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A6802062-DC7A-4C4E-BE27-C663653F9A10}" xr6:coauthVersionLast="47" xr6:coauthVersionMax="47" xr10:uidLastSave="{00000000-0000-0000-0000-000000000000}"/>
  <bookViews>
    <workbookView xWindow="57480" yWindow="-285" windowWidth="29040" windowHeight="15720" tabRatio="915" firstSheet="2" activeTab="7" xr2:uid="{00000000-000D-0000-FFFF-FFFF00000000}"/>
  </bookViews>
  <sheets>
    <sheet name="Pro Forma" sheetId="49" state="hidden" r:id="rId1"/>
    <sheet name="Pro Forma Template Formulas" sheetId="22" state="hidden" r:id="rId2"/>
    <sheet name="1. Pro Forma" sheetId="52" r:id="rId3"/>
    <sheet name="2. Lead Schedule Formulas" sheetId="23" r:id="rId4"/>
    <sheet name="1. Lead Schedule 1st proforma" sheetId="44" state="hidden" r:id="rId5"/>
    <sheet name="3. 2024_2025 Adds PIVOT" sheetId="3" r:id="rId6"/>
    <sheet name="4. Depr Group Adds" sheetId="51" r:id="rId7"/>
    <sheet name="5. 2024_2025 Adds" sheetId="50" r:id="rId8"/>
    <sheet name="3. PP Post Test vs Actuals" sheetId="10" state="hidden" r:id="rId9"/>
    <sheet name="3.1 Forecast PIVOT" sheetId="36" state="hidden" r:id="rId10"/>
    <sheet name="3.2 Excluded Projects" sheetId="47" state="hidden" r:id="rId11"/>
    <sheet name="3.3 250000A CWIP" sheetId="48" state="hidden" r:id="rId12"/>
    <sheet name="3.4 PP Post Test" sheetId="9" state="hidden" r:id="rId13"/>
    <sheet name="Forecast All Proj_Add" sheetId="35" state="hidden" r:id="rId14"/>
    <sheet name="UNSG FERCs" sheetId="46" state="hidden" r:id="rId15"/>
    <sheet name="6. PP Depr Rate" sheetId="15" r:id="rId16"/>
    <sheet name="Projects FERCs" sheetId="2" state="hidden" r:id="rId17"/>
    <sheet name="7. Delayed Unitization" sheetId="40" r:id="rId18"/>
    <sheet name="8. UNS 106 Proforma Adj Query" sheetId="39" r:id="rId19"/>
  </sheets>
  <definedNames>
    <definedName name="_xlnm._FilterDatabase" localSheetId="4" hidden="1">'1. Lead Schedule 1st proforma'!$A$4:$ACP$160</definedName>
    <definedName name="_xlnm._FilterDatabase" localSheetId="3" hidden="1">'2. Lead Schedule Formulas'!$A$4:$ADH$169</definedName>
    <definedName name="_xlnm._FilterDatabase" localSheetId="5" hidden="1">'3. 2024_2025 Adds PIVOT'!$H$5:$K$375</definedName>
    <definedName name="_xlnm._FilterDatabase" localSheetId="8" hidden="1">'3. PP Post Test vs Actuals'!$G$9:$O$109</definedName>
    <definedName name="_xlnm._FilterDatabase" localSheetId="11" hidden="1">'3.3 250000A CWIP'!$A$4:$AJ$40</definedName>
    <definedName name="_xlnm._FilterDatabase" localSheetId="12" hidden="1">'3.4 PP Post Test'!$A$3:$X$56</definedName>
    <definedName name="_xlnm._FilterDatabase" localSheetId="7" hidden="1">'5. 2024_2025 Adds'!$A$8:$V$2959</definedName>
    <definedName name="_xlnm._FilterDatabase" localSheetId="15" hidden="1">'6. PP Depr Rate'!$A$6:$I$175</definedName>
    <definedName name="_xlnm._FilterDatabase" localSheetId="17" hidden="1">'7. Delayed Unitization'!$E$3:$G$29</definedName>
    <definedName name="_xlnm._FilterDatabase" localSheetId="18" hidden="1">'8. UNS 106 Proforma Adj Query'!$A$4:$U$4</definedName>
    <definedName name="_xlnm._FilterDatabase" localSheetId="13" hidden="1">'Forecast All Proj_Add'!$A$8:$AD$478</definedName>
    <definedName name="_xlnm._FilterDatabase" localSheetId="16" hidden="1">'Projects FERCs'!$A$8:$D$291</definedName>
    <definedName name="Distribution" localSheetId="4">#REF!</definedName>
    <definedName name="Distribution" localSheetId="3">#REF!</definedName>
    <definedName name="Distribution" localSheetId="18">#REF!</definedName>
    <definedName name="Distribution" localSheetId="13">#REF!</definedName>
    <definedName name="Distribution">#REF!</definedName>
    <definedName name="FC" localSheetId="4">#REF!</definedName>
    <definedName name="FC" localSheetId="3">#REF!</definedName>
    <definedName name="FC" localSheetId="18">#REF!</definedName>
    <definedName name="FC" localSheetId="13">#REF!</definedName>
    <definedName name="FC">#REF!</definedName>
    <definedName name="FINAL_CHECK" localSheetId="4">#REF!</definedName>
    <definedName name="FINAL_CHECK" localSheetId="3">#REF!</definedName>
    <definedName name="FINAL_CHECK" localSheetId="18">#REF!</definedName>
    <definedName name="FINAL_CHECK">#REF!</definedName>
    <definedName name="FY_2020" localSheetId="4">#REF!</definedName>
    <definedName name="FY_2020" localSheetId="3">#REF!</definedName>
    <definedName name="FY_2020" localSheetId="18">#REF!</definedName>
    <definedName name="FY_2020">#REF!</definedName>
    <definedName name="GasTurbine" localSheetId="4">#REF!</definedName>
    <definedName name="GasTurbine" localSheetId="3">#REF!</definedName>
    <definedName name="GasTurbine" localSheetId="18">#REF!</definedName>
    <definedName name="GasTurbine" localSheetId="13">#REF!</definedName>
    <definedName name="GasTurbine">#REF!</definedName>
    <definedName name="Gila" localSheetId="4">#REF!</definedName>
    <definedName name="Gila" localSheetId="3">#REF!</definedName>
    <definedName name="Gila" localSheetId="18">#REF!</definedName>
    <definedName name="Gila" localSheetId="13">#REF!</definedName>
    <definedName name="Gila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_RIBBON_CREATE_SUCCESS">TRUE</definedName>
    <definedName name="IS_RIBBON_SHOW_GRAPH_GROUP">FALSE</definedName>
    <definedName name="IS_RIBBON_SHOW_MAIN_GROUP">TRUE</definedName>
    <definedName name="LocalSteam" localSheetId="4">#REF!</definedName>
    <definedName name="LocalSteam" localSheetId="3">#REF!</definedName>
    <definedName name="LocalSteam" localSheetId="13">#REF!</definedName>
    <definedName name="LocalSteam">#REF!</definedName>
    <definedName name="Luna" localSheetId="4">#REF!</definedName>
    <definedName name="Luna" localSheetId="3">#REF!</definedName>
    <definedName name="Luna" localSheetId="13">#REF!</definedName>
    <definedName name="Luna">#REF!</definedName>
    <definedName name="Navajo" localSheetId="4">#REF!</definedName>
    <definedName name="Navajo" localSheetId="3">#REF!</definedName>
    <definedName name="Navajo" localSheetId="18">#REF!</definedName>
    <definedName name="Navajo" localSheetId="13">#REF!</definedName>
    <definedName name="Navajo">#REF!</definedName>
    <definedName name="_xlnm.Print_Area" localSheetId="4">'1. Lead Schedule 1st proforma'!$A$1:$N$164</definedName>
    <definedName name="_xlnm.Print_Area" localSheetId="2">'1. Pro Forma'!$A$1:$D$71</definedName>
    <definedName name="_xlnm.Print_Area" localSheetId="3">'2. Lead Schedule Formulas'!$A$1:$L$173</definedName>
    <definedName name="_xlnm.Print_Area" localSheetId="5">'3. 2024_2025 Adds PIVOT'!$A$1:$K$168</definedName>
    <definedName name="_xlnm.Print_Area" localSheetId="8">'3. PP Post Test vs Actuals'!$G$1:$N$125</definedName>
    <definedName name="_xlnm.Print_Area" localSheetId="9">'3.1 Forecast PIVOT'!$A$1:$J$121</definedName>
    <definedName name="_xlnm.Print_Area" localSheetId="10">'3.2 Excluded Projects'!$A$1:$F$12</definedName>
    <definedName name="_xlnm.Print_Area" localSheetId="6">'4. Depr Group Adds'!$A$1:$G$176</definedName>
    <definedName name="_xlnm.Print_Area" localSheetId="15">'6. PP Depr Rate'!$A$1:$N$175</definedName>
    <definedName name="_xlnm.Print_Area" localSheetId="17">'7. Delayed Unitization'!$A$1:$R$41</definedName>
    <definedName name="_xlnm.Print_Area" localSheetId="18">'8. UNS 106 Proforma Adj Query'!$A$1:$U$59</definedName>
    <definedName name="_xlnm.Print_Area" localSheetId="0">'Pro Forma'!$A$1:$I$71</definedName>
    <definedName name="_xlnm.Print_Area" localSheetId="1">'Pro Forma Template Formulas'!$A$1:$I$71</definedName>
    <definedName name="_xlnm.Print_Titles" localSheetId="4">'1. Lead Schedule 1st proforma'!$1:$4</definedName>
    <definedName name="_xlnm.Print_Titles" localSheetId="3">'2. Lead Schedule Formulas'!$1:$4</definedName>
    <definedName name="_xlnm.Print_Titles" localSheetId="5">'3. 2024_2025 Adds PIVOT'!$1:$5</definedName>
    <definedName name="_xlnm.Print_Titles" localSheetId="9">'3.1 Forecast PIVOT'!$1:$4</definedName>
    <definedName name="_xlnm.Print_Titles" localSheetId="15">'6. PP Depr Rate'!$1:$6</definedName>
    <definedName name="_xlnm.Print_Titles" localSheetId="17">'7. Delayed Unitization'!$1:$3</definedName>
    <definedName name="_xlnm.Print_Titles" localSheetId="18">'8. UNS 106 Proforma Adj Query'!$3:$4</definedName>
    <definedName name="project" localSheetId="4">#REF!</definedName>
    <definedName name="project" localSheetId="3">#REF!</definedName>
    <definedName name="project" localSheetId="18">#REF!</definedName>
    <definedName name="project" localSheetId="1">#REF!</definedName>
    <definedName name="project">#REF!</definedName>
    <definedName name="ProtectionContents">TRUE</definedName>
    <definedName name="Renew" localSheetId="4">#REF!</definedName>
    <definedName name="Renew" localSheetId="3">#REF!</definedName>
    <definedName name="Renew" localSheetId="18">#REF!</definedName>
    <definedName name="Renew" localSheetId="13">#REF!</definedName>
    <definedName name="Renew">#REF!</definedName>
    <definedName name="RIBBON_OBJECT_POINTER">532253912</definedName>
    <definedName name="SGS" localSheetId="4">#REF!</definedName>
    <definedName name="SGS" localSheetId="3">#REF!</definedName>
    <definedName name="SGS" localSheetId="18">#REF!</definedName>
    <definedName name="SGS" localSheetId="13">#REF!</definedName>
    <definedName name="SGS">#REF!</definedName>
    <definedName name="Shared" localSheetId="4">#REF!</definedName>
    <definedName name="Shared" localSheetId="3">#REF!</definedName>
    <definedName name="Shared" localSheetId="18">#REF!</definedName>
    <definedName name="Shared" localSheetId="13">#REF!</definedName>
    <definedName name="Shared">#REF!</definedName>
    <definedName name="SJ" localSheetId="4">#REF!</definedName>
    <definedName name="SJ" localSheetId="3">#REF!</definedName>
    <definedName name="SJ" localSheetId="18">#REF!</definedName>
    <definedName name="SJ" localSheetId="13">#REF!</definedName>
    <definedName name="SJ">#REF!</definedName>
    <definedName name="Total" localSheetId="18">#REF!</definedName>
    <definedName name="Total">#REF!</definedName>
    <definedName name="TotalPlant" localSheetId="4">#REF!</definedName>
    <definedName name="TotalPlant" localSheetId="3">#REF!</definedName>
    <definedName name="TotalPlant" localSheetId="18">#REF!</definedName>
    <definedName name="TotalPlant">#REF!</definedName>
    <definedName name="Transmission" localSheetId="4">#REF!</definedName>
    <definedName name="Transmission" localSheetId="3">#REF!</definedName>
    <definedName name="Transmission" localSheetId="18">#REF!</definedName>
    <definedName name="Transmission" localSheetId="13">#REF!</definedName>
    <definedName name="Transmission">#REF!</definedName>
    <definedName name="Unspecified" localSheetId="4">#REF!</definedName>
    <definedName name="Unspecified" localSheetId="3">#REF!</definedName>
    <definedName name="Unspecified" localSheetId="18">#REF!</definedName>
    <definedName name="Unspecified" localSheetId="13">#REF!</definedName>
    <definedName name="Unspecified">#REF!</definedName>
  </definedNames>
  <calcPr calcId="191029"/>
  <pivotCaches>
    <pivotCache cacheId="3" r:id="rId20"/>
    <pivotCache cacheId="4" r:id="rId21"/>
    <pivotCache cacheId="5" r:id="rId22"/>
    <pivotCache cacheId="6" r:id="rId23"/>
    <pivotCache cacheId="7" r:id="rId2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2" i="52" l="1"/>
  <c r="C62" i="52"/>
  <c r="C64" i="52" s="1"/>
  <c r="G41" i="52"/>
  <c r="F41" i="52"/>
  <c r="H41" i="52" s="1"/>
  <c r="G18" i="52"/>
  <c r="F18" i="52"/>
  <c r="H18" i="52" s="1"/>
  <c r="D64" i="52" l="1"/>
  <c r="K165" i="3" l="1"/>
  <c r="J122" i="23"/>
  <c r="F11" i="23"/>
  <c r="D62" i="49"/>
  <c r="C62" i="49"/>
  <c r="F41" i="49"/>
  <c r="G41" i="49"/>
  <c r="F18" i="49"/>
  <c r="G18" i="49"/>
  <c r="B167" i="23"/>
  <c r="B165" i="23"/>
  <c r="B157" i="23"/>
  <c r="B155" i="23"/>
  <c r="B146" i="23"/>
  <c r="B140" i="23"/>
  <c r="B129" i="23"/>
  <c r="B122" i="23"/>
  <c r="B120" i="23"/>
  <c r="B118" i="23"/>
  <c r="B109" i="23"/>
  <c r="B102" i="23"/>
  <c r="B92" i="23"/>
  <c r="B85" i="23"/>
  <c r="B73" i="23"/>
  <c r="B53" i="23"/>
  <c r="B50" i="23"/>
  <c r="B42" i="23"/>
  <c r="B11" i="23"/>
  <c r="B9" i="23"/>
  <c r="B7" i="23"/>
  <c r="I131" i="23"/>
  <c r="I132" i="23"/>
  <c r="I133" i="23"/>
  <c r="G131" i="23"/>
  <c r="E132" i="23"/>
  <c r="F132" i="23"/>
  <c r="L149" i="23"/>
  <c r="L150" i="23"/>
  <c r="L151" i="23"/>
  <c r="L142" i="23"/>
  <c r="L143" i="23"/>
  <c r="L144" i="23"/>
  <c r="L145" i="23"/>
  <c r="L125" i="23"/>
  <c r="L126" i="23"/>
  <c r="L127" i="23"/>
  <c r="L128" i="23"/>
  <c r="E146" i="23"/>
  <c r="G142" i="23"/>
  <c r="G144" i="23"/>
  <c r="G145" i="23"/>
  <c r="G141" i="23"/>
  <c r="G132" i="23" l="1"/>
  <c r="J132" i="23" s="1"/>
  <c r="J131" i="23"/>
  <c r="I142" i="23"/>
  <c r="I143" i="23"/>
  <c r="I144" i="23"/>
  <c r="I145" i="23"/>
  <c r="J145" i="23" l="1"/>
  <c r="J144" i="23"/>
  <c r="J142" i="23"/>
  <c r="F6" i="23"/>
  <c r="E10" i="23"/>
  <c r="E11" i="23" s="1"/>
  <c r="I10" i="23"/>
  <c r="E171" i="23"/>
  <c r="E166" i="23"/>
  <c r="E158" i="23"/>
  <c r="F158" i="23"/>
  <c r="I158" i="23"/>
  <c r="E159" i="23"/>
  <c r="F159" i="23"/>
  <c r="I159" i="23"/>
  <c r="E160" i="23"/>
  <c r="E161" i="23"/>
  <c r="E162" i="23"/>
  <c r="E163" i="23"/>
  <c r="E164" i="23"/>
  <c r="E156" i="23"/>
  <c r="E149" i="23"/>
  <c r="F149" i="23"/>
  <c r="I149" i="23"/>
  <c r="E150" i="23"/>
  <c r="F150" i="23"/>
  <c r="I150" i="23"/>
  <c r="E151" i="23"/>
  <c r="F151" i="23"/>
  <c r="I151" i="23"/>
  <c r="E152" i="23"/>
  <c r="F152" i="23"/>
  <c r="I152" i="23"/>
  <c r="E153" i="23"/>
  <c r="F153" i="23"/>
  <c r="I153" i="23"/>
  <c r="E154" i="23"/>
  <c r="F154" i="23"/>
  <c r="I154" i="23"/>
  <c r="E148" i="23"/>
  <c r="E147" i="23"/>
  <c r="E133" i="23"/>
  <c r="E134" i="23"/>
  <c r="E135" i="23"/>
  <c r="E136" i="23"/>
  <c r="E137" i="23"/>
  <c r="E138" i="23"/>
  <c r="E139" i="23"/>
  <c r="E125" i="23"/>
  <c r="F125" i="23"/>
  <c r="I125" i="23"/>
  <c r="E126" i="23"/>
  <c r="F126" i="23"/>
  <c r="I126" i="23"/>
  <c r="E127" i="23"/>
  <c r="F127" i="23"/>
  <c r="I127" i="23"/>
  <c r="E128" i="23"/>
  <c r="F128" i="23"/>
  <c r="I128" i="23"/>
  <c r="E124" i="23"/>
  <c r="E123" i="23"/>
  <c r="F121" i="23"/>
  <c r="F122" i="23" s="1"/>
  <c r="E121" i="23"/>
  <c r="E119" i="23"/>
  <c r="E111" i="23"/>
  <c r="E112" i="23"/>
  <c r="E113" i="23"/>
  <c r="E114" i="23"/>
  <c r="E115" i="23"/>
  <c r="E116" i="23"/>
  <c r="E117" i="23"/>
  <c r="F115" i="23"/>
  <c r="I115" i="23"/>
  <c r="F116" i="23"/>
  <c r="I116" i="23"/>
  <c r="F117" i="23"/>
  <c r="I117" i="23"/>
  <c r="E110" i="23"/>
  <c r="E104" i="23"/>
  <c r="E105" i="23"/>
  <c r="E106" i="23"/>
  <c r="E107" i="23"/>
  <c r="E108" i="23"/>
  <c r="E103" i="23"/>
  <c r="E94" i="23"/>
  <c r="E95" i="23"/>
  <c r="E96" i="23"/>
  <c r="E97" i="23"/>
  <c r="E98" i="23"/>
  <c r="E99" i="23"/>
  <c r="E100" i="23"/>
  <c r="E101" i="23"/>
  <c r="E93" i="23"/>
  <c r="E87" i="23"/>
  <c r="E88" i="23"/>
  <c r="E89" i="23"/>
  <c r="E90" i="23"/>
  <c r="E91" i="23"/>
  <c r="E86" i="23"/>
  <c r="E82" i="23"/>
  <c r="F82" i="23"/>
  <c r="I82" i="23"/>
  <c r="E83" i="23"/>
  <c r="F83" i="23"/>
  <c r="I83" i="23"/>
  <c r="E84" i="23"/>
  <c r="F84" i="23"/>
  <c r="I84" i="23"/>
  <c r="E75" i="23"/>
  <c r="E76" i="23"/>
  <c r="E77" i="23"/>
  <c r="E78" i="23"/>
  <c r="E79" i="23"/>
  <c r="E80" i="23"/>
  <c r="E81" i="23"/>
  <c r="E74" i="23"/>
  <c r="E69" i="23"/>
  <c r="F69" i="23"/>
  <c r="E70" i="23"/>
  <c r="F70" i="23"/>
  <c r="E71" i="23"/>
  <c r="F71" i="23"/>
  <c r="E72" i="23"/>
  <c r="F72" i="23"/>
  <c r="I67" i="23"/>
  <c r="I68" i="23"/>
  <c r="I69" i="23"/>
  <c r="I70" i="23"/>
  <c r="I71" i="23"/>
  <c r="I72" i="23"/>
  <c r="E55" i="23"/>
  <c r="E56" i="23"/>
  <c r="E57" i="23"/>
  <c r="E58" i="23"/>
  <c r="E59" i="23"/>
  <c r="E60" i="23"/>
  <c r="E61" i="23"/>
  <c r="E62" i="23"/>
  <c r="E63" i="23"/>
  <c r="E64" i="23"/>
  <c r="E65" i="23"/>
  <c r="E66" i="23"/>
  <c r="E67" i="23"/>
  <c r="E68" i="23"/>
  <c r="E54" i="23"/>
  <c r="E52" i="23"/>
  <c r="E51" i="23"/>
  <c r="E44" i="23"/>
  <c r="E45" i="23"/>
  <c r="E46" i="23"/>
  <c r="E47" i="23"/>
  <c r="E48" i="23"/>
  <c r="E49" i="23"/>
  <c r="E43" i="23"/>
  <c r="E25" i="23"/>
  <c r="F25" i="23"/>
  <c r="E26" i="23"/>
  <c r="F26" i="23"/>
  <c r="E27" i="23"/>
  <c r="F27" i="23"/>
  <c r="E28" i="23"/>
  <c r="F28" i="23"/>
  <c r="E29" i="23"/>
  <c r="F29" i="23"/>
  <c r="E30" i="23"/>
  <c r="F30" i="23"/>
  <c r="E31" i="23"/>
  <c r="F31" i="23"/>
  <c r="E32" i="23"/>
  <c r="F32" i="23"/>
  <c r="E33" i="23"/>
  <c r="F33" i="23"/>
  <c r="E34" i="23"/>
  <c r="F34" i="23"/>
  <c r="E35" i="23"/>
  <c r="F35" i="23"/>
  <c r="E36" i="23"/>
  <c r="F36" i="23"/>
  <c r="E37" i="23"/>
  <c r="F37" i="23"/>
  <c r="E38" i="23"/>
  <c r="F38" i="23"/>
  <c r="E39" i="23"/>
  <c r="F39" i="23"/>
  <c r="E40" i="23"/>
  <c r="F40" i="23"/>
  <c r="E41" i="23"/>
  <c r="F41" i="23"/>
  <c r="I37" i="23"/>
  <c r="I38" i="23"/>
  <c r="I39" i="23"/>
  <c r="I40" i="23"/>
  <c r="I41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12" i="23"/>
  <c r="E8" i="23"/>
  <c r="E6" i="23"/>
  <c r="E5" i="23"/>
  <c r="S2709" i="50"/>
  <c r="S909" i="50"/>
  <c r="V2962" i="50"/>
  <c r="V2965" i="50" s="1"/>
  <c r="P9" i="50"/>
  <c r="S9" i="50"/>
  <c r="T9" i="50" s="1"/>
  <c r="P10" i="50"/>
  <c r="S10" i="50"/>
  <c r="T10" i="50" s="1"/>
  <c r="P11" i="50"/>
  <c r="S11" i="50"/>
  <c r="T11" i="50" s="1"/>
  <c r="P12" i="50"/>
  <c r="S12" i="50"/>
  <c r="T12" i="50" s="1"/>
  <c r="P13" i="50"/>
  <c r="S13" i="50"/>
  <c r="T13" i="50" s="1"/>
  <c r="P14" i="50"/>
  <c r="S14" i="50"/>
  <c r="T14" i="50" s="1"/>
  <c r="P15" i="50"/>
  <c r="S15" i="50"/>
  <c r="T15" i="50" s="1"/>
  <c r="P16" i="50"/>
  <c r="S16" i="50"/>
  <c r="T16" i="50" s="1"/>
  <c r="P17" i="50"/>
  <c r="S17" i="50"/>
  <c r="T17" i="50" s="1"/>
  <c r="P18" i="50"/>
  <c r="S18" i="50"/>
  <c r="T18" i="50" s="1"/>
  <c r="P19" i="50"/>
  <c r="S19" i="50"/>
  <c r="T19" i="50" s="1"/>
  <c r="P20" i="50"/>
  <c r="S20" i="50"/>
  <c r="T20" i="50" s="1"/>
  <c r="P21" i="50"/>
  <c r="S21" i="50"/>
  <c r="T21" i="50" s="1"/>
  <c r="P22" i="50"/>
  <c r="S22" i="50"/>
  <c r="T22" i="50" s="1"/>
  <c r="P23" i="50"/>
  <c r="S23" i="50"/>
  <c r="T23" i="50" s="1"/>
  <c r="P24" i="50"/>
  <c r="S24" i="50"/>
  <c r="T24" i="50" s="1"/>
  <c r="P25" i="50"/>
  <c r="S25" i="50"/>
  <c r="T25" i="50" s="1"/>
  <c r="P26" i="50"/>
  <c r="S26" i="50"/>
  <c r="T26" i="50" s="1"/>
  <c r="P27" i="50"/>
  <c r="S27" i="50"/>
  <c r="T27" i="50" s="1"/>
  <c r="P28" i="50"/>
  <c r="S28" i="50"/>
  <c r="T28" i="50" s="1"/>
  <c r="P29" i="50"/>
  <c r="S29" i="50"/>
  <c r="T29" i="50" s="1"/>
  <c r="P30" i="50"/>
  <c r="S30" i="50"/>
  <c r="T30" i="50" s="1"/>
  <c r="P31" i="50"/>
  <c r="S31" i="50"/>
  <c r="T31" i="50" s="1"/>
  <c r="P32" i="50"/>
  <c r="S32" i="50"/>
  <c r="T32" i="50" s="1"/>
  <c r="P33" i="50"/>
  <c r="S33" i="50"/>
  <c r="T33" i="50" s="1"/>
  <c r="P34" i="50"/>
  <c r="S34" i="50"/>
  <c r="T34" i="50" s="1"/>
  <c r="P35" i="50"/>
  <c r="S35" i="50"/>
  <c r="T35" i="50" s="1"/>
  <c r="P36" i="50"/>
  <c r="S36" i="50"/>
  <c r="T36" i="50" s="1"/>
  <c r="P37" i="50"/>
  <c r="S37" i="50"/>
  <c r="T37" i="50" s="1"/>
  <c r="P38" i="50"/>
  <c r="S38" i="50"/>
  <c r="T38" i="50" s="1"/>
  <c r="P39" i="50"/>
  <c r="S39" i="50"/>
  <c r="T39" i="50" s="1"/>
  <c r="P40" i="50"/>
  <c r="S40" i="50"/>
  <c r="T40" i="50" s="1"/>
  <c r="P41" i="50"/>
  <c r="S41" i="50"/>
  <c r="T41" i="50" s="1"/>
  <c r="P42" i="50"/>
  <c r="S42" i="50"/>
  <c r="T42" i="50" s="1"/>
  <c r="P43" i="50"/>
  <c r="S43" i="50"/>
  <c r="T43" i="50" s="1"/>
  <c r="P44" i="50"/>
  <c r="S44" i="50"/>
  <c r="T44" i="50" s="1"/>
  <c r="P45" i="50"/>
  <c r="S45" i="50"/>
  <c r="T45" i="50" s="1"/>
  <c r="P46" i="50"/>
  <c r="S46" i="50"/>
  <c r="T46" i="50" s="1"/>
  <c r="P47" i="50"/>
  <c r="S47" i="50"/>
  <c r="T47" i="50" s="1"/>
  <c r="P48" i="50"/>
  <c r="S48" i="50"/>
  <c r="T48" i="50" s="1"/>
  <c r="P49" i="50"/>
  <c r="S49" i="50"/>
  <c r="T49" i="50" s="1"/>
  <c r="P50" i="50"/>
  <c r="S50" i="50"/>
  <c r="T50" i="50" s="1"/>
  <c r="P51" i="50"/>
  <c r="S51" i="50"/>
  <c r="T51" i="50" s="1"/>
  <c r="P52" i="50"/>
  <c r="S52" i="50"/>
  <c r="T52" i="50" s="1"/>
  <c r="P53" i="50"/>
  <c r="S53" i="50"/>
  <c r="T53" i="50" s="1"/>
  <c r="P54" i="50"/>
  <c r="S54" i="50"/>
  <c r="T54" i="50" s="1"/>
  <c r="P55" i="50"/>
  <c r="S55" i="50"/>
  <c r="T55" i="50" s="1"/>
  <c r="P56" i="50"/>
  <c r="S56" i="50"/>
  <c r="T56" i="50" s="1"/>
  <c r="P57" i="50"/>
  <c r="S57" i="50"/>
  <c r="T57" i="50" s="1"/>
  <c r="P58" i="50"/>
  <c r="S58" i="50"/>
  <c r="T58" i="50" s="1"/>
  <c r="P59" i="50"/>
  <c r="S59" i="50"/>
  <c r="T59" i="50" s="1"/>
  <c r="P60" i="50"/>
  <c r="S60" i="50"/>
  <c r="T60" i="50" s="1"/>
  <c r="P61" i="50"/>
  <c r="S61" i="50"/>
  <c r="T61" i="50" s="1"/>
  <c r="P62" i="50"/>
  <c r="S62" i="50"/>
  <c r="T62" i="50" s="1"/>
  <c r="P63" i="50"/>
  <c r="S63" i="50"/>
  <c r="T63" i="50" s="1"/>
  <c r="P64" i="50"/>
  <c r="S64" i="50"/>
  <c r="T64" i="50" s="1"/>
  <c r="P65" i="50"/>
  <c r="S65" i="50"/>
  <c r="T65" i="50" s="1"/>
  <c r="P66" i="50"/>
  <c r="S66" i="50"/>
  <c r="T66" i="50" s="1"/>
  <c r="P67" i="50"/>
  <c r="S67" i="50"/>
  <c r="T67" i="50" s="1"/>
  <c r="P68" i="50"/>
  <c r="S68" i="50"/>
  <c r="T68" i="50" s="1"/>
  <c r="P69" i="50"/>
  <c r="S69" i="50"/>
  <c r="T69" i="50" s="1"/>
  <c r="P70" i="50"/>
  <c r="S70" i="50"/>
  <c r="T70" i="50" s="1"/>
  <c r="P71" i="50"/>
  <c r="S71" i="50"/>
  <c r="T71" i="50" s="1"/>
  <c r="P72" i="50"/>
  <c r="S72" i="50"/>
  <c r="T72" i="50" s="1"/>
  <c r="P73" i="50"/>
  <c r="S73" i="50"/>
  <c r="T73" i="50" s="1"/>
  <c r="P74" i="50"/>
  <c r="S74" i="50"/>
  <c r="T74" i="50" s="1"/>
  <c r="P75" i="50"/>
  <c r="S75" i="50"/>
  <c r="T75" i="50" s="1"/>
  <c r="P76" i="50"/>
  <c r="S76" i="50"/>
  <c r="T76" i="50" s="1"/>
  <c r="P77" i="50"/>
  <c r="S77" i="50"/>
  <c r="T77" i="50" s="1"/>
  <c r="P78" i="50"/>
  <c r="S78" i="50"/>
  <c r="T78" i="50" s="1"/>
  <c r="P79" i="50"/>
  <c r="S79" i="50"/>
  <c r="T79" i="50" s="1"/>
  <c r="P80" i="50"/>
  <c r="S80" i="50"/>
  <c r="T80" i="50" s="1"/>
  <c r="P81" i="50"/>
  <c r="S81" i="50"/>
  <c r="T81" i="50" s="1"/>
  <c r="P82" i="50"/>
  <c r="S82" i="50"/>
  <c r="T82" i="50" s="1"/>
  <c r="P83" i="50"/>
  <c r="S83" i="50"/>
  <c r="T83" i="50" s="1"/>
  <c r="P84" i="50"/>
  <c r="S84" i="50"/>
  <c r="T84" i="50" s="1"/>
  <c r="P85" i="50"/>
  <c r="S85" i="50"/>
  <c r="T85" i="50" s="1"/>
  <c r="P86" i="50"/>
  <c r="S86" i="50"/>
  <c r="T86" i="50" s="1"/>
  <c r="P87" i="50"/>
  <c r="S87" i="50"/>
  <c r="T87" i="50" s="1"/>
  <c r="P88" i="50"/>
  <c r="S88" i="50"/>
  <c r="T88" i="50" s="1"/>
  <c r="P89" i="50"/>
  <c r="S89" i="50"/>
  <c r="T89" i="50" s="1"/>
  <c r="P90" i="50"/>
  <c r="S90" i="50"/>
  <c r="T90" i="50" s="1"/>
  <c r="P91" i="50"/>
  <c r="S91" i="50"/>
  <c r="T91" i="50" s="1"/>
  <c r="P92" i="50"/>
  <c r="S92" i="50"/>
  <c r="T92" i="50" s="1"/>
  <c r="P93" i="50"/>
  <c r="S93" i="50"/>
  <c r="T93" i="50" s="1"/>
  <c r="P94" i="50"/>
  <c r="S94" i="50"/>
  <c r="T94" i="50" s="1"/>
  <c r="P95" i="50"/>
  <c r="S95" i="50"/>
  <c r="T95" i="50" s="1"/>
  <c r="P96" i="50"/>
  <c r="S96" i="50"/>
  <c r="T96" i="50" s="1"/>
  <c r="P97" i="50"/>
  <c r="S97" i="50"/>
  <c r="T97" i="50" s="1"/>
  <c r="P98" i="50"/>
  <c r="S98" i="50"/>
  <c r="T98" i="50" s="1"/>
  <c r="P99" i="50"/>
  <c r="S99" i="50"/>
  <c r="T99" i="50" s="1"/>
  <c r="P100" i="50"/>
  <c r="S100" i="50"/>
  <c r="T100" i="50" s="1"/>
  <c r="P101" i="50"/>
  <c r="S101" i="50"/>
  <c r="T101" i="50" s="1"/>
  <c r="P102" i="50"/>
  <c r="S102" i="50"/>
  <c r="T102" i="50" s="1"/>
  <c r="P103" i="50"/>
  <c r="S103" i="50"/>
  <c r="T103" i="50" s="1"/>
  <c r="P104" i="50"/>
  <c r="S104" i="50"/>
  <c r="T104" i="50" s="1"/>
  <c r="P105" i="50"/>
  <c r="S105" i="50"/>
  <c r="T105" i="50" s="1"/>
  <c r="P106" i="50"/>
  <c r="S106" i="50"/>
  <c r="T106" i="50" s="1"/>
  <c r="P107" i="50"/>
  <c r="S107" i="50"/>
  <c r="T107" i="50" s="1"/>
  <c r="P108" i="50"/>
  <c r="S108" i="50"/>
  <c r="T108" i="50" s="1"/>
  <c r="P109" i="50"/>
  <c r="S109" i="50"/>
  <c r="T109" i="50" s="1"/>
  <c r="P110" i="50"/>
  <c r="S110" i="50"/>
  <c r="T110" i="50" s="1"/>
  <c r="P111" i="50"/>
  <c r="S111" i="50"/>
  <c r="T111" i="50" s="1"/>
  <c r="P112" i="50"/>
  <c r="S112" i="50"/>
  <c r="T112" i="50" s="1"/>
  <c r="P113" i="50"/>
  <c r="S113" i="50"/>
  <c r="T113" i="50" s="1"/>
  <c r="P114" i="50"/>
  <c r="S114" i="50"/>
  <c r="T114" i="50" s="1"/>
  <c r="P115" i="50"/>
  <c r="S115" i="50"/>
  <c r="T115" i="50" s="1"/>
  <c r="P116" i="50"/>
  <c r="S116" i="50"/>
  <c r="T116" i="50" s="1"/>
  <c r="P117" i="50"/>
  <c r="S117" i="50"/>
  <c r="T117" i="50" s="1"/>
  <c r="P118" i="50"/>
  <c r="S118" i="50"/>
  <c r="T118" i="50" s="1"/>
  <c r="P119" i="50"/>
  <c r="S119" i="50"/>
  <c r="T119" i="50" s="1"/>
  <c r="P120" i="50"/>
  <c r="S120" i="50"/>
  <c r="T120" i="50" s="1"/>
  <c r="P121" i="50"/>
  <c r="S121" i="50"/>
  <c r="T121" i="50" s="1"/>
  <c r="P122" i="50"/>
  <c r="S122" i="50"/>
  <c r="T122" i="50" s="1"/>
  <c r="P123" i="50"/>
  <c r="S123" i="50"/>
  <c r="T123" i="50" s="1"/>
  <c r="P124" i="50"/>
  <c r="S124" i="50"/>
  <c r="T124" i="50" s="1"/>
  <c r="P125" i="50"/>
  <c r="S125" i="50"/>
  <c r="T125" i="50" s="1"/>
  <c r="P126" i="50"/>
  <c r="S126" i="50"/>
  <c r="T126" i="50" s="1"/>
  <c r="P127" i="50"/>
  <c r="S127" i="50"/>
  <c r="T127" i="50" s="1"/>
  <c r="P128" i="50"/>
  <c r="S128" i="50"/>
  <c r="T128" i="50" s="1"/>
  <c r="P129" i="50"/>
  <c r="S129" i="50"/>
  <c r="T129" i="50" s="1"/>
  <c r="P130" i="50"/>
  <c r="S130" i="50"/>
  <c r="T130" i="50" s="1"/>
  <c r="P131" i="50"/>
  <c r="S131" i="50"/>
  <c r="T131" i="50" s="1"/>
  <c r="P132" i="50"/>
  <c r="S132" i="50"/>
  <c r="T132" i="50" s="1"/>
  <c r="P133" i="50"/>
  <c r="S133" i="50"/>
  <c r="T133" i="50" s="1"/>
  <c r="P134" i="50"/>
  <c r="S134" i="50"/>
  <c r="T134" i="50" s="1"/>
  <c r="P135" i="50"/>
  <c r="S135" i="50"/>
  <c r="T135" i="50" s="1"/>
  <c r="P136" i="50"/>
  <c r="S136" i="50"/>
  <c r="T136" i="50" s="1"/>
  <c r="P137" i="50"/>
  <c r="S137" i="50"/>
  <c r="T137" i="50" s="1"/>
  <c r="P138" i="50"/>
  <c r="S138" i="50"/>
  <c r="T138" i="50" s="1"/>
  <c r="P139" i="50"/>
  <c r="S139" i="50"/>
  <c r="T139" i="50" s="1"/>
  <c r="P140" i="50"/>
  <c r="S140" i="50"/>
  <c r="T140" i="50" s="1"/>
  <c r="P141" i="50"/>
  <c r="S141" i="50"/>
  <c r="T141" i="50" s="1"/>
  <c r="P142" i="50"/>
  <c r="S142" i="50"/>
  <c r="T142" i="50" s="1"/>
  <c r="P143" i="50"/>
  <c r="S143" i="50"/>
  <c r="T143" i="50" s="1"/>
  <c r="P144" i="50"/>
  <c r="S144" i="50"/>
  <c r="T144" i="50" s="1"/>
  <c r="P145" i="50"/>
  <c r="S145" i="50"/>
  <c r="T145" i="50" s="1"/>
  <c r="P146" i="50"/>
  <c r="S146" i="50"/>
  <c r="T146" i="50" s="1"/>
  <c r="P147" i="50"/>
  <c r="S147" i="50"/>
  <c r="T147" i="50" s="1"/>
  <c r="P148" i="50"/>
  <c r="S148" i="50"/>
  <c r="T148" i="50" s="1"/>
  <c r="P149" i="50"/>
  <c r="S149" i="50"/>
  <c r="T149" i="50" s="1"/>
  <c r="P150" i="50"/>
  <c r="S150" i="50"/>
  <c r="T150" i="50" s="1"/>
  <c r="P151" i="50"/>
  <c r="S151" i="50"/>
  <c r="T151" i="50" s="1"/>
  <c r="P152" i="50"/>
  <c r="S152" i="50"/>
  <c r="T152" i="50" s="1"/>
  <c r="P153" i="50"/>
  <c r="S153" i="50"/>
  <c r="T153" i="50" s="1"/>
  <c r="P154" i="50"/>
  <c r="S154" i="50"/>
  <c r="T154" i="50" s="1"/>
  <c r="P155" i="50"/>
  <c r="S155" i="50"/>
  <c r="T155" i="50" s="1"/>
  <c r="P156" i="50"/>
  <c r="S156" i="50"/>
  <c r="T156" i="50" s="1"/>
  <c r="P157" i="50"/>
  <c r="S157" i="50"/>
  <c r="T157" i="50" s="1"/>
  <c r="P158" i="50"/>
  <c r="S158" i="50"/>
  <c r="T158" i="50" s="1"/>
  <c r="P159" i="50"/>
  <c r="S159" i="50"/>
  <c r="T159" i="50" s="1"/>
  <c r="P160" i="50"/>
  <c r="S160" i="50"/>
  <c r="T160" i="50" s="1"/>
  <c r="P161" i="50"/>
  <c r="S161" i="50"/>
  <c r="T161" i="50" s="1"/>
  <c r="P162" i="50"/>
  <c r="S162" i="50"/>
  <c r="T162" i="50" s="1"/>
  <c r="P163" i="50"/>
  <c r="S163" i="50"/>
  <c r="T163" i="50" s="1"/>
  <c r="P164" i="50"/>
  <c r="S164" i="50"/>
  <c r="T164" i="50" s="1"/>
  <c r="P165" i="50"/>
  <c r="S165" i="50"/>
  <c r="T165" i="50" s="1"/>
  <c r="P166" i="50"/>
  <c r="S166" i="50"/>
  <c r="T166" i="50" s="1"/>
  <c r="P167" i="50"/>
  <c r="S167" i="50"/>
  <c r="T167" i="50" s="1"/>
  <c r="P168" i="50"/>
  <c r="S168" i="50"/>
  <c r="T168" i="50" s="1"/>
  <c r="P169" i="50"/>
  <c r="S169" i="50"/>
  <c r="T169" i="50" s="1"/>
  <c r="P170" i="50"/>
  <c r="S170" i="50"/>
  <c r="T170" i="50" s="1"/>
  <c r="P171" i="50"/>
  <c r="S171" i="50"/>
  <c r="T171" i="50" s="1"/>
  <c r="P172" i="50"/>
  <c r="S172" i="50"/>
  <c r="T172" i="50" s="1"/>
  <c r="P173" i="50"/>
  <c r="S173" i="50"/>
  <c r="T173" i="50" s="1"/>
  <c r="P174" i="50"/>
  <c r="S174" i="50"/>
  <c r="T174" i="50" s="1"/>
  <c r="P175" i="50"/>
  <c r="S175" i="50"/>
  <c r="T175" i="50" s="1"/>
  <c r="P176" i="50"/>
  <c r="S176" i="50"/>
  <c r="T176" i="50" s="1"/>
  <c r="P177" i="50"/>
  <c r="S177" i="50"/>
  <c r="T177" i="50" s="1"/>
  <c r="P178" i="50"/>
  <c r="S178" i="50"/>
  <c r="T178" i="50" s="1"/>
  <c r="P179" i="50"/>
  <c r="S179" i="50"/>
  <c r="T179" i="50" s="1"/>
  <c r="P180" i="50"/>
  <c r="S180" i="50"/>
  <c r="T180" i="50" s="1"/>
  <c r="P181" i="50"/>
  <c r="S181" i="50"/>
  <c r="T181" i="50" s="1"/>
  <c r="P182" i="50"/>
  <c r="S182" i="50"/>
  <c r="T182" i="50" s="1"/>
  <c r="P183" i="50"/>
  <c r="S183" i="50"/>
  <c r="T183" i="50" s="1"/>
  <c r="P184" i="50"/>
  <c r="S184" i="50"/>
  <c r="T184" i="50" s="1"/>
  <c r="P185" i="50"/>
  <c r="S185" i="50"/>
  <c r="T185" i="50" s="1"/>
  <c r="P186" i="50"/>
  <c r="S186" i="50"/>
  <c r="T186" i="50" s="1"/>
  <c r="P187" i="50"/>
  <c r="S187" i="50"/>
  <c r="T187" i="50" s="1"/>
  <c r="P188" i="50"/>
  <c r="S188" i="50"/>
  <c r="T188" i="50" s="1"/>
  <c r="P189" i="50"/>
  <c r="S189" i="50"/>
  <c r="T189" i="50" s="1"/>
  <c r="P190" i="50"/>
  <c r="S190" i="50"/>
  <c r="T190" i="50" s="1"/>
  <c r="P191" i="50"/>
  <c r="S191" i="50"/>
  <c r="T191" i="50" s="1"/>
  <c r="P192" i="50"/>
  <c r="S192" i="50"/>
  <c r="T192" i="50" s="1"/>
  <c r="P193" i="50"/>
  <c r="S193" i="50"/>
  <c r="T193" i="50" s="1"/>
  <c r="P194" i="50"/>
  <c r="S194" i="50"/>
  <c r="T194" i="50" s="1"/>
  <c r="P195" i="50"/>
  <c r="S195" i="50"/>
  <c r="T195" i="50" s="1"/>
  <c r="P196" i="50"/>
  <c r="S196" i="50"/>
  <c r="T196" i="50" s="1"/>
  <c r="P197" i="50"/>
  <c r="S197" i="50"/>
  <c r="T197" i="50" s="1"/>
  <c r="P198" i="50"/>
  <c r="S198" i="50"/>
  <c r="T198" i="50" s="1"/>
  <c r="P199" i="50"/>
  <c r="S199" i="50"/>
  <c r="T199" i="50" s="1"/>
  <c r="P200" i="50"/>
  <c r="S200" i="50"/>
  <c r="T200" i="50" s="1"/>
  <c r="P201" i="50"/>
  <c r="S201" i="50"/>
  <c r="T201" i="50" s="1"/>
  <c r="P202" i="50"/>
  <c r="S202" i="50"/>
  <c r="T202" i="50" s="1"/>
  <c r="P203" i="50"/>
  <c r="S203" i="50"/>
  <c r="T203" i="50" s="1"/>
  <c r="P204" i="50"/>
  <c r="S204" i="50"/>
  <c r="T204" i="50" s="1"/>
  <c r="P205" i="50"/>
  <c r="S205" i="50"/>
  <c r="T205" i="50" s="1"/>
  <c r="P206" i="50"/>
  <c r="S206" i="50"/>
  <c r="T206" i="50" s="1"/>
  <c r="P207" i="50"/>
  <c r="S207" i="50"/>
  <c r="T207" i="50" s="1"/>
  <c r="P208" i="50"/>
  <c r="S208" i="50"/>
  <c r="T208" i="50" s="1"/>
  <c r="P209" i="50"/>
  <c r="S209" i="50"/>
  <c r="T209" i="50" s="1"/>
  <c r="P210" i="50"/>
  <c r="S210" i="50"/>
  <c r="T210" i="50" s="1"/>
  <c r="P211" i="50"/>
  <c r="S211" i="50"/>
  <c r="T211" i="50" s="1"/>
  <c r="P212" i="50"/>
  <c r="S212" i="50"/>
  <c r="T212" i="50" s="1"/>
  <c r="P213" i="50"/>
  <c r="S213" i="50"/>
  <c r="T213" i="50" s="1"/>
  <c r="P214" i="50"/>
  <c r="S214" i="50"/>
  <c r="T214" i="50" s="1"/>
  <c r="P215" i="50"/>
  <c r="S215" i="50"/>
  <c r="T215" i="50" s="1"/>
  <c r="P216" i="50"/>
  <c r="S216" i="50"/>
  <c r="T216" i="50" s="1"/>
  <c r="P217" i="50"/>
  <c r="S217" i="50"/>
  <c r="T217" i="50" s="1"/>
  <c r="P218" i="50"/>
  <c r="S218" i="50"/>
  <c r="T218" i="50" s="1"/>
  <c r="P219" i="50"/>
  <c r="S219" i="50"/>
  <c r="T219" i="50" s="1"/>
  <c r="P220" i="50"/>
  <c r="S220" i="50"/>
  <c r="T220" i="50" s="1"/>
  <c r="P221" i="50"/>
  <c r="S221" i="50"/>
  <c r="T221" i="50" s="1"/>
  <c r="P222" i="50"/>
  <c r="S222" i="50"/>
  <c r="T222" i="50" s="1"/>
  <c r="P223" i="50"/>
  <c r="S223" i="50"/>
  <c r="T223" i="50" s="1"/>
  <c r="P224" i="50"/>
  <c r="S224" i="50"/>
  <c r="T224" i="50" s="1"/>
  <c r="P225" i="50"/>
  <c r="S225" i="50"/>
  <c r="T225" i="50" s="1"/>
  <c r="P226" i="50"/>
  <c r="S226" i="50"/>
  <c r="T226" i="50" s="1"/>
  <c r="P227" i="50"/>
  <c r="S227" i="50"/>
  <c r="T227" i="50" s="1"/>
  <c r="P228" i="50"/>
  <c r="S228" i="50"/>
  <c r="T228" i="50" s="1"/>
  <c r="P229" i="50"/>
  <c r="S229" i="50"/>
  <c r="T229" i="50" s="1"/>
  <c r="P230" i="50"/>
  <c r="S230" i="50"/>
  <c r="T230" i="50" s="1"/>
  <c r="P231" i="50"/>
  <c r="S231" i="50"/>
  <c r="T231" i="50" s="1"/>
  <c r="P232" i="50"/>
  <c r="S232" i="50"/>
  <c r="T232" i="50" s="1"/>
  <c r="P233" i="50"/>
  <c r="S233" i="50"/>
  <c r="T233" i="50" s="1"/>
  <c r="P234" i="50"/>
  <c r="S234" i="50"/>
  <c r="T234" i="50" s="1"/>
  <c r="P235" i="50"/>
  <c r="S235" i="50"/>
  <c r="T235" i="50" s="1"/>
  <c r="P236" i="50"/>
  <c r="S236" i="50"/>
  <c r="T236" i="50" s="1"/>
  <c r="P237" i="50"/>
  <c r="S237" i="50"/>
  <c r="T237" i="50" s="1"/>
  <c r="P238" i="50"/>
  <c r="S238" i="50"/>
  <c r="T238" i="50" s="1"/>
  <c r="P239" i="50"/>
  <c r="S239" i="50"/>
  <c r="T239" i="50" s="1"/>
  <c r="P240" i="50"/>
  <c r="S240" i="50"/>
  <c r="T240" i="50" s="1"/>
  <c r="P241" i="50"/>
  <c r="S241" i="50"/>
  <c r="T241" i="50" s="1"/>
  <c r="P242" i="50"/>
  <c r="S242" i="50"/>
  <c r="T242" i="50" s="1"/>
  <c r="P243" i="50"/>
  <c r="S243" i="50"/>
  <c r="T243" i="50" s="1"/>
  <c r="P244" i="50"/>
  <c r="S244" i="50"/>
  <c r="T244" i="50" s="1"/>
  <c r="P245" i="50"/>
  <c r="S245" i="50"/>
  <c r="T245" i="50" s="1"/>
  <c r="P246" i="50"/>
  <c r="S246" i="50"/>
  <c r="T246" i="50" s="1"/>
  <c r="P247" i="50"/>
  <c r="S247" i="50"/>
  <c r="T247" i="50" s="1"/>
  <c r="P248" i="50"/>
  <c r="S248" i="50"/>
  <c r="T248" i="50" s="1"/>
  <c r="P249" i="50"/>
  <c r="S249" i="50"/>
  <c r="T249" i="50" s="1"/>
  <c r="P250" i="50"/>
  <c r="S250" i="50"/>
  <c r="T250" i="50" s="1"/>
  <c r="P251" i="50"/>
  <c r="S251" i="50"/>
  <c r="T251" i="50" s="1"/>
  <c r="P252" i="50"/>
  <c r="S252" i="50"/>
  <c r="T252" i="50" s="1"/>
  <c r="P253" i="50"/>
  <c r="S253" i="50"/>
  <c r="T253" i="50" s="1"/>
  <c r="P254" i="50"/>
  <c r="S254" i="50"/>
  <c r="T254" i="50" s="1"/>
  <c r="P255" i="50"/>
  <c r="S255" i="50"/>
  <c r="T255" i="50" s="1"/>
  <c r="P256" i="50"/>
  <c r="S256" i="50"/>
  <c r="T256" i="50" s="1"/>
  <c r="P257" i="50"/>
  <c r="S257" i="50"/>
  <c r="T257" i="50" s="1"/>
  <c r="P258" i="50"/>
  <c r="S258" i="50"/>
  <c r="T258" i="50" s="1"/>
  <c r="P259" i="50"/>
  <c r="S259" i="50"/>
  <c r="T259" i="50" s="1"/>
  <c r="P260" i="50"/>
  <c r="S260" i="50"/>
  <c r="T260" i="50" s="1"/>
  <c r="P261" i="50"/>
  <c r="S261" i="50"/>
  <c r="T261" i="50" s="1"/>
  <c r="P262" i="50"/>
  <c r="S262" i="50"/>
  <c r="T262" i="50" s="1"/>
  <c r="P263" i="50"/>
  <c r="S263" i="50"/>
  <c r="T263" i="50" s="1"/>
  <c r="P264" i="50"/>
  <c r="S264" i="50"/>
  <c r="T264" i="50" s="1"/>
  <c r="P265" i="50"/>
  <c r="S265" i="50"/>
  <c r="T265" i="50" s="1"/>
  <c r="P266" i="50"/>
  <c r="S266" i="50"/>
  <c r="T266" i="50" s="1"/>
  <c r="P267" i="50"/>
  <c r="S267" i="50"/>
  <c r="T267" i="50" s="1"/>
  <c r="P268" i="50"/>
  <c r="S268" i="50"/>
  <c r="T268" i="50" s="1"/>
  <c r="P269" i="50"/>
  <c r="S269" i="50"/>
  <c r="T269" i="50" s="1"/>
  <c r="P270" i="50"/>
  <c r="S270" i="50"/>
  <c r="T270" i="50" s="1"/>
  <c r="P271" i="50"/>
  <c r="S271" i="50"/>
  <c r="T271" i="50" s="1"/>
  <c r="P272" i="50"/>
  <c r="S272" i="50"/>
  <c r="T272" i="50" s="1"/>
  <c r="P273" i="50"/>
  <c r="S273" i="50"/>
  <c r="T273" i="50" s="1"/>
  <c r="P274" i="50"/>
  <c r="S274" i="50"/>
  <c r="T274" i="50" s="1"/>
  <c r="P275" i="50"/>
  <c r="S275" i="50"/>
  <c r="T275" i="50" s="1"/>
  <c r="P276" i="50"/>
  <c r="S276" i="50"/>
  <c r="T276" i="50" s="1"/>
  <c r="P277" i="50"/>
  <c r="S277" i="50"/>
  <c r="T277" i="50" s="1"/>
  <c r="P278" i="50"/>
  <c r="S278" i="50"/>
  <c r="T278" i="50" s="1"/>
  <c r="P279" i="50"/>
  <c r="S279" i="50"/>
  <c r="T279" i="50" s="1"/>
  <c r="P280" i="50"/>
  <c r="S280" i="50"/>
  <c r="T280" i="50" s="1"/>
  <c r="P281" i="50"/>
  <c r="S281" i="50"/>
  <c r="T281" i="50" s="1"/>
  <c r="P282" i="50"/>
  <c r="S282" i="50"/>
  <c r="T282" i="50" s="1"/>
  <c r="P283" i="50"/>
  <c r="S283" i="50"/>
  <c r="T283" i="50" s="1"/>
  <c r="P284" i="50"/>
  <c r="S284" i="50"/>
  <c r="T284" i="50" s="1"/>
  <c r="P285" i="50"/>
  <c r="S285" i="50"/>
  <c r="T285" i="50" s="1"/>
  <c r="P286" i="50"/>
  <c r="S286" i="50"/>
  <c r="T286" i="50" s="1"/>
  <c r="P287" i="50"/>
  <c r="S287" i="50"/>
  <c r="T287" i="50" s="1"/>
  <c r="P288" i="50"/>
  <c r="S288" i="50"/>
  <c r="T288" i="50" s="1"/>
  <c r="P289" i="50"/>
  <c r="S289" i="50"/>
  <c r="T289" i="50" s="1"/>
  <c r="P290" i="50"/>
  <c r="S290" i="50"/>
  <c r="T290" i="50" s="1"/>
  <c r="P291" i="50"/>
  <c r="S291" i="50"/>
  <c r="T291" i="50" s="1"/>
  <c r="P292" i="50"/>
  <c r="S292" i="50"/>
  <c r="T292" i="50" s="1"/>
  <c r="P293" i="50"/>
  <c r="S293" i="50"/>
  <c r="T293" i="50" s="1"/>
  <c r="P294" i="50"/>
  <c r="S294" i="50"/>
  <c r="T294" i="50" s="1"/>
  <c r="P295" i="50"/>
  <c r="S295" i="50"/>
  <c r="T295" i="50" s="1"/>
  <c r="P296" i="50"/>
  <c r="S296" i="50"/>
  <c r="T296" i="50" s="1"/>
  <c r="P297" i="50"/>
  <c r="S297" i="50"/>
  <c r="T297" i="50" s="1"/>
  <c r="P298" i="50"/>
  <c r="S298" i="50"/>
  <c r="T298" i="50" s="1"/>
  <c r="P299" i="50"/>
  <c r="S299" i="50"/>
  <c r="T299" i="50" s="1"/>
  <c r="P300" i="50"/>
  <c r="S300" i="50"/>
  <c r="T300" i="50" s="1"/>
  <c r="P301" i="50"/>
  <c r="S301" i="50"/>
  <c r="T301" i="50" s="1"/>
  <c r="P302" i="50"/>
  <c r="S302" i="50"/>
  <c r="T302" i="50" s="1"/>
  <c r="P303" i="50"/>
  <c r="S303" i="50"/>
  <c r="T303" i="50" s="1"/>
  <c r="P304" i="50"/>
  <c r="S304" i="50"/>
  <c r="T304" i="50" s="1"/>
  <c r="P305" i="50"/>
  <c r="S305" i="50"/>
  <c r="T305" i="50" s="1"/>
  <c r="P306" i="50"/>
  <c r="S306" i="50"/>
  <c r="T306" i="50" s="1"/>
  <c r="P307" i="50"/>
  <c r="S307" i="50"/>
  <c r="T307" i="50" s="1"/>
  <c r="P308" i="50"/>
  <c r="S308" i="50"/>
  <c r="T308" i="50" s="1"/>
  <c r="P309" i="50"/>
  <c r="S309" i="50"/>
  <c r="T309" i="50" s="1"/>
  <c r="P310" i="50"/>
  <c r="S310" i="50"/>
  <c r="T310" i="50" s="1"/>
  <c r="P311" i="50"/>
  <c r="S311" i="50"/>
  <c r="T311" i="50" s="1"/>
  <c r="P312" i="50"/>
  <c r="S312" i="50"/>
  <c r="T312" i="50" s="1"/>
  <c r="P313" i="50"/>
  <c r="S313" i="50"/>
  <c r="T313" i="50" s="1"/>
  <c r="P314" i="50"/>
  <c r="S314" i="50"/>
  <c r="T314" i="50" s="1"/>
  <c r="P315" i="50"/>
  <c r="S315" i="50"/>
  <c r="T315" i="50" s="1"/>
  <c r="P316" i="50"/>
  <c r="S316" i="50"/>
  <c r="T316" i="50" s="1"/>
  <c r="P317" i="50"/>
  <c r="S317" i="50"/>
  <c r="T317" i="50" s="1"/>
  <c r="P318" i="50"/>
  <c r="S318" i="50"/>
  <c r="T318" i="50" s="1"/>
  <c r="P319" i="50"/>
  <c r="S319" i="50"/>
  <c r="T319" i="50" s="1"/>
  <c r="P320" i="50"/>
  <c r="S320" i="50"/>
  <c r="T320" i="50" s="1"/>
  <c r="P321" i="50"/>
  <c r="S321" i="50"/>
  <c r="T321" i="50" s="1"/>
  <c r="P322" i="50"/>
  <c r="S322" i="50"/>
  <c r="T322" i="50" s="1"/>
  <c r="P323" i="50"/>
  <c r="S323" i="50"/>
  <c r="T323" i="50" s="1"/>
  <c r="P324" i="50"/>
  <c r="S324" i="50"/>
  <c r="T324" i="50" s="1"/>
  <c r="P325" i="50"/>
  <c r="S325" i="50"/>
  <c r="T325" i="50" s="1"/>
  <c r="P326" i="50"/>
  <c r="S326" i="50"/>
  <c r="T326" i="50" s="1"/>
  <c r="P327" i="50"/>
  <c r="S327" i="50"/>
  <c r="T327" i="50" s="1"/>
  <c r="P328" i="50"/>
  <c r="S328" i="50"/>
  <c r="T328" i="50" s="1"/>
  <c r="P329" i="50"/>
  <c r="S329" i="50"/>
  <c r="T329" i="50" s="1"/>
  <c r="P330" i="50"/>
  <c r="S330" i="50"/>
  <c r="T330" i="50" s="1"/>
  <c r="P331" i="50"/>
  <c r="S331" i="50"/>
  <c r="T331" i="50" s="1"/>
  <c r="P332" i="50"/>
  <c r="S332" i="50"/>
  <c r="T332" i="50" s="1"/>
  <c r="P333" i="50"/>
  <c r="S333" i="50"/>
  <c r="T333" i="50" s="1"/>
  <c r="P334" i="50"/>
  <c r="S334" i="50"/>
  <c r="T334" i="50" s="1"/>
  <c r="P335" i="50"/>
  <c r="S335" i="50"/>
  <c r="T335" i="50" s="1"/>
  <c r="P336" i="50"/>
  <c r="S336" i="50"/>
  <c r="T336" i="50" s="1"/>
  <c r="P337" i="50"/>
  <c r="S337" i="50"/>
  <c r="T337" i="50" s="1"/>
  <c r="P338" i="50"/>
  <c r="S338" i="50"/>
  <c r="T338" i="50" s="1"/>
  <c r="P339" i="50"/>
  <c r="S339" i="50"/>
  <c r="T339" i="50" s="1"/>
  <c r="P340" i="50"/>
  <c r="S340" i="50"/>
  <c r="T340" i="50" s="1"/>
  <c r="P341" i="50"/>
  <c r="S341" i="50"/>
  <c r="T341" i="50" s="1"/>
  <c r="P342" i="50"/>
  <c r="S342" i="50"/>
  <c r="T342" i="50" s="1"/>
  <c r="P343" i="50"/>
  <c r="S343" i="50"/>
  <c r="T343" i="50" s="1"/>
  <c r="P344" i="50"/>
  <c r="S344" i="50"/>
  <c r="T344" i="50" s="1"/>
  <c r="P345" i="50"/>
  <c r="S345" i="50"/>
  <c r="T345" i="50" s="1"/>
  <c r="P346" i="50"/>
  <c r="S346" i="50"/>
  <c r="T346" i="50" s="1"/>
  <c r="P347" i="50"/>
  <c r="S347" i="50"/>
  <c r="T347" i="50" s="1"/>
  <c r="P348" i="50"/>
  <c r="S348" i="50"/>
  <c r="T348" i="50" s="1"/>
  <c r="P349" i="50"/>
  <c r="S349" i="50"/>
  <c r="T349" i="50" s="1"/>
  <c r="P350" i="50"/>
  <c r="S350" i="50"/>
  <c r="T350" i="50" s="1"/>
  <c r="P351" i="50"/>
  <c r="S351" i="50"/>
  <c r="T351" i="50" s="1"/>
  <c r="P352" i="50"/>
  <c r="S352" i="50"/>
  <c r="T352" i="50" s="1"/>
  <c r="P353" i="50"/>
  <c r="S353" i="50"/>
  <c r="T353" i="50" s="1"/>
  <c r="P354" i="50"/>
  <c r="S354" i="50"/>
  <c r="T354" i="50" s="1"/>
  <c r="P355" i="50"/>
  <c r="S355" i="50"/>
  <c r="T355" i="50" s="1"/>
  <c r="P356" i="50"/>
  <c r="S356" i="50"/>
  <c r="T356" i="50" s="1"/>
  <c r="P357" i="50"/>
  <c r="S357" i="50"/>
  <c r="T357" i="50" s="1"/>
  <c r="P358" i="50"/>
  <c r="S358" i="50"/>
  <c r="T358" i="50" s="1"/>
  <c r="P359" i="50"/>
  <c r="S359" i="50"/>
  <c r="T359" i="50" s="1"/>
  <c r="P360" i="50"/>
  <c r="S360" i="50"/>
  <c r="T360" i="50" s="1"/>
  <c r="P361" i="50"/>
  <c r="S361" i="50"/>
  <c r="T361" i="50" s="1"/>
  <c r="P362" i="50"/>
  <c r="S362" i="50"/>
  <c r="T362" i="50" s="1"/>
  <c r="P363" i="50"/>
  <c r="S363" i="50"/>
  <c r="T363" i="50" s="1"/>
  <c r="P364" i="50"/>
  <c r="S364" i="50"/>
  <c r="T364" i="50" s="1"/>
  <c r="P365" i="50"/>
  <c r="S365" i="50"/>
  <c r="T365" i="50" s="1"/>
  <c r="P366" i="50"/>
  <c r="S366" i="50"/>
  <c r="T366" i="50" s="1"/>
  <c r="P367" i="50"/>
  <c r="S367" i="50"/>
  <c r="T367" i="50" s="1"/>
  <c r="P368" i="50"/>
  <c r="S368" i="50"/>
  <c r="T368" i="50" s="1"/>
  <c r="P369" i="50"/>
  <c r="S369" i="50"/>
  <c r="T369" i="50" s="1"/>
  <c r="P370" i="50"/>
  <c r="S370" i="50"/>
  <c r="T370" i="50" s="1"/>
  <c r="P371" i="50"/>
  <c r="S371" i="50"/>
  <c r="T371" i="50" s="1"/>
  <c r="P372" i="50"/>
  <c r="S372" i="50"/>
  <c r="T372" i="50" s="1"/>
  <c r="P373" i="50"/>
  <c r="S373" i="50"/>
  <c r="T373" i="50" s="1"/>
  <c r="P374" i="50"/>
  <c r="S374" i="50"/>
  <c r="T374" i="50" s="1"/>
  <c r="P375" i="50"/>
  <c r="S375" i="50"/>
  <c r="T375" i="50" s="1"/>
  <c r="P376" i="50"/>
  <c r="S376" i="50"/>
  <c r="T376" i="50" s="1"/>
  <c r="P377" i="50"/>
  <c r="S377" i="50"/>
  <c r="T377" i="50" s="1"/>
  <c r="P378" i="50"/>
  <c r="S378" i="50"/>
  <c r="T378" i="50" s="1"/>
  <c r="P379" i="50"/>
  <c r="S379" i="50"/>
  <c r="T379" i="50" s="1"/>
  <c r="P380" i="50"/>
  <c r="S380" i="50"/>
  <c r="T380" i="50" s="1"/>
  <c r="P381" i="50"/>
  <c r="S381" i="50"/>
  <c r="T381" i="50" s="1"/>
  <c r="P382" i="50"/>
  <c r="S382" i="50"/>
  <c r="T382" i="50" s="1"/>
  <c r="P383" i="50"/>
  <c r="S383" i="50"/>
  <c r="T383" i="50" s="1"/>
  <c r="P384" i="50"/>
  <c r="S384" i="50"/>
  <c r="T384" i="50" s="1"/>
  <c r="P385" i="50"/>
  <c r="S385" i="50"/>
  <c r="T385" i="50" s="1"/>
  <c r="P386" i="50"/>
  <c r="S386" i="50"/>
  <c r="T386" i="50" s="1"/>
  <c r="P387" i="50"/>
  <c r="S387" i="50"/>
  <c r="T387" i="50" s="1"/>
  <c r="P388" i="50"/>
  <c r="S388" i="50"/>
  <c r="T388" i="50" s="1"/>
  <c r="P389" i="50"/>
  <c r="S389" i="50"/>
  <c r="T389" i="50" s="1"/>
  <c r="P390" i="50"/>
  <c r="S390" i="50"/>
  <c r="T390" i="50" s="1"/>
  <c r="P391" i="50"/>
  <c r="S391" i="50"/>
  <c r="T391" i="50" s="1"/>
  <c r="P392" i="50"/>
  <c r="S392" i="50"/>
  <c r="T392" i="50" s="1"/>
  <c r="P393" i="50"/>
  <c r="S393" i="50"/>
  <c r="T393" i="50" s="1"/>
  <c r="P394" i="50"/>
  <c r="S394" i="50"/>
  <c r="T394" i="50" s="1"/>
  <c r="P395" i="50"/>
  <c r="S395" i="50"/>
  <c r="T395" i="50" s="1"/>
  <c r="P396" i="50"/>
  <c r="S396" i="50"/>
  <c r="T396" i="50" s="1"/>
  <c r="P397" i="50"/>
  <c r="S397" i="50"/>
  <c r="T397" i="50" s="1"/>
  <c r="P398" i="50"/>
  <c r="S398" i="50"/>
  <c r="T398" i="50" s="1"/>
  <c r="P399" i="50"/>
  <c r="S399" i="50"/>
  <c r="T399" i="50" s="1"/>
  <c r="P400" i="50"/>
  <c r="S400" i="50"/>
  <c r="T400" i="50" s="1"/>
  <c r="P401" i="50"/>
  <c r="S401" i="50"/>
  <c r="T401" i="50" s="1"/>
  <c r="P402" i="50"/>
  <c r="S402" i="50"/>
  <c r="T402" i="50" s="1"/>
  <c r="P403" i="50"/>
  <c r="S403" i="50"/>
  <c r="T403" i="50" s="1"/>
  <c r="P404" i="50"/>
  <c r="S404" i="50"/>
  <c r="T404" i="50" s="1"/>
  <c r="P405" i="50"/>
  <c r="S405" i="50"/>
  <c r="T405" i="50" s="1"/>
  <c r="P406" i="50"/>
  <c r="S406" i="50"/>
  <c r="T406" i="50" s="1"/>
  <c r="P407" i="50"/>
  <c r="S407" i="50"/>
  <c r="T407" i="50" s="1"/>
  <c r="P408" i="50"/>
  <c r="S408" i="50"/>
  <c r="T408" i="50" s="1"/>
  <c r="P409" i="50"/>
  <c r="S409" i="50"/>
  <c r="T409" i="50" s="1"/>
  <c r="P410" i="50"/>
  <c r="S410" i="50"/>
  <c r="T410" i="50" s="1"/>
  <c r="P411" i="50"/>
  <c r="S411" i="50"/>
  <c r="T411" i="50" s="1"/>
  <c r="P412" i="50"/>
  <c r="S412" i="50"/>
  <c r="T412" i="50" s="1"/>
  <c r="P413" i="50"/>
  <c r="S413" i="50"/>
  <c r="T413" i="50" s="1"/>
  <c r="P414" i="50"/>
  <c r="S414" i="50"/>
  <c r="T414" i="50" s="1"/>
  <c r="P415" i="50"/>
  <c r="S415" i="50"/>
  <c r="T415" i="50" s="1"/>
  <c r="P416" i="50"/>
  <c r="S416" i="50"/>
  <c r="T416" i="50" s="1"/>
  <c r="P417" i="50"/>
  <c r="S417" i="50"/>
  <c r="T417" i="50" s="1"/>
  <c r="P418" i="50"/>
  <c r="S418" i="50"/>
  <c r="T418" i="50" s="1"/>
  <c r="P419" i="50"/>
  <c r="S419" i="50"/>
  <c r="T419" i="50" s="1"/>
  <c r="P420" i="50"/>
  <c r="S420" i="50"/>
  <c r="T420" i="50" s="1"/>
  <c r="P421" i="50"/>
  <c r="S421" i="50"/>
  <c r="T421" i="50" s="1"/>
  <c r="P422" i="50"/>
  <c r="S422" i="50"/>
  <c r="T422" i="50" s="1"/>
  <c r="P423" i="50"/>
  <c r="S423" i="50"/>
  <c r="T423" i="50" s="1"/>
  <c r="P424" i="50"/>
  <c r="S424" i="50"/>
  <c r="T424" i="50" s="1"/>
  <c r="P425" i="50"/>
  <c r="S425" i="50"/>
  <c r="T425" i="50" s="1"/>
  <c r="P426" i="50"/>
  <c r="S426" i="50"/>
  <c r="T426" i="50" s="1"/>
  <c r="P427" i="50"/>
  <c r="S427" i="50"/>
  <c r="T427" i="50" s="1"/>
  <c r="P428" i="50"/>
  <c r="S428" i="50"/>
  <c r="T428" i="50" s="1"/>
  <c r="P429" i="50"/>
  <c r="S429" i="50"/>
  <c r="T429" i="50" s="1"/>
  <c r="P430" i="50"/>
  <c r="S430" i="50"/>
  <c r="T430" i="50" s="1"/>
  <c r="P431" i="50"/>
  <c r="S431" i="50"/>
  <c r="T431" i="50" s="1"/>
  <c r="P432" i="50"/>
  <c r="S432" i="50"/>
  <c r="T432" i="50" s="1"/>
  <c r="P433" i="50"/>
  <c r="S433" i="50"/>
  <c r="T433" i="50" s="1"/>
  <c r="P434" i="50"/>
  <c r="S434" i="50"/>
  <c r="T434" i="50" s="1"/>
  <c r="P435" i="50"/>
  <c r="S435" i="50"/>
  <c r="T435" i="50" s="1"/>
  <c r="P436" i="50"/>
  <c r="S436" i="50"/>
  <c r="T436" i="50" s="1"/>
  <c r="P437" i="50"/>
  <c r="S437" i="50"/>
  <c r="T437" i="50" s="1"/>
  <c r="P438" i="50"/>
  <c r="S438" i="50"/>
  <c r="T438" i="50" s="1"/>
  <c r="P439" i="50"/>
  <c r="S439" i="50"/>
  <c r="T439" i="50" s="1"/>
  <c r="P440" i="50"/>
  <c r="S440" i="50"/>
  <c r="T440" i="50" s="1"/>
  <c r="P441" i="50"/>
  <c r="S441" i="50"/>
  <c r="T441" i="50" s="1"/>
  <c r="P442" i="50"/>
  <c r="S442" i="50"/>
  <c r="T442" i="50" s="1"/>
  <c r="P443" i="50"/>
  <c r="S443" i="50"/>
  <c r="T443" i="50" s="1"/>
  <c r="P444" i="50"/>
  <c r="S444" i="50"/>
  <c r="T444" i="50" s="1"/>
  <c r="P445" i="50"/>
  <c r="S445" i="50"/>
  <c r="T445" i="50" s="1"/>
  <c r="P446" i="50"/>
  <c r="S446" i="50"/>
  <c r="T446" i="50" s="1"/>
  <c r="P447" i="50"/>
  <c r="S447" i="50"/>
  <c r="T447" i="50" s="1"/>
  <c r="P448" i="50"/>
  <c r="S448" i="50"/>
  <c r="T448" i="50" s="1"/>
  <c r="P449" i="50"/>
  <c r="S449" i="50"/>
  <c r="T449" i="50" s="1"/>
  <c r="P450" i="50"/>
  <c r="S450" i="50"/>
  <c r="T450" i="50" s="1"/>
  <c r="P451" i="50"/>
  <c r="S451" i="50"/>
  <c r="T451" i="50" s="1"/>
  <c r="P452" i="50"/>
  <c r="S452" i="50"/>
  <c r="T452" i="50" s="1"/>
  <c r="P453" i="50"/>
  <c r="S453" i="50"/>
  <c r="T453" i="50" s="1"/>
  <c r="P454" i="50"/>
  <c r="S454" i="50"/>
  <c r="T454" i="50" s="1"/>
  <c r="P455" i="50"/>
  <c r="S455" i="50"/>
  <c r="T455" i="50" s="1"/>
  <c r="P456" i="50"/>
  <c r="S456" i="50"/>
  <c r="T456" i="50" s="1"/>
  <c r="P457" i="50"/>
  <c r="S457" i="50"/>
  <c r="T457" i="50" s="1"/>
  <c r="P458" i="50"/>
  <c r="S458" i="50"/>
  <c r="T458" i="50" s="1"/>
  <c r="P459" i="50"/>
  <c r="S459" i="50"/>
  <c r="T459" i="50" s="1"/>
  <c r="P460" i="50"/>
  <c r="S460" i="50"/>
  <c r="T460" i="50" s="1"/>
  <c r="P461" i="50"/>
  <c r="S461" i="50"/>
  <c r="T461" i="50" s="1"/>
  <c r="P462" i="50"/>
  <c r="S462" i="50"/>
  <c r="T462" i="50" s="1"/>
  <c r="P463" i="50"/>
  <c r="S463" i="50"/>
  <c r="T463" i="50" s="1"/>
  <c r="P464" i="50"/>
  <c r="S464" i="50"/>
  <c r="T464" i="50" s="1"/>
  <c r="P465" i="50"/>
  <c r="S465" i="50"/>
  <c r="T465" i="50" s="1"/>
  <c r="P466" i="50"/>
  <c r="S466" i="50"/>
  <c r="T466" i="50" s="1"/>
  <c r="P467" i="50"/>
  <c r="S467" i="50"/>
  <c r="T467" i="50" s="1"/>
  <c r="P468" i="50"/>
  <c r="S468" i="50"/>
  <c r="T468" i="50" s="1"/>
  <c r="P469" i="50"/>
  <c r="S469" i="50"/>
  <c r="T469" i="50" s="1"/>
  <c r="P470" i="50"/>
  <c r="S470" i="50"/>
  <c r="T470" i="50" s="1"/>
  <c r="P471" i="50"/>
  <c r="S471" i="50"/>
  <c r="T471" i="50" s="1"/>
  <c r="P472" i="50"/>
  <c r="S472" i="50"/>
  <c r="T472" i="50" s="1"/>
  <c r="P473" i="50"/>
  <c r="S473" i="50"/>
  <c r="T473" i="50" s="1"/>
  <c r="P474" i="50"/>
  <c r="S474" i="50"/>
  <c r="T474" i="50" s="1"/>
  <c r="P475" i="50"/>
  <c r="S475" i="50"/>
  <c r="T475" i="50" s="1"/>
  <c r="P476" i="50"/>
  <c r="S476" i="50"/>
  <c r="T476" i="50" s="1"/>
  <c r="P477" i="50"/>
  <c r="S477" i="50"/>
  <c r="T477" i="50" s="1"/>
  <c r="P478" i="50"/>
  <c r="S478" i="50"/>
  <c r="T478" i="50" s="1"/>
  <c r="P479" i="50"/>
  <c r="S479" i="50"/>
  <c r="T479" i="50" s="1"/>
  <c r="P480" i="50"/>
  <c r="S480" i="50"/>
  <c r="T480" i="50" s="1"/>
  <c r="P481" i="50"/>
  <c r="S481" i="50"/>
  <c r="T481" i="50" s="1"/>
  <c r="P482" i="50"/>
  <c r="S482" i="50"/>
  <c r="T482" i="50" s="1"/>
  <c r="P483" i="50"/>
  <c r="S483" i="50"/>
  <c r="T483" i="50" s="1"/>
  <c r="P484" i="50"/>
  <c r="S484" i="50"/>
  <c r="T484" i="50" s="1"/>
  <c r="P485" i="50"/>
  <c r="S485" i="50"/>
  <c r="T485" i="50" s="1"/>
  <c r="P486" i="50"/>
  <c r="S486" i="50"/>
  <c r="T486" i="50" s="1"/>
  <c r="P487" i="50"/>
  <c r="S487" i="50"/>
  <c r="T487" i="50" s="1"/>
  <c r="P488" i="50"/>
  <c r="S488" i="50"/>
  <c r="T488" i="50" s="1"/>
  <c r="P489" i="50"/>
  <c r="S489" i="50"/>
  <c r="T489" i="50" s="1"/>
  <c r="P490" i="50"/>
  <c r="S490" i="50"/>
  <c r="T490" i="50" s="1"/>
  <c r="P491" i="50"/>
  <c r="S491" i="50"/>
  <c r="T491" i="50" s="1"/>
  <c r="P492" i="50"/>
  <c r="S492" i="50"/>
  <c r="T492" i="50" s="1"/>
  <c r="P493" i="50"/>
  <c r="S493" i="50"/>
  <c r="T493" i="50" s="1"/>
  <c r="P494" i="50"/>
  <c r="S494" i="50"/>
  <c r="T494" i="50" s="1"/>
  <c r="P495" i="50"/>
  <c r="S495" i="50"/>
  <c r="T495" i="50" s="1"/>
  <c r="P496" i="50"/>
  <c r="S496" i="50"/>
  <c r="T496" i="50" s="1"/>
  <c r="P497" i="50"/>
  <c r="S497" i="50"/>
  <c r="T497" i="50" s="1"/>
  <c r="P498" i="50"/>
  <c r="S498" i="50"/>
  <c r="T498" i="50" s="1"/>
  <c r="P499" i="50"/>
  <c r="S499" i="50"/>
  <c r="T499" i="50" s="1"/>
  <c r="P500" i="50"/>
  <c r="S500" i="50"/>
  <c r="T500" i="50" s="1"/>
  <c r="P501" i="50"/>
  <c r="S501" i="50"/>
  <c r="T501" i="50" s="1"/>
  <c r="P502" i="50"/>
  <c r="S502" i="50"/>
  <c r="T502" i="50" s="1"/>
  <c r="P503" i="50"/>
  <c r="S503" i="50"/>
  <c r="T503" i="50" s="1"/>
  <c r="P504" i="50"/>
  <c r="S504" i="50"/>
  <c r="T504" i="50" s="1"/>
  <c r="P505" i="50"/>
  <c r="S505" i="50"/>
  <c r="T505" i="50" s="1"/>
  <c r="P506" i="50"/>
  <c r="S506" i="50"/>
  <c r="T506" i="50" s="1"/>
  <c r="P507" i="50"/>
  <c r="S507" i="50"/>
  <c r="T507" i="50" s="1"/>
  <c r="P508" i="50"/>
  <c r="S508" i="50"/>
  <c r="T508" i="50" s="1"/>
  <c r="P509" i="50"/>
  <c r="S509" i="50"/>
  <c r="T509" i="50" s="1"/>
  <c r="P510" i="50"/>
  <c r="S510" i="50"/>
  <c r="T510" i="50" s="1"/>
  <c r="P511" i="50"/>
  <c r="S511" i="50"/>
  <c r="T511" i="50" s="1"/>
  <c r="P512" i="50"/>
  <c r="S512" i="50"/>
  <c r="T512" i="50" s="1"/>
  <c r="P513" i="50"/>
  <c r="S513" i="50"/>
  <c r="T513" i="50" s="1"/>
  <c r="P514" i="50"/>
  <c r="S514" i="50"/>
  <c r="T514" i="50" s="1"/>
  <c r="P515" i="50"/>
  <c r="S515" i="50"/>
  <c r="T515" i="50" s="1"/>
  <c r="P516" i="50"/>
  <c r="S516" i="50"/>
  <c r="T516" i="50" s="1"/>
  <c r="P517" i="50"/>
  <c r="S517" i="50"/>
  <c r="T517" i="50" s="1"/>
  <c r="P518" i="50"/>
  <c r="S518" i="50"/>
  <c r="T518" i="50" s="1"/>
  <c r="P519" i="50"/>
  <c r="S519" i="50"/>
  <c r="T519" i="50" s="1"/>
  <c r="P520" i="50"/>
  <c r="S520" i="50"/>
  <c r="T520" i="50" s="1"/>
  <c r="P521" i="50"/>
  <c r="S521" i="50"/>
  <c r="T521" i="50" s="1"/>
  <c r="P522" i="50"/>
  <c r="S522" i="50"/>
  <c r="T522" i="50" s="1"/>
  <c r="P523" i="50"/>
  <c r="S523" i="50"/>
  <c r="T523" i="50" s="1"/>
  <c r="P524" i="50"/>
  <c r="S524" i="50"/>
  <c r="T524" i="50" s="1"/>
  <c r="P525" i="50"/>
  <c r="S525" i="50"/>
  <c r="T525" i="50" s="1"/>
  <c r="P526" i="50"/>
  <c r="S526" i="50"/>
  <c r="T526" i="50" s="1"/>
  <c r="P527" i="50"/>
  <c r="S527" i="50"/>
  <c r="T527" i="50" s="1"/>
  <c r="P528" i="50"/>
  <c r="S528" i="50"/>
  <c r="T528" i="50" s="1"/>
  <c r="P529" i="50"/>
  <c r="S529" i="50"/>
  <c r="T529" i="50" s="1"/>
  <c r="P530" i="50"/>
  <c r="S530" i="50"/>
  <c r="T530" i="50" s="1"/>
  <c r="P531" i="50"/>
  <c r="S531" i="50"/>
  <c r="T531" i="50" s="1"/>
  <c r="P532" i="50"/>
  <c r="S532" i="50"/>
  <c r="T532" i="50" s="1"/>
  <c r="P533" i="50"/>
  <c r="S533" i="50"/>
  <c r="T533" i="50" s="1"/>
  <c r="P534" i="50"/>
  <c r="S534" i="50"/>
  <c r="T534" i="50" s="1"/>
  <c r="P535" i="50"/>
  <c r="S535" i="50"/>
  <c r="T535" i="50" s="1"/>
  <c r="P536" i="50"/>
  <c r="S536" i="50"/>
  <c r="T536" i="50" s="1"/>
  <c r="P537" i="50"/>
  <c r="S537" i="50"/>
  <c r="T537" i="50" s="1"/>
  <c r="P538" i="50"/>
  <c r="S538" i="50"/>
  <c r="T538" i="50" s="1"/>
  <c r="P539" i="50"/>
  <c r="S539" i="50"/>
  <c r="T539" i="50" s="1"/>
  <c r="P540" i="50"/>
  <c r="S540" i="50"/>
  <c r="T540" i="50" s="1"/>
  <c r="P541" i="50"/>
  <c r="S541" i="50"/>
  <c r="T541" i="50" s="1"/>
  <c r="P542" i="50"/>
  <c r="S542" i="50"/>
  <c r="T542" i="50" s="1"/>
  <c r="P543" i="50"/>
  <c r="S543" i="50"/>
  <c r="T543" i="50" s="1"/>
  <c r="P544" i="50"/>
  <c r="S544" i="50"/>
  <c r="T544" i="50" s="1"/>
  <c r="P545" i="50"/>
  <c r="S545" i="50"/>
  <c r="T545" i="50" s="1"/>
  <c r="P546" i="50"/>
  <c r="S546" i="50"/>
  <c r="T546" i="50" s="1"/>
  <c r="P547" i="50"/>
  <c r="S547" i="50"/>
  <c r="T547" i="50" s="1"/>
  <c r="P548" i="50"/>
  <c r="S548" i="50"/>
  <c r="T548" i="50" s="1"/>
  <c r="P549" i="50"/>
  <c r="S549" i="50"/>
  <c r="T549" i="50" s="1"/>
  <c r="P550" i="50"/>
  <c r="S550" i="50"/>
  <c r="T550" i="50" s="1"/>
  <c r="P551" i="50"/>
  <c r="S551" i="50"/>
  <c r="T551" i="50" s="1"/>
  <c r="P552" i="50"/>
  <c r="S552" i="50"/>
  <c r="T552" i="50" s="1"/>
  <c r="P553" i="50"/>
  <c r="S553" i="50"/>
  <c r="T553" i="50" s="1"/>
  <c r="P554" i="50"/>
  <c r="S554" i="50"/>
  <c r="T554" i="50" s="1"/>
  <c r="P555" i="50"/>
  <c r="S555" i="50"/>
  <c r="T555" i="50" s="1"/>
  <c r="P556" i="50"/>
  <c r="S556" i="50"/>
  <c r="T556" i="50" s="1"/>
  <c r="P557" i="50"/>
  <c r="S557" i="50"/>
  <c r="T557" i="50" s="1"/>
  <c r="P558" i="50"/>
  <c r="S558" i="50"/>
  <c r="T558" i="50" s="1"/>
  <c r="P559" i="50"/>
  <c r="S559" i="50"/>
  <c r="T559" i="50" s="1"/>
  <c r="P560" i="50"/>
  <c r="S560" i="50"/>
  <c r="T560" i="50" s="1"/>
  <c r="P561" i="50"/>
  <c r="S561" i="50"/>
  <c r="T561" i="50" s="1"/>
  <c r="P562" i="50"/>
  <c r="S562" i="50"/>
  <c r="T562" i="50" s="1"/>
  <c r="P563" i="50"/>
  <c r="S563" i="50"/>
  <c r="T563" i="50" s="1"/>
  <c r="P564" i="50"/>
  <c r="S564" i="50"/>
  <c r="T564" i="50" s="1"/>
  <c r="P565" i="50"/>
  <c r="S565" i="50"/>
  <c r="T565" i="50" s="1"/>
  <c r="P566" i="50"/>
  <c r="S566" i="50"/>
  <c r="T566" i="50" s="1"/>
  <c r="P567" i="50"/>
  <c r="S567" i="50"/>
  <c r="T567" i="50" s="1"/>
  <c r="P568" i="50"/>
  <c r="S568" i="50"/>
  <c r="T568" i="50" s="1"/>
  <c r="P569" i="50"/>
  <c r="S569" i="50"/>
  <c r="T569" i="50" s="1"/>
  <c r="P570" i="50"/>
  <c r="S570" i="50"/>
  <c r="T570" i="50" s="1"/>
  <c r="P571" i="50"/>
  <c r="S571" i="50"/>
  <c r="T571" i="50" s="1"/>
  <c r="P572" i="50"/>
  <c r="S572" i="50"/>
  <c r="T572" i="50" s="1"/>
  <c r="P573" i="50"/>
  <c r="S573" i="50"/>
  <c r="T573" i="50" s="1"/>
  <c r="P574" i="50"/>
  <c r="S574" i="50"/>
  <c r="T574" i="50" s="1"/>
  <c r="P575" i="50"/>
  <c r="S575" i="50"/>
  <c r="T575" i="50" s="1"/>
  <c r="P576" i="50"/>
  <c r="S576" i="50"/>
  <c r="T576" i="50" s="1"/>
  <c r="P577" i="50"/>
  <c r="S577" i="50"/>
  <c r="T577" i="50" s="1"/>
  <c r="P578" i="50"/>
  <c r="S578" i="50"/>
  <c r="T578" i="50" s="1"/>
  <c r="P579" i="50"/>
  <c r="S579" i="50"/>
  <c r="T579" i="50" s="1"/>
  <c r="P580" i="50"/>
  <c r="S580" i="50"/>
  <c r="T580" i="50" s="1"/>
  <c r="P581" i="50"/>
  <c r="S581" i="50"/>
  <c r="T581" i="50" s="1"/>
  <c r="P582" i="50"/>
  <c r="S582" i="50"/>
  <c r="T582" i="50" s="1"/>
  <c r="P583" i="50"/>
  <c r="S583" i="50"/>
  <c r="T583" i="50" s="1"/>
  <c r="P584" i="50"/>
  <c r="S584" i="50"/>
  <c r="T584" i="50" s="1"/>
  <c r="P585" i="50"/>
  <c r="S585" i="50"/>
  <c r="T585" i="50" s="1"/>
  <c r="P586" i="50"/>
  <c r="S586" i="50"/>
  <c r="T586" i="50" s="1"/>
  <c r="P587" i="50"/>
  <c r="S587" i="50"/>
  <c r="T587" i="50" s="1"/>
  <c r="P588" i="50"/>
  <c r="S588" i="50"/>
  <c r="T588" i="50" s="1"/>
  <c r="P589" i="50"/>
  <c r="S589" i="50"/>
  <c r="T589" i="50" s="1"/>
  <c r="P590" i="50"/>
  <c r="S590" i="50"/>
  <c r="T590" i="50" s="1"/>
  <c r="P591" i="50"/>
  <c r="S591" i="50"/>
  <c r="T591" i="50" s="1"/>
  <c r="P592" i="50"/>
  <c r="S592" i="50"/>
  <c r="T592" i="50" s="1"/>
  <c r="P593" i="50"/>
  <c r="S593" i="50"/>
  <c r="T593" i="50" s="1"/>
  <c r="P594" i="50"/>
  <c r="S594" i="50"/>
  <c r="T594" i="50" s="1"/>
  <c r="P595" i="50"/>
  <c r="S595" i="50"/>
  <c r="T595" i="50" s="1"/>
  <c r="P596" i="50"/>
  <c r="S596" i="50"/>
  <c r="T596" i="50" s="1"/>
  <c r="P597" i="50"/>
  <c r="S597" i="50"/>
  <c r="T597" i="50" s="1"/>
  <c r="P598" i="50"/>
  <c r="S598" i="50"/>
  <c r="T598" i="50" s="1"/>
  <c r="P599" i="50"/>
  <c r="S599" i="50"/>
  <c r="T599" i="50" s="1"/>
  <c r="P600" i="50"/>
  <c r="S600" i="50"/>
  <c r="T600" i="50" s="1"/>
  <c r="P601" i="50"/>
  <c r="S601" i="50"/>
  <c r="T601" i="50" s="1"/>
  <c r="P602" i="50"/>
  <c r="S602" i="50"/>
  <c r="T602" i="50" s="1"/>
  <c r="P603" i="50"/>
  <c r="S603" i="50"/>
  <c r="T603" i="50" s="1"/>
  <c r="P604" i="50"/>
  <c r="S604" i="50"/>
  <c r="T604" i="50" s="1"/>
  <c r="P605" i="50"/>
  <c r="S605" i="50"/>
  <c r="T605" i="50" s="1"/>
  <c r="P606" i="50"/>
  <c r="S606" i="50"/>
  <c r="T606" i="50" s="1"/>
  <c r="P607" i="50"/>
  <c r="S607" i="50"/>
  <c r="T607" i="50" s="1"/>
  <c r="P608" i="50"/>
  <c r="S608" i="50"/>
  <c r="T608" i="50" s="1"/>
  <c r="P609" i="50"/>
  <c r="S609" i="50"/>
  <c r="T609" i="50" s="1"/>
  <c r="P610" i="50"/>
  <c r="S610" i="50"/>
  <c r="T610" i="50" s="1"/>
  <c r="P611" i="50"/>
  <c r="S611" i="50"/>
  <c r="T611" i="50" s="1"/>
  <c r="P612" i="50"/>
  <c r="S612" i="50"/>
  <c r="T612" i="50" s="1"/>
  <c r="P613" i="50"/>
  <c r="S613" i="50"/>
  <c r="T613" i="50" s="1"/>
  <c r="P614" i="50"/>
  <c r="S614" i="50"/>
  <c r="T614" i="50" s="1"/>
  <c r="P615" i="50"/>
  <c r="S615" i="50"/>
  <c r="T615" i="50" s="1"/>
  <c r="P616" i="50"/>
  <c r="S616" i="50"/>
  <c r="T616" i="50" s="1"/>
  <c r="P617" i="50"/>
  <c r="S617" i="50"/>
  <c r="T617" i="50" s="1"/>
  <c r="P618" i="50"/>
  <c r="S618" i="50"/>
  <c r="T618" i="50" s="1"/>
  <c r="P619" i="50"/>
  <c r="S619" i="50"/>
  <c r="T619" i="50" s="1"/>
  <c r="P620" i="50"/>
  <c r="S620" i="50"/>
  <c r="T620" i="50" s="1"/>
  <c r="P621" i="50"/>
  <c r="S621" i="50"/>
  <c r="T621" i="50" s="1"/>
  <c r="P622" i="50"/>
  <c r="S622" i="50"/>
  <c r="T622" i="50" s="1"/>
  <c r="P623" i="50"/>
  <c r="S623" i="50"/>
  <c r="T623" i="50" s="1"/>
  <c r="P624" i="50"/>
  <c r="S624" i="50"/>
  <c r="T624" i="50" s="1"/>
  <c r="P625" i="50"/>
  <c r="S625" i="50"/>
  <c r="T625" i="50" s="1"/>
  <c r="P626" i="50"/>
  <c r="S626" i="50"/>
  <c r="T626" i="50" s="1"/>
  <c r="P627" i="50"/>
  <c r="S627" i="50"/>
  <c r="T627" i="50" s="1"/>
  <c r="P628" i="50"/>
  <c r="S628" i="50"/>
  <c r="T628" i="50" s="1"/>
  <c r="P629" i="50"/>
  <c r="S629" i="50"/>
  <c r="T629" i="50" s="1"/>
  <c r="P630" i="50"/>
  <c r="S630" i="50"/>
  <c r="T630" i="50" s="1"/>
  <c r="P631" i="50"/>
  <c r="S631" i="50"/>
  <c r="T631" i="50" s="1"/>
  <c r="P632" i="50"/>
  <c r="S632" i="50"/>
  <c r="T632" i="50" s="1"/>
  <c r="P633" i="50"/>
  <c r="S633" i="50"/>
  <c r="T633" i="50" s="1"/>
  <c r="P634" i="50"/>
  <c r="S634" i="50"/>
  <c r="T634" i="50" s="1"/>
  <c r="P635" i="50"/>
  <c r="S635" i="50"/>
  <c r="T635" i="50" s="1"/>
  <c r="P636" i="50"/>
  <c r="S636" i="50"/>
  <c r="T636" i="50" s="1"/>
  <c r="P637" i="50"/>
  <c r="S637" i="50"/>
  <c r="T637" i="50" s="1"/>
  <c r="P638" i="50"/>
  <c r="S638" i="50"/>
  <c r="T638" i="50" s="1"/>
  <c r="P639" i="50"/>
  <c r="S639" i="50"/>
  <c r="T639" i="50" s="1"/>
  <c r="P640" i="50"/>
  <c r="S640" i="50"/>
  <c r="T640" i="50" s="1"/>
  <c r="P641" i="50"/>
  <c r="S641" i="50"/>
  <c r="T641" i="50" s="1"/>
  <c r="P642" i="50"/>
  <c r="S642" i="50"/>
  <c r="T642" i="50" s="1"/>
  <c r="P643" i="50"/>
  <c r="S643" i="50"/>
  <c r="T643" i="50" s="1"/>
  <c r="P644" i="50"/>
  <c r="S644" i="50"/>
  <c r="T644" i="50" s="1"/>
  <c r="P645" i="50"/>
  <c r="S645" i="50"/>
  <c r="T645" i="50" s="1"/>
  <c r="P646" i="50"/>
  <c r="S646" i="50"/>
  <c r="T646" i="50" s="1"/>
  <c r="P647" i="50"/>
  <c r="S647" i="50"/>
  <c r="T647" i="50" s="1"/>
  <c r="P648" i="50"/>
  <c r="S648" i="50"/>
  <c r="T648" i="50" s="1"/>
  <c r="P649" i="50"/>
  <c r="S649" i="50"/>
  <c r="T649" i="50" s="1"/>
  <c r="P650" i="50"/>
  <c r="S650" i="50"/>
  <c r="T650" i="50" s="1"/>
  <c r="P651" i="50"/>
  <c r="S651" i="50"/>
  <c r="T651" i="50" s="1"/>
  <c r="P652" i="50"/>
  <c r="S652" i="50"/>
  <c r="T652" i="50" s="1"/>
  <c r="P653" i="50"/>
  <c r="S653" i="50"/>
  <c r="T653" i="50" s="1"/>
  <c r="P654" i="50"/>
  <c r="S654" i="50"/>
  <c r="T654" i="50" s="1"/>
  <c r="P655" i="50"/>
  <c r="S655" i="50"/>
  <c r="T655" i="50" s="1"/>
  <c r="P656" i="50"/>
  <c r="S656" i="50"/>
  <c r="T656" i="50" s="1"/>
  <c r="P657" i="50"/>
  <c r="S657" i="50"/>
  <c r="T657" i="50" s="1"/>
  <c r="P658" i="50"/>
  <c r="S658" i="50"/>
  <c r="T658" i="50" s="1"/>
  <c r="P659" i="50"/>
  <c r="S659" i="50"/>
  <c r="T659" i="50" s="1"/>
  <c r="P660" i="50"/>
  <c r="S660" i="50"/>
  <c r="T660" i="50" s="1"/>
  <c r="P661" i="50"/>
  <c r="S661" i="50"/>
  <c r="T661" i="50" s="1"/>
  <c r="P662" i="50"/>
  <c r="S662" i="50"/>
  <c r="T662" i="50" s="1"/>
  <c r="P663" i="50"/>
  <c r="S663" i="50"/>
  <c r="T663" i="50" s="1"/>
  <c r="P664" i="50"/>
  <c r="S664" i="50"/>
  <c r="T664" i="50" s="1"/>
  <c r="P665" i="50"/>
  <c r="S665" i="50"/>
  <c r="T665" i="50" s="1"/>
  <c r="P666" i="50"/>
  <c r="S666" i="50"/>
  <c r="T666" i="50" s="1"/>
  <c r="P667" i="50"/>
  <c r="S667" i="50"/>
  <c r="T667" i="50" s="1"/>
  <c r="P668" i="50"/>
  <c r="S668" i="50"/>
  <c r="T668" i="50" s="1"/>
  <c r="P669" i="50"/>
  <c r="S669" i="50"/>
  <c r="T669" i="50" s="1"/>
  <c r="P670" i="50"/>
  <c r="S670" i="50"/>
  <c r="T670" i="50" s="1"/>
  <c r="P671" i="50"/>
  <c r="S671" i="50"/>
  <c r="T671" i="50" s="1"/>
  <c r="P672" i="50"/>
  <c r="S672" i="50"/>
  <c r="T672" i="50" s="1"/>
  <c r="P673" i="50"/>
  <c r="S673" i="50"/>
  <c r="T673" i="50" s="1"/>
  <c r="P674" i="50"/>
  <c r="S674" i="50"/>
  <c r="T674" i="50" s="1"/>
  <c r="P675" i="50"/>
  <c r="S675" i="50"/>
  <c r="T675" i="50" s="1"/>
  <c r="P676" i="50"/>
  <c r="S676" i="50"/>
  <c r="T676" i="50" s="1"/>
  <c r="P677" i="50"/>
  <c r="S677" i="50"/>
  <c r="T677" i="50" s="1"/>
  <c r="P678" i="50"/>
  <c r="S678" i="50"/>
  <c r="T678" i="50" s="1"/>
  <c r="P679" i="50"/>
  <c r="S679" i="50"/>
  <c r="T679" i="50" s="1"/>
  <c r="P680" i="50"/>
  <c r="S680" i="50"/>
  <c r="T680" i="50" s="1"/>
  <c r="P681" i="50"/>
  <c r="S681" i="50"/>
  <c r="T681" i="50" s="1"/>
  <c r="P682" i="50"/>
  <c r="S682" i="50"/>
  <c r="T682" i="50" s="1"/>
  <c r="P683" i="50"/>
  <c r="S683" i="50"/>
  <c r="T683" i="50" s="1"/>
  <c r="P684" i="50"/>
  <c r="S684" i="50"/>
  <c r="T684" i="50" s="1"/>
  <c r="P685" i="50"/>
  <c r="S685" i="50"/>
  <c r="T685" i="50" s="1"/>
  <c r="P686" i="50"/>
  <c r="S686" i="50"/>
  <c r="T686" i="50" s="1"/>
  <c r="P687" i="50"/>
  <c r="S687" i="50"/>
  <c r="T687" i="50" s="1"/>
  <c r="P688" i="50"/>
  <c r="S688" i="50"/>
  <c r="T688" i="50" s="1"/>
  <c r="P689" i="50"/>
  <c r="S689" i="50"/>
  <c r="T689" i="50" s="1"/>
  <c r="P690" i="50"/>
  <c r="S690" i="50"/>
  <c r="T690" i="50" s="1"/>
  <c r="P691" i="50"/>
  <c r="S691" i="50"/>
  <c r="T691" i="50" s="1"/>
  <c r="P692" i="50"/>
  <c r="S692" i="50"/>
  <c r="T692" i="50" s="1"/>
  <c r="P693" i="50"/>
  <c r="S693" i="50"/>
  <c r="T693" i="50" s="1"/>
  <c r="P694" i="50"/>
  <c r="S694" i="50"/>
  <c r="T694" i="50" s="1"/>
  <c r="P695" i="50"/>
  <c r="S695" i="50"/>
  <c r="T695" i="50" s="1"/>
  <c r="P696" i="50"/>
  <c r="S696" i="50"/>
  <c r="T696" i="50" s="1"/>
  <c r="P697" i="50"/>
  <c r="S697" i="50"/>
  <c r="T697" i="50" s="1"/>
  <c r="P698" i="50"/>
  <c r="S698" i="50"/>
  <c r="T698" i="50" s="1"/>
  <c r="P699" i="50"/>
  <c r="S699" i="50"/>
  <c r="T699" i="50" s="1"/>
  <c r="P700" i="50"/>
  <c r="S700" i="50"/>
  <c r="T700" i="50" s="1"/>
  <c r="P701" i="50"/>
  <c r="S701" i="50"/>
  <c r="T701" i="50" s="1"/>
  <c r="P702" i="50"/>
  <c r="S702" i="50"/>
  <c r="T702" i="50" s="1"/>
  <c r="P703" i="50"/>
  <c r="S703" i="50"/>
  <c r="T703" i="50" s="1"/>
  <c r="P704" i="50"/>
  <c r="S704" i="50"/>
  <c r="T704" i="50" s="1"/>
  <c r="P705" i="50"/>
  <c r="S705" i="50"/>
  <c r="T705" i="50" s="1"/>
  <c r="P706" i="50"/>
  <c r="S706" i="50"/>
  <c r="T706" i="50" s="1"/>
  <c r="P707" i="50"/>
  <c r="S707" i="50"/>
  <c r="T707" i="50" s="1"/>
  <c r="P708" i="50"/>
  <c r="S708" i="50"/>
  <c r="T708" i="50" s="1"/>
  <c r="P709" i="50"/>
  <c r="S709" i="50"/>
  <c r="T709" i="50" s="1"/>
  <c r="P710" i="50"/>
  <c r="S710" i="50"/>
  <c r="T710" i="50" s="1"/>
  <c r="P711" i="50"/>
  <c r="S711" i="50"/>
  <c r="T711" i="50" s="1"/>
  <c r="P712" i="50"/>
  <c r="S712" i="50"/>
  <c r="T712" i="50" s="1"/>
  <c r="P713" i="50"/>
  <c r="S713" i="50"/>
  <c r="T713" i="50" s="1"/>
  <c r="P714" i="50"/>
  <c r="S714" i="50"/>
  <c r="T714" i="50" s="1"/>
  <c r="P715" i="50"/>
  <c r="S715" i="50"/>
  <c r="T715" i="50" s="1"/>
  <c r="P716" i="50"/>
  <c r="S716" i="50"/>
  <c r="T716" i="50" s="1"/>
  <c r="P717" i="50"/>
  <c r="S717" i="50"/>
  <c r="T717" i="50" s="1"/>
  <c r="P718" i="50"/>
  <c r="S718" i="50"/>
  <c r="T718" i="50" s="1"/>
  <c r="P719" i="50"/>
  <c r="S719" i="50"/>
  <c r="T719" i="50" s="1"/>
  <c r="P720" i="50"/>
  <c r="S720" i="50"/>
  <c r="T720" i="50" s="1"/>
  <c r="P721" i="50"/>
  <c r="S721" i="50"/>
  <c r="T721" i="50" s="1"/>
  <c r="P722" i="50"/>
  <c r="S722" i="50"/>
  <c r="T722" i="50" s="1"/>
  <c r="P723" i="50"/>
  <c r="S723" i="50"/>
  <c r="T723" i="50" s="1"/>
  <c r="P724" i="50"/>
  <c r="S724" i="50"/>
  <c r="T724" i="50" s="1"/>
  <c r="P725" i="50"/>
  <c r="S725" i="50"/>
  <c r="T725" i="50" s="1"/>
  <c r="P726" i="50"/>
  <c r="S726" i="50"/>
  <c r="T726" i="50" s="1"/>
  <c r="P727" i="50"/>
  <c r="S727" i="50"/>
  <c r="T727" i="50" s="1"/>
  <c r="P728" i="50"/>
  <c r="S728" i="50"/>
  <c r="T728" i="50" s="1"/>
  <c r="P729" i="50"/>
  <c r="S729" i="50"/>
  <c r="T729" i="50" s="1"/>
  <c r="P730" i="50"/>
  <c r="S730" i="50"/>
  <c r="T730" i="50" s="1"/>
  <c r="P731" i="50"/>
  <c r="S731" i="50"/>
  <c r="T731" i="50" s="1"/>
  <c r="P732" i="50"/>
  <c r="S732" i="50"/>
  <c r="T732" i="50" s="1"/>
  <c r="P733" i="50"/>
  <c r="S733" i="50"/>
  <c r="T733" i="50" s="1"/>
  <c r="P734" i="50"/>
  <c r="S734" i="50"/>
  <c r="T734" i="50" s="1"/>
  <c r="P735" i="50"/>
  <c r="S735" i="50"/>
  <c r="T735" i="50" s="1"/>
  <c r="P736" i="50"/>
  <c r="S736" i="50"/>
  <c r="T736" i="50" s="1"/>
  <c r="P737" i="50"/>
  <c r="S737" i="50"/>
  <c r="T737" i="50" s="1"/>
  <c r="P738" i="50"/>
  <c r="S738" i="50"/>
  <c r="T738" i="50" s="1"/>
  <c r="P739" i="50"/>
  <c r="S739" i="50"/>
  <c r="T739" i="50" s="1"/>
  <c r="P740" i="50"/>
  <c r="S740" i="50"/>
  <c r="T740" i="50" s="1"/>
  <c r="P741" i="50"/>
  <c r="S741" i="50"/>
  <c r="T741" i="50" s="1"/>
  <c r="P742" i="50"/>
  <c r="S742" i="50"/>
  <c r="T742" i="50" s="1"/>
  <c r="P743" i="50"/>
  <c r="S743" i="50"/>
  <c r="T743" i="50" s="1"/>
  <c r="P744" i="50"/>
  <c r="S744" i="50"/>
  <c r="T744" i="50" s="1"/>
  <c r="P745" i="50"/>
  <c r="S745" i="50"/>
  <c r="T745" i="50" s="1"/>
  <c r="P746" i="50"/>
  <c r="S746" i="50"/>
  <c r="T746" i="50" s="1"/>
  <c r="P747" i="50"/>
  <c r="S747" i="50"/>
  <c r="T747" i="50" s="1"/>
  <c r="P748" i="50"/>
  <c r="S748" i="50"/>
  <c r="T748" i="50" s="1"/>
  <c r="P749" i="50"/>
  <c r="S749" i="50"/>
  <c r="T749" i="50" s="1"/>
  <c r="P750" i="50"/>
  <c r="S750" i="50"/>
  <c r="T750" i="50" s="1"/>
  <c r="P751" i="50"/>
  <c r="S751" i="50"/>
  <c r="T751" i="50" s="1"/>
  <c r="P752" i="50"/>
  <c r="S752" i="50"/>
  <c r="T752" i="50" s="1"/>
  <c r="P753" i="50"/>
  <c r="S753" i="50"/>
  <c r="T753" i="50" s="1"/>
  <c r="P754" i="50"/>
  <c r="S754" i="50"/>
  <c r="T754" i="50" s="1"/>
  <c r="P755" i="50"/>
  <c r="S755" i="50"/>
  <c r="T755" i="50" s="1"/>
  <c r="P756" i="50"/>
  <c r="S756" i="50"/>
  <c r="T756" i="50" s="1"/>
  <c r="P757" i="50"/>
  <c r="S757" i="50"/>
  <c r="T757" i="50" s="1"/>
  <c r="P758" i="50"/>
  <c r="S758" i="50"/>
  <c r="T758" i="50" s="1"/>
  <c r="P759" i="50"/>
  <c r="S759" i="50"/>
  <c r="T759" i="50" s="1"/>
  <c r="P760" i="50"/>
  <c r="S760" i="50"/>
  <c r="T760" i="50" s="1"/>
  <c r="P761" i="50"/>
  <c r="S761" i="50"/>
  <c r="T761" i="50" s="1"/>
  <c r="P762" i="50"/>
  <c r="S762" i="50"/>
  <c r="T762" i="50" s="1"/>
  <c r="P763" i="50"/>
  <c r="S763" i="50"/>
  <c r="T763" i="50" s="1"/>
  <c r="P764" i="50"/>
  <c r="S764" i="50"/>
  <c r="T764" i="50" s="1"/>
  <c r="P765" i="50"/>
  <c r="S765" i="50"/>
  <c r="T765" i="50" s="1"/>
  <c r="P766" i="50"/>
  <c r="S766" i="50"/>
  <c r="T766" i="50" s="1"/>
  <c r="P767" i="50"/>
  <c r="S767" i="50"/>
  <c r="T767" i="50" s="1"/>
  <c r="P768" i="50"/>
  <c r="S768" i="50"/>
  <c r="T768" i="50" s="1"/>
  <c r="P769" i="50"/>
  <c r="S769" i="50"/>
  <c r="T769" i="50" s="1"/>
  <c r="P770" i="50"/>
  <c r="S770" i="50"/>
  <c r="T770" i="50" s="1"/>
  <c r="P771" i="50"/>
  <c r="S771" i="50"/>
  <c r="T771" i="50" s="1"/>
  <c r="P772" i="50"/>
  <c r="S772" i="50"/>
  <c r="T772" i="50" s="1"/>
  <c r="P773" i="50"/>
  <c r="S773" i="50"/>
  <c r="T773" i="50" s="1"/>
  <c r="P774" i="50"/>
  <c r="S774" i="50"/>
  <c r="T774" i="50" s="1"/>
  <c r="P775" i="50"/>
  <c r="S775" i="50"/>
  <c r="T775" i="50" s="1"/>
  <c r="P776" i="50"/>
  <c r="S776" i="50"/>
  <c r="T776" i="50" s="1"/>
  <c r="P777" i="50"/>
  <c r="S777" i="50"/>
  <c r="T777" i="50" s="1"/>
  <c r="P778" i="50"/>
  <c r="S778" i="50"/>
  <c r="T778" i="50" s="1"/>
  <c r="P779" i="50"/>
  <c r="S779" i="50"/>
  <c r="T779" i="50" s="1"/>
  <c r="P780" i="50"/>
  <c r="S780" i="50"/>
  <c r="T780" i="50" s="1"/>
  <c r="P781" i="50"/>
  <c r="S781" i="50"/>
  <c r="T781" i="50" s="1"/>
  <c r="P782" i="50"/>
  <c r="S782" i="50"/>
  <c r="T782" i="50" s="1"/>
  <c r="P783" i="50"/>
  <c r="S783" i="50"/>
  <c r="T783" i="50" s="1"/>
  <c r="P784" i="50"/>
  <c r="S784" i="50"/>
  <c r="T784" i="50" s="1"/>
  <c r="P785" i="50"/>
  <c r="S785" i="50"/>
  <c r="T785" i="50" s="1"/>
  <c r="P786" i="50"/>
  <c r="S786" i="50"/>
  <c r="T786" i="50" s="1"/>
  <c r="P787" i="50"/>
  <c r="S787" i="50"/>
  <c r="T787" i="50" s="1"/>
  <c r="P788" i="50"/>
  <c r="S788" i="50"/>
  <c r="T788" i="50" s="1"/>
  <c r="P789" i="50"/>
  <c r="S789" i="50"/>
  <c r="T789" i="50" s="1"/>
  <c r="P790" i="50"/>
  <c r="S790" i="50"/>
  <c r="T790" i="50" s="1"/>
  <c r="P791" i="50"/>
  <c r="S791" i="50"/>
  <c r="T791" i="50" s="1"/>
  <c r="P792" i="50"/>
  <c r="S792" i="50"/>
  <c r="T792" i="50" s="1"/>
  <c r="P793" i="50"/>
  <c r="S793" i="50"/>
  <c r="T793" i="50" s="1"/>
  <c r="P794" i="50"/>
  <c r="S794" i="50"/>
  <c r="T794" i="50" s="1"/>
  <c r="P795" i="50"/>
  <c r="S795" i="50"/>
  <c r="T795" i="50" s="1"/>
  <c r="P796" i="50"/>
  <c r="S796" i="50"/>
  <c r="T796" i="50" s="1"/>
  <c r="P797" i="50"/>
  <c r="S797" i="50"/>
  <c r="T797" i="50" s="1"/>
  <c r="P798" i="50"/>
  <c r="S798" i="50"/>
  <c r="T798" i="50" s="1"/>
  <c r="P799" i="50"/>
  <c r="S799" i="50"/>
  <c r="T799" i="50" s="1"/>
  <c r="P800" i="50"/>
  <c r="S800" i="50"/>
  <c r="T800" i="50" s="1"/>
  <c r="P801" i="50"/>
  <c r="S801" i="50"/>
  <c r="T801" i="50" s="1"/>
  <c r="P802" i="50"/>
  <c r="S802" i="50"/>
  <c r="T802" i="50" s="1"/>
  <c r="P803" i="50"/>
  <c r="S803" i="50"/>
  <c r="T803" i="50" s="1"/>
  <c r="P804" i="50"/>
  <c r="S804" i="50"/>
  <c r="T804" i="50" s="1"/>
  <c r="P805" i="50"/>
  <c r="S805" i="50"/>
  <c r="T805" i="50" s="1"/>
  <c r="P806" i="50"/>
  <c r="S806" i="50"/>
  <c r="T806" i="50" s="1"/>
  <c r="P807" i="50"/>
  <c r="S807" i="50"/>
  <c r="T807" i="50" s="1"/>
  <c r="P808" i="50"/>
  <c r="S808" i="50"/>
  <c r="T808" i="50" s="1"/>
  <c r="P809" i="50"/>
  <c r="S809" i="50"/>
  <c r="T809" i="50" s="1"/>
  <c r="P810" i="50"/>
  <c r="S810" i="50"/>
  <c r="T810" i="50" s="1"/>
  <c r="P811" i="50"/>
  <c r="S811" i="50"/>
  <c r="T811" i="50" s="1"/>
  <c r="P812" i="50"/>
  <c r="S812" i="50"/>
  <c r="T812" i="50" s="1"/>
  <c r="P813" i="50"/>
  <c r="S813" i="50"/>
  <c r="T813" i="50" s="1"/>
  <c r="P814" i="50"/>
  <c r="S814" i="50"/>
  <c r="T814" i="50" s="1"/>
  <c r="P815" i="50"/>
  <c r="S815" i="50"/>
  <c r="T815" i="50" s="1"/>
  <c r="P816" i="50"/>
  <c r="S816" i="50"/>
  <c r="T816" i="50" s="1"/>
  <c r="P817" i="50"/>
  <c r="S817" i="50"/>
  <c r="T817" i="50" s="1"/>
  <c r="P818" i="50"/>
  <c r="S818" i="50"/>
  <c r="T818" i="50" s="1"/>
  <c r="P819" i="50"/>
  <c r="S819" i="50"/>
  <c r="T819" i="50" s="1"/>
  <c r="P820" i="50"/>
  <c r="S820" i="50"/>
  <c r="T820" i="50" s="1"/>
  <c r="P821" i="50"/>
  <c r="S821" i="50"/>
  <c r="T821" i="50" s="1"/>
  <c r="P822" i="50"/>
  <c r="S822" i="50"/>
  <c r="T822" i="50" s="1"/>
  <c r="P823" i="50"/>
  <c r="S823" i="50"/>
  <c r="T823" i="50" s="1"/>
  <c r="P824" i="50"/>
  <c r="S824" i="50"/>
  <c r="T824" i="50" s="1"/>
  <c r="P825" i="50"/>
  <c r="S825" i="50"/>
  <c r="T825" i="50" s="1"/>
  <c r="P826" i="50"/>
  <c r="S826" i="50"/>
  <c r="T826" i="50" s="1"/>
  <c r="P827" i="50"/>
  <c r="S827" i="50"/>
  <c r="T827" i="50" s="1"/>
  <c r="P828" i="50"/>
  <c r="S828" i="50"/>
  <c r="T828" i="50" s="1"/>
  <c r="P829" i="50"/>
  <c r="S829" i="50"/>
  <c r="T829" i="50" s="1"/>
  <c r="P830" i="50"/>
  <c r="S830" i="50"/>
  <c r="T830" i="50" s="1"/>
  <c r="P831" i="50"/>
  <c r="S831" i="50"/>
  <c r="T831" i="50" s="1"/>
  <c r="P832" i="50"/>
  <c r="S832" i="50"/>
  <c r="T832" i="50" s="1"/>
  <c r="P833" i="50"/>
  <c r="S833" i="50"/>
  <c r="T833" i="50" s="1"/>
  <c r="P834" i="50"/>
  <c r="S834" i="50"/>
  <c r="T834" i="50" s="1"/>
  <c r="P835" i="50"/>
  <c r="S835" i="50"/>
  <c r="T835" i="50" s="1"/>
  <c r="P836" i="50"/>
  <c r="S836" i="50"/>
  <c r="T836" i="50" s="1"/>
  <c r="P837" i="50"/>
  <c r="S837" i="50"/>
  <c r="T837" i="50" s="1"/>
  <c r="P838" i="50"/>
  <c r="S838" i="50"/>
  <c r="T838" i="50" s="1"/>
  <c r="P839" i="50"/>
  <c r="S839" i="50"/>
  <c r="T839" i="50" s="1"/>
  <c r="P840" i="50"/>
  <c r="S840" i="50"/>
  <c r="T840" i="50" s="1"/>
  <c r="P841" i="50"/>
  <c r="S841" i="50"/>
  <c r="T841" i="50" s="1"/>
  <c r="P842" i="50"/>
  <c r="S842" i="50"/>
  <c r="T842" i="50" s="1"/>
  <c r="P843" i="50"/>
  <c r="S843" i="50"/>
  <c r="T843" i="50" s="1"/>
  <c r="P844" i="50"/>
  <c r="S844" i="50"/>
  <c r="T844" i="50" s="1"/>
  <c r="P845" i="50"/>
  <c r="S845" i="50"/>
  <c r="T845" i="50" s="1"/>
  <c r="P846" i="50"/>
  <c r="S846" i="50"/>
  <c r="T846" i="50" s="1"/>
  <c r="P847" i="50"/>
  <c r="S847" i="50"/>
  <c r="T847" i="50" s="1"/>
  <c r="P848" i="50"/>
  <c r="S848" i="50"/>
  <c r="T848" i="50" s="1"/>
  <c r="P849" i="50"/>
  <c r="S849" i="50"/>
  <c r="T849" i="50" s="1"/>
  <c r="P850" i="50"/>
  <c r="S850" i="50"/>
  <c r="T850" i="50" s="1"/>
  <c r="P851" i="50"/>
  <c r="S851" i="50"/>
  <c r="T851" i="50" s="1"/>
  <c r="P852" i="50"/>
  <c r="S852" i="50"/>
  <c r="T852" i="50" s="1"/>
  <c r="P853" i="50"/>
  <c r="S853" i="50"/>
  <c r="T853" i="50" s="1"/>
  <c r="P854" i="50"/>
  <c r="S854" i="50"/>
  <c r="T854" i="50" s="1"/>
  <c r="P855" i="50"/>
  <c r="S855" i="50"/>
  <c r="T855" i="50" s="1"/>
  <c r="P856" i="50"/>
  <c r="S856" i="50"/>
  <c r="T856" i="50" s="1"/>
  <c r="P857" i="50"/>
  <c r="S857" i="50"/>
  <c r="T857" i="50" s="1"/>
  <c r="P858" i="50"/>
  <c r="S858" i="50"/>
  <c r="T858" i="50" s="1"/>
  <c r="P859" i="50"/>
  <c r="S859" i="50"/>
  <c r="T859" i="50" s="1"/>
  <c r="P860" i="50"/>
  <c r="S860" i="50"/>
  <c r="T860" i="50" s="1"/>
  <c r="P861" i="50"/>
  <c r="S861" i="50"/>
  <c r="T861" i="50" s="1"/>
  <c r="P862" i="50"/>
  <c r="S862" i="50"/>
  <c r="T862" i="50" s="1"/>
  <c r="P863" i="50"/>
  <c r="S863" i="50"/>
  <c r="T863" i="50" s="1"/>
  <c r="P864" i="50"/>
  <c r="S864" i="50"/>
  <c r="T864" i="50" s="1"/>
  <c r="P865" i="50"/>
  <c r="S865" i="50"/>
  <c r="T865" i="50" s="1"/>
  <c r="P866" i="50"/>
  <c r="S866" i="50"/>
  <c r="T866" i="50" s="1"/>
  <c r="P867" i="50"/>
  <c r="S867" i="50"/>
  <c r="T867" i="50" s="1"/>
  <c r="P868" i="50"/>
  <c r="S868" i="50"/>
  <c r="T868" i="50" s="1"/>
  <c r="P869" i="50"/>
  <c r="S869" i="50"/>
  <c r="T869" i="50" s="1"/>
  <c r="P870" i="50"/>
  <c r="S870" i="50"/>
  <c r="T870" i="50" s="1"/>
  <c r="P871" i="50"/>
  <c r="S871" i="50"/>
  <c r="T871" i="50" s="1"/>
  <c r="P872" i="50"/>
  <c r="S872" i="50"/>
  <c r="T872" i="50" s="1"/>
  <c r="P873" i="50"/>
  <c r="S873" i="50"/>
  <c r="T873" i="50" s="1"/>
  <c r="P874" i="50"/>
  <c r="S874" i="50"/>
  <c r="T874" i="50" s="1"/>
  <c r="P875" i="50"/>
  <c r="S875" i="50"/>
  <c r="T875" i="50" s="1"/>
  <c r="P876" i="50"/>
  <c r="S876" i="50"/>
  <c r="T876" i="50" s="1"/>
  <c r="P877" i="50"/>
  <c r="S877" i="50"/>
  <c r="T877" i="50" s="1"/>
  <c r="P878" i="50"/>
  <c r="S878" i="50"/>
  <c r="T878" i="50" s="1"/>
  <c r="P879" i="50"/>
  <c r="S879" i="50"/>
  <c r="T879" i="50" s="1"/>
  <c r="P880" i="50"/>
  <c r="S880" i="50"/>
  <c r="T880" i="50" s="1"/>
  <c r="P881" i="50"/>
  <c r="S881" i="50"/>
  <c r="T881" i="50" s="1"/>
  <c r="P882" i="50"/>
  <c r="S882" i="50"/>
  <c r="T882" i="50" s="1"/>
  <c r="P883" i="50"/>
  <c r="S883" i="50"/>
  <c r="T883" i="50" s="1"/>
  <c r="P884" i="50"/>
  <c r="S884" i="50"/>
  <c r="T884" i="50" s="1"/>
  <c r="P885" i="50"/>
  <c r="S885" i="50"/>
  <c r="T885" i="50" s="1"/>
  <c r="P886" i="50"/>
  <c r="S886" i="50"/>
  <c r="T886" i="50" s="1"/>
  <c r="P887" i="50"/>
  <c r="S887" i="50"/>
  <c r="T887" i="50" s="1"/>
  <c r="P888" i="50"/>
  <c r="S888" i="50"/>
  <c r="T888" i="50" s="1"/>
  <c r="P889" i="50"/>
  <c r="S889" i="50"/>
  <c r="T889" i="50" s="1"/>
  <c r="P890" i="50"/>
  <c r="S890" i="50"/>
  <c r="T890" i="50" s="1"/>
  <c r="P891" i="50"/>
  <c r="S891" i="50"/>
  <c r="T891" i="50" s="1"/>
  <c r="P892" i="50"/>
  <c r="S892" i="50"/>
  <c r="T892" i="50" s="1"/>
  <c r="P893" i="50"/>
  <c r="S893" i="50"/>
  <c r="T893" i="50" s="1"/>
  <c r="P894" i="50"/>
  <c r="S894" i="50"/>
  <c r="T894" i="50" s="1"/>
  <c r="P895" i="50"/>
  <c r="S895" i="50"/>
  <c r="T895" i="50" s="1"/>
  <c r="P896" i="50"/>
  <c r="S896" i="50"/>
  <c r="T896" i="50" s="1"/>
  <c r="P897" i="50"/>
  <c r="S897" i="50"/>
  <c r="T897" i="50" s="1"/>
  <c r="P898" i="50"/>
  <c r="S898" i="50"/>
  <c r="T898" i="50" s="1"/>
  <c r="P899" i="50"/>
  <c r="S899" i="50"/>
  <c r="T899" i="50" s="1"/>
  <c r="P900" i="50"/>
  <c r="S900" i="50"/>
  <c r="T900" i="50" s="1"/>
  <c r="P901" i="50"/>
  <c r="S901" i="50"/>
  <c r="T901" i="50" s="1"/>
  <c r="P902" i="50"/>
  <c r="S902" i="50"/>
  <c r="T902" i="50" s="1"/>
  <c r="P903" i="50"/>
  <c r="S903" i="50"/>
  <c r="T903" i="50" s="1"/>
  <c r="P904" i="50"/>
  <c r="S904" i="50"/>
  <c r="T904" i="50" s="1"/>
  <c r="P905" i="50"/>
  <c r="S905" i="50"/>
  <c r="T905" i="50" s="1"/>
  <c r="P906" i="50"/>
  <c r="S906" i="50"/>
  <c r="T906" i="50" s="1"/>
  <c r="P907" i="50"/>
  <c r="S907" i="50"/>
  <c r="T907" i="50" s="1"/>
  <c r="P908" i="50"/>
  <c r="S908" i="50"/>
  <c r="T908" i="50" s="1"/>
  <c r="P909" i="50"/>
  <c r="T909" i="50"/>
  <c r="P910" i="50"/>
  <c r="S910" i="50"/>
  <c r="T910" i="50" s="1"/>
  <c r="P911" i="50"/>
  <c r="S911" i="50"/>
  <c r="T911" i="50" s="1"/>
  <c r="P912" i="50"/>
  <c r="S912" i="50"/>
  <c r="T912" i="50" s="1"/>
  <c r="P913" i="50"/>
  <c r="S913" i="50"/>
  <c r="T913" i="50" s="1"/>
  <c r="P914" i="50"/>
  <c r="S914" i="50"/>
  <c r="T914" i="50" s="1"/>
  <c r="P915" i="50"/>
  <c r="S915" i="50"/>
  <c r="T915" i="50" s="1"/>
  <c r="P916" i="50"/>
  <c r="S916" i="50"/>
  <c r="T916" i="50" s="1"/>
  <c r="P917" i="50"/>
  <c r="S917" i="50"/>
  <c r="T917" i="50" s="1"/>
  <c r="P918" i="50"/>
  <c r="S918" i="50"/>
  <c r="T918" i="50" s="1"/>
  <c r="P919" i="50"/>
  <c r="S919" i="50"/>
  <c r="T919" i="50" s="1"/>
  <c r="P920" i="50"/>
  <c r="S920" i="50"/>
  <c r="T920" i="50" s="1"/>
  <c r="P921" i="50"/>
  <c r="S921" i="50"/>
  <c r="T921" i="50" s="1"/>
  <c r="P922" i="50"/>
  <c r="S922" i="50"/>
  <c r="T922" i="50" s="1"/>
  <c r="P923" i="50"/>
  <c r="S923" i="50"/>
  <c r="T923" i="50" s="1"/>
  <c r="P924" i="50"/>
  <c r="S924" i="50"/>
  <c r="T924" i="50" s="1"/>
  <c r="P925" i="50"/>
  <c r="S925" i="50"/>
  <c r="T925" i="50" s="1"/>
  <c r="P926" i="50"/>
  <c r="S926" i="50"/>
  <c r="T926" i="50" s="1"/>
  <c r="P927" i="50"/>
  <c r="S927" i="50"/>
  <c r="T927" i="50" s="1"/>
  <c r="P928" i="50"/>
  <c r="S928" i="50"/>
  <c r="T928" i="50" s="1"/>
  <c r="P929" i="50"/>
  <c r="S929" i="50"/>
  <c r="T929" i="50" s="1"/>
  <c r="P930" i="50"/>
  <c r="S930" i="50"/>
  <c r="T930" i="50" s="1"/>
  <c r="P931" i="50"/>
  <c r="S931" i="50"/>
  <c r="T931" i="50" s="1"/>
  <c r="P932" i="50"/>
  <c r="S932" i="50"/>
  <c r="T932" i="50" s="1"/>
  <c r="P933" i="50"/>
  <c r="S933" i="50"/>
  <c r="T933" i="50" s="1"/>
  <c r="P934" i="50"/>
  <c r="S934" i="50"/>
  <c r="T934" i="50" s="1"/>
  <c r="P935" i="50"/>
  <c r="S935" i="50"/>
  <c r="T935" i="50" s="1"/>
  <c r="P936" i="50"/>
  <c r="S936" i="50"/>
  <c r="T936" i="50" s="1"/>
  <c r="P937" i="50"/>
  <c r="S937" i="50"/>
  <c r="T937" i="50" s="1"/>
  <c r="P938" i="50"/>
  <c r="S938" i="50"/>
  <c r="T938" i="50" s="1"/>
  <c r="P939" i="50"/>
  <c r="S939" i="50"/>
  <c r="T939" i="50" s="1"/>
  <c r="P940" i="50"/>
  <c r="S940" i="50"/>
  <c r="T940" i="50" s="1"/>
  <c r="P941" i="50"/>
  <c r="S941" i="50"/>
  <c r="T941" i="50" s="1"/>
  <c r="P942" i="50"/>
  <c r="S942" i="50"/>
  <c r="T942" i="50" s="1"/>
  <c r="P943" i="50"/>
  <c r="S943" i="50"/>
  <c r="T943" i="50" s="1"/>
  <c r="P944" i="50"/>
  <c r="S944" i="50"/>
  <c r="T944" i="50" s="1"/>
  <c r="P945" i="50"/>
  <c r="S945" i="50"/>
  <c r="T945" i="50" s="1"/>
  <c r="P946" i="50"/>
  <c r="S946" i="50"/>
  <c r="T946" i="50" s="1"/>
  <c r="P947" i="50"/>
  <c r="S947" i="50"/>
  <c r="T947" i="50" s="1"/>
  <c r="P948" i="50"/>
  <c r="S948" i="50"/>
  <c r="T948" i="50" s="1"/>
  <c r="P949" i="50"/>
  <c r="S949" i="50"/>
  <c r="T949" i="50" s="1"/>
  <c r="P950" i="50"/>
  <c r="S950" i="50"/>
  <c r="T950" i="50" s="1"/>
  <c r="P951" i="50"/>
  <c r="S951" i="50"/>
  <c r="T951" i="50" s="1"/>
  <c r="P952" i="50"/>
  <c r="S952" i="50"/>
  <c r="T952" i="50" s="1"/>
  <c r="P953" i="50"/>
  <c r="S953" i="50"/>
  <c r="T953" i="50" s="1"/>
  <c r="P954" i="50"/>
  <c r="S954" i="50"/>
  <c r="T954" i="50" s="1"/>
  <c r="P955" i="50"/>
  <c r="S955" i="50"/>
  <c r="T955" i="50" s="1"/>
  <c r="P956" i="50"/>
  <c r="S956" i="50"/>
  <c r="T956" i="50" s="1"/>
  <c r="P957" i="50"/>
  <c r="S957" i="50"/>
  <c r="T957" i="50" s="1"/>
  <c r="P958" i="50"/>
  <c r="S958" i="50"/>
  <c r="T958" i="50" s="1"/>
  <c r="P959" i="50"/>
  <c r="S959" i="50"/>
  <c r="T959" i="50" s="1"/>
  <c r="P960" i="50"/>
  <c r="S960" i="50"/>
  <c r="T960" i="50" s="1"/>
  <c r="P961" i="50"/>
  <c r="S961" i="50"/>
  <c r="T961" i="50" s="1"/>
  <c r="P962" i="50"/>
  <c r="S962" i="50"/>
  <c r="T962" i="50" s="1"/>
  <c r="P963" i="50"/>
  <c r="S963" i="50"/>
  <c r="T963" i="50" s="1"/>
  <c r="P964" i="50"/>
  <c r="S964" i="50"/>
  <c r="T964" i="50" s="1"/>
  <c r="P965" i="50"/>
  <c r="S965" i="50"/>
  <c r="T965" i="50" s="1"/>
  <c r="P966" i="50"/>
  <c r="S966" i="50"/>
  <c r="T966" i="50" s="1"/>
  <c r="P967" i="50"/>
  <c r="S967" i="50"/>
  <c r="T967" i="50" s="1"/>
  <c r="P968" i="50"/>
  <c r="S968" i="50"/>
  <c r="T968" i="50" s="1"/>
  <c r="P969" i="50"/>
  <c r="S969" i="50"/>
  <c r="T969" i="50" s="1"/>
  <c r="P970" i="50"/>
  <c r="S970" i="50"/>
  <c r="T970" i="50" s="1"/>
  <c r="P971" i="50"/>
  <c r="S971" i="50"/>
  <c r="T971" i="50" s="1"/>
  <c r="P972" i="50"/>
  <c r="S972" i="50"/>
  <c r="T972" i="50" s="1"/>
  <c r="P973" i="50"/>
  <c r="S973" i="50"/>
  <c r="T973" i="50" s="1"/>
  <c r="P974" i="50"/>
  <c r="S974" i="50"/>
  <c r="T974" i="50" s="1"/>
  <c r="P975" i="50"/>
  <c r="S975" i="50"/>
  <c r="T975" i="50" s="1"/>
  <c r="P976" i="50"/>
  <c r="S976" i="50"/>
  <c r="T976" i="50" s="1"/>
  <c r="P977" i="50"/>
  <c r="S977" i="50"/>
  <c r="T977" i="50" s="1"/>
  <c r="P978" i="50"/>
  <c r="S978" i="50"/>
  <c r="T978" i="50" s="1"/>
  <c r="P979" i="50"/>
  <c r="S979" i="50"/>
  <c r="T979" i="50" s="1"/>
  <c r="P980" i="50"/>
  <c r="S980" i="50"/>
  <c r="T980" i="50" s="1"/>
  <c r="P981" i="50"/>
  <c r="S981" i="50"/>
  <c r="T981" i="50" s="1"/>
  <c r="P982" i="50"/>
  <c r="S982" i="50"/>
  <c r="T982" i="50" s="1"/>
  <c r="P983" i="50"/>
  <c r="S983" i="50"/>
  <c r="T983" i="50" s="1"/>
  <c r="P984" i="50"/>
  <c r="S984" i="50"/>
  <c r="T984" i="50" s="1"/>
  <c r="P985" i="50"/>
  <c r="S985" i="50"/>
  <c r="T985" i="50" s="1"/>
  <c r="P986" i="50"/>
  <c r="S986" i="50"/>
  <c r="T986" i="50" s="1"/>
  <c r="P987" i="50"/>
  <c r="S987" i="50"/>
  <c r="T987" i="50" s="1"/>
  <c r="P988" i="50"/>
  <c r="S988" i="50"/>
  <c r="T988" i="50" s="1"/>
  <c r="P989" i="50"/>
  <c r="S989" i="50"/>
  <c r="T989" i="50" s="1"/>
  <c r="P990" i="50"/>
  <c r="S990" i="50"/>
  <c r="T990" i="50" s="1"/>
  <c r="P991" i="50"/>
  <c r="S991" i="50"/>
  <c r="T991" i="50" s="1"/>
  <c r="P992" i="50"/>
  <c r="S992" i="50"/>
  <c r="T992" i="50" s="1"/>
  <c r="P993" i="50"/>
  <c r="S993" i="50"/>
  <c r="T993" i="50" s="1"/>
  <c r="P994" i="50"/>
  <c r="S994" i="50"/>
  <c r="T994" i="50" s="1"/>
  <c r="P995" i="50"/>
  <c r="S995" i="50"/>
  <c r="T995" i="50" s="1"/>
  <c r="P996" i="50"/>
  <c r="S996" i="50"/>
  <c r="T996" i="50" s="1"/>
  <c r="P997" i="50"/>
  <c r="S997" i="50"/>
  <c r="T997" i="50" s="1"/>
  <c r="P998" i="50"/>
  <c r="S998" i="50"/>
  <c r="T998" i="50" s="1"/>
  <c r="P999" i="50"/>
  <c r="S999" i="50"/>
  <c r="T999" i="50" s="1"/>
  <c r="P1000" i="50"/>
  <c r="S1000" i="50"/>
  <c r="T1000" i="50" s="1"/>
  <c r="P1001" i="50"/>
  <c r="S1001" i="50"/>
  <c r="T1001" i="50" s="1"/>
  <c r="P1002" i="50"/>
  <c r="S1002" i="50"/>
  <c r="T1002" i="50" s="1"/>
  <c r="P1003" i="50"/>
  <c r="S1003" i="50"/>
  <c r="T1003" i="50" s="1"/>
  <c r="P1004" i="50"/>
  <c r="S1004" i="50"/>
  <c r="T1004" i="50" s="1"/>
  <c r="P1005" i="50"/>
  <c r="S1005" i="50"/>
  <c r="T1005" i="50" s="1"/>
  <c r="P1006" i="50"/>
  <c r="S1006" i="50"/>
  <c r="T1006" i="50" s="1"/>
  <c r="P1007" i="50"/>
  <c r="S1007" i="50"/>
  <c r="T1007" i="50" s="1"/>
  <c r="P1008" i="50"/>
  <c r="S1008" i="50"/>
  <c r="T1008" i="50" s="1"/>
  <c r="P1009" i="50"/>
  <c r="S1009" i="50"/>
  <c r="T1009" i="50" s="1"/>
  <c r="P1010" i="50"/>
  <c r="S1010" i="50"/>
  <c r="T1010" i="50" s="1"/>
  <c r="P1011" i="50"/>
  <c r="S1011" i="50"/>
  <c r="T1011" i="50" s="1"/>
  <c r="P1012" i="50"/>
  <c r="S1012" i="50"/>
  <c r="T1012" i="50" s="1"/>
  <c r="P1013" i="50"/>
  <c r="S1013" i="50"/>
  <c r="T1013" i="50" s="1"/>
  <c r="P1014" i="50"/>
  <c r="S1014" i="50"/>
  <c r="T1014" i="50" s="1"/>
  <c r="P1015" i="50"/>
  <c r="S1015" i="50"/>
  <c r="T1015" i="50" s="1"/>
  <c r="P1016" i="50"/>
  <c r="S1016" i="50"/>
  <c r="T1016" i="50" s="1"/>
  <c r="P1017" i="50"/>
  <c r="S1017" i="50"/>
  <c r="T1017" i="50" s="1"/>
  <c r="P1018" i="50"/>
  <c r="S1018" i="50"/>
  <c r="T1018" i="50" s="1"/>
  <c r="P1019" i="50"/>
  <c r="S1019" i="50"/>
  <c r="T1019" i="50" s="1"/>
  <c r="P1020" i="50"/>
  <c r="S1020" i="50"/>
  <c r="T1020" i="50" s="1"/>
  <c r="P1021" i="50"/>
  <c r="S1021" i="50"/>
  <c r="T1021" i="50" s="1"/>
  <c r="P1022" i="50"/>
  <c r="S1022" i="50"/>
  <c r="T1022" i="50" s="1"/>
  <c r="P1023" i="50"/>
  <c r="S1023" i="50"/>
  <c r="T1023" i="50" s="1"/>
  <c r="P1024" i="50"/>
  <c r="S1024" i="50"/>
  <c r="T1024" i="50" s="1"/>
  <c r="P1025" i="50"/>
  <c r="S1025" i="50"/>
  <c r="T1025" i="50" s="1"/>
  <c r="P1026" i="50"/>
  <c r="S1026" i="50"/>
  <c r="T1026" i="50" s="1"/>
  <c r="P1027" i="50"/>
  <c r="S1027" i="50"/>
  <c r="T1027" i="50" s="1"/>
  <c r="P1028" i="50"/>
  <c r="S1028" i="50"/>
  <c r="T1028" i="50" s="1"/>
  <c r="P1029" i="50"/>
  <c r="S1029" i="50"/>
  <c r="T1029" i="50" s="1"/>
  <c r="P1030" i="50"/>
  <c r="S1030" i="50"/>
  <c r="T1030" i="50" s="1"/>
  <c r="P1031" i="50"/>
  <c r="S1031" i="50"/>
  <c r="T1031" i="50" s="1"/>
  <c r="P1032" i="50"/>
  <c r="S1032" i="50"/>
  <c r="T1032" i="50" s="1"/>
  <c r="P1033" i="50"/>
  <c r="S1033" i="50"/>
  <c r="T1033" i="50" s="1"/>
  <c r="P1034" i="50"/>
  <c r="S1034" i="50"/>
  <c r="T1034" i="50" s="1"/>
  <c r="P1035" i="50"/>
  <c r="S1035" i="50"/>
  <c r="T1035" i="50" s="1"/>
  <c r="P1036" i="50"/>
  <c r="S1036" i="50"/>
  <c r="T1036" i="50" s="1"/>
  <c r="P1037" i="50"/>
  <c r="S1037" i="50"/>
  <c r="T1037" i="50" s="1"/>
  <c r="P1038" i="50"/>
  <c r="S1038" i="50"/>
  <c r="T1038" i="50" s="1"/>
  <c r="P1039" i="50"/>
  <c r="S1039" i="50"/>
  <c r="T1039" i="50" s="1"/>
  <c r="P1040" i="50"/>
  <c r="S1040" i="50"/>
  <c r="T1040" i="50" s="1"/>
  <c r="P1041" i="50"/>
  <c r="S1041" i="50"/>
  <c r="T1041" i="50" s="1"/>
  <c r="P1042" i="50"/>
  <c r="S1042" i="50"/>
  <c r="T1042" i="50" s="1"/>
  <c r="P1043" i="50"/>
  <c r="S1043" i="50"/>
  <c r="T1043" i="50" s="1"/>
  <c r="P1044" i="50"/>
  <c r="S1044" i="50"/>
  <c r="T1044" i="50" s="1"/>
  <c r="P1045" i="50"/>
  <c r="S1045" i="50"/>
  <c r="T1045" i="50" s="1"/>
  <c r="P1046" i="50"/>
  <c r="S1046" i="50"/>
  <c r="T1046" i="50" s="1"/>
  <c r="P1047" i="50"/>
  <c r="S1047" i="50"/>
  <c r="T1047" i="50" s="1"/>
  <c r="P1048" i="50"/>
  <c r="S1048" i="50"/>
  <c r="T1048" i="50" s="1"/>
  <c r="P1049" i="50"/>
  <c r="S1049" i="50"/>
  <c r="T1049" i="50" s="1"/>
  <c r="P1050" i="50"/>
  <c r="S1050" i="50"/>
  <c r="T1050" i="50" s="1"/>
  <c r="P1051" i="50"/>
  <c r="S1051" i="50"/>
  <c r="T1051" i="50" s="1"/>
  <c r="P1052" i="50"/>
  <c r="S1052" i="50"/>
  <c r="T1052" i="50" s="1"/>
  <c r="P1053" i="50"/>
  <c r="S1053" i="50"/>
  <c r="T1053" i="50" s="1"/>
  <c r="P1054" i="50"/>
  <c r="S1054" i="50"/>
  <c r="T1054" i="50" s="1"/>
  <c r="P1055" i="50"/>
  <c r="S1055" i="50"/>
  <c r="T1055" i="50" s="1"/>
  <c r="P1056" i="50"/>
  <c r="S1056" i="50"/>
  <c r="T1056" i="50" s="1"/>
  <c r="P1057" i="50"/>
  <c r="S1057" i="50"/>
  <c r="T1057" i="50" s="1"/>
  <c r="P1058" i="50"/>
  <c r="S1058" i="50"/>
  <c r="T1058" i="50" s="1"/>
  <c r="P1059" i="50"/>
  <c r="S1059" i="50"/>
  <c r="T1059" i="50" s="1"/>
  <c r="P1060" i="50"/>
  <c r="S1060" i="50"/>
  <c r="T1060" i="50" s="1"/>
  <c r="P1061" i="50"/>
  <c r="S1061" i="50"/>
  <c r="T1061" i="50" s="1"/>
  <c r="P1062" i="50"/>
  <c r="S1062" i="50"/>
  <c r="T1062" i="50" s="1"/>
  <c r="P1063" i="50"/>
  <c r="S1063" i="50"/>
  <c r="T1063" i="50" s="1"/>
  <c r="P1064" i="50"/>
  <c r="S1064" i="50"/>
  <c r="T1064" i="50" s="1"/>
  <c r="P1065" i="50"/>
  <c r="S1065" i="50"/>
  <c r="T1065" i="50" s="1"/>
  <c r="P1066" i="50"/>
  <c r="S1066" i="50"/>
  <c r="T1066" i="50" s="1"/>
  <c r="P1067" i="50"/>
  <c r="S1067" i="50"/>
  <c r="T1067" i="50" s="1"/>
  <c r="P1068" i="50"/>
  <c r="S1068" i="50"/>
  <c r="T1068" i="50" s="1"/>
  <c r="P1069" i="50"/>
  <c r="S1069" i="50"/>
  <c r="T1069" i="50" s="1"/>
  <c r="P1070" i="50"/>
  <c r="S1070" i="50"/>
  <c r="T1070" i="50" s="1"/>
  <c r="P1071" i="50"/>
  <c r="S1071" i="50"/>
  <c r="T1071" i="50" s="1"/>
  <c r="P1072" i="50"/>
  <c r="S1072" i="50"/>
  <c r="T1072" i="50" s="1"/>
  <c r="P1073" i="50"/>
  <c r="S1073" i="50"/>
  <c r="T1073" i="50" s="1"/>
  <c r="P1074" i="50"/>
  <c r="S1074" i="50"/>
  <c r="T1074" i="50" s="1"/>
  <c r="P1075" i="50"/>
  <c r="S1075" i="50"/>
  <c r="T1075" i="50" s="1"/>
  <c r="P1076" i="50"/>
  <c r="S1076" i="50"/>
  <c r="T1076" i="50" s="1"/>
  <c r="P1077" i="50"/>
  <c r="S1077" i="50"/>
  <c r="T1077" i="50" s="1"/>
  <c r="P1078" i="50"/>
  <c r="S1078" i="50"/>
  <c r="T1078" i="50" s="1"/>
  <c r="P1079" i="50"/>
  <c r="S1079" i="50"/>
  <c r="T1079" i="50" s="1"/>
  <c r="P1080" i="50"/>
  <c r="S1080" i="50"/>
  <c r="T1080" i="50" s="1"/>
  <c r="P1081" i="50"/>
  <c r="S1081" i="50"/>
  <c r="T1081" i="50" s="1"/>
  <c r="P1082" i="50"/>
  <c r="S1082" i="50"/>
  <c r="T1082" i="50" s="1"/>
  <c r="P1083" i="50"/>
  <c r="S1083" i="50"/>
  <c r="T1083" i="50" s="1"/>
  <c r="P1084" i="50"/>
  <c r="S1084" i="50"/>
  <c r="T1084" i="50" s="1"/>
  <c r="P1085" i="50"/>
  <c r="S1085" i="50"/>
  <c r="T1085" i="50" s="1"/>
  <c r="P1086" i="50"/>
  <c r="S1086" i="50"/>
  <c r="T1086" i="50" s="1"/>
  <c r="P1087" i="50"/>
  <c r="S1087" i="50"/>
  <c r="T1087" i="50" s="1"/>
  <c r="P1088" i="50"/>
  <c r="S1088" i="50"/>
  <c r="T1088" i="50" s="1"/>
  <c r="P1089" i="50"/>
  <c r="S1089" i="50"/>
  <c r="T1089" i="50" s="1"/>
  <c r="P1090" i="50"/>
  <c r="S1090" i="50"/>
  <c r="T1090" i="50" s="1"/>
  <c r="P1091" i="50"/>
  <c r="S1091" i="50"/>
  <c r="T1091" i="50" s="1"/>
  <c r="P1092" i="50"/>
  <c r="S1092" i="50"/>
  <c r="T1092" i="50" s="1"/>
  <c r="P1093" i="50"/>
  <c r="S1093" i="50"/>
  <c r="T1093" i="50" s="1"/>
  <c r="P1094" i="50"/>
  <c r="S1094" i="50"/>
  <c r="T1094" i="50" s="1"/>
  <c r="P1095" i="50"/>
  <c r="S1095" i="50"/>
  <c r="T1095" i="50" s="1"/>
  <c r="P1096" i="50"/>
  <c r="S1096" i="50"/>
  <c r="T1096" i="50" s="1"/>
  <c r="P1097" i="50"/>
  <c r="S1097" i="50"/>
  <c r="T1097" i="50" s="1"/>
  <c r="P1098" i="50"/>
  <c r="S1098" i="50"/>
  <c r="T1098" i="50" s="1"/>
  <c r="P1099" i="50"/>
  <c r="S1099" i="50"/>
  <c r="T1099" i="50" s="1"/>
  <c r="P1100" i="50"/>
  <c r="S1100" i="50"/>
  <c r="T1100" i="50" s="1"/>
  <c r="P1101" i="50"/>
  <c r="S1101" i="50"/>
  <c r="T1101" i="50" s="1"/>
  <c r="P1102" i="50"/>
  <c r="S1102" i="50"/>
  <c r="T1102" i="50" s="1"/>
  <c r="P1103" i="50"/>
  <c r="S1103" i="50"/>
  <c r="T1103" i="50" s="1"/>
  <c r="P1104" i="50"/>
  <c r="S1104" i="50"/>
  <c r="T1104" i="50" s="1"/>
  <c r="P1105" i="50"/>
  <c r="S1105" i="50"/>
  <c r="T1105" i="50" s="1"/>
  <c r="P1106" i="50"/>
  <c r="S1106" i="50"/>
  <c r="T1106" i="50" s="1"/>
  <c r="P1107" i="50"/>
  <c r="S1107" i="50"/>
  <c r="T1107" i="50" s="1"/>
  <c r="P1108" i="50"/>
  <c r="S1108" i="50"/>
  <c r="T1108" i="50" s="1"/>
  <c r="P1109" i="50"/>
  <c r="S1109" i="50"/>
  <c r="T1109" i="50" s="1"/>
  <c r="P1110" i="50"/>
  <c r="S1110" i="50"/>
  <c r="T1110" i="50" s="1"/>
  <c r="P1111" i="50"/>
  <c r="S1111" i="50"/>
  <c r="T1111" i="50" s="1"/>
  <c r="P1112" i="50"/>
  <c r="S1112" i="50"/>
  <c r="T1112" i="50" s="1"/>
  <c r="P1113" i="50"/>
  <c r="S1113" i="50"/>
  <c r="T1113" i="50" s="1"/>
  <c r="P1114" i="50"/>
  <c r="S1114" i="50"/>
  <c r="T1114" i="50" s="1"/>
  <c r="P1115" i="50"/>
  <c r="S1115" i="50"/>
  <c r="T1115" i="50" s="1"/>
  <c r="P1116" i="50"/>
  <c r="S1116" i="50"/>
  <c r="T1116" i="50" s="1"/>
  <c r="P1117" i="50"/>
  <c r="S1117" i="50"/>
  <c r="T1117" i="50" s="1"/>
  <c r="P1118" i="50"/>
  <c r="S1118" i="50"/>
  <c r="T1118" i="50" s="1"/>
  <c r="P1119" i="50"/>
  <c r="S1119" i="50"/>
  <c r="T1119" i="50" s="1"/>
  <c r="P1120" i="50"/>
  <c r="S1120" i="50"/>
  <c r="T1120" i="50" s="1"/>
  <c r="P1121" i="50"/>
  <c r="S1121" i="50"/>
  <c r="T1121" i="50" s="1"/>
  <c r="P1122" i="50"/>
  <c r="S1122" i="50"/>
  <c r="T1122" i="50" s="1"/>
  <c r="P1123" i="50"/>
  <c r="S1123" i="50"/>
  <c r="T1123" i="50" s="1"/>
  <c r="P1124" i="50"/>
  <c r="S1124" i="50"/>
  <c r="T1124" i="50" s="1"/>
  <c r="P1125" i="50"/>
  <c r="S1125" i="50"/>
  <c r="T1125" i="50" s="1"/>
  <c r="P1126" i="50"/>
  <c r="S1126" i="50"/>
  <c r="T1126" i="50" s="1"/>
  <c r="P1127" i="50"/>
  <c r="S1127" i="50"/>
  <c r="T1127" i="50" s="1"/>
  <c r="P1128" i="50"/>
  <c r="S1128" i="50"/>
  <c r="T1128" i="50" s="1"/>
  <c r="P1129" i="50"/>
  <c r="S1129" i="50"/>
  <c r="T1129" i="50" s="1"/>
  <c r="P1130" i="50"/>
  <c r="S1130" i="50"/>
  <c r="T1130" i="50" s="1"/>
  <c r="P1131" i="50"/>
  <c r="S1131" i="50"/>
  <c r="T1131" i="50" s="1"/>
  <c r="P1132" i="50"/>
  <c r="S1132" i="50"/>
  <c r="T1132" i="50" s="1"/>
  <c r="P1133" i="50"/>
  <c r="S1133" i="50"/>
  <c r="T1133" i="50" s="1"/>
  <c r="P1134" i="50"/>
  <c r="S1134" i="50"/>
  <c r="T1134" i="50" s="1"/>
  <c r="P1135" i="50"/>
  <c r="S1135" i="50"/>
  <c r="T1135" i="50" s="1"/>
  <c r="P1136" i="50"/>
  <c r="S1136" i="50"/>
  <c r="T1136" i="50" s="1"/>
  <c r="P1137" i="50"/>
  <c r="S1137" i="50"/>
  <c r="T1137" i="50" s="1"/>
  <c r="P1138" i="50"/>
  <c r="S1138" i="50"/>
  <c r="T1138" i="50" s="1"/>
  <c r="P1139" i="50"/>
  <c r="S1139" i="50"/>
  <c r="T1139" i="50" s="1"/>
  <c r="P1140" i="50"/>
  <c r="S1140" i="50"/>
  <c r="T1140" i="50" s="1"/>
  <c r="P1141" i="50"/>
  <c r="S1141" i="50"/>
  <c r="T1141" i="50" s="1"/>
  <c r="P1142" i="50"/>
  <c r="S1142" i="50"/>
  <c r="T1142" i="50" s="1"/>
  <c r="P1143" i="50"/>
  <c r="S1143" i="50"/>
  <c r="T1143" i="50" s="1"/>
  <c r="P1144" i="50"/>
  <c r="S1144" i="50"/>
  <c r="T1144" i="50" s="1"/>
  <c r="P1145" i="50"/>
  <c r="S1145" i="50"/>
  <c r="T1145" i="50" s="1"/>
  <c r="P1146" i="50"/>
  <c r="S1146" i="50"/>
  <c r="T1146" i="50" s="1"/>
  <c r="P1147" i="50"/>
  <c r="S1147" i="50"/>
  <c r="T1147" i="50" s="1"/>
  <c r="P1148" i="50"/>
  <c r="S1148" i="50"/>
  <c r="T1148" i="50" s="1"/>
  <c r="P1149" i="50"/>
  <c r="S1149" i="50"/>
  <c r="T1149" i="50" s="1"/>
  <c r="P1150" i="50"/>
  <c r="S1150" i="50"/>
  <c r="T1150" i="50" s="1"/>
  <c r="P1151" i="50"/>
  <c r="S1151" i="50"/>
  <c r="T1151" i="50" s="1"/>
  <c r="P1152" i="50"/>
  <c r="S1152" i="50"/>
  <c r="T1152" i="50" s="1"/>
  <c r="P1153" i="50"/>
  <c r="S1153" i="50"/>
  <c r="T1153" i="50" s="1"/>
  <c r="P1154" i="50"/>
  <c r="S1154" i="50"/>
  <c r="T1154" i="50" s="1"/>
  <c r="P1155" i="50"/>
  <c r="S1155" i="50"/>
  <c r="T1155" i="50" s="1"/>
  <c r="P1156" i="50"/>
  <c r="S1156" i="50"/>
  <c r="T1156" i="50" s="1"/>
  <c r="P1157" i="50"/>
  <c r="S1157" i="50"/>
  <c r="T1157" i="50" s="1"/>
  <c r="P1158" i="50"/>
  <c r="S1158" i="50"/>
  <c r="T1158" i="50" s="1"/>
  <c r="P1159" i="50"/>
  <c r="S1159" i="50"/>
  <c r="T1159" i="50" s="1"/>
  <c r="P1160" i="50"/>
  <c r="S1160" i="50"/>
  <c r="T1160" i="50" s="1"/>
  <c r="P1161" i="50"/>
  <c r="S1161" i="50"/>
  <c r="T1161" i="50" s="1"/>
  <c r="P1162" i="50"/>
  <c r="S1162" i="50"/>
  <c r="T1162" i="50" s="1"/>
  <c r="P1163" i="50"/>
  <c r="S1163" i="50"/>
  <c r="T1163" i="50" s="1"/>
  <c r="P1164" i="50"/>
  <c r="S1164" i="50"/>
  <c r="T1164" i="50" s="1"/>
  <c r="P1165" i="50"/>
  <c r="S1165" i="50"/>
  <c r="T1165" i="50" s="1"/>
  <c r="P1166" i="50"/>
  <c r="S1166" i="50"/>
  <c r="T1166" i="50" s="1"/>
  <c r="P1167" i="50"/>
  <c r="S1167" i="50"/>
  <c r="T1167" i="50" s="1"/>
  <c r="P1168" i="50"/>
  <c r="S1168" i="50"/>
  <c r="T1168" i="50" s="1"/>
  <c r="P1169" i="50"/>
  <c r="S1169" i="50"/>
  <c r="T1169" i="50" s="1"/>
  <c r="P1170" i="50"/>
  <c r="S1170" i="50"/>
  <c r="T1170" i="50" s="1"/>
  <c r="P1171" i="50"/>
  <c r="S1171" i="50"/>
  <c r="T1171" i="50" s="1"/>
  <c r="P1172" i="50"/>
  <c r="S1172" i="50"/>
  <c r="T1172" i="50" s="1"/>
  <c r="P1173" i="50"/>
  <c r="S1173" i="50"/>
  <c r="T1173" i="50" s="1"/>
  <c r="P1174" i="50"/>
  <c r="S1174" i="50"/>
  <c r="T1174" i="50" s="1"/>
  <c r="P1175" i="50"/>
  <c r="S1175" i="50"/>
  <c r="T1175" i="50" s="1"/>
  <c r="P1176" i="50"/>
  <c r="S1176" i="50"/>
  <c r="T1176" i="50" s="1"/>
  <c r="P1177" i="50"/>
  <c r="S1177" i="50"/>
  <c r="T1177" i="50" s="1"/>
  <c r="P1178" i="50"/>
  <c r="S1178" i="50"/>
  <c r="T1178" i="50" s="1"/>
  <c r="P1179" i="50"/>
  <c r="S1179" i="50"/>
  <c r="T1179" i="50" s="1"/>
  <c r="P1180" i="50"/>
  <c r="S1180" i="50"/>
  <c r="T1180" i="50" s="1"/>
  <c r="P1181" i="50"/>
  <c r="S1181" i="50"/>
  <c r="T1181" i="50" s="1"/>
  <c r="P1182" i="50"/>
  <c r="S1182" i="50"/>
  <c r="T1182" i="50" s="1"/>
  <c r="P1183" i="50"/>
  <c r="S1183" i="50"/>
  <c r="T1183" i="50" s="1"/>
  <c r="P1184" i="50"/>
  <c r="S1184" i="50"/>
  <c r="T1184" i="50" s="1"/>
  <c r="P1185" i="50"/>
  <c r="S1185" i="50"/>
  <c r="T1185" i="50" s="1"/>
  <c r="P1186" i="50"/>
  <c r="S1186" i="50"/>
  <c r="T1186" i="50" s="1"/>
  <c r="P1187" i="50"/>
  <c r="S1187" i="50"/>
  <c r="T1187" i="50" s="1"/>
  <c r="P1188" i="50"/>
  <c r="S1188" i="50"/>
  <c r="T1188" i="50" s="1"/>
  <c r="P1189" i="50"/>
  <c r="S1189" i="50"/>
  <c r="T1189" i="50" s="1"/>
  <c r="P1190" i="50"/>
  <c r="S1190" i="50"/>
  <c r="T1190" i="50" s="1"/>
  <c r="P1191" i="50"/>
  <c r="S1191" i="50"/>
  <c r="T1191" i="50" s="1"/>
  <c r="P1192" i="50"/>
  <c r="S1192" i="50"/>
  <c r="T1192" i="50" s="1"/>
  <c r="P1193" i="50"/>
  <c r="S1193" i="50"/>
  <c r="T1193" i="50" s="1"/>
  <c r="P1194" i="50"/>
  <c r="S1194" i="50"/>
  <c r="T1194" i="50" s="1"/>
  <c r="P1195" i="50"/>
  <c r="S1195" i="50"/>
  <c r="T1195" i="50" s="1"/>
  <c r="P1196" i="50"/>
  <c r="S1196" i="50"/>
  <c r="T1196" i="50" s="1"/>
  <c r="P1197" i="50"/>
  <c r="S1197" i="50"/>
  <c r="T1197" i="50" s="1"/>
  <c r="P1198" i="50"/>
  <c r="S1198" i="50"/>
  <c r="T1198" i="50" s="1"/>
  <c r="P1199" i="50"/>
  <c r="S1199" i="50"/>
  <c r="T1199" i="50" s="1"/>
  <c r="P1200" i="50"/>
  <c r="S1200" i="50"/>
  <c r="T1200" i="50" s="1"/>
  <c r="P1201" i="50"/>
  <c r="S1201" i="50"/>
  <c r="T1201" i="50" s="1"/>
  <c r="P1202" i="50"/>
  <c r="S1202" i="50"/>
  <c r="T1202" i="50" s="1"/>
  <c r="P1203" i="50"/>
  <c r="S1203" i="50"/>
  <c r="T1203" i="50" s="1"/>
  <c r="P1204" i="50"/>
  <c r="S1204" i="50"/>
  <c r="T1204" i="50" s="1"/>
  <c r="P1205" i="50"/>
  <c r="S1205" i="50"/>
  <c r="T1205" i="50" s="1"/>
  <c r="P1206" i="50"/>
  <c r="S1206" i="50"/>
  <c r="T1206" i="50" s="1"/>
  <c r="P1207" i="50"/>
  <c r="S1207" i="50"/>
  <c r="T1207" i="50" s="1"/>
  <c r="P1208" i="50"/>
  <c r="S1208" i="50"/>
  <c r="T1208" i="50" s="1"/>
  <c r="P1209" i="50"/>
  <c r="S1209" i="50"/>
  <c r="T1209" i="50" s="1"/>
  <c r="P1210" i="50"/>
  <c r="S1210" i="50"/>
  <c r="T1210" i="50" s="1"/>
  <c r="P1211" i="50"/>
  <c r="S1211" i="50"/>
  <c r="T1211" i="50" s="1"/>
  <c r="P1212" i="50"/>
  <c r="S1212" i="50"/>
  <c r="T1212" i="50" s="1"/>
  <c r="P1213" i="50"/>
  <c r="S1213" i="50"/>
  <c r="T1213" i="50" s="1"/>
  <c r="P1214" i="50"/>
  <c r="S1214" i="50"/>
  <c r="T1214" i="50" s="1"/>
  <c r="P1215" i="50"/>
  <c r="S1215" i="50"/>
  <c r="T1215" i="50" s="1"/>
  <c r="P1216" i="50"/>
  <c r="S1216" i="50"/>
  <c r="T1216" i="50" s="1"/>
  <c r="P1217" i="50"/>
  <c r="S1217" i="50"/>
  <c r="T1217" i="50" s="1"/>
  <c r="P1218" i="50"/>
  <c r="S1218" i="50"/>
  <c r="T1218" i="50" s="1"/>
  <c r="P1219" i="50"/>
  <c r="S1219" i="50"/>
  <c r="T1219" i="50" s="1"/>
  <c r="P1220" i="50"/>
  <c r="S1220" i="50"/>
  <c r="T1220" i="50" s="1"/>
  <c r="P1221" i="50"/>
  <c r="S1221" i="50"/>
  <c r="T1221" i="50" s="1"/>
  <c r="P1222" i="50"/>
  <c r="S1222" i="50"/>
  <c r="T1222" i="50" s="1"/>
  <c r="P1223" i="50"/>
  <c r="S1223" i="50"/>
  <c r="T1223" i="50" s="1"/>
  <c r="P1224" i="50"/>
  <c r="S1224" i="50"/>
  <c r="T1224" i="50" s="1"/>
  <c r="P1225" i="50"/>
  <c r="S1225" i="50"/>
  <c r="T1225" i="50" s="1"/>
  <c r="P1226" i="50"/>
  <c r="S1226" i="50"/>
  <c r="T1226" i="50" s="1"/>
  <c r="P1227" i="50"/>
  <c r="S1227" i="50"/>
  <c r="T1227" i="50" s="1"/>
  <c r="P1228" i="50"/>
  <c r="S1228" i="50"/>
  <c r="T1228" i="50" s="1"/>
  <c r="P1229" i="50"/>
  <c r="S1229" i="50"/>
  <c r="T1229" i="50" s="1"/>
  <c r="P1230" i="50"/>
  <c r="S1230" i="50"/>
  <c r="T1230" i="50" s="1"/>
  <c r="P1231" i="50"/>
  <c r="S1231" i="50"/>
  <c r="T1231" i="50" s="1"/>
  <c r="P1232" i="50"/>
  <c r="S1232" i="50"/>
  <c r="T1232" i="50" s="1"/>
  <c r="P1233" i="50"/>
  <c r="S1233" i="50"/>
  <c r="T1233" i="50" s="1"/>
  <c r="P1234" i="50"/>
  <c r="S1234" i="50"/>
  <c r="T1234" i="50" s="1"/>
  <c r="P1235" i="50"/>
  <c r="S1235" i="50"/>
  <c r="T1235" i="50" s="1"/>
  <c r="P1236" i="50"/>
  <c r="S1236" i="50"/>
  <c r="T1236" i="50" s="1"/>
  <c r="P1237" i="50"/>
  <c r="S1237" i="50"/>
  <c r="T1237" i="50" s="1"/>
  <c r="P1238" i="50"/>
  <c r="S1238" i="50"/>
  <c r="T1238" i="50" s="1"/>
  <c r="P1239" i="50"/>
  <c r="S1239" i="50"/>
  <c r="T1239" i="50" s="1"/>
  <c r="P1240" i="50"/>
  <c r="S1240" i="50"/>
  <c r="T1240" i="50" s="1"/>
  <c r="P1241" i="50"/>
  <c r="S1241" i="50"/>
  <c r="T1241" i="50" s="1"/>
  <c r="P1242" i="50"/>
  <c r="S1242" i="50"/>
  <c r="T1242" i="50" s="1"/>
  <c r="P1243" i="50"/>
  <c r="S1243" i="50"/>
  <c r="T1243" i="50" s="1"/>
  <c r="P1244" i="50"/>
  <c r="S1244" i="50"/>
  <c r="T1244" i="50" s="1"/>
  <c r="P1245" i="50"/>
  <c r="S1245" i="50"/>
  <c r="T1245" i="50" s="1"/>
  <c r="P1246" i="50"/>
  <c r="S1246" i="50"/>
  <c r="T1246" i="50" s="1"/>
  <c r="P1247" i="50"/>
  <c r="S1247" i="50"/>
  <c r="T1247" i="50" s="1"/>
  <c r="P1248" i="50"/>
  <c r="S1248" i="50"/>
  <c r="T1248" i="50" s="1"/>
  <c r="P1249" i="50"/>
  <c r="S1249" i="50"/>
  <c r="T1249" i="50" s="1"/>
  <c r="P1250" i="50"/>
  <c r="S1250" i="50"/>
  <c r="T1250" i="50" s="1"/>
  <c r="P1251" i="50"/>
  <c r="S1251" i="50"/>
  <c r="T1251" i="50" s="1"/>
  <c r="P1252" i="50"/>
  <c r="S1252" i="50"/>
  <c r="T1252" i="50" s="1"/>
  <c r="P1253" i="50"/>
  <c r="S1253" i="50"/>
  <c r="T1253" i="50" s="1"/>
  <c r="P1254" i="50"/>
  <c r="S1254" i="50"/>
  <c r="T1254" i="50" s="1"/>
  <c r="P1255" i="50"/>
  <c r="S1255" i="50"/>
  <c r="T1255" i="50" s="1"/>
  <c r="P1256" i="50"/>
  <c r="S1256" i="50"/>
  <c r="T1256" i="50" s="1"/>
  <c r="P1257" i="50"/>
  <c r="S1257" i="50"/>
  <c r="T1257" i="50" s="1"/>
  <c r="P1258" i="50"/>
  <c r="S1258" i="50"/>
  <c r="T1258" i="50" s="1"/>
  <c r="P1259" i="50"/>
  <c r="S1259" i="50"/>
  <c r="T1259" i="50" s="1"/>
  <c r="P1260" i="50"/>
  <c r="S1260" i="50"/>
  <c r="T1260" i="50" s="1"/>
  <c r="P1261" i="50"/>
  <c r="S1261" i="50"/>
  <c r="T1261" i="50" s="1"/>
  <c r="P1262" i="50"/>
  <c r="S1262" i="50"/>
  <c r="T1262" i="50" s="1"/>
  <c r="P1263" i="50"/>
  <c r="S1263" i="50"/>
  <c r="T1263" i="50" s="1"/>
  <c r="P1264" i="50"/>
  <c r="S1264" i="50"/>
  <c r="T1264" i="50" s="1"/>
  <c r="P1265" i="50"/>
  <c r="S1265" i="50"/>
  <c r="T1265" i="50" s="1"/>
  <c r="P1266" i="50"/>
  <c r="S1266" i="50"/>
  <c r="T1266" i="50" s="1"/>
  <c r="P1267" i="50"/>
  <c r="S1267" i="50"/>
  <c r="T1267" i="50" s="1"/>
  <c r="P1268" i="50"/>
  <c r="S1268" i="50"/>
  <c r="T1268" i="50" s="1"/>
  <c r="P1269" i="50"/>
  <c r="S1269" i="50"/>
  <c r="T1269" i="50" s="1"/>
  <c r="P1270" i="50"/>
  <c r="S1270" i="50"/>
  <c r="T1270" i="50" s="1"/>
  <c r="P1271" i="50"/>
  <c r="S1271" i="50"/>
  <c r="T1271" i="50" s="1"/>
  <c r="P1272" i="50"/>
  <c r="S1272" i="50"/>
  <c r="T1272" i="50" s="1"/>
  <c r="P1273" i="50"/>
  <c r="S1273" i="50"/>
  <c r="T1273" i="50" s="1"/>
  <c r="P1274" i="50"/>
  <c r="S1274" i="50"/>
  <c r="T1274" i="50" s="1"/>
  <c r="P1275" i="50"/>
  <c r="S1275" i="50"/>
  <c r="T1275" i="50" s="1"/>
  <c r="P1276" i="50"/>
  <c r="S1276" i="50"/>
  <c r="T1276" i="50" s="1"/>
  <c r="P1277" i="50"/>
  <c r="S1277" i="50"/>
  <c r="T1277" i="50" s="1"/>
  <c r="P1278" i="50"/>
  <c r="S1278" i="50"/>
  <c r="T1278" i="50" s="1"/>
  <c r="P1279" i="50"/>
  <c r="S1279" i="50"/>
  <c r="T1279" i="50" s="1"/>
  <c r="P1280" i="50"/>
  <c r="S1280" i="50"/>
  <c r="T1280" i="50" s="1"/>
  <c r="P1281" i="50"/>
  <c r="S1281" i="50"/>
  <c r="T1281" i="50" s="1"/>
  <c r="P1282" i="50"/>
  <c r="S1282" i="50"/>
  <c r="T1282" i="50" s="1"/>
  <c r="P1283" i="50"/>
  <c r="S1283" i="50"/>
  <c r="T1283" i="50" s="1"/>
  <c r="P1284" i="50"/>
  <c r="S1284" i="50"/>
  <c r="T1284" i="50" s="1"/>
  <c r="P1285" i="50"/>
  <c r="S1285" i="50"/>
  <c r="T1285" i="50" s="1"/>
  <c r="P1286" i="50"/>
  <c r="S1286" i="50"/>
  <c r="T1286" i="50" s="1"/>
  <c r="P1287" i="50"/>
  <c r="S1287" i="50"/>
  <c r="T1287" i="50" s="1"/>
  <c r="P1288" i="50"/>
  <c r="S1288" i="50"/>
  <c r="T1288" i="50" s="1"/>
  <c r="P1289" i="50"/>
  <c r="S1289" i="50"/>
  <c r="T1289" i="50" s="1"/>
  <c r="P1290" i="50"/>
  <c r="S1290" i="50"/>
  <c r="T1290" i="50" s="1"/>
  <c r="P1291" i="50"/>
  <c r="S1291" i="50"/>
  <c r="T1291" i="50" s="1"/>
  <c r="P1292" i="50"/>
  <c r="S1292" i="50"/>
  <c r="T1292" i="50" s="1"/>
  <c r="P1293" i="50"/>
  <c r="S1293" i="50"/>
  <c r="T1293" i="50" s="1"/>
  <c r="P1294" i="50"/>
  <c r="S1294" i="50"/>
  <c r="T1294" i="50" s="1"/>
  <c r="P1295" i="50"/>
  <c r="S1295" i="50"/>
  <c r="T1295" i="50" s="1"/>
  <c r="P1296" i="50"/>
  <c r="S1296" i="50"/>
  <c r="T1296" i="50" s="1"/>
  <c r="P1297" i="50"/>
  <c r="S1297" i="50"/>
  <c r="T1297" i="50" s="1"/>
  <c r="P1298" i="50"/>
  <c r="S1298" i="50"/>
  <c r="T1298" i="50" s="1"/>
  <c r="P1299" i="50"/>
  <c r="S1299" i="50"/>
  <c r="T1299" i="50" s="1"/>
  <c r="P1300" i="50"/>
  <c r="S1300" i="50"/>
  <c r="T1300" i="50" s="1"/>
  <c r="P1301" i="50"/>
  <c r="S1301" i="50"/>
  <c r="T1301" i="50" s="1"/>
  <c r="P1302" i="50"/>
  <c r="S1302" i="50"/>
  <c r="T1302" i="50" s="1"/>
  <c r="P1303" i="50"/>
  <c r="S1303" i="50"/>
  <c r="T1303" i="50" s="1"/>
  <c r="P1304" i="50"/>
  <c r="S1304" i="50"/>
  <c r="T1304" i="50" s="1"/>
  <c r="P1305" i="50"/>
  <c r="S1305" i="50"/>
  <c r="T1305" i="50" s="1"/>
  <c r="P1306" i="50"/>
  <c r="S1306" i="50"/>
  <c r="T1306" i="50" s="1"/>
  <c r="P1307" i="50"/>
  <c r="S1307" i="50"/>
  <c r="T1307" i="50" s="1"/>
  <c r="P1308" i="50"/>
  <c r="S1308" i="50"/>
  <c r="T1308" i="50" s="1"/>
  <c r="P1309" i="50"/>
  <c r="S1309" i="50"/>
  <c r="T1309" i="50" s="1"/>
  <c r="P1310" i="50"/>
  <c r="S1310" i="50"/>
  <c r="T1310" i="50" s="1"/>
  <c r="P1311" i="50"/>
  <c r="S1311" i="50"/>
  <c r="T1311" i="50" s="1"/>
  <c r="P1312" i="50"/>
  <c r="S1312" i="50"/>
  <c r="T1312" i="50" s="1"/>
  <c r="P1313" i="50"/>
  <c r="S1313" i="50"/>
  <c r="T1313" i="50" s="1"/>
  <c r="P1314" i="50"/>
  <c r="S1314" i="50"/>
  <c r="T1314" i="50" s="1"/>
  <c r="P1315" i="50"/>
  <c r="S1315" i="50"/>
  <c r="T1315" i="50" s="1"/>
  <c r="P1316" i="50"/>
  <c r="S1316" i="50"/>
  <c r="T1316" i="50" s="1"/>
  <c r="P1317" i="50"/>
  <c r="S1317" i="50"/>
  <c r="T1317" i="50" s="1"/>
  <c r="P1318" i="50"/>
  <c r="S1318" i="50"/>
  <c r="T1318" i="50" s="1"/>
  <c r="P1319" i="50"/>
  <c r="S1319" i="50"/>
  <c r="T1319" i="50" s="1"/>
  <c r="P1320" i="50"/>
  <c r="S1320" i="50"/>
  <c r="T1320" i="50" s="1"/>
  <c r="P1321" i="50"/>
  <c r="S1321" i="50"/>
  <c r="T1321" i="50" s="1"/>
  <c r="P1322" i="50"/>
  <c r="S1322" i="50"/>
  <c r="T1322" i="50" s="1"/>
  <c r="P1323" i="50"/>
  <c r="S1323" i="50"/>
  <c r="T1323" i="50" s="1"/>
  <c r="P1324" i="50"/>
  <c r="S1324" i="50"/>
  <c r="T1324" i="50" s="1"/>
  <c r="P1325" i="50"/>
  <c r="S1325" i="50"/>
  <c r="T1325" i="50" s="1"/>
  <c r="P1326" i="50"/>
  <c r="S1326" i="50"/>
  <c r="T1326" i="50" s="1"/>
  <c r="P1327" i="50"/>
  <c r="S1327" i="50"/>
  <c r="T1327" i="50" s="1"/>
  <c r="P1328" i="50"/>
  <c r="S1328" i="50"/>
  <c r="T1328" i="50" s="1"/>
  <c r="P1329" i="50"/>
  <c r="S1329" i="50"/>
  <c r="T1329" i="50" s="1"/>
  <c r="P1330" i="50"/>
  <c r="S1330" i="50"/>
  <c r="T1330" i="50" s="1"/>
  <c r="P1331" i="50"/>
  <c r="S1331" i="50"/>
  <c r="T1331" i="50" s="1"/>
  <c r="P1332" i="50"/>
  <c r="S1332" i="50"/>
  <c r="T1332" i="50" s="1"/>
  <c r="P1333" i="50"/>
  <c r="S1333" i="50"/>
  <c r="T1333" i="50" s="1"/>
  <c r="P1334" i="50"/>
  <c r="S1334" i="50"/>
  <c r="T1334" i="50" s="1"/>
  <c r="P1335" i="50"/>
  <c r="S1335" i="50"/>
  <c r="T1335" i="50" s="1"/>
  <c r="P1336" i="50"/>
  <c r="S1336" i="50"/>
  <c r="T1336" i="50" s="1"/>
  <c r="P1337" i="50"/>
  <c r="S1337" i="50"/>
  <c r="T1337" i="50" s="1"/>
  <c r="P1338" i="50"/>
  <c r="S1338" i="50"/>
  <c r="T1338" i="50" s="1"/>
  <c r="P1339" i="50"/>
  <c r="S1339" i="50"/>
  <c r="T1339" i="50" s="1"/>
  <c r="P1340" i="50"/>
  <c r="S1340" i="50"/>
  <c r="T1340" i="50" s="1"/>
  <c r="P1341" i="50"/>
  <c r="S1341" i="50"/>
  <c r="T1341" i="50" s="1"/>
  <c r="P1342" i="50"/>
  <c r="S1342" i="50"/>
  <c r="T1342" i="50" s="1"/>
  <c r="P1343" i="50"/>
  <c r="S1343" i="50"/>
  <c r="T1343" i="50" s="1"/>
  <c r="P1344" i="50"/>
  <c r="S1344" i="50"/>
  <c r="T1344" i="50" s="1"/>
  <c r="P1345" i="50"/>
  <c r="S1345" i="50"/>
  <c r="T1345" i="50" s="1"/>
  <c r="P1346" i="50"/>
  <c r="S1346" i="50"/>
  <c r="T1346" i="50" s="1"/>
  <c r="P1347" i="50"/>
  <c r="S1347" i="50"/>
  <c r="T1347" i="50" s="1"/>
  <c r="P1348" i="50"/>
  <c r="S1348" i="50"/>
  <c r="T1348" i="50" s="1"/>
  <c r="P1349" i="50"/>
  <c r="S1349" i="50"/>
  <c r="T1349" i="50" s="1"/>
  <c r="P1350" i="50"/>
  <c r="S1350" i="50"/>
  <c r="T1350" i="50" s="1"/>
  <c r="P1351" i="50"/>
  <c r="S1351" i="50"/>
  <c r="T1351" i="50" s="1"/>
  <c r="P1352" i="50"/>
  <c r="S1352" i="50"/>
  <c r="T1352" i="50" s="1"/>
  <c r="P1353" i="50"/>
  <c r="S1353" i="50"/>
  <c r="T1353" i="50" s="1"/>
  <c r="P1354" i="50"/>
  <c r="S1354" i="50"/>
  <c r="T1354" i="50" s="1"/>
  <c r="P1355" i="50"/>
  <c r="S1355" i="50"/>
  <c r="T1355" i="50" s="1"/>
  <c r="P1356" i="50"/>
  <c r="S1356" i="50"/>
  <c r="T1356" i="50" s="1"/>
  <c r="P1357" i="50"/>
  <c r="S1357" i="50"/>
  <c r="T1357" i="50" s="1"/>
  <c r="P1358" i="50"/>
  <c r="S1358" i="50"/>
  <c r="T1358" i="50" s="1"/>
  <c r="P1359" i="50"/>
  <c r="S1359" i="50"/>
  <c r="T1359" i="50" s="1"/>
  <c r="P1360" i="50"/>
  <c r="S1360" i="50"/>
  <c r="T1360" i="50" s="1"/>
  <c r="P1361" i="50"/>
  <c r="S1361" i="50"/>
  <c r="T1361" i="50" s="1"/>
  <c r="P1362" i="50"/>
  <c r="S1362" i="50"/>
  <c r="T1362" i="50" s="1"/>
  <c r="P1363" i="50"/>
  <c r="S1363" i="50"/>
  <c r="T1363" i="50" s="1"/>
  <c r="P1364" i="50"/>
  <c r="S1364" i="50"/>
  <c r="T1364" i="50" s="1"/>
  <c r="P1365" i="50"/>
  <c r="S1365" i="50"/>
  <c r="T1365" i="50" s="1"/>
  <c r="P1366" i="50"/>
  <c r="S1366" i="50"/>
  <c r="T1366" i="50" s="1"/>
  <c r="P1367" i="50"/>
  <c r="S1367" i="50"/>
  <c r="T1367" i="50" s="1"/>
  <c r="P1368" i="50"/>
  <c r="S1368" i="50"/>
  <c r="T1368" i="50" s="1"/>
  <c r="P1369" i="50"/>
  <c r="S1369" i="50"/>
  <c r="T1369" i="50" s="1"/>
  <c r="P1370" i="50"/>
  <c r="S1370" i="50"/>
  <c r="T1370" i="50" s="1"/>
  <c r="P1371" i="50"/>
  <c r="S1371" i="50"/>
  <c r="T1371" i="50" s="1"/>
  <c r="P1372" i="50"/>
  <c r="S1372" i="50"/>
  <c r="T1372" i="50" s="1"/>
  <c r="P1373" i="50"/>
  <c r="S1373" i="50"/>
  <c r="T1373" i="50" s="1"/>
  <c r="P1374" i="50"/>
  <c r="S1374" i="50"/>
  <c r="T1374" i="50" s="1"/>
  <c r="P1375" i="50"/>
  <c r="S1375" i="50"/>
  <c r="T1375" i="50" s="1"/>
  <c r="P1376" i="50"/>
  <c r="S1376" i="50"/>
  <c r="T1376" i="50" s="1"/>
  <c r="P1377" i="50"/>
  <c r="S1377" i="50"/>
  <c r="T1377" i="50" s="1"/>
  <c r="P1378" i="50"/>
  <c r="S1378" i="50"/>
  <c r="T1378" i="50" s="1"/>
  <c r="P1379" i="50"/>
  <c r="S1379" i="50"/>
  <c r="T1379" i="50" s="1"/>
  <c r="P1380" i="50"/>
  <c r="S1380" i="50"/>
  <c r="T1380" i="50" s="1"/>
  <c r="P1381" i="50"/>
  <c r="S1381" i="50"/>
  <c r="T1381" i="50" s="1"/>
  <c r="P1382" i="50"/>
  <c r="S1382" i="50"/>
  <c r="T1382" i="50" s="1"/>
  <c r="P1383" i="50"/>
  <c r="S1383" i="50"/>
  <c r="T1383" i="50" s="1"/>
  <c r="P1384" i="50"/>
  <c r="S1384" i="50"/>
  <c r="T1384" i="50" s="1"/>
  <c r="P1385" i="50"/>
  <c r="S1385" i="50"/>
  <c r="T1385" i="50" s="1"/>
  <c r="P1386" i="50"/>
  <c r="S1386" i="50"/>
  <c r="T1386" i="50" s="1"/>
  <c r="P1387" i="50"/>
  <c r="S1387" i="50"/>
  <c r="T1387" i="50" s="1"/>
  <c r="P1388" i="50"/>
  <c r="S1388" i="50"/>
  <c r="T1388" i="50" s="1"/>
  <c r="P1389" i="50"/>
  <c r="S1389" i="50"/>
  <c r="T1389" i="50" s="1"/>
  <c r="P1390" i="50"/>
  <c r="S1390" i="50"/>
  <c r="T1390" i="50" s="1"/>
  <c r="P1391" i="50"/>
  <c r="S1391" i="50"/>
  <c r="T1391" i="50" s="1"/>
  <c r="P1392" i="50"/>
  <c r="S1392" i="50"/>
  <c r="T1392" i="50" s="1"/>
  <c r="P1393" i="50"/>
  <c r="S1393" i="50"/>
  <c r="T1393" i="50" s="1"/>
  <c r="P1394" i="50"/>
  <c r="S1394" i="50"/>
  <c r="T1394" i="50" s="1"/>
  <c r="P1395" i="50"/>
  <c r="S1395" i="50"/>
  <c r="T1395" i="50" s="1"/>
  <c r="P1396" i="50"/>
  <c r="S1396" i="50"/>
  <c r="T1396" i="50" s="1"/>
  <c r="P1397" i="50"/>
  <c r="S1397" i="50"/>
  <c r="T1397" i="50" s="1"/>
  <c r="P1398" i="50"/>
  <c r="S1398" i="50"/>
  <c r="T1398" i="50" s="1"/>
  <c r="P1399" i="50"/>
  <c r="S1399" i="50"/>
  <c r="T1399" i="50" s="1"/>
  <c r="P1400" i="50"/>
  <c r="S1400" i="50"/>
  <c r="T1400" i="50" s="1"/>
  <c r="P1401" i="50"/>
  <c r="S1401" i="50"/>
  <c r="T1401" i="50" s="1"/>
  <c r="P1402" i="50"/>
  <c r="S1402" i="50"/>
  <c r="T1402" i="50" s="1"/>
  <c r="P1403" i="50"/>
  <c r="S1403" i="50"/>
  <c r="T1403" i="50" s="1"/>
  <c r="P1404" i="50"/>
  <c r="S1404" i="50"/>
  <c r="T1404" i="50" s="1"/>
  <c r="P1405" i="50"/>
  <c r="S1405" i="50"/>
  <c r="T1405" i="50" s="1"/>
  <c r="P1406" i="50"/>
  <c r="S1406" i="50"/>
  <c r="T1406" i="50" s="1"/>
  <c r="P1407" i="50"/>
  <c r="S1407" i="50"/>
  <c r="T1407" i="50" s="1"/>
  <c r="P1408" i="50"/>
  <c r="S1408" i="50"/>
  <c r="T1408" i="50" s="1"/>
  <c r="P1409" i="50"/>
  <c r="S1409" i="50"/>
  <c r="T1409" i="50" s="1"/>
  <c r="P1410" i="50"/>
  <c r="S1410" i="50"/>
  <c r="T1410" i="50" s="1"/>
  <c r="P1411" i="50"/>
  <c r="S1411" i="50"/>
  <c r="T1411" i="50" s="1"/>
  <c r="P1412" i="50"/>
  <c r="S1412" i="50"/>
  <c r="T1412" i="50" s="1"/>
  <c r="P1413" i="50"/>
  <c r="S1413" i="50"/>
  <c r="T1413" i="50" s="1"/>
  <c r="P1414" i="50"/>
  <c r="S1414" i="50"/>
  <c r="T1414" i="50" s="1"/>
  <c r="P1415" i="50"/>
  <c r="S1415" i="50"/>
  <c r="T1415" i="50" s="1"/>
  <c r="P1416" i="50"/>
  <c r="S1416" i="50"/>
  <c r="T1416" i="50" s="1"/>
  <c r="P1417" i="50"/>
  <c r="S1417" i="50"/>
  <c r="T1417" i="50" s="1"/>
  <c r="P1418" i="50"/>
  <c r="S1418" i="50"/>
  <c r="T1418" i="50" s="1"/>
  <c r="P1419" i="50"/>
  <c r="S1419" i="50"/>
  <c r="T1419" i="50" s="1"/>
  <c r="P1420" i="50"/>
  <c r="S1420" i="50"/>
  <c r="T1420" i="50" s="1"/>
  <c r="P1421" i="50"/>
  <c r="S1421" i="50"/>
  <c r="T1421" i="50" s="1"/>
  <c r="P1422" i="50"/>
  <c r="S1422" i="50"/>
  <c r="T1422" i="50" s="1"/>
  <c r="P1423" i="50"/>
  <c r="S1423" i="50"/>
  <c r="T1423" i="50" s="1"/>
  <c r="P1424" i="50"/>
  <c r="S1424" i="50"/>
  <c r="T1424" i="50" s="1"/>
  <c r="P1425" i="50"/>
  <c r="S1425" i="50"/>
  <c r="T1425" i="50" s="1"/>
  <c r="P1426" i="50"/>
  <c r="S1426" i="50"/>
  <c r="T1426" i="50" s="1"/>
  <c r="P1427" i="50"/>
  <c r="S1427" i="50"/>
  <c r="T1427" i="50" s="1"/>
  <c r="P1428" i="50"/>
  <c r="S1428" i="50"/>
  <c r="T1428" i="50" s="1"/>
  <c r="P1429" i="50"/>
  <c r="S1429" i="50"/>
  <c r="T1429" i="50" s="1"/>
  <c r="P1430" i="50"/>
  <c r="S1430" i="50"/>
  <c r="T1430" i="50" s="1"/>
  <c r="P1431" i="50"/>
  <c r="S1431" i="50"/>
  <c r="T1431" i="50" s="1"/>
  <c r="P1432" i="50"/>
  <c r="S1432" i="50"/>
  <c r="T1432" i="50" s="1"/>
  <c r="P1433" i="50"/>
  <c r="S1433" i="50"/>
  <c r="T1433" i="50" s="1"/>
  <c r="P1434" i="50"/>
  <c r="S1434" i="50"/>
  <c r="T1434" i="50" s="1"/>
  <c r="P1435" i="50"/>
  <c r="S1435" i="50"/>
  <c r="T1435" i="50" s="1"/>
  <c r="P1436" i="50"/>
  <c r="S1436" i="50"/>
  <c r="T1436" i="50" s="1"/>
  <c r="P1437" i="50"/>
  <c r="S1437" i="50"/>
  <c r="T1437" i="50" s="1"/>
  <c r="P1438" i="50"/>
  <c r="S1438" i="50"/>
  <c r="T1438" i="50" s="1"/>
  <c r="P1439" i="50"/>
  <c r="S1439" i="50"/>
  <c r="T1439" i="50" s="1"/>
  <c r="P1440" i="50"/>
  <c r="S1440" i="50"/>
  <c r="T1440" i="50" s="1"/>
  <c r="P1441" i="50"/>
  <c r="S1441" i="50"/>
  <c r="T1441" i="50" s="1"/>
  <c r="P1442" i="50"/>
  <c r="S1442" i="50"/>
  <c r="T1442" i="50" s="1"/>
  <c r="P1443" i="50"/>
  <c r="S1443" i="50"/>
  <c r="T1443" i="50" s="1"/>
  <c r="P1444" i="50"/>
  <c r="S1444" i="50"/>
  <c r="T1444" i="50" s="1"/>
  <c r="P1445" i="50"/>
  <c r="S1445" i="50"/>
  <c r="T1445" i="50" s="1"/>
  <c r="P1446" i="50"/>
  <c r="S1446" i="50"/>
  <c r="T1446" i="50" s="1"/>
  <c r="P1447" i="50"/>
  <c r="S1447" i="50"/>
  <c r="T1447" i="50" s="1"/>
  <c r="P1448" i="50"/>
  <c r="S1448" i="50"/>
  <c r="T1448" i="50" s="1"/>
  <c r="P1449" i="50"/>
  <c r="S1449" i="50"/>
  <c r="T1449" i="50" s="1"/>
  <c r="P1450" i="50"/>
  <c r="S1450" i="50"/>
  <c r="T1450" i="50" s="1"/>
  <c r="P1451" i="50"/>
  <c r="S1451" i="50"/>
  <c r="T1451" i="50" s="1"/>
  <c r="P1452" i="50"/>
  <c r="S1452" i="50"/>
  <c r="T1452" i="50" s="1"/>
  <c r="P1453" i="50"/>
  <c r="S1453" i="50"/>
  <c r="T1453" i="50" s="1"/>
  <c r="P1454" i="50"/>
  <c r="S1454" i="50"/>
  <c r="T1454" i="50" s="1"/>
  <c r="P1455" i="50"/>
  <c r="S1455" i="50"/>
  <c r="T1455" i="50" s="1"/>
  <c r="P1456" i="50"/>
  <c r="S1456" i="50"/>
  <c r="T1456" i="50" s="1"/>
  <c r="P1457" i="50"/>
  <c r="S1457" i="50"/>
  <c r="T1457" i="50" s="1"/>
  <c r="P1458" i="50"/>
  <c r="S1458" i="50"/>
  <c r="T1458" i="50" s="1"/>
  <c r="P1459" i="50"/>
  <c r="S1459" i="50"/>
  <c r="T1459" i="50" s="1"/>
  <c r="P1460" i="50"/>
  <c r="S1460" i="50"/>
  <c r="T1460" i="50" s="1"/>
  <c r="P1461" i="50"/>
  <c r="S1461" i="50"/>
  <c r="T1461" i="50" s="1"/>
  <c r="P1462" i="50"/>
  <c r="S1462" i="50"/>
  <c r="T1462" i="50" s="1"/>
  <c r="P1463" i="50"/>
  <c r="S1463" i="50"/>
  <c r="T1463" i="50" s="1"/>
  <c r="P1464" i="50"/>
  <c r="S1464" i="50"/>
  <c r="T1464" i="50" s="1"/>
  <c r="P1465" i="50"/>
  <c r="S1465" i="50"/>
  <c r="T1465" i="50" s="1"/>
  <c r="P1466" i="50"/>
  <c r="S1466" i="50"/>
  <c r="T1466" i="50" s="1"/>
  <c r="P1467" i="50"/>
  <c r="S1467" i="50"/>
  <c r="T1467" i="50" s="1"/>
  <c r="P1468" i="50"/>
  <c r="S1468" i="50"/>
  <c r="T1468" i="50" s="1"/>
  <c r="P1469" i="50"/>
  <c r="S1469" i="50"/>
  <c r="T1469" i="50" s="1"/>
  <c r="P1470" i="50"/>
  <c r="S1470" i="50"/>
  <c r="T1470" i="50" s="1"/>
  <c r="P1471" i="50"/>
  <c r="S1471" i="50"/>
  <c r="T1471" i="50" s="1"/>
  <c r="P1472" i="50"/>
  <c r="S1472" i="50"/>
  <c r="T1472" i="50" s="1"/>
  <c r="P1473" i="50"/>
  <c r="S1473" i="50"/>
  <c r="T1473" i="50" s="1"/>
  <c r="P1474" i="50"/>
  <c r="S1474" i="50"/>
  <c r="T1474" i="50" s="1"/>
  <c r="P1475" i="50"/>
  <c r="S1475" i="50"/>
  <c r="T1475" i="50" s="1"/>
  <c r="P1476" i="50"/>
  <c r="S1476" i="50"/>
  <c r="T1476" i="50" s="1"/>
  <c r="P1477" i="50"/>
  <c r="S1477" i="50"/>
  <c r="T1477" i="50" s="1"/>
  <c r="P1478" i="50"/>
  <c r="S1478" i="50"/>
  <c r="T1478" i="50" s="1"/>
  <c r="P1479" i="50"/>
  <c r="S1479" i="50"/>
  <c r="T1479" i="50" s="1"/>
  <c r="P1480" i="50"/>
  <c r="S1480" i="50"/>
  <c r="T1480" i="50" s="1"/>
  <c r="P1481" i="50"/>
  <c r="S1481" i="50"/>
  <c r="T1481" i="50" s="1"/>
  <c r="P1482" i="50"/>
  <c r="S1482" i="50"/>
  <c r="T1482" i="50" s="1"/>
  <c r="P1483" i="50"/>
  <c r="S1483" i="50"/>
  <c r="T1483" i="50" s="1"/>
  <c r="P1484" i="50"/>
  <c r="S1484" i="50"/>
  <c r="T1484" i="50" s="1"/>
  <c r="P1485" i="50"/>
  <c r="S1485" i="50"/>
  <c r="T1485" i="50" s="1"/>
  <c r="P1486" i="50"/>
  <c r="S1486" i="50"/>
  <c r="T1486" i="50" s="1"/>
  <c r="P1487" i="50"/>
  <c r="S1487" i="50"/>
  <c r="T1487" i="50" s="1"/>
  <c r="P1488" i="50"/>
  <c r="S1488" i="50"/>
  <c r="T1488" i="50" s="1"/>
  <c r="P1489" i="50"/>
  <c r="S1489" i="50"/>
  <c r="T1489" i="50" s="1"/>
  <c r="P1490" i="50"/>
  <c r="S1490" i="50"/>
  <c r="T1490" i="50" s="1"/>
  <c r="P1491" i="50"/>
  <c r="S1491" i="50"/>
  <c r="T1491" i="50" s="1"/>
  <c r="P1492" i="50"/>
  <c r="S1492" i="50"/>
  <c r="T1492" i="50" s="1"/>
  <c r="P1493" i="50"/>
  <c r="S1493" i="50"/>
  <c r="T1493" i="50" s="1"/>
  <c r="P1494" i="50"/>
  <c r="S1494" i="50"/>
  <c r="T1494" i="50" s="1"/>
  <c r="P1495" i="50"/>
  <c r="S1495" i="50"/>
  <c r="T1495" i="50" s="1"/>
  <c r="P1496" i="50"/>
  <c r="S1496" i="50"/>
  <c r="T1496" i="50" s="1"/>
  <c r="P1497" i="50"/>
  <c r="S1497" i="50"/>
  <c r="T1497" i="50" s="1"/>
  <c r="P1498" i="50"/>
  <c r="S1498" i="50"/>
  <c r="T1498" i="50" s="1"/>
  <c r="P1499" i="50"/>
  <c r="S1499" i="50"/>
  <c r="T1499" i="50" s="1"/>
  <c r="P1500" i="50"/>
  <c r="S1500" i="50"/>
  <c r="T1500" i="50" s="1"/>
  <c r="P1501" i="50"/>
  <c r="S1501" i="50"/>
  <c r="T1501" i="50" s="1"/>
  <c r="P1502" i="50"/>
  <c r="S1502" i="50"/>
  <c r="T1502" i="50" s="1"/>
  <c r="P1503" i="50"/>
  <c r="S1503" i="50"/>
  <c r="T1503" i="50" s="1"/>
  <c r="P1504" i="50"/>
  <c r="S1504" i="50"/>
  <c r="T1504" i="50" s="1"/>
  <c r="P1505" i="50"/>
  <c r="S1505" i="50"/>
  <c r="T1505" i="50" s="1"/>
  <c r="P1506" i="50"/>
  <c r="S1506" i="50"/>
  <c r="T1506" i="50" s="1"/>
  <c r="P1507" i="50"/>
  <c r="S1507" i="50"/>
  <c r="T1507" i="50" s="1"/>
  <c r="P1508" i="50"/>
  <c r="S1508" i="50"/>
  <c r="T1508" i="50" s="1"/>
  <c r="P1509" i="50"/>
  <c r="S1509" i="50"/>
  <c r="T1509" i="50" s="1"/>
  <c r="P1510" i="50"/>
  <c r="S1510" i="50"/>
  <c r="T1510" i="50" s="1"/>
  <c r="P1511" i="50"/>
  <c r="S1511" i="50"/>
  <c r="T1511" i="50" s="1"/>
  <c r="P1512" i="50"/>
  <c r="S1512" i="50"/>
  <c r="T1512" i="50" s="1"/>
  <c r="P1513" i="50"/>
  <c r="S1513" i="50"/>
  <c r="T1513" i="50" s="1"/>
  <c r="P1514" i="50"/>
  <c r="S1514" i="50"/>
  <c r="T1514" i="50" s="1"/>
  <c r="P1515" i="50"/>
  <c r="S1515" i="50"/>
  <c r="T1515" i="50" s="1"/>
  <c r="P1516" i="50"/>
  <c r="S1516" i="50"/>
  <c r="T1516" i="50" s="1"/>
  <c r="P1517" i="50"/>
  <c r="S1517" i="50"/>
  <c r="T1517" i="50" s="1"/>
  <c r="P1518" i="50"/>
  <c r="S1518" i="50"/>
  <c r="T1518" i="50" s="1"/>
  <c r="P1519" i="50"/>
  <c r="S1519" i="50"/>
  <c r="T1519" i="50" s="1"/>
  <c r="P1520" i="50"/>
  <c r="S1520" i="50"/>
  <c r="T1520" i="50" s="1"/>
  <c r="P1521" i="50"/>
  <c r="S1521" i="50"/>
  <c r="T1521" i="50" s="1"/>
  <c r="P1522" i="50"/>
  <c r="S1522" i="50"/>
  <c r="T1522" i="50" s="1"/>
  <c r="P1523" i="50"/>
  <c r="S1523" i="50"/>
  <c r="T1523" i="50" s="1"/>
  <c r="P1524" i="50"/>
  <c r="S1524" i="50"/>
  <c r="T1524" i="50" s="1"/>
  <c r="P1525" i="50"/>
  <c r="S1525" i="50"/>
  <c r="T1525" i="50" s="1"/>
  <c r="P1526" i="50"/>
  <c r="S1526" i="50"/>
  <c r="T1526" i="50" s="1"/>
  <c r="P1527" i="50"/>
  <c r="S1527" i="50"/>
  <c r="T1527" i="50" s="1"/>
  <c r="P1528" i="50"/>
  <c r="S1528" i="50"/>
  <c r="T1528" i="50" s="1"/>
  <c r="P1529" i="50"/>
  <c r="S1529" i="50"/>
  <c r="T1529" i="50" s="1"/>
  <c r="P1530" i="50"/>
  <c r="S1530" i="50"/>
  <c r="T1530" i="50" s="1"/>
  <c r="P1531" i="50"/>
  <c r="S1531" i="50"/>
  <c r="T1531" i="50" s="1"/>
  <c r="P1532" i="50"/>
  <c r="S1532" i="50"/>
  <c r="T1532" i="50" s="1"/>
  <c r="P1533" i="50"/>
  <c r="S1533" i="50"/>
  <c r="T1533" i="50" s="1"/>
  <c r="P1534" i="50"/>
  <c r="S1534" i="50"/>
  <c r="T1534" i="50" s="1"/>
  <c r="P1535" i="50"/>
  <c r="S1535" i="50"/>
  <c r="T1535" i="50" s="1"/>
  <c r="P1536" i="50"/>
  <c r="S1536" i="50"/>
  <c r="T1536" i="50" s="1"/>
  <c r="P1537" i="50"/>
  <c r="S1537" i="50"/>
  <c r="T1537" i="50" s="1"/>
  <c r="P1538" i="50"/>
  <c r="S1538" i="50"/>
  <c r="T1538" i="50" s="1"/>
  <c r="P1539" i="50"/>
  <c r="S1539" i="50"/>
  <c r="T1539" i="50" s="1"/>
  <c r="P1540" i="50"/>
  <c r="S1540" i="50"/>
  <c r="T1540" i="50" s="1"/>
  <c r="P1541" i="50"/>
  <c r="S1541" i="50"/>
  <c r="T1541" i="50" s="1"/>
  <c r="P1542" i="50"/>
  <c r="S1542" i="50"/>
  <c r="T1542" i="50" s="1"/>
  <c r="P1543" i="50"/>
  <c r="S1543" i="50"/>
  <c r="T1543" i="50" s="1"/>
  <c r="P1544" i="50"/>
  <c r="S1544" i="50"/>
  <c r="T1544" i="50" s="1"/>
  <c r="P1545" i="50"/>
  <c r="S1545" i="50"/>
  <c r="T1545" i="50" s="1"/>
  <c r="P1546" i="50"/>
  <c r="S1546" i="50"/>
  <c r="T1546" i="50" s="1"/>
  <c r="P1547" i="50"/>
  <c r="S1547" i="50"/>
  <c r="T1547" i="50" s="1"/>
  <c r="P1548" i="50"/>
  <c r="S1548" i="50"/>
  <c r="T1548" i="50" s="1"/>
  <c r="P1549" i="50"/>
  <c r="S1549" i="50"/>
  <c r="T1549" i="50" s="1"/>
  <c r="P1550" i="50"/>
  <c r="S1550" i="50"/>
  <c r="T1550" i="50" s="1"/>
  <c r="P1551" i="50"/>
  <c r="S1551" i="50"/>
  <c r="T1551" i="50" s="1"/>
  <c r="P1552" i="50"/>
  <c r="S1552" i="50"/>
  <c r="T1552" i="50" s="1"/>
  <c r="P1553" i="50"/>
  <c r="S1553" i="50"/>
  <c r="T1553" i="50" s="1"/>
  <c r="P1554" i="50"/>
  <c r="S1554" i="50"/>
  <c r="T1554" i="50" s="1"/>
  <c r="P1555" i="50"/>
  <c r="S1555" i="50"/>
  <c r="T1555" i="50" s="1"/>
  <c r="P1556" i="50"/>
  <c r="S1556" i="50"/>
  <c r="T1556" i="50" s="1"/>
  <c r="P1557" i="50"/>
  <c r="S1557" i="50"/>
  <c r="T1557" i="50" s="1"/>
  <c r="P1558" i="50"/>
  <c r="S1558" i="50"/>
  <c r="T1558" i="50" s="1"/>
  <c r="P1559" i="50"/>
  <c r="S1559" i="50"/>
  <c r="T1559" i="50" s="1"/>
  <c r="P1560" i="50"/>
  <c r="S1560" i="50"/>
  <c r="T1560" i="50" s="1"/>
  <c r="P1561" i="50"/>
  <c r="S1561" i="50"/>
  <c r="T1561" i="50" s="1"/>
  <c r="P1562" i="50"/>
  <c r="S1562" i="50"/>
  <c r="T1562" i="50" s="1"/>
  <c r="P1563" i="50"/>
  <c r="S1563" i="50"/>
  <c r="T1563" i="50" s="1"/>
  <c r="P1564" i="50"/>
  <c r="S1564" i="50"/>
  <c r="T1564" i="50" s="1"/>
  <c r="P1565" i="50"/>
  <c r="S1565" i="50"/>
  <c r="T1565" i="50" s="1"/>
  <c r="P1566" i="50"/>
  <c r="S1566" i="50"/>
  <c r="T1566" i="50" s="1"/>
  <c r="P1567" i="50"/>
  <c r="S1567" i="50"/>
  <c r="T1567" i="50" s="1"/>
  <c r="P1568" i="50"/>
  <c r="S1568" i="50"/>
  <c r="T1568" i="50" s="1"/>
  <c r="P1569" i="50"/>
  <c r="S1569" i="50"/>
  <c r="T1569" i="50" s="1"/>
  <c r="P1570" i="50"/>
  <c r="S1570" i="50"/>
  <c r="T1570" i="50" s="1"/>
  <c r="P1571" i="50"/>
  <c r="S1571" i="50"/>
  <c r="T1571" i="50" s="1"/>
  <c r="P1572" i="50"/>
  <c r="S1572" i="50"/>
  <c r="T1572" i="50" s="1"/>
  <c r="P1573" i="50"/>
  <c r="S1573" i="50"/>
  <c r="T1573" i="50" s="1"/>
  <c r="P1574" i="50"/>
  <c r="S1574" i="50"/>
  <c r="T1574" i="50" s="1"/>
  <c r="P1575" i="50"/>
  <c r="S1575" i="50"/>
  <c r="T1575" i="50" s="1"/>
  <c r="P1576" i="50"/>
  <c r="S1576" i="50"/>
  <c r="T1576" i="50" s="1"/>
  <c r="P1577" i="50"/>
  <c r="S1577" i="50"/>
  <c r="T1577" i="50" s="1"/>
  <c r="P1578" i="50"/>
  <c r="S1578" i="50"/>
  <c r="T1578" i="50" s="1"/>
  <c r="P1579" i="50"/>
  <c r="S1579" i="50"/>
  <c r="T1579" i="50" s="1"/>
  <c r="P1580" i="50"/>
  <c r="S1580" i="50"/>
  <c r="T1580" i="50" s="1"/>
  <c r="P1581" i="50"/>
  <c r="S1581" i="50"/>
  <c r="T1581" i="50" s="1"/>
  <c r="P1582" i="50"/>
  <c r="S1582" i="50"/>
  <c r="T1582" i="50" s="1"/>
  <c r="P1583" i="50"/>
  <c r="S1583" i="50"/>
  <c r="T1583" i="50" s="1"/>
  <c r="P1584" i="50"/>
  <c r="S1584" i="50"/>
  <c r="T1584" i="50" s="1"/>
  <c r="P1585" i="50"/>
  <c r="S1585" i="50"/>
  <c r="T1585" i="50" s="1"/>
  <c r="P1586" i="50"/>
  <c r="S1586" i="50"/>
  <c r="T1586" i="50" s="1"/>
  <c r="P1587" i="50"/>
  <c r="S1587" i="50"/>
  <c r="T1587" i="50" s="1"/>
  <c r="P1588" i="50"/>
  <c r="S1588" i="50"/>
  <c r="T1588" i="50" s="1"/>
  <c r="P1589" i="50"/>
  <c r="S1589" i="50"/>
  <c r="T1589" i="50" s="1"/>
  <c r="P1590" i="50"/>
  <c r="S1590" i="50"/>
  <c r="T1590" i="50" s="1"/>
  <c r="P1591" i="50"/>
  <c r="S1591" i="50"/>
  <c r="T1591" i="50" s="1"/>
  <c r="P1592" i="50"/>
  <c r="S1592" i="50"/>
  <c r="T1592" i="50" s="1"/>
  <c r="P1593" i="50"/>
  <c r="S1593" i="50"/>
  <c r="T1593" i="50" s="1"/>
  <c r="P1594" i="50"/>
  <c r="S1594" i="50"/>
  <c r="T1594" i="50" s="1"/>
  <c r="P1595" i="50"/>
  <c r="S1595" i="50"/>
  <c r="T1595" i="50" s="1"/>
  <c r="P1596" i="50"/>
  <c r="S1596" i="50"/>
  <c r="T1596" i="50" s="1"/>
  <c r="P1597" i="50"/>
  <c r="S1597" i="50"/>
  <c r="T1597" i="50" s="1"/>
  <c r="P1598" i="50"/>
  <c r="S1598" i="50"/>
  <c r="T1598" i="50" s="1"/>
  <c r="P1599" i="50"/>
  <c r="S1599" i="50"/>
  <c r="T1599" i="50" s="1"/>
  <c r="P1600" i="50"/>
  <c r="S1600" i="50"/>
  <c r="T1600" i="50" s="1"/>
  <c r="P1601" i="50"/>
  <c r="S1601" i="50"/>
  <c r="T1601" i="50" s="1"/>
  <c r="P1602" i="50"/>
  <c r="S1602" i="50"/>
  <c r="T1602" i="50" s="1"/>
  <c r="P1603" i="50"/>
  <c r="S1603" i="50"/>
  <c r="T1603" i="50" s="1"/>
  <c r="P1604" i="50"/>
  <c r="S1604" i="50"/>
  <c r="T1604" i="50" s="1"/>
  <c r="P1605" i="50"/>
  <c r="S1605" i="50"/>
  <c r="T1605" i="50" s="1"/>
  <c r="P1606" i="50"/>
  <c r="S1606" i="50"/>
  <c r="T1606" i="50" s="1"/>
  <c r="P1607" i="50"/>
  <c r="S1607" i="50"/>
  <c r="T1607" i="50" s="1"/>
  <c r="P1608" i="50"/>
  <c r="S1608" i="50"/>
  <c r="T1608" i="50" s="1"/>
  <c r="P1609" i="50"/>
  <c r="S1609" i="50"/>
  <c r="T1609" i="50" s="1"/>
  <c r="P1610" i="50"/>
  <c r="S1610" i="50"/>
  <c r="T1610" i="50" s="1"/>
  <c r="P1611" i="50"/>
  <c r="S1611" i="50"/>
  <c r="T1611" i="50" s="1"/>
  <c r="P1612" i="50"/>
  <c r="S1612" i="50"/>
  <c r="T1612" i="50" s="1"/>
  <c r="P1613" i="50"/>
  <c r="S1613" i="50"/>
  <c r="T1613" i="50" s="1"/>
  <c r="P1614" i="50"/>
  <c r="S1614" i="50"/>
  <c r="T1614" i="50" s="1"/>
  <c r="P1615" i="50"/>
  <c r="S1615" i="50"/>
  <c r="T1615" i="50" s="1"/>
  <c r="P1616" i="50"/>
  <c r="S1616" i="50"/>
  <c r="T1616" i="50" s="1"/>
  <c r="P1617" i="50"/>
  <c r="S1617" i="50"/>
  <c r="T1617" i="50" s="1"/>
  <c r="P1618" i="50"/>
  <c r="S1618" i="50"/>
  <c r="T1618" i="50" s="1"/>
  <c r="P1619" i="50"/>
  <c r="S1619" i="50"/>
  <c r="T1619" i="50" s="1"/>
  <c r="P1620" i="50"/>
  <c r="S1620" i="50"/>
  <c r="T1620" i="50" s="1"/>
  <c r="P1621" i="50"/>
  <c r="S1621" i="50"/>
  <c r="T1621" i="50" s="1"/>
  <c r="P1622" i="50"/>
  <c r="S1622" i="50"/>
  <c r="T1622" i="50" s="1"/>
  <c r="P1623" i="50"/>
  <c r="S1623" i="50"/>
  <c r="T1623" i="50" s="1"/>
  <c r="P1624" i="50"/>
  <c r="S1624" i="50"/>
  <c r="T1624" i="50" s="1"/>
  <c r="P1625" i="50"/>
  <c r="S1625" i="50"/>
  <c r="T1625" i="50" s="1"/>
  <c r="P1626" i="50"/>
  <c r="S1626" i="50"/>
  <c r="T1626" i="50" s="1"/>
  <c r="P1627" i="50"/>
  <c r="S1627" i="50"/>
  <c r="T1627" i="50" s="1"/>
  <c r="P1628" i="50"/>
  <c r="S1628" i="50"/>
  <c r="T1628" i="50" s="1"/>
  <c r="P1629" i="50"/>
  <c r="S1629" i="50"/>
  <c r="T1629" i="50" s="1"/>
  <c r="P1630" i="50"/>
  <c r="S1630" i="50"/>
  <c r="T1630" i="50" s="1"/>
  <c r="P1631" i="50"/>
  <c r="S1631" i="50"/>
  <c r="T1631" i="50" s="1"/>
  <c r="P1632" i="50"/>
  <c r="S1632" i="50"/>
  <c r="T1632" i="50" s="1"/>
  <c r="P1633" i="50"/>
  <c r="S1633" i="50"/>
  <c r="T1633" i="50" s="1"/>
  <c r="P1634" i="50"/>
  <c r="S1634" i="50"/>
  <c r="T1634" i="50" s="1"/>
  <c r="P1635" i="50"/>
  <c r="S1635" i="50"/>
  <c r="T1635" i="50" s="1"/>
  <c r="P1636" i="50"/>
  <c r="S1636" i="50"/>
  <c r="T1636" i="50" s="1"/>
  <c r="P1637" i="50"/>
  <c r="S1637" i="50"/>
  <c r="T1637" i="50" s="1"/>
  <c r="P1638" i="50"/>
  <c r="S1638" i="50"/>
  <c r="T1638" i="50" s="1"/>
  <c r="P1639" i="50"/>
  <c r="S1639" i="50"/>
  <c r="T1639" i="50" s="1"/>
  <c r="P1640" i="50"/>
  <c r="S1640" i="50"/>
  <c r="T1640" i="50" s="1"/>
  <c r="P1641" i="50"/>
  <c r="S1641" i="50"/>
  <c r="T1641" i="50" s="1"/>
  <c r="P1642" i="50"/>
  <c r="S1642" i="50"/>
  <c r="T1642" i="50" s="1"/>
  <c r="P1643" i="50"/>
  <c r="S1643" i="50"/>
  <c r="T1643" i="50" s="1"/>
  <c r="P1644" i="50"/>
  <c r="S1644" i="50"/>
  <c r="T1644" i="50" s="1"/>
  <c r="P1645" i="50"/>
  <c r="S1645" i="50"/>
  <c r="T1645" i="50" s="1"/>
  <c r="P1646" i="50"/>
  <c r="S1646" i="50"/>
  <c r="T1646" i="50" s="1"/>
  <c r="P1647" i="50"/>
  <c r="S1647" i="50"/>
  <c r="T1647" i="50" s="1"/>
  <c r="P1648" i="50"/>
  <c r="S1648" i="50"/>
  <c r="T1648" i="50" s="1"/>
  <c r="P1649" i="50"/>
  <c r="S1649" i="50"/>
  <c r="T1649" i="50" s="1"/>
  <c r="P1650" i="50"/>
  <c r="S1650" i="50"/>
  <c r="T1650" i="50" s="1"/>
  <c r="P1651" i="50"/>
  <c r="S1651" i="50"/>
  <c r="T1651" i="50" s="1"/>
  <c r="P1652" i="50"/>
  <c r="S1652" i="50"/>
  <c r="T1652" i="50" s="1"/>
  <c r="P1653" i="50"/>
  <c r="S1653" i="50"/>
  <c r="T1653" i="50" s="1"/>
  <c r="P1654" i="50"/>
  <c r="S1654" i="50"/>
  <c r="T1654" i="50" s="1"/>
  <c r="P1655" i="50"/>
  <c r="S1655" i="50"/>
  <c r="T1655" i="50" s="1"/>
  <c r="P1656" i="50"/>
  <c r="S1656" i="50"/>
  <c r="T1656" i="50" s="1"/>
  <c r="P1657" i="50"/>
  <c r="S1657" i="50"/>
  <c r="T1657" i="50" s="1"/>
  <c r="P1658" i="50"/>
  <c r="S1658" i="50"/>
  <c r="T1658" i="50" s="1"/>
  <c r="P1659" i="50"/>
  <c r="S1659" i="50"/>
  <c r="T1659" i="50" s="1"/>
  <c r="P1660" i="50"/>
  <c r="S1660" i="50"/>
  <c r="T1660" i="50" s="1"/>
  <c r="P1661" i="50"/>
  <c r="S1661" i="50"/>
  <c r="T1661" i="50" s="1"/>
  <c r="P1662" i="50"/>
  <c r="S1662" i="50"/>
  <c r="T1662" i="50" s="1"/>
  <c r="P1663" i="50"/>
  <c r="S1663" i="50"/>
  <c r="T1663" i="50" s="1"/>
  <c r="P1664" i="50"/>
  <c r="S1664" i="50"/>
  <c r="T1664" i="50" s="1"/>
  <c r="P1665" i="50"/>
  <c r="S1665" i="50"/>
  <c r="T1665" i="50" s="1"/>
  <c r="P1666" i="50"/>
  <c r="S1666" i="50"/>
  <c r="T1666" i="50" s="1"/>
  <c r="P1667" i="50"/>
  <c r="S1667" i="50"/>
  <c r="T1667" i="50" s="1"/>
  <c r="P1668" i="50"/>
  <c r="S1668" i="50"/>
  <c r="T1668" i="50" s="1"/>
  <c r="P1669" i="50"/>
  <c r="S1669" i="50"/>
  <c r="T1669" i="50" s="1"/>
  <c r="P1670" i="50"/>
  <c r="S1670" i="50"/>
  <c r="T1670" i="50" s="1"/>
  <c r="P1671" i="50"/>
  <c r="S1671" i="50"/>
  <c r="T1671" i="50" s="1"/>
  <c r="P1672" i="50"/>
  <c r="S1672" i="50"/>
  <c r="T1672" i="50" s="1"/>
  <c r="P1673" i="50"/>
  <c r="S1673" i="50"/>
  <c r="T1673" i="50" s="1"/>
  <c r="P1674" i="50"/>
  <c r="S1674" i="50"/>
  <c r="T1674" i="50" s="1"/>
  <c r="P1675" i="50"/>
  <c r="S1675" i="50"/>
  <c r="T1675" i="50" s="1"/>
  <c r="P1676" i="50"/>
  <c r="S1676" i="50"/>
  <c r="T1676" i="50" s="1"/>
  <c r="P1677" i="50"/>
  <c r="S1677" i="50"/>
  <c r="T1677" i="50" s="1"/>
  <c r="P1678" i="50"/>
  <c r="S1678" i="50"/>
  <c r="T1678" i="50" s="1"/>
  <c r="P1679" i="50"/>
  <c r="S1679" i="50"/>
  <c r="T1679" i="50" s="1"/>
  <c r="P1680" i="50"/>
  <c r="S1680" i="50"/>
  <c r="T1680" i="50" s="1"/>
  <c r="P1681" i="50"/>
  <c r="S1681" i="50"/>
  <c r="T1681" i="50" s="1"/>
  <c r="P1682" i="50"/>
  <c r="S1682" i="50"/>
  <c r="T1682" i="50" s="1"/>
  <c r="P1683" i="50"/>
  <c r="S1683" i="50"/>
  <c r="T1683" i="50" s="1"/>
  <c r="P1684" i="50"/>
  <c r="S1684" i="50"/>
  <c r="T1684" i="50" s="1"/>
  <c r="P1685" i="50"/>
  <c r="S1685" i="50"/>
  <c r="T1685" i="50" s="1"/>
  <c r="P1686" i="50"/>
  <c r="S1686" i="50"/>
  <c r="T1686" i="50" s="1"/>
  <c r="P1687" i="50"/>
  <c r="S1687" i="50"/>
  <c r="T1687" i="50" s="1"/>
  <c r="P1688" i="50"/>
  <c r="S1688" i="50"/>
  <c r="T1688" i="50" s="1"/>
  <c r="P1689" i="50"/>
  <c r="S1689" i="50"/>
  <c r="T1689" i="50" s="1"/>
  <c r="P1690" i="50"/>
  <c r="S1690" i="50"/>
  <c r="T1690" i="50" s="1"/>
  <c r="P1691" i="50"/>
  <c r="S1691" i="50"/>
  <c r="T1691" i="50" s="1"/>
  <c r="P1692" i="50"/>
  <c r="S1692" i="50"/>
  <c r="T1692" i="50" s="1"/>
  <c r="P1693" i="50"/>
  <c r="S1693" i="50"/>
  <c r="T1693" i="50" s="1"/>
  <c r="P1694" i="50"/>
  <c r="S1694" i="50"/>
  <c r="T1694" i="50" s="1"/>
  <c r="P1695" i="50"/>
  <c r="S1695" i="50"/>
  <c r="T1695" i="50" s="1"/>
  <c r="P1696" i="50"/>
  <c r="S1696" i="50"/>
  <c r="T1696" i="50" s="1"/>
  <c r="P1697" i="50"/>
  <c r="S1697" i="50"/>
  <c r="T1697" i="50" s="1"/>
  <c r="P1698" i="50"/>
  <c r="S1698" i="50"/>
  <c r="T1698" i="50" s="1"/>
  <c r="P1699" i="50"/>
  <c r="S1699" i="50"/>
  <c r="T1699" i="50" s="1"/>
  <c r="P1700" i="50"/>
  <c r="S1700" i="50"/>
  <c r="T1700" i="50" s="1"/>
  <c r="P1701" i="50"/>
  <c r="S1701" i="50"/>
  <c r="T1701" i="50" s="1"/>
  <c r="P1702" i="50"/>
  <c r="S1702" i="50"/>
  <c r="T1702" i="50" s="1"/>
  <c r="P1703" i="50"/>
  <c r="S1703" i="50"/>
  <c r="T1703" i="50" s="1"/>
  <c r="P1704" i="50"/>
  <c r="S1704" i="50"/>
  <c r="T1704" i="50" s="1"/>
  <c r="P1705" i="50"/>
  <c r="S1705" i="50"/>
  <c r="T1705" i="50" s="1"/>
  <c r="P1706" i="50"/>
  <c r="S1706" i="50"/>
  <c r="T1706" i="50" s="1"/>
  <c r="P1707" i="50"/>
  <c r="S1707" i="50"/>
  <c r="T1707" i="50" s="1"/>
  <c r="P1708" i="50"/>
  <c r="S1708" i="50"/>
  <c r="T1708" i="50" s="1"/>
  <c r="P1709" i="50"/>
  <c r="S1709" i="50"/>
  <c r="T1709" i="50" s="1"/>
  <c r="P1710" i="50"/>
  <c r="S1710" i="50"/>
  <c r="T1710" i="50" s="1"/>
  <c r="P1711" i="50"/>
  <c r="S1711" i="50"/>
  <c r="T1711" i="50" s="1"/>
  <c r="P1712" i="50"/>
  <c r="S1712" i="50"/>
  <c r="T1712" i="50" s="1"/>
  <c r="P1713" i="50"/>
  <c r="S1713" i="50"/>
  <c r="T1713" i="50" s="1"/>
  <c r="P1714" i="50"/>
  <c r="S1714" i="50"/>
  <c r="T1714" i="50" s="1"/>
  <c r="P1715" i="50"/>
  <c r="S1715" i="50"/>
  <c r="T1715" i="50" s="1"/>
  <c r="P1716" i="50"/>
  <c r="S1716" i="50"/>
  <c r="T1716" i="50" s="1"/>
  <c r="P1717" i="50"/>
  <c r="S1717" i="50"/>
  <c r="T1717" i="50" s="1"/>
  <c r="P1718" i="50"/>
  <c r="S1718" i="50"/>
  <c r="T1718" i="50" s="1"/>
  <c r="P1719" i="50"/>
  <c r="S1719" i="50"/>
  <c r="T1719" i="50" s="1"/>
  <c r="P1720" i="50"/>
  <c r="S1720" i="50"/>
  <c r="T1720" i="50" s="1"/>
  <c r="P1721" i="50"/>
  <c r="S1721" i="50"/>
  <c r="T1721" i="50" s="1"/>
  <c r="P1722" i="50"/>
  <c r="S1722" i="50"/>
  <c r="T1722" i="50" s="1"/>
  <c r="P1723" i="50"/>
  <c r="S1723" i="50"/>
  <c r="T1723" i="50" s="1"/>
  <c r="P1724" i="50"/>
  <c r="S1724" i="50"/>
  <c r="T1724" i="50" s="1"/>
  <c r="P1725" i="50"/>
  <c r="S1725" i="50"/>
  <c r="T1725" i="50" s="1"/>
  <c r="P1726" i="50"/>
  <c r="S1726" i="50"/>
  <c r="T1726" i="50" s="1"/>
  <c r="P1727" i="50"/>
  <c r="S1727" i="50"/>
  <c r="T1727" i="50" s="1"/>
  <c r="P1728" i="50"/>
  <c r="S1728" i="50"/>
  <c r="T1728" i="50" s="1"/>
  <c r="P1729" i="50"/>
  <c r="S1729" i="50"/>
  <c r="T1729" i="50" s="1"/>
  <c r="P1730" i="50"/>
  <c r="S1730" i="50"/>
  <c r="T1730" i="50" s="1"/>
  <c r="P1731" i="50"/>
  <c r="S1731" i="50"/>
  <c r="T1731" i="50" s="1"/>
  <c r="P1732" i="50"/>
  <c r="S1732" i="50"/>
  <c r="T1732" i="50" s="1"/>
  <c r="P1733" i="50"/>
  <c r="S1733" i="50"/>
  <c r="T1733" i="50" s="1"/>
  <c r="P1734" i="50"/>
  <c r="S1734" i="50"/>
  <c r="T1734" i="50" s="1"/>
  <c r="P1735" i="50"/>
  <c r="S1735" i="50"/>
  <c r="T1735" i="50" s="1"/>
  <c r="P1736" i="50"/>
  <c r="S1736" i="50"/>
  <c r="T1736" i="50" s="1"/>
  <c r="P1737" i="50"/>
  <c r="S1737" i="50"/>
  <c r="T1737" i="50" s="1"/>
  <c r="P1738" i="50"/>
  <c r="S1738" i="50"/>
  <c r="T1738" i="50" s="1"/>
  <c r="P1739" i="50"/>
  <c r="S1739" i="50"/>
  <c r="T1739" i="50" s="1"/>
  <c r="P1740" i="50"/>
  <c r="S1740" i="50"/>
  <c r="T1740" i="50" s="1"/>
  <c r="P1741" i="50"/>
  <c r="S1741" i="50"/>
  <c r="T1741" i="50" s="1"/>
  <c r="P1742" i="50"/>
  <c r="S1742" i="50"/>
  <c r="T1742" i="50" s="1"/>
  <c r="P1743" i="50"/>
  <c r="S1743" i="50"/>
  <c r="T1743" i="50" s="1"/>
  <c r="P1744" i="50"/>
  <c r="S1744" i="50"/>
  <c r="T1744" i="50" s="1"/>
  <c r="P1745" i="50"/>
  <c r="S1745" i="50"/>
  <c r="T1745" i="50" s="1"/>
  <c r="P1746" i="50"/>
  <c r="S1746" i="50"/>
  <c r="T1746" i="50" s="1"/>
  <c r="P1747" i="50"/>
  <c r="S1747" i="50"/>
  <c r="T1747" i="50" s="1"/>
  <c r="P1748" i="50"/>
  <c r="S1748" i="50"/>
  <c r="T1748" i="50" s="1"/>
  <c r="P1749" i="50"/>
  <c r="S1749" i="50"/>
  <c r="T1749" i="50" s="1"/>
  <c r="P1750" i="50"/>
  <c r="S1750" i="50"/>
  <c r="T1750" i="50" s="1"/>
  <c r="P1751" i="50"/>
  <c r="S1751" i="50"/>
  <c r="T1751" i="50" s="1"/>
  <c r="P1752" i="50"/>
  <c r="S1752" i="50"/>
  <c r="T1752" i="50" s="1"/>
  <c r="P1753" i="50"/>
  <c r="S1753" i="50"/>
  <c r="T1753" i="50" s="1"/>
  <c r="P1754" i="50"/>
  <c r="S1754" i="50"/>
  <c r="T1754" i="50" s="1"/>
  <c r="P1755" i="50"/>
  <c r="S1755" i="50"/>
  <c r="T1755" i="50" s="1"/>
  <c r="P1756" i="50"/>
  <c r="S1756" i="50"/>
  <c r="T1756" i="50" s="1"/>
  <c r="P1757" i="50"/>
  <c r="S1757" i="50"/>
  <c r="T1757" i="50" s="1"/>
  <c r="P1758" i="50"/>
  <c r="S1758" i="50"/>
  <c r="T1758" i="50" s="1"/>
  <c r="P1759" i="50"/>
  <c r="S1759" i="50"/>
  <c r="T1759" i="50" s="1"/>
  <c r="P1760" i="50"/>
  <c r="S1760" i="50"/>
  <c r="T1760" i="50" s="1"/>
  <c r="P1761" i="50"/>
  <c r="S1761" i="50"/>
  <c r="T1761" i="50" s="1"/>
  <c r="P1762" i="50"/>
  <c r="S1762" i="50"/>
  <c r="T1762" i="50" s="1"/>
  <c r="P1763" i="50"/>
  <c r="S1763" i="50"/>
  <c r="T1763" i="50" s="1"/>
  <c r="P1764" i="50"/>
  <c r="S1764" i="50"/>
  <c r="T1764" i="50" s="1"/>
  <c r="P1765" i="50"/>
  <c r="S1765" i="50"/>
  <c r="T1765" i="50" s="1"/>
  <c r="P1766" i="50"/>
  <c r="S1766" i="50"/>
  <c r="T1766" i="50" s="1"/>
  <c r="P1767" i="50"/>
  <c r="S1767" i="50"/>
  <c r="T1767" i="50" s="1"/>
  <c r="P1768" i="50"/>
  <c r="S1768" i="50"/>
  <c r="T1768" i="50" s="1"/>
  <c r="P1769" i="50"/>
  <c r="S1769" i="50"/>
  <c r="T1769" i="50" s="1"/>
  <c r="P1770" i="50"/>
  <c r="S1770" i="50"/>
  <c r="T1770" i="50" s="1"/>
  <c r="P1771" i="50"/>
  <c r="S1771" i="50"/>
  <c r="T1771" i="50" s="1"/>
  <c r="P1772" i="50"/>
  <c r="S1772" i="50"/>
  <c r="T1772" i="50" s="1"/>
  <c r="P1773" i="50"/>
  <c r="S1773" i="50"/>
  <c r="T1773" i="50" s="1"/>
  <c r="P1774" i="50"/>
  <c r="S1774" i="50"/>
  <c r="T1774" i="50" s="1"/>
  <c r="P1775" i="50"/>
  <c r="S1775" i="50"/>
  <c r="T1775" i="50" s="1"/>
  <c r="P1776" i="50"/>
  <c r="S1776" i="50"/>
  <c r="T1776" i="50" s="1"/>
  <c r="P1777" i="50"/>
  <c r="S1777" i="50"/>
  <c r="T1777" i="50" s="1"/>
  <c r="P1778" i="50"/>
  <c r="S1778" i="50"/>
  <c r="T1778" i="50" s="1"/>
  <c r="P1779" i="50"/>
  <c r="S1779" i="50"/>
  <c r="T1779" i="50" s="1"/>
  <c r="P1780" i="50"/>
  <c r="S1780" i="50"/>
  <c r="T1780" i="50" s="1"/>
  <c r="P1781" i="50"/>
  <c r="S1781" i="50"/>
  <c r="T1781" i="50" s="1"/>
  <c r="P1782" i="50"/>
  <c r="S1782" i="50"/>
  <c r="T1782" i="50" s="1"/>
  <c r="P1783" i="50"/>
  <c r="S1783" i="50"/>
  <c r="T1783" i="50" s="1"/>
  <c r="P1784" i="50"/>
  <c r="S1784" i="50"/>
  <c r="T1784" i="50" s="1"/>
  <c r="P1785" i="50"/>
  <c r="S1785" i="50"/>
  <c r="T1785" i="50" s="1"/>
  <c r="P1786" i="50"/>
  <c r="S1786" i="50"/>
  <c r="T1786" i="50" s="1"/>
  <c r="P1787" i="50"/>
  <c r="S1787" i="50"/>
  <c r="T1787" i="50" s="1"/>
  <c r="P1788" i="50"/>
  <c r="S1788" i="50"/>
  <c r="T1788" i="50" s="1"/>
  <c r="P1789" i="50"/>
  <c r="S1789" i="50"/>
  <c r="T1789" i="50" s="1"/>
  <c r="P1790" i="50"/>
  <c r="S1790" i="50"/>
  <c r="T1790" i="50" s="1"/>
  <c r="P1791" i="50"/>
  <c r="S1791" i="50"/>
  <c r="T1791" i="50" s="1"/>
  <c r="P1792" i="50"/>
  <c r="S1792" i="50"/>
  <c r="T1792" i="50" s="1"/>
  <c r="P1793" i="50"/>
  <c r="S1793" i="50"/>
  <c r="T1793" i="50" s="1"/>
  <c r="P1794" i="50"/>
  <c r="S1794" i="50"/>
  <c r="T1794" i="50" s="1"/>
  <c r="P1795" i="50"/>
  <c r="S1795" i="50"/>
  <c r="T1795" i="50" s="1"/>
  <c r="P1796" i="50"/>
  <c r="S1796" i="50"/>
  <c r="T1796" i="50" s="1"/>
  <c r="P1797" i="50"/>
  <c r="S1797" i="50"/>
  <c r="T1797" i="50" s="1"/>
  <c r="P1798" i="50"/>
  <c r="S1798" i="50"/>
  <c r="T1798" i="50" s="1"/>
  <c r="P1799" i="50"/>
  <c r="S1799" i="50"/>
  <c r="T1799" i="50" s="1"/>
  <c r="P1800" i="50"/>
  <c r="S1800" i="50"/>
  <c r="T1800" i="50" s="1"/>
  <c r="P1801" i="50"/>
  <c r="S1801" i="50"/>
  <c r="T1801" i="50" s="1"/>
  <c r="P1802" i="50"/>
  <c r="S1802" i="50"/>
  <c r="T1802" i="50" s="1"/>
  <c r="P1803" i="50"/>
  <c r="S1803" i="50"/>
  <c r="T1803" i="50" s="1"/>
  <c r="P1804" i="50"/>
  <c r="S1804" i="50"/>
  <c r="T1804" i="50" s="1"/>
  <c r="P1805" i="50"/>
  <c r="S1805" i="50"/>
  <c r="T1805" i="50" s="1"/>
  <c r="P1806" i="50"/>
  <c r="S1806" i="50"/>
  <c r="T1806" i="50" s="1"/>
  <c r="P1807" i="50"/>
  <c r="S1807" i="50"/>
  <c r="T1807" i="50" s="1"/>
  <c r="P1808" i="50"/>
  <c r="S1808" i="50"/>
  <c r="T1808" i="50" s="1"/>
  <c r="P1809" i="50"/>
  <c r="S1809" i="50"/>
  <c r="T1809" i="50" s="1"/>
  <c r="P1810" i="50"/>
  <c r="S1810" i="50"/>
  <c r="T1810" i="50" s="1"/>
  <c r="P1811" i="50"/>
  <c r="S1811" i="50"/>
  <c r="T1811" i="50" s="1"/>
  <c r="P1812" i="50"/>
  <c r="S1812" i="50"/>
  <c r="T1812" i="50" s="1"/>
  <c r="P1813" i="50"/>
  <c r="S1813" i="50"/>
  <c r="T1813" i="50" s="1"/>
  <c r="P1814" i="50"/>
  <c r="S1814" i="50"/>
  <c r="T1814" i="50" s="1"/>
  <c r="P1815" i="50"/>
  <c r="S1815" i="50"/>
  <c r="T1815" i="50" s="1"/>
  <c r="P1816" i="50"/>
  <c r="S1816" i="50"/>
  <c r="T1816" i="50" s="1"/>
  <c r="P1817" i="50"/>
  <c r="S1817" i="50"/>
  <c r="T1817" i="50" s="1"/>
  <c r="P1818" i="50"/>
  <c r="S1818" i="50"/>
  <c r="T1818" i="50" s="1"/>
  <c r="P1819" i="50"/>
  <c r="S1819" i="50"/>
  <c r="T1819" i="50" s="1"/>
  <c r="P1820" i="50"/>
  <c r="S1820" i="50"/>
  <c r="T1820" i="50" s="1"/>
  <c r="P1821" i="50"/>
  <c r="S1821" i="50"/>
  <c r="T1821" i="50" s="1"/>
  <c r="P1822" i="50"/>
  <c r="S1822" i="50"/>
  <c r="T1822" i="50" s="1"/>
  <c r="P1823" i="50"/>
  <c r="S1823" i="50"/>
  <c r="T1823" i="50" s="1"/>
  <c r="P1824" i="50"/>
  <c r="S1824" i="50"/>
  <c r="T1824" i="50" s="1"/>
  <c r="P1825" i="50"/>
  <c r="S1825" i="50"/>
  <c r="T1825" i="50" s="1"/>
  <c r="P1826" i="50"/>
  <c r="S1826" i="50"/>
  <c r="T1826" i="50" s="1"/>
  <c r="P1827" i="50"/>
  <c r="S1827" i="50"/>
  <c r="T1827" i="50" s="1"/>
  <c r="P1828" i="50"/>
  <c r="S1828" i="50"/>
  <c r="T1828" i="50" s="1"/>
  <c r="P1829" i="50"/>
  <c r="S1829" i="50"/>
  <c r="T1829" i="50" s="1"/>
  <c r="P1830" i="50"/>
  <c r="S1830" i="50"/>
  <c r="T1830" i="50" s="1"/>
  <c r="P1831" i="50"/>
  <c r="S1831" i="50"/>
  <c r="T1831" i="50" s="1"/>
  <c r="P1832" i="50"/>
  <c r="S1832" i="50"/>
  <c r="T1832" i="50" s="1"/>
  <c r="P1833" i="50"/>
  <c r="S1833" i="50"/>
  <c r="T1833" i="50" s="1"/>
  <c r="P1834" i="50"/>
  <c r="S1834" i="50"/>
  <c r="T1834" i="50" s="1"/>
  <c r="P1835" i="50"/>
  <c r="S1835" i="50"/>
  <c r="T1835" i="50" s="1"/>
  <c r="P1836" i="50"/>
  <c r="S1836" i="50"/>
  <c r="T1836" i="50" s="1"/>
  <c r="P1837" i="50"/>
  <c r="S1837" i="50"/>
  <c r="T1837" i="50" s="1"/>
  <c r="P1838" i="50"/>
  <c r="S1838" i="50"/>
  <c r="T1838" i="50" s="1"/>
  <c r="P1839" i="50"/>
  <c r="S1839" i="50"/>
  <c r="T1839" i="50" s="1"/>
  <c r="P1840" i="50"/>
  <c r="S1840" i="50"/>
  <c r="T1840" i="50" s="1"/>
  <c r="P1841" i="50"/>
  <c r="S1841" i="50"/>
  <c r="T1841" i="50" s="1"/>
  <c r="P1842" i="50"/>
  <c r="S1842" i="50"/>
  <c r="T1842" i="50" s="1"/>
  <c r="P1843" i="50"/>
  <c r="S1843" i="50"/>
  <c r="T1843" i="50" s="1"/>
  <c r="P1844" i="50"/>
  <c r="S1844" i="50"/>
  <c r="T1844" i="50" s="1"/>
  <c r="P1845" i="50"/>
  <c r="S1845" i="50"/>
  <c r="T1845" i="50" s="1"/>
  <c r="P1846" i="50"/>
  <c r="S1846" i="50"/>
  <c r="T1846" i="50" s="1"/>
  <c r="P1847" i="50"/>
  <c r="S1847" i="50"/>
  <c r="T1847" i="50" s="1"/>
  <c r="P1848" i="50"/>
  <c r="S1848" i="50"/>
  <c r="T1848" i="50" s="1"/>
  <c r="P1849" i="50"/>
  <c r="S1849" i="50"/>
  <c r="T1849" i="50" s="1"/>
  <c r="P1850" i="50"/>
  <c r="S1850" i="50"/>
  <c r="T1850" i="50" s="1"/>
  <c r="P1851" i="50"/>
  <c r="S1851" i="50"/>
  <c r="T1851" i="50" s="1"/>
  <c r="P1852" i="50"/>
  <c r="S1852" i="50"/>
  <c r="T1852" i="50" s="1"/>
  <c r="P1853" i="50"/>
  <c r="S1853" i="50"/>
  <c r="T1853" i="50" s="1"/>
  <c r="P1854" i="50"/>
  <c r="S1854" i="50"/>
  <c r="T1854" i="50" s="1"/>
  <c r="P1855" i="50"/>
  <c r="S1855" i="50"/>
  <c r="T1855" i="50" s="1"/>
  <c r="P1856" i="50"/>
  <c r="S1856" i="50"/>
  <c r="T1856" i="50" s="1"/>
  <c r="P1857" i="50"/>
  <c r="S1857" i="50"/>
  <c r="T1857" i="50" s="1"/>
  <c r="P1858" i="50"/>
  <c r="S1858" i="50"/>
  <c r="T1858" i="50" s="1"/>
  <c r="P1859" i="50"/>
  <c r="S1859" i="50"/>
  <c r="T1859" i="50" s="1"/>
  <c r="P1860" i="50"/>
  <c r="S1860" i="50"/>
  <c r="T1860" i="50" s="1"/>
  <c r="P1861" i="50"/>
  <c r="S1861" i="50"/>
  <c r="T1861" i="50" s="1"/>
  <c r="P1862" i="50"/>
  <c r="S1862" i="50"/>
  <c r="T1862" i="50" s="1"/>
  <c r="P1863" i="50"/>
  <c r="S1863" i="50"/>
  <c r="T1863" i="50" s="1"/>
  <c r="P1864" i="50"/>
  <c r="S1864" i="50"/>
  <c r="T1864" i="50" s="1"/>
  <c r="P1865" i="50"/>
  <c r="S1865" i="50"/>
  <c r="T1865" i="50" s="1"/>
  <c r="P1866" i="50"/>
  <c r="S1866" i="50"/>
  <c r="T1866" i="50" s="1"/>
  <c r="P1867" i="50"/>
  <c r="S1867" i="50"/>
  <c r="T1867" i="50" s="1"/>
  <c r="P1868" i="50"/>
  <c r="S1868" i="50"/>
  <c r="T1868" i="50" s="1"/>
  <c r="P1869" i="50"/>
  <c r="S1869" i="50"/>
  <c r="T1869" i="50" s="1"/>
  <c r="P1870" i="50"/>
  <c r="S1870" i="50"/>
  <c r="T1870" i="50" s="1"/>
  <c r="P1871" i="50"/>
  <c r="S1871" i="50"/>
  <c r="T1871" i="50" s="1"/>
  <c r="P1872" i="50"/>
  <c r="S1872" i="50"/>
  <c r="T1872" i="50" s="1"/>
  <c r="P1873" i="50"/>
  <c r="S1873" i="50"/>
  <c r="T1873" i="50" s="1"/>
  <c r="P1874" i="50"/>
  <c r="S1874" i="50"/>
  <c r="T1874" i="50" s="1"/>
  <c r="P1875" i="50"/>
  <c r="S1875" i="50"/>
  <c r="T1875" i="50" s="1"/>
  <c r="P1876" i="50"/>
  <c r="S1876" i="50"/>
  <c r="T1876" i="50" s="1"/>
  <c r="P1877" i="50"/>
  <c r="S1877" i="50"/>
  <c r="T1877" i="50" s="1"/>
  <c r="P1878" i="50"/>
  <c r="S1878" i="50"/>
  <c r="T1878" i="50" s="1"/>
  <c r="P1879" i="50"/>
  <c r="S1879" i="50"/>
  <c r="T1879" i="50" s="1"/>
  <c r="P1880" i="50"/>
  <c r="S1880" i="50"/>
  <c r="T1880" i="50" s="1"/>
  <c r="P1881" i="50"/>
  <c r="S1881" i="50"/>
  <c r="T1881" i="50" s="1"/>
  <c r="P1882" i="50"/>
  <c r="S1882" i="50"/>
  <c r="T1882" i="50" s="1"/>
  <c r="P1883" i="50"/>
  <c r="S1883" i="50"/>
  <c r="T1883" i="50" s="1"/>
  <c r="P1884" i="50"/>
  <c r="S1884" i="50"/>
  <c r="T1884" i="50" s="1"/>
  <c r="P1885" i="50"/>
  <c r="S1885" i="50"/>
  <c r="T1885" i="50" s="1"/>
  <c r="P1886" i="50"/>
  <c r="S1886" i="50"/>
  <c r="T1886" i="50" s="1"/>
  <c r="P1887" i="50"/>
  <c r="S1887" i="50"/>
  <c r="T1887" i="50" s="1"/>
  <c r="P1888" i="50"/>
  <c r="S1888" i="50"/>
  <c r="T1888" i="50" s="1"/>
  <c r="P1889" i="50"/>
  <c r="S1889" i="50"/>
  <c r="T1889" i="50" s="1"/>
  <c r="P1890" i="50"/>
  <c r="S1890" i="50"/>
  <c r="T1890" i="50" s="1"/>
  <c r="P1891" i="50"/>
  <c r="S1891" i="50"/>
  <c r="T1891" i="50" s="1"/>
  <c r="P1892" i="50"/>
  <c r="S1892" i="50"/>
  <c r="T1892" i="50" s="1"/>
  <c r="P1893" i="50"/>
  <c r="S1893" i="50"/>
  <c r="T1893" i="50" s="1"/>
  <c r="P1894" i="50"/>
  <c r="S1894" i="50"/>
  <c r="T1894" i="50" s="1"/>
  <c r="P1895" i="50"/>
  <c r="S1895" i="50"/>
  <c r="T1895" i="50" s="1"/>
  <c r="P1896" i="50"/>
  <c r="S1896" i="50"/>
  <c r="T1896" i="50" s="1"/>
  <c r="P1897" i="50"/>
  <c r="S1897" i="50"/>
  <c r="T1897" i="50" s="1"/>
  <c r="P1898" i="50"/>
  <c r="S1898" i="50"/>
  <c r="T1898" i="50" s="1"/>
  <c r="P1899" i="50"/>
  <c r="S1899" i="50"/>
  <c r="T1899" i="50" s="1"/>
  <c r="P1900" i="50"/>
  <c r="S1900" i="50"/>
  <c r="T1900" i="50" s="1"/>
  <c r="P1901" i="50"/>
  <c r="S1901" i="50"/>
  <c r="T1901" i="50" s="1"/>
  <c r="P1902" i="50"/>
  <c r="S1902" i="50"/>
  <c r="T1902" i="50" s="1"/>
  <c r="P1903" i="50"/>
  <c r="S1903" i="50"/>
  <c r="T1903" i="50" s="1"/>
  <c r="P1904" i="50"/>
  <c r="S1904" i="50"/>
  <c r="T1904" i="50" s="1"/>
  <c r="P1905" i="50"/>
  <c r="S1905" i="50"/>
  <c r="T1905" i="50" s="1"/>
  <c r="P1906" i="50"/>
  <c r="S1906" i="50"/>
  <c r="T1906" i="50" s="1"/>
  <c r="P1907" i="50"/>
  <c r="S1907" i="50"/>
  <c r="T1907" i="50" s="1"/>
  <c r="P1908" i="50"/>
  <c r="S1908" i="50"/>
  <c r="T1908" i="50" s="1"/>
  <c r="P1909" i="50"/>
  <c r="S1909" i="50"/>
  <c r="T1909" i="50" s="1"/>
  <c r="P1910" i="50"/>
  <c r="S1910" i="50"/>
  <c r="T1910" i="50" s="1"/>
  <c r="P1911" i="50"/>
  <c r="S1911" i="50"/>
  <c r="T1911" i="50" s="1"/>
  <c r="P1912" i="50"/>
  <c r="S1912" i="50"/>
  <c r="T1912" i="50" s="1"/>
  <c r="P1913" i="50"/>
  <c r="S1913" i="50"/>
  <c r="T1913" i="50" s="1"/>
  <c r="P1914" i="50"/>
  <c r="S1914" i="50"/>
  <c r="T1914" i="50" s="1"/>
  <c r="P1915" i="50"/>
  <c r="S1915" i="50"/>
  <c r="T1915" i="50" s="1"/>
  <c r="P1916" i="50"/>
  <c r="S1916" i="50"/>
  <c r="T1916" i="50" s="1"/>
  <c r="P1917" i="50"/>
  <c r="S1917" i="50"/>
  <c r="T1917" i="50" s="1"/>
  <c r="P1918" i="50"/>
  <c r="S1918" i="50"/>
  <c r="T1918" i="50" s="1"/>
  <c r="P1919" i="50"/>
  <c r="S1919" i="50"/>
  <c r="T1919" i="50" s="1"/>
  <c r="P1920" i="50"/>
  <c r="S1920" i="50"/>
  <c r="T1920" i="50" s="1"/>
  <c r="P1921" i="50"/>
  <c r="S1921" i="50"/>
  <c r="T1921" i="50" s="1"/>
  <c r="P1922" i="50"/>
  <c r="S1922" i="50"/>
  <c r="T1922" i="50" s="1"/>
  <c r="P1923" i="50"/>
  <c r="S1923" i="50"/>
  <c r="T1923" i="50" s="1"/>
  <c r="P1924" i="50"/>
  <c r="S1924" i="50"/>
  <c r="T1924" i="50" s="1"/>
  <c r="P1925" i="50"/>
  <c r="S1925" i="50"/>
  <c r="T1925" i="50" s="1"/>
  <c r="P1926" i="50"/>
  <c r="S1926" i="50"/>
  <c r="T1926" i="50" s="1"/>
  <c r="P1927" i="50"/>
  <c r="S1927" i="50"/>
  <c r="T1927" i="50" s="1"/>
  <c r="P1928" i="50"/>
  <c r="S1928" i="50"/>
  <c r="T1928" i="50" s="1"/>
  <c r="P1929" i="50"/>
  <c r="S1929" i="50"/>
  <c r="T1929" i="50" s="1"/>
  <c r="P1930" i="50"/>
  <c r="S1930" i="50"/>
  <c r="T1930" i="50" s="1"/>
  <c r="P1931" i="50"/>
  <c r="S1931" i="50"/>
  <c r="T1931" i="50" s="1"/>
  <c r="P1932" i="50"/>
  <c r="S1932" i="50"/>
  <c r="T1932" i="50" s="1"/>
  <c r="P1933" i="50"/>
  <c r="S1933" i="50"/>
  <c r="T1933" i="50" s="1"/>
  <c r="P1934" i="50"/>
  <c r="S1934" i="50"/>
  <c r="T1934" i="50" s="1"/>
  <c r="P1935" i="50"/>
  <c r="S1935" i="50"/>
  <c r="T1935" i="50" s="1"/>
  <c r="P1936" i="50"/>
  <c r="S1936" i="50"/>
  <c r="T1936" i="50" s="1"/>
  <c r="P1937" i="50"/>
  <c r="S1937" i="50"/>
  <c r="T1937" i="50" s="1"/>
  <c r="P1938" i="50"/>
  <c r="S1938" i="50"/>
  <c r="T1938" i="50" s="1"/>
  <c r="P1939" i="50"/>
  <c r="S1939" i="50"/>
  <c r="T1939" i="50" s="1"/>
  <c r="P1940" i="50"/>
  <c r="S1940" i="50"/>
  <c r="T1940" i="50" s="1"/>
  <c r="P1941" i="50"/>
  <c r="S1941" i="50"/>
  <c r="T1941" i="50" s="1"/>
  <c r="P1942" i="50"/>
  <c r="S1942" i="50"/>
  <c r="T1942" i="50" s="1"/>
  <c r="P1943" i="50"/>
  <c r="S1943" i="50"/>
  <c r="T1943" i="50" s="1"/>
  <c r="P1944" i="50"/>
  <c r="S1944" i="50"/>
  <c r="T1944" i="50" s="1"/>
  <c r="P1945" i="50"/>
  <c r="S1945" i="50"/>
  <c r="T1945" i="50" s="1"/>
  <c r="P1946" i="50"/>
  <c r="S1946" i="50"/>
  <c r="T1946" i="50" s="1"/>
  <c r="P1947" i="50"/>
  <c r="S1947" i="50"/>
  <c r="T1947" i="50" s="1"/>
  <c r="P1948" i="50"/>
  <c r="S1948" i="50"/>
  <c r="T1948" i="50" s="1"/>
  <c r="P1949" i="50"/>
  <c r="S1949" i="50"/>
  <c r="T1949" i="50" s="1"/>
  <c r="P1950" i="50"/>
  <c r="S1950" i="50"/>
  <c r="T1950" i="50" s="1"/>
  <c r="P1951" i="50"/>
  <c r="S1951" i="50"/>
  <c r="T1951" i="50" s="1"/>
  <c r="P1952" i="50"/>
  <c r="S1952" i="50"/>
  <c r="T1952" i="50" s="1"/>
  <c r="P1953" i="50"/>
  <c r="S1953" i="50"/>
  <c r="T1953" i="50" s="1"/>
  <c r="P1954" i="50"/>
  <c r="S1954" i="50"/>
  <c r="T1954" i="50" s="1"/>
  <c r="P1955" i="50"/>
  <c r="S1955" i="50"/>
  <c r="T1955" i="50" s="1"/>
  <c r="P1956" i="50"/>
  <c r="S1956" i="50"/>
  <c r="T1956" i="50" s="1"/>
  <c r="P1957" i="50"/>
  <c r="S1957" i="50"/>
  <c r="T1957" i="50" s="1"/>
  <c r="P1958" i="50"/>
  <c r="S1958" i="50"/>
  <c r="T1958" i="50" s="1"/>
  <c r="P1959" i="50"/>
  <c r="S1959" i="50"/>
  <c r="T1959" i="50" s="1"/>
  <c r="P1960" i="50"/>
  <c r="S1960" i="50"/>
  <c r="T1960" i="50" s="1"/>
  <c r="P1961" i="50"/>
  <c r="S1961" i="50"/>
  <c r="T1961" i="50" s="1"/>
  <c r="P1962" i="50"/>
  <c r="S1962" i="50"/>
  <c r="T1962" i="50" s="1"/>
  <c r="P1963" i="50"/>
  <c r="S1963" i="50"/>
  <c r="T1963" i="50" s="1"/>
  <c r="P1964" i="50"/>
  <c r="S1964" i="50"/>
  <c r="T1964" i="50" s="1"/>
  <c r="P1965" i="50"/>
  <c r="S1965" i="50"/>
  <c r="T1965" i="50" s="1"/>
  <c r="P1966" i="50"/>
  <c r="S1966" i="50"/>
  <c r="T1966" i="50" s="1"/>
  <c r="P1967" i="50"/>
  <c r="S1967" i="50"/>
  <c r="T1967" i="50" s="1"/>
  <c r="P1968" i="50"/>
  <c r="S1968" i="50"/>
  <c r="T1968" i="50" s="1"/>
  <c r="P1969" i="50"/>
  <c r="S1969" i="50"/>
  <c r="T1969" i="50" s="1"/>
  <c r="P1970" i="50"/>
  <c r="S1970" i="50"/>
  <c r="T1970" i="50" s="1"/>
  <c r="P1971" i="50"/>
  <c r="S1971" i="50"/>
  <c r="T1971" i="50" s="1"/>
  <c r="P1972" i="50"/>
  <c r="S1972" i="50"/>
  <c r="T1972" i="50" s="1"/>
  <c r="P1973" i="50"/>
  <c r="S1973" i="50"/>
  <c r="T1973" i="50" s="1"/>
  <c r="P1974" i="50"/>
  <c r="S1974" i="50"/>
  <c r="T1974" i="50" s="1"/>
  <c r="P1975" i="50"/>
  <c r="S1975" i="50"/>
  <c r="T1975" i="50" s="1"/>
  <c r="P1976" i="50"/>
  <c r="S1976" i="50"/>
  <c r="T1976" i="50" s="1"/>
  <c r="P1977" i="50"/>
  <c r="S1977" i="50"/>
  <c r="T1977" i="50" s="1"/>
  <c r="P1978" i="50"/>
  <c r="S1978" i="50"/>
  <c r="T1978" i="50" s="1"/>
  <c r="P1979" i="50"/>
  <c r="S1979" i="50"/>
  <c r="T1979" i="50" s="1"/>
  <c r="P1980" i="50"/>
  <c r="S1980" i="50"/>
  <c r="T1980" i="50" s="1"/>
  <c r="P1981" i="50"/>
  <c r="S1981" i="50"/>
  <c r="T1981" i="50" s="1"/>
  <c r="P1982" i="50"/>
  <c r="S1982" i="50"/>
  <c r="T1982" i="50" s="1"/>
  <c r="P1983" i="50"/>
  <c r="S1983" i="50"/>
  <c r="T1983" i="50" s="1"/>
  <c r="P1984" i="50"/>
  <c r="S1984" i="50"/>
  <c r="T1984" i="50" s="1"/>
  <c r="P1985" i="50"/>
  <c r="S1985" i="50"/>
  <c r="T1985" i="50" s="1"/>
  <c r="P1986" i="50"/>
  <c r="S1986" i="50"/>
  <c r="T1986" i="50" s="1"/>
  <c r="P1987" i="50"/>
  <c r="S1987" i="50"/>
  <c r="T1987" i="50" s="1"/>
  <c r="P1988" i="50"/>
  <c r="S1988" i="50"/>
  <c r="T1988" i="50" s="1"/>
  <c r="P1989" i="50"/>
  <c r="S1989" i="50"/>
  <c r="T1989" i="50" s="1"/>
  <c r="P1990" i="50"/>
  <c r="S1990" i="50"/>
  <c r="T1990" i="50" s="1"/>
  <c r="P1991" i="50"/>
  <c r="S1991" i="50"/>
  <c r="T1991" i="50" s="1"/>
  <c r="P1992" i="50"/>
  <c r="S1992" i="50"/>
  <c r="T1992" i="50" s="1"/>
  <c r="P1993" i="50"/>
  <c r="S1993" i="50"/>
  <c r="T1993" i="50" s="1"/>
  <c r="P1994" i="50"/>
  <c r="S1994" i="50"/>
  <c r="T1994" i="50" s="1"/>
  <c r="P1995" i="50"/>
  <c r="S1995" i="50"/>
  <c r="T1995" i="50" s="1"/>
  <c r="P1996" i="50"/>
  <c r="S1996" i="50"/>
  <c r="T1996" i="50" s="1"/>
  <c r="P1997" i="50"/>
  <c r="S1997" i="50"/>
  <c r="T1997" i="50" s="1"/>
  <c r="P1998" i="50"/>
  <c r="S1998" i="50"/>
  <c r="T1998" i="50" s="1"/>
  <c r="P1999" i="50"/>
  <c r="S1999" i="50"/>
  <c r="T1999" i="50" s="1"/>
  <c r="P2000" i="50"/>
  <c r="S2000" i="50"/>
  <c r="T2000" i="50" s="1"/>
  <c r="P2001" i="50"/>
  <c r="S2001" i="50"/>
  <c r="T2001" i="50" s="1"/>
  <c r="P2002" i="50"/>
  <c r="S2002" i="50"/>
  <c r="T2002" i="50" s="1"/>
  <c r="P2003" i="50"/>
  <c r="S2003" i="50"/>
  <c r="T2003" i="50" s="1"/>
  <c r="P2004" i="50"/>
  <c r="S2004" i="50"/>
  <c r="T2004" i="50" s="1"/>
  <c r="P2005" i="50"/>
  <c r="S2005" i="50"/>
  <c r="T2005" i="50" s="1"/>
  <c r="P2006" i="50"/>
  <c r="S2006" i="50"/>
  <c r="T2006" i="50" s="1"/>
  <c r="P2007" i="50"/>
  <c r="S2007" i="50"/>
  <c r="T2007" i="50" s="1"/>
  <c r="P2008" i="50"/>
  <c r="S2008" i="50"/>
  <c r="T2008" i="50" s="1"/>
  <c r="P2009" i="50"/>
  <c r="S2009" i="50"/>
  <c r="T2009" i="50" s="1"/>
  <c r="P2010" i="50"/>
  <c r="S2010" i="50"/>
  <c r="T2010" i="50" s="1"/>
  <c r="P2011" i="50"/>
  <c r="S2011" i="50"/>
  <c r="T2011" i="50" s="1"/>
  <c r="P2012" i="50"/>
  <c r="S2012" i="50"/>
  <c r="T2012" i="50" s="1"/>
  <c r="P2013" i="50"/>
  <c r="S2013" i="50"/>
  <c r="T2013" i="50" s="1"/>
  <c r="P2014" i="50"/>
  <c r="S2014" i="50"/>
  <c r="T2014" i="50" s="1"/>
  <c r="P2015" i="50"/>
  <c r="S2015" i="50"/>
  <c r="T2015" i="50" s="1"/>
  <c r="P2016" i="50"/>
  <c r="S2016" i="50"/>
  <c r="T2016" i="50" s="1"/>
  <c r="P2017" i="50"/>
  <c r="S2017" i="50"/>
  <c r="T2017" i="50" s="1"/>
  <c r="P2018" i="50"/>
  <c r="S2018" i="50"/>
  <c r="T2018" i="50" s="1"/>
  <c r="P2019" i="50"/>
  <c r="S2019" i="50"/>
  <c r="T2019" i="50" s="1"/>
  <c r="P2020" i="50"/>
  <c r="S2020" i="50"/>
  <c r="T2020" i="50" s="1"/>
  <c r="P2021" i="50"/>
  <c r="S2021" i="50"/>
  <c r="T2021" i="50" s="1"/>
  <c r="P2022" i="50"/>
  <c r="S2022" i="50"/>
  <c r="T2022" i="50" s="1"/>
  <c r="P2023" i="50"/>
  <c r="S2023" i="50"/>
  <c r="T2023" i="50" s="1"/>
  <c r="P2024" i="50"/>
  <c r="S2024" i="50"/>
  <c r="T2024" i="50" s="1"/>
  <c r="P2025" i="50"/>
  <c r="S2025" i="50"/>
  <c r="T2025" i="50" s="1"/>
  <c r="P2026" i="50"/>
  <c r="S2026" i="50"/>
  <c r="T2026" i="50" s="1"/>
  <c r="P2027" i="50"/>
  <c r="S2027" i="50"/>
  <c r="T2027" i="50" s="1"/>
  <c r="P2028" i="50"/>
  <c r="S2028" i="50"/>
  <c r="T2028" i="50" s="1"/>
  <c r="P2029" i="50"/>
  <c r="S2029" i="50"/>
  <c r="T2029" i="50" s="1"/>
  <c r="P2030" i="50"/>
  <c r="S2030" i="50"/>
  <c r="T2030" i="50" s="1"/>
  <c r="P2031" i="50"/>
  <c r="S2031" i="50"/>
  <c r="T2031" i="50" s="1"/>
  <c r="P2032" i="50"/>
  <c r="S2032" i="50"/>
  <c r="T2032" i="50" s="1"/>
  <c r="P2033" i="50"/>
  <c r="S2033" i="50"/>
  <c r="T2033" i="50" s="1"/>
  <c r="P2034" i="50"/>
  <c r="S2034" i="50"/>
  <c r="T2034" i="50" s="1"/>
  <c r="P2035" i="50"/>
  <c r="S2035" i="50"/>
  <c r="T2035" i="50" s="1"/>
  <c r="P2036" i="50"/>
  <c r="S2036" i="50"/>
  <c r="T2036" i="50" s="1"/>
  <c r="P2037" i="50"/>
  <c r="S2037" i="50"/>
  <c r="T2037" i="50" s="1"/>
  <c r="P2038" i="50"/>
  <c r="S2038" i="50"/>
  <c r="T2038" i="50" s="1"/>
  <c r="P2039" i="50"/>
  <c r="S2039" i="50"/>
  <c r="T2039" i="50" s="1"/>
  <c r="P2040" i="50"/>
  <c r="S2040" i="50"/>
  <c r="T2040" i="50" s="1"/>
  <c r="P2041" i="50"/>
  <c r="S2041" i="50"/>
  <c r="T2041" i="50" s="1"/>
  <c r="P2042" i="50"/>
  <c r="S2042" i="50"/>
  <c r="T2042" i="50" s="1"/>
  <c r="P2043" i="50"/>
  <c r="S2043" i="50"/>
  <c r="T2043" i="50" s="1"/>
  <c r="P2044" i="50"/>
  <c r="S2044" i="50"/>
  <c r="T2044" i="50" s="1"/>
  <c r="P2045" i="50"/>
  <c r="S2045" i="50"/>
  <c r="T2045" i="50" s="1"/>
  <c r="P2046" i="50"/>
  <c r="S2046" i="50"/>
  <c r="T2046" i="50" s="1"/>
  <c r="P2047" i="50"/>
  <c r="S2047" i="50"/>
  <c r="T2047" i="50" s="1"/>
  <c r="P2048" i="50"/>
  <c r="S2048" i="50"/>
  <c r="T2048" i="50" s="1"/>
  <c r="P2049" i="50"/>
  <c r="S2049" i="50"/>
  <c r="T2049" i="50" s="1"/>
  <c r="P2050" i="50"/>
  <c r="S2050" i="50"/>
  <c r="T2050" i="50" s="1"/>
  <c r="P2051" i="50"/>
  <c r="S2051" i="50"/>
  <c r="T2051" i="50" s="1"/>
  <c r="P2052" i="50"/>
  <c r="S2052" i="50"/>
  <c r="T2052" i="50" s="1"/>
  <c r="P2053" i="50"/>
  <c r="S2053" i="50"/>
  <c r="T2053" i="50" s="1"/>
  <c r="P2054" i="50"/>
  <c r="S2054" i="50"/>
  <c r="T2054" i="50" s="1"/>
  <c r="P2055" i="50"/>
  <c r="S2055" i="50"/>
  <c r="T2055" i="50" s="1"/>
  <c r="P2056" i="50"/>
  <c r="S2056" i="50"/>
  <c r="T2056" i="50" s="1"/>
  <c r="P2057" i="50"/>
  <c r="S2057" i="50"/>
  <c r="T2057" i="50" s="1"/>
  <c r="P2058" i="50"/>
  <c r="S2058" i="50"/>
  <c r="T2058" i="50" s="1"/>
  <c r="P2059" i="50"/>
  <c r="S2059" i="50"/>
  <c r="T2059" i="50" s="1"/>
  <c r="P2060" i="50"/>
  <c r="S2060" i="50"/>
  <c r="T2060" i="50" s="1"/>
  <c r="P2061" i="50"/>
  <c r="S2061" i="50"/>
  <c r="T2061" i="50" s="1"/>
  <c r="P2062" i="50"/>
  <c r="S2062" i="50"/>
  <c r="T2062" i="50" s="1"/>
  <c r="P2063" i="50"/>
  <c r="S2063" i="50"/>
  <c r="T2063" i="50" s="1"/>
  <c r="P2064" i="50"/>
  <c r="S2064" i="50"/>
  <c r="T2064" i="50" s="1"/>
  <c r="P2065" i="50"/>
  <c r="S2065" i="50"/>
  <c r="T2065" i="50" s="1"/>
  <c r="P2066" i="50"/>
  <c r="S2066" i="50"/>
  <c r="T2066" i="50" s="1"/>
  <c r="P2067" i="50"/>
  <c r="S2067" i="50"/>
  <c r="T2067" i="50" s="1"/>
  <c r="P2068" i="50"/>
  <c r="S2068" i="50"/>
  <c r="T2068" i="50" s="1"/>
  <c r="P2069" i="50"/>
  <c r="S2069" i="50"/>
  <c r="T2069" i="50" s="1"/>
  <c r="P2070" i="50"/>
  <c r="S2070" i="50"/>
  <c r="T2070" i="50" s="1"/>
  <c r="P2071" i="50"/>
  <c r="S2071" i="50"/>
  <c r="T2071" i="50" s="1"/>
  <c r="P2072" i="50"/>
  <c r="S2072" i="50"/>
  <c r="T2072" i="50" s="1"/>
  <c r="P2073" i="50"/>
  <c r="S2073" i="50"/>
  <c r="T2073" i="50" s="1"/>
  <c r="P2074" i="50"/>
  <c r="S2074" i="50"/>
  <c r="T2074" i="50" s="1"/>
  <c r="P2075" i="50"/>
  <c r="S2075" i="50"/>
  <c r="T2075" i="50" s="1"/>
  <c r="P2076" i="50"/>
  <c r="S2076" i="50"/>
  <c r="T2076" i="50" s="1"/>
  <c r="P2077" i="50"/>
  <c r="S2077" i="50"/>
  <c r="T2077" i="50" s="1"/>
  <c r="P2078" i="50"/>
  <c r="S2078" i="50"/>
  <c r="T2078" i="50" s="1"/>
  <c r="P2079" i="50"/>
  <c r="S2079" i="50"/>
  <c r="T2079" i="50" s="1"/>
  <c r="P2080" i="50"/>
  <c r="S2080" i="50"/>
  <c r="T2080" i="50" s="1"/>
  <c r="P2081" i="50"/>
  <c r="S2081" i="50"/>
  <c r="T2081" i="50" s="1"/>
  <c r="P2082" i="50"/>
  <c r="S2082" i="50"/>
  <c r="T2082" i="50" s="1"/>
  <c r="P2083" i="50"/>
  <c r="S2083" i="50"/>
  <c r="T2083" i="50" s="1"/>
  <c r="P2084" i="50"/>
  <c r="S2084" i="50"/>
  <c r="T2084" i="50" s="1"/>
  <c r="P2085" i="50"/>
  <c r="S2085" i="50"/>
  <c r="T2085" i="50" s="1"/>
  <c r="P2086" i="50"/>
  <c r="S2086" i="50"/>
  <c r="T2086" i="50" s="1"/>
  <c r="P2087" i="50"/>
  <c r="S2087" i="50"/>
  <c r="T2087" i="50" s="1"/>
  <c r="P2088" i="50"/>
  <c r="S2088" i="50"/>
  <c r="T2088" i="50" s="1"/>
  <c r="P2089" i="50"/>
  <c r="S2089" i="50"/>
  <c r="T2089" i="50" s="1"/>
  <c r="P2090" i="50"/>
  <c r="S2090" i="50"/>
  <c r="T2090" i="50" s="1"/>
  <c r="P2091" i="50"/>
  <c r="S2091" i="50"/>
  <c r="T2091" i="50" s="1"/>
  <c r="P2092" i="50"/>
  <c r="S2092" i="50"/>
  <c r="T2092" i="50" s="1"/>
  <c r="P2093" i="50"/>
  <c r="S2093" i="50"/>
  <c r="T2093" i="50" s="1"/>
  <c r="P2094" i="50"/>
  <c r="S2094" i="50"/>
  <c r="T2094" i="50" s="1"/>
  <c r="P2095" i="50"/>
  <c r="S2095" i="50"/>
  <c r="T2095" i="50" s="1"/>
  <c r="P2096" i="50"/>
  <c r="S2096" i="50"/>
  <c r="T2096" i="50" s="1"/>
  <c r="P2097" i="50"/>
  <c r="S2097" i="50"/>
  <c r="T2097" i="50" s="1"/>
  <c r="P2098" i="50"/>
  <c r="S2098" i="50"/>
  <c r="T2098" i="50" s="1"/>
  <c r="P2099" i="50"/>
  <c r="S2099" i="50"/>
  <c r="T2099" i="50" s="1"/>
  <c r="P2100" i="50"/>
  <c r="S2100" i="50"/>
  <c r="T2100" i="50" s="1"/>
  <c r="P2101" i="50"/>
  <c r="S2101" i="50"/>
  <c r="T2101" i="50" s="1"/>
  <c r="P2102" i="50"/>
  <c r="S2102" i="50"/>
  <c r="T2102" i="50" s="1"/>
  <c r="P2103" i="50"/>
  <c r="S2103" i="50"/>
  <c r="T2103" i="50" s="1"/>
  <c r="P2104" i="50"/>
  <c r="S2104" i="50"/>
  <c r="T2104" i="50" s="1"/>
  <c r="P2105" i="50"/>
  <c r="S2105" i="50"/>
  <c r="T2105" i="50" s="1"/>
  <c r="P2106" i="50"/>
  <c r="S2106" i="50"/>
  <c r="T2106" i="50" s="1"/>
  <c r="P2107" i="50"/>
  <c r="S2107" i="50"/>
  <c r="T2107" i="50" s="1"/>
  <c r="P2108" i="50"/>
  <c r="S2108" i="50"/>
  <c r="T2108" i="50" s="1"/>
  <c r="P2109" i="50"/>
  <c r="S2109" i="50"/>
  <c r="T2109" i="50" s="1"/>
  <c r="P2110" i="50"/>
  <c r="S2110" i="50"/>
  <c r="T2110" i="50" s="1"/>
  <c r="P2111" i="50"/>
  <c r="S2111" i="50"/>
  <c r="T2111" i="50" s="1"/>
  <c r="P2112" i="50"/>
  <c r="S2112" i="50"/>
  <c r="T2112" i="50" s="1"/>
  <c r="P2113" i="50"/>
  <c r="S2113" i="50"/>
  <c r="T2113" i="50" s="1"/>
  <c r="P2114" i="50"/>
  <c r="S2114" i="50"/>
  <c r="T2114" i="50" s="1"/>
  <c r="P2115" i="50"/>
  <c r="S2115" i="50"/>
  <c r="T2115" i="50" s="1"/>
  <c r="P2116" i="50"/>
  <c r="S2116" i="50"/>
  <c r="T2116" i="50" s="1"/>
  <c r="P2117" i="50"/>
  <c r="S2117" i="50"/>
  <c r="T2117" i="50" s="1"/>
  <c r="P2118" i="50"/>
  <c r="S2118" i="50"/>
  <c r="T2118" i="50" s="1"/>
  <c r="P2119" i="50"/>
  <c r="S2119" i="50"/>
  <c r="T2119" i="50" s="1"/>
  <c r="P2120" i="50"/>
  <c r="S2120" i="50"/>
  <c r="T2120" i="50" s="1"/>
  <c r="P2121" i="50"/>
  <c r="S2121" i="50"/>
  <c r="T2121" i="50" s="1"/>
  <c r="P2122" i="50"/>
  <c r="S2122" i="50"/>
  <c r="T2122" i="50" s="1"/>
  <c r="P2123" i="50"/>
  <c r="S2123" i="50"/>
  <c r="T2123" i="50" s="1"/>
  <c r="P2124" i="50"/>
  <c r="S2124" i="50"/>
  <c r="T2124" i="50" s="1"/>
  <c r="P2125" i="50"/>
  <c r="S2125" i="50"/>
  <c r="T2125" i="50" s="1"/>
  <c r="P2126" i="50"/>
  <c r="S2126" i="50"/>
  <c r="T2126" i="50" s="1"/>
  <c r="P2127" i="50"/>
  <c r="S2127" i="50"/>
  <c r="T2127" i="50" s="1"/>
  <c r="P2128" i="50"/>
  <c r="S2128" i="50"/>
  <c r="T2128" i="50" s="1"/>
  <c r="P2129" i="50"/>
  <c r="S2129" i="50"/>
  <c r="T2129" i="50" s="1"/>
  <c r="P2130" i="50"/>
  <c r="S2130" i="50"/>
  <c r="T2130" i="50" s="1"/>
  <c r="P2131" i="50"/>
  <c r="S2131" i="50"/>
  <c r="T2131" i="50" s="1"/>
  <c r="P2132" i="50"/>
  <c r="S2132" i="50"/>
  <c r="T2132" i="50" s="1"/>
  <c r="P2133" i="50"/>
  <c r="S2133" i="50"/>
  <c r="T2133" i="50" s="1"/>
  <c r="P2134" i="50"/>
  <c r="S2134" i="50"/>
  <c r="T2134" i="50" s="1"/>
  <c r="P2135" i="50"/>
  <c r="S2135" i="50"/>
  <c r="T2135" i="50" s="1"/>
  <c r="P2136" i="50"/>
  <c r="S2136" i="50"/>
  <c r="T2136" i="50" s="1"/>
  <c r="P2137" i="50"/>
  <c r="S2137" i="50"/>
  <c r="T2137" i="50" s="1"/>
  <c r="P2138" i="50"/>
  <c r="S2138" i="50"/>
  <c r="T2138" i="50" s="1"/>
  <c r="P2139" i="50"/>
  <c r="S2139" i="50"/>
  <c r="T2139" i="50" s="1"/>
  <c r="P2140" i="50"/>
  <c r="S2140" i="50"/>
  <c r="T2140" i="50" s="1"/>
  <c r="P2141" i="50"/>
  <c r="S2141" i="50"/>
  <c r="T2141" i="50" s="1"/>
  <c r="P2142" i="50"/>
  <c r="S2142" i="50"/>
  <c r="T2142" i="50" s="1"/>
  <c r="P2143" i="50"/>
  <c r="S2143" i="50"/>
  <c r="T2143" i="50" s="1"/>
  <c r="P2144" i="50"/>
  <c r="S2144" i="50"/>
  <c r="T2144" i="50" s="1"/>
  <c r="P2145" i="50"/>
  <c r="S2145" i="50"/>
  <c r="T2145" i="50" s="1"/>
  <c r="P2146" i="50"/>
  <c r="S2146" i="50"/>
  <c r="T2146" i="50" s="1"/>
  <c r="P2147" i="50"/>
  <c r="S2147" i="50"/>
  <c r="T2147" i="50" s="1"/>
  <c r="P2148" i="50"/>
  <c r="S2148" i="50"/>
  <c r="T2148" i="50" s="1"/>
  <c r="P2149" i="50"/>
  <c r="S2149" i="50"/>
  <c r="T2149" i="50" s="1"/>
  <c r="P2150" i="50"/>
  <c r="S2150" i="50"/>
  <c r="T2150" i="50" s="1"/>
  <c r="P2151" i="50"/>
  <c r="S2151" i="50"/>
  <c r="T2151" i="50" s="1"/>
  <c r="P2152" i="50"/>
  <c r="S2152" i="50"/>
  <c r="T2152" i="50" s="1"/>
  <c r="P2153" i="50"/>
  <c r="S2153" i="50"/>
  <c r="T2153" i="50" s="1"/>
  <c r="P2154" i="50"/>
  <c r="S2154" i="50"/>
  <c r="T2154" i="50" s="1"/>
  <c r="P2155" i="50"/>
  <c r="S2155" i="50"/>
  <c r="T2155" i="50" s="1"/>
  <c r="P2156" i="50"/>
  <c r="S2156" i="50"/>
  <c r="T2156" i="50" s="1"/>
  <c r="P2157" i="50"/>
  <c r="S2157" i="50"/>
  <c r="T2157" i="50" s="1"/>
  <c r="P2158" i="50"/>
  <c r="S2158" i="50"/>
  <c r="T2158" i="50" s="1"/>
  <c r="P2159" i="50"/>
  <c r="S2159" i="50"/>
  <c r="T2159" i="50" s="1"/>
  <c r="P2160" i="50"/>
  <c r="S2160" i="50"/>
  <c r="T2160" i="50" s="1"/>
  <c r="P2161" i="50"/>
  <c r="S2161" i="50"/>
  <c r="T2161" i="50" s="1"/>
  <c r="P2162" i="50"/>
  <c r="S2162" i="50"/>
  <c r="T2162" i="50" s="1"/>
  <c r="P2163" i="50"/>
  <c r="S2163" i="50"/>
  <c r="T2163" i="50" s="1"/>
  <c r="P2164" i="50"/>
  <c r="S2164" i="50"/>
  <c r="T2164" i="50" s="1"/>
  <c r="P2165" i="50"/>
  <c r="S2165" i="50"/>
  <c r="T2165" i="50" s="1"/>
  <c r="P2166" i="50"/>
  <c r="S2166" i="50"/>
  <c r="T2166" i="50" s="1"/>
  <c r="P2167" i="50"/>
  <c r="S2167" i="50"/>
  <c r="T2167" i="50" s="1"/>
  <c r="P2168" i="50"/>
  <c r="S2168" i="50"/>
  <c r="T2168" i="50" s="1"/>
  <c r="P2169" i="50"/>
  <c r="S2169" i="50"/>
  <c r="T2169" i="50" s="1"/>
  <c r="P2170" i="50"/>
  <c r="S2170" i="50"/>
  <c r="T2170" i="50" s="1"/>
  <c r="P2171" i="50"/>
  <c r="S2171" i="50"/>
  <c r="T2171" i="50" s="1"/>
  <c r="P2172" i="50"/>
  <c r="S2172" i="50"/>
  <c r="T2172" i="50" s="1"/>
  <c r="P2173" i="50"/>
  <c r="S2173" i="50"/>
  <c r="T2173" i="50" s="1"/>
  <c r="P2174" i="50"/>
  <c r="S2174" i="50"/>
  <c r="T2174" i="50" s="1"/>
  <c r="P2175" i="50"/>
  <c r="S2175" i="50"/>
  <c r="T2175" i="50" s="1"/>
  <c r="P2176" i="50"/>
  <c r="S2176" i="50"/>
  <c r="T2176" i="50" s="1"/>
  <c r="P2177" i="50"/>
  <c r="S2177" i="50"/>
  <c r="T2177" i="50" s="1"/>
  <c r="P2178" i="50"/>
  <c r="S2178" i="50"/>
  <c r="T2178" i="50" s="1"/>
  <c r="P2179" i="50"/>
  <c r="S2179" i="50"/>
  <c r="T2179" i="50" s="1"/>
  <c r="P2180" i="50"/>
  <c r="S2180" i="50"/>
  <c r="T2180" i="50" s="1"/>
  <c r="P2181" i="50"/>
  <c r="S2181" i="50"/>
  <c r="T2181" i="50" s="1"/>
  <c r="P2182" i="50"/>
  <c r="S2182" i="50"/>
  <c r="T2182" i="50" s="1"/>
  <c r="P2183" i="50"/>
  <c r="S2183" i="50"/>
  <c r="T2183" i="50" s="1"/>
  <c r="P2184" i="50"/>
  <c r="S2184" i="50"/>
  <c r="T2184" i="50" s="1"/>
  <c r="P2185" i="50"/>
  <c r="S2185" i="50"/>
  <c r="T2185" i="50" s="1"/>
  <c r="P2186" i="50"/>
  <c r="S2186" i="50"/>
  <c r="T2186" i="50" s="1"/>
  <c r="P2187" i="50"/>
  <c r="S2187" i="50"/>
  <c r="T2187" i="50" s="1"/>
  <c r="P2188" i="50"/>
  <c r="S2188" i="50"/>
  <c r="T2188" i="50" s="1"/>
  <c r="P2189" i="50"/>
  <c r="S2189" i="50"/>
  <c r="T2189" i="50" s="1"/>
  <c r="P2190" i="50"/>
  <c r="S2190" i="50"/>
  <c r="T2190" i="50" s="1"/>
  <c r="P2191" i="50"/>
  <c r="S2191" i="50"/>
  <c r="T2191" i="50" s="1"/>
  <c r="P2192" i="50"/>
  <c r="S2192" i="50"/>
  <c r="T2192" i="50" s="1"/>
  <c r="P2193" i="50"/>
  <c r="S2193" i="50"/>
  <c r="T2193" i="50" s="1"/>
  <c r="P2194" i="50"/>
  <c r="S2194" i="50"/>
  <c r="T2194" i="50" s="1"/>
  <c r="P2195" i="50"/>
  <c r="S2195" i="50"/>
  <c r="T2195" i="50" s="1"/>
  <c r="P2196" i="50"/>
  <c r="S2196" i="50"/>
  <c r="T2196" i="50" s="1"/>
  <c r="P2197" i="50"/>
  <c r="S2197" i="50"/>
  <c r="T2197" i="50" s="1"/>
  <c r="P2198" i="50"/>
  <c r="S2198" i="50"/>
  <c r="T2198" i="50" s="1"/>
  <c r="P2199" i="50"/>
  <c r="S2199" i="50"/>
  <c r="T2199" i="50" s="1"/>
  <c r="P2200" i="50"/>
  <c r="S2200" i="50"/>
  <c r="T2200" i="50" s="1"/>
  <c r="P2201" i="50"/>
  <c r="S2201" i="50"/>
  <c r="T2201" i="50" s="1"/>
  <c r="P2202" i="50"/>
  <c r="S2202" i="50"/>
  <c r="T2202" i="50" s="1"/>
  <c r="P2203" i="50"/>
  <c r="S2203" i="50"/>
  <c r="T2203" i="50" s="1"/>
  <c r="P2204" i="50"/>
  <c r="S2204" i="50"/>
  <c r="T2204" i="50" s="1"/>
  <c r="P2205" i="50"/>
  <c r="S2205" i="50"/>
  <c r="T2205" i="50" s="1"/>
  <c r="P2206" i="50"/>
  <c r="S2206" i="50"/>
  <c r="T2206" i="50" s="1"/>
  <c r="P2207" i="50"/>
  <c r="S2207" i="50"/>
  <c r="T2207" i="50" s="1"/>
  <c r="P2208" i="50"/>
  <c r="S2208" i="50"/>
  <c r="T2208" i="50" s="1"/>
  <c r="P2209" i="50"/>
  <c r="S2209" i="50"/>
  <c r="T2209" i="50" s="1"/>
  <c r="P2210" i="50"/>
  <c r="S2210" i="50"/>
  <c r="T2210" i="50" s="1"/>
  <c r="P2211" i="50"/>
  <c r="S2211" i="50"/>
  <c r="T2211" i="50" s="1"/>
  <c r="P2212" i="50"/>
  <c r="S2212" i="50"/>
  <c r="T2212" i="50" s="1"/>
  <c r="P2213" i="50"/>
  <c r="S2213" i="50"/>
  <c r="T2213" i="50" s="1"/>
  <c r="P2214" i="50"/>
  <c r="S2214" i="50"/>
  <c r="T2214" i="50" s="1"/>
  <c r="P2215" i="50"/>
  <c r="S2215" i="50"/>
  <c r="T2215" i="50" s="1"/>
  <c r="P2216" i="50"/>
  <c r="S2216" i="50"/>
  <c r="T2216" i="50" s="1"/>
  <c r="P2217" i="50"/>
  <c r="S2217" i="50"/>
  <c r="T2217" i="50" s="1"/>
  <c r="P2218" i="50"/>
  <c r="S2218" i="50"/>
  <c r="T2218" i="50" s="1"/>
  <c r="P2219" i="50"/>
  <c r="S2219" i="50"/>
  <c r="T2219" i="50" s="1"/>
  <c r="P2220" i="50"/>
  <c r="S2220" i="50"/>
  <c r="T2220" i="50" s="1"/>
  <c r="P2221" i="50"/>
  <c r="S2221" i="50"/>
  <c r="T2221" i="50" s="1"/>
  <c r="P2222" i="50"/>
  <c r="S2222" i="50"/>
  <c r="T2222" i="50" s="1"/>
  <c r="P2223" i="50"/>
  <c r="S2223" i="50"/>
  <c r="T2223" i="50" s="1"/>
  <c r="P2224" i="50"/>
  <c r="S2224" i="50"/>
  <c r="T2224" i="50" s="1"/>
  <c r="P2225" i="50"/>
  <c r="S2225" i="50"/>
  <c r="T2225" i="50" s="1"/>
  <c r="P2226" i="50"/>
  <c r="S2226" i="50"/>
  <c r="T2226" i="50" s="1"/>
  <c r="P2227" i="50"/>
  <c r="S2227" i="50"/>
  <c r="T2227" i="50" s="1"/>
  <c r="P2228" i="50"/>
  <c r="S2228" i="50"/>
  <c r="T2228" i="50" s="1"/>
  <c r="P2229" i="50"/>
  <c r="S2229" i="50"/>
  <c r="T2229" i="50" s="1"/>
  <c r="P2230" i="50"/>
  <c r="S2230" i="50"/>
  <c r="T2230" i="50" s="1"/>
  <c r="P2231" i="50"/>
  <c r="S2231" i="50"/>
  <c r="T2231" i="50" s="1"/>
  <c r="P2232" i="50"/>
  <c r="S2232" i="50"/>
  <c r="T2232" i="50" s="1"/>
  <c r="P2233" i="50"/>
  <c r="S2233" i="50"/>
  <c r="T2233" i="50" s="1"/>
  <c r="P2234" i="50"/>
  <c r="S2234" i="50"/>
  <c r="T2234" i="50" s="1"/>
  <c r="P2235" i="50"/>
  <c r="S2235" i="50"/>
  <c r="T2235" i="50" s="1"/>
  <c r="P2236" i="50"/>
  <c r="S2236" i="50"/>
  <c r="T2236" i="50" s="1"/>
  <c r="P2237" i="50"/>
  <c r="S2237" i="50"/>
  <c r="T2237" i="50" s="1"/>
  <c r="P2238" i="50"/>
  <c r="S2238" i="50"/>
  <c r="T2238" i="50" s="1"/>
  <c r="P2239" i="50"/>
  <c r="S2239" i="50"/>
  <c r="T2239" i="50" s="1"/>
  <c r="P2240" i="50"/>
  <c r="S2240" i="50"/>
  <c r="T2240" i="50" s="1"/>
  <c r="P2241" i="50"/>
  <c r="S2241" i="50"/>
  <c r="T2241" i="50" s="1"/>
  <c r="P2242" i="50"/>
  <c r="S2242" i="50"/>
  <c r="T2242" i="50" s="1"/>
  <c r="P2243" i="50"/>
  <c r="S2243" i="50"/>
  <c r="T2243" i="50" s="1"/>
  <c r="P2244" i="50"/>
  <c r="S2244" i="50"/>
  <c r="T2244" i="50" s="1"/>
  <c r="P2245" i="50"/>
  <c r="S2245" i="50"/>
  <c r="T2245" i="50" s="1"/>
  <c r="P2246" i="50"/>
  <c r="S2246" i="50"/>
  <c r="T2246" i="50" s="1"/>
  <c r="P2247" i="50"/>
  <c r="S2247" i="50"/>
  <c r="T2247" i="50" s="1"/>
  <c r="P2248" i="50"/>
  <c r="S2248" i="50"/>
  <c r="T2248" i="50" s="1"/>
  <c r="P2249" i="50"/>
  <c r="S2249" i="50"/>
  <c r="T2249" i="50" s="1"/>
  <c r="P2250" i="50"/>
  <c r="S2250" i="50"/>
  <c r="T2250" i="50" s="1"/>
  <c r="P2251" i="50"/>
  <c r="S2251" i="50"/>
  <c r="T2251" i="50" s="1"/>
  <c r="P2252" i="50"/>
  <c r="S2252" i="50"/>
  <c r="T2252" i="50" s="1"/>
  <c r="P2253" i="50"/>
  <c r="S2253" i="50"/>
  <c r="T2253" i="50" s="1"/>
  <c r="P2254" i="50"/>
  <c r="S2254" i="50"/>
  <c r="T2254" i="50" s="1"/>
  <c r="P2255" i="50"/>
  <c r="S2255" i="50"/>
  <c r="T2255" i="50" s="1"/>
  <c r="P2256" i="50"/>
  <c r="S2256" i="50"/>
  <c r="T2256" i="50" s="1"/>
  <c r="P2257" i="50"/>
  <c r="S2257" i="50"/>
  <c r="T2257" i="50" s="1"/>
  <c r="P2258" i="50"/>
  <c r="S2258" i="50"/>
  <c r="T2258" i="50" s="1"/>
  <c r="P2259" i="50"/>
  <c r="S2259" i="50"/>
  <c r="T2259" i="50" s="1"/>
  <c r="P2260" i="50"/>
  <c r="S2260" i="50"/>
  <c r="T2260" i="50" s="1"/>
  <c r="P2261" i="50"/>
  <c r="S2261" i="50"/>
  <c r="T2261" i="50" s="1"/>
  <c r="P2262" i="50"/>
  <c r="S2262" i="50"/>
  <c r="T2262" i="50" s="1"/>
  <c r="P2263" i="50"/>
  <c r="S2263" i="50"/>
  <c r="T2263" i="50" s="1"/>
  <c r="P2264" i="50"/>
  <c r="S2264" i="50"/>
  <c r="T2264" i="50" s="1"/>
  <c r="P2265" i="50"/>
  <c r="S2265" i="50"/>
  <c r="T2265" i="50" s="1"/>
  <c r="P2266" i="50"/>
  <c r="S2266" i="50"/>
  <c r="T2266" i="50" s="1"/>
  <c r="P2267" i="50"/>
  <c r="S2267" i="50"/>
  <c r="T2267" i="50" s="1"/>
  <c r="P2268" i="50"/>
  <c r="S2268" i="50"/>
  <c r="T2268" i="50" s="1"/>
  <c r="P2269" i="50"/>
  <c r="S2269" i="50"/>
  <c r="T2269" i="50" s="1"/>
  <c r="P2270" i="50"/>
  <c r="S2270" i="50"/>
  <c r="T2270" i="50" s="1"/>
  <c r="P2271" i="50"/>
  <c r="S2271" i="50"/>
  <c r="T2271" i="50" s="1"/>
  <c r="P2272" i="50"/>
  <c r="S2272" i="50"/>
  <c r="T2272" i="50" s="1"/>
  <c r="P2273" i="50"/>
  <c r="S2273" i="50"/>
  <c r="T2273" i="50" s="1"/>
  <c r="P2274" i="50"/>
  <c r="S2274" i="50"/>
  <c r="T2274" i="50" s="1"/>
  <c r="P2275" i="50"/>
  <c r="S2275" i="50"/>
  <c r="T2275" i="50" s="1"/>
  <c r="P2276" i="50"/>
  <c r="S2276" i="50"/>
  <c r="T2276" i="50" s="1"/>
  <c r="P2277" i="50"/>
  <c r="S2277" i="50"/>
  <c r="T2277" i="50" s="1"/>
  <c r="P2278" i="50"/>
  <c r="S2278" i="50"/>
  <c r="T2278" i="50" s="1"/>
  <c r="P2279" i="50"/>
  <c r="S2279" i="50"/>
  <c r="T2279" i="50" s="1"/>
  <c r="P2280" i="50"/>
  <c r="S2280" i="50"/>
  <c r="T2280" i="50" s="1"/>
  <c r="P2281" i="50"/>
  <c r="S2281" i="50"/>
  <c r="T2281" i="50" s="1"/>
  <c r="P2282" i="50"/>
  <c r="S2282" i="50"/>
  <c r="T2282" i="50" s="1"/>
  <c r="P2283" i="50"/>
  <c r="S2283" i="50"/>
  <c r="T2283" i="50" s="1"/>
  <c r="P2284" i="50"/>
  <c r="S2284" i="50"/>
  <c r="T2284" i="50" s="1"/>
  <c r="P2285" i="50"/>
  <c r="S2285" i="50"/>
  <c r="T2285" i="50" s="1"/>
  <c r="P2286" i="50"/>
  <c r="S2286" i="50"/>
  <c r="T2286" i="50" s="1"/>
  <c r="P2287" i="50"/>
  <c r="S2287" i="50"/>
  <c r="T2287" i="50" s="1"/>
  <c r="P2288" i="50"/>
  <c r="S2288" i="50"/>
  <c r="T2288" i="50" s="1"/>
  <c r="P2289" i="50"/>
  <c r="S2289" i="50"/>
  <c r="T2289" i="50" s="1"/>
  <c r="P2290" i="50"/>
  <c r="S2290" i="50"/>
  <c r="T2290" i="50" s="1"/>
  <c r="P2291" i="50"/>
  <c r="S2291" i="50"/>
  <c r="T2291" i="50" s="1"/>
  <c r="P2292" i="50"/>
  <c r="S2292" i="50"/>
  <c r="T2292" i="50" s="1"/>
  <c r="P2293" i="50"/>
  <c r="S2293" i="50"/>
  <c r="T2293" i="50" s="1"/>
  <c r="P2294" i="50"/>
  <c r="S2294" i="50"/>
  <c r="T2294" i="50" s="1"/>
  <c r="P2295" i="50"/>
  <c r="S2295" i="50"/>
  <c r="T2295" i="50" s="1"/>
  <c r="P2296" i="50"/>
  <c r="S2296" i="50"/>
  <c r="T2296" i="50" s="1"/>
  <c r="P2297" i="50"/>
  <c r="S2297" i="50"/>
  <c r="T2297" i="50" s="1"/>
  <c r="P2298" i="50"/>
  <c r="S2298" i="50"/>
  <c r="T2298" i="50" s="1"/>
  <c r="P2299" i="50"/>
  <c r="S2299" i="50"/>
  <c r="T2299" i="50" s="1"/>
  <c r="P2300" i="50"/>
  <c r="S2300" i="50"/>
  <c r="T2300" i="50" s="1"/>
  <c r="P2301" i="50"/>
  <c r="S2301" i="50"/>
  <c r="T2301" i="50" s="1"/>
  <c r="P2302" i="50"/>
  <c r="S2302" i="50"/>
  <c r="T2302" i="50" s="1"/>
  <c r="P2303" i="50"/>
  <c r="S2303" i="50"/>
  <c r="T2303" i="50" s="1"/>
  <c r="P2304" i="50"/>
  <c r="S2304" i="50"/>
  <c r="T2304" i="50" s="1"/>
  <c r="P2305" i="50"/>
  <c r="S2305" i="50"/>
  <c r="T2305" i="50" s="1"/>
  <c r="P2306" i="50"/>
  <c r="S2306" i="50"/>
  <c r="T2306" i="50" s="1"/>
  <c r="P2307" i="50"/>
  <c r="S2307" i="50"/>
  <c r="T2307" i="50" s="1"/>
  <c r="P2308" i="50"/>
  <c r="S2308" i="50"/>
  <c r="T2308" i="50" s="1"/>
  <c r="P2309" i="50"/>
  <c r="S2309" i="50"/>
  <c r="T2309" i="50" s="1"/>
  <c r="P2310" i="50"/>
  <c r="S2310" i="50"/>
  <c r="T2310" i="50" s="1"/>
  <c r="P2311" i="50"/>
  <c r="S2311" i="50"/>
  <c r="T2311" i="50" s="1"/>
  <c r="P2312" i="50"/>
  <c r="S2312" i="50"/>
  <c r="T2312" i="50" s="1"/>
  <c r="P2313" i="50"/>
  <c r="S2313" i="50"/>
  <c r="T2313" i="50" s="1"/>
  <c r="P2314" i="50"/>
  <c r="S2314" i="50"/>
  <c r="T2314" i="50" s="1"/>
  <c r="P2315" i="50"/>
  <c r="S2315" i="50"/>
  <c r="T2315" i="50" s="1"/>
  <c r="P2316" i="50"/>
  <c r="S2316" i="50"/>
  <c r="T2316" i="50" s="1"/>
  <c r="P2317" i="50"/>
  <c r="S2317" i="50"/>
  <c r="T2317" i="50" s="1"/>
  <c r="P2318" i="50"/>
  <c r="S2318" i="50"/>
  <c r="T2318" i="50" s="1"/>
  <c r="P2319" i="50"/>
  <c r="S2319" i="50"/>
  <c r="T2319" i="50" s="1"/>
  <c r="P2320" i="50"/>
  <c r="S2320" i="50"/>
  <c r="T2320" i="50" s="1"/>
  <c r="P2321" i="50"/>
  <c r="S2321" i="50"/>
  <c r="T2321" i="50" s="1"/>
  <c r="P2322" i="50"/>
  <c r="S2322" i="50"/>
  <c r="T2322" i="50" s="1"/>
  <c r="P2323" i="50"/>
  <c r="S2323" i="50"/>
  <c r="T2323" i="50" s="1"/>
  <c r="P2324" i="50"/>
  <c r="S2324" i="50"/>
  <c r="T2324" i="50" s="1"/>
  <c r="P2325" i="50"/>
  <c r="S2325" i="50"/>
  <c r="T2325" i="50" s="1"/>
  <c r="P2326" i="50"/>
  <c r="S2326" i="50"/>
  <c r="T2326" i="50" s="1"/>
  <c r="P2327" i="50"/>
  <c r="S2327" i="50"/>
  <c r="T2327" i="50" s="1"/>
  <c r="P2328" i="50"/>
  <c r="S2328" i="50"/>
  <c r="T2328" i="50" s="1"/>
  <c r="P2329" i="50"/>
  <c r="S2329" i="50"/>
  <c r="T2329" i="50" s="1"/>
  <c r="P2330" i="50"/>
  <c r="S2330" i="50"/>
  <c r="T2330" i="50" s="1"/>
  <c r="P2331" i="50"/>
  <c r="S2331" i="50"/>
  <c r="T2331" i="50" s="1"/>
  <c r="P2332" i="50"/>
  <c r="S2332" i="50"/>
  <c r="T2332" i="50" s="1"/>
  <c r="P2333" i="50"/>
  <c r="S2333" i="50"/>
  <c r="T2333" i="50" s="1"/>
  <c r="P2334" i="50"/>
  <c r="S2334" i="50"/>
  <c r="T2334" i="50" s="1"/>
  <c r="P2335" i="50"/>
  <c r="S2335" i="50"/>
  <c r="T2335" i="50" s="1"/>
  <c r="P2336" i="50"/>
  <c r="S2336" i="50"/>
  <c r="T2336" i="50" s="1"/>
  <c r="P2337" i="50"/>
  <c r="S2337" i="50"/>
  <c r="T2337" i="50" s="1"/>
  <c r="P2338" i="50"/>
  <c r="S2338" i="50"/>
  <c r="T2338" i="50" s="1"/>
  <c r="P2339" i="50"/>
  <c r="S2339" i="50"/>
  <c r="T2339" i="50" s="1"/>
  <c r="P2340" i="50"/>
  <c r="S2340" i="50"/>
  <c r="T2340" i="50" s="1"/>
  <c r="P2341" i="50"/>
  <c r="S2341" i="50"/>
  <c r="T2341" i="50" s="1"/>
  <c r="P2342" i="50"/>
  <c r="S2342" i="50"/>
  <c r="T2342" i="50" s="1"/>
  <c r="P2343" i="50"/>
  <c r="S2343" i="50"/>
  <c r="T2343" i="50" s="1"/>
  <c r="P2344" i="50"/>
  <c r="S2344" i="50"/>
  <c r="T2344" i="50" s="1"/>
  <c r="P2345" i="50"/>
  <c r="S2345" i="50"/>
  <c r="T2345" i="50" s="1"/>
  <c r="P2346" i="50"/>
  <c r="S2346" i="50"/>
  <c r="T2346" i="50" s="1"/>
  <c r="P2347" i="50"/>
  <c r="S2347" i="50"/>
  <c r="T2347" i="50" s="1"/>
  <c r="P2348" i="50"/>
  <c r="S2348" i="50"/>
  <c r="T2348" i="50" s="1"/>
  <c r="P2349" i="50"/>
  <c r="S2349" i="50"/>
  <c r="T2349" i="50" s="1"/>
  <c r="P2350" i="50"/>
  <c r="S2350" i="50"/>
  <c r="T2350" i="50" s="1"/>
  <c r="P2351" i="50"/>
  <c r="S2351" i="50"/>
  <c r="T2351" i="50" s="1"/>
  <c r="P2352" i="50"/>
  <c r="S2352" i="50"/>
  <c r="T2352" i="50" s="1"/>
  <c r="P2353" i="50"/>
  <c r="S2353" i="50"/>
  <c r="T2353" i="50" s="1"/>
  <c r="P2354" i="50"/>
  <c r="S2354" i="50"/>
  <c r="T2354" i="50" s="1"/>
  <c r="P2355" i="50"/>
  <c r="S2355" i="50"/>
  <c r="T2355" i="50" s="1"/>
  <c r="P2356" i="50"/>
  <c r="S2356" i="50"/>
  <c r="T2356" i="50" s="1"/>
  <c r="P2357" i="50"/>
  <c r="S2357" i="50"/>
  <c r="T2357" i="50" s="1"/>
  <c r="P2358" i="50"/>
  <c r="S2358" i="50"/>
  <c r="T2358" i="50" s="1"/>
  <c r="P2359" i="50"/>
  <c r="S2359" i="50"/>
  <c r="T2359" i="50" s="1"/>
  <c r="P2360" i="50"/>
  <c r="S2360" i="50"/>
  <c r="T2360" i="50" s="1"/>
  <c r="P2361" i="50"/>
  <c r="S2361" i="50"/>
  <c r="T2361" i="50" s="1"/>
  <c r="P2362" i="50"/>
  <c r="S2362" i="50"/>
  <c r="T2362" i="50" s="1"/>
  <c r="P2363" i="50"/>
  <c r="S2363" i="50"/>
  <c r="T2363" i="50" s="1"/>
  <c r="P2364" i="50"/>
  <c r="S2364" i="50"/>
  <c r="T2364" i="50" s="1"/>
  <c r="P2365" i="50"/>
  <c r="S2365" i="50"/>
  <c r="T2365" i="50" s="1"/>
  <c r="P2366" i="50"/>
  <c r="S2366" i="50"/>
  <c r="T2366" i="50" s="1"/>
  <c r="P2367" i="50"/>
  <c r="S2367" i="50"/>
  <c r="T2367" i="50" s="1"/>
  <c r="P2368" i="50"/>
  <c r="S2368" i="50"/>
  <c r="T2368" i="50" s="1"/>
  <c r="P2369" i="50"/>
  <c r="S2369" i="50"/>
  <c r="T2369" i="50" s="1"/>
  <c r="P2370" i="50"/>
  <c r="S2370" i="50"/>
  <c r="T2370" i="50" s="1"/>
  <c r="P2371" i="50"/>
  <c r="S2371" i="50"/>
  <c r="T2371" i="50" s="1"/>
  <c r="P2372" i="50"/>
  <c r="S2372" i="50"/>
  <c r="T2372" i="50" s="1"/>
  <c r="P2373" i="50"/>
  <c r="S2373" i="50"/>
  <c r="T2373" i="50" s="1"/>
  <c r="P2374" i="50"/>
  <c r="S2374" i="50"/>
  <c r="T2374" i="50" s="1"/>
  <c r="P2375" i="50"/>
  <c r="S2375" i="50"/>
  <c r="T2375" i="50" s="1"/>
  <c r="P2376" i="50"/>
  <c r="S2376" i="50"/>
  <c r="T2376" i="50" s="1"/>
  <c r="P2377" i="50"/>
  <c r="S2377" i="50"/>
  <c r="T2377" i="50" s="1"/>
  <c r="P2378" i="50"/>
  <c r="S2378" i="50"/>
  <c r="T2378" i="50" s="1"/>
  <c r="P2379" i="50"/>
  <c r="S2379" i="50"/>
  <c r="T2379" i="50" s="1"/>
  <c r="P2380" i="50"/>
  <c r="S2380" i="50"/>
  <c r="T2380" i="50" s="1"/>
  <c r="P2381" i="50"/>
  <c r="S2381" i="50"/>
  <c r="T2381" i="50" s="1"/>
  <c r="P2382" i="50"/>
  <c r="S2382" i="50"/>
  <c r="T2382" i="50" s="1"/>
  <c r="P2383" i="50"/>
  <c r="S2383" i="50"/>
  <c r="T2383" i="50" s="1"/>
  <c r="P2384" i="50"/>
  <c r="S2384" i="50"/>
  <c r="T2384" i="50" s="1"/>
  <c r="P2385" i="50"/>
  <c r="S2385" i="50"/>
  <c r="T2385" i="50" s="1"/>
  <c r="P2386" i="50"/>
  <c r="S2386" i="50"/>
  <c r="T2386" i="50" s="1"/>
  <c r="P2387" i="50"/>
  <c r="S2387" i="50"/>
  <c r="T2387" i="50" s="1"/>
  <c r="P2388" i="50"/>
  <c r="S2388" i="50"/>
  <c r="T2388" i="50" s="1"/>
  <c r="P2389" i="50"/>
  <c r="S2389" i="50"/>
  <c r="T2389" i="50" s="1"/>
  <c r="P2390" i="50"/>
  <c r="S2390" i="50"/>
  <c r="T2390" i="50" s="1"/>
  <c r="P2391" i="50"/>
  <c r="S2391" i="50"/>
  <c r="T2391" i="50" s="1"/>
  <c r="P2392" i="50"/>
  <c r="S2392" i="50"/>
  <c r="T2392" i="50" s="1"/>
  <c r="P2393" i="50"/>
  <c r="S2393" i="50"/>
  <c r="T2393" i="50" s="1"/>
  <c r="P2394" i="50"/>
  <c r="S2394" i="50"/>
  <c r="T2394" i="50" s="1"/>
  <c r="P2395" i="50"/>
  <c r="S2395" i="50"/>
  <c r="T2395" i="50" s="1"/>
  <c r="P2396" i="50"/>
  <c r="S2396" i="50"/>
  <c r="T2396" i="50" s="1"/>
  <c r="P2397" i="50"/>
  <c r="S2397" i="50"/>
  <c r="T2397" i="50" s="1"/>
  <c r="P2398" i="50"/>
  <c r="S2398" i="50"/>
  <c r="T2398" i="50" s="1"/>
  <c r="P2399" i="50"/>
  <c r="S2399" i="50"/>
  <c r="T2399" i="50" s="1"/>
  <c r="P2400" i="50"/>
  <c r="S2400" i="50"/>
  <c r="T2400" i="50" s="1"/>
  <c r="P2401" i="50"/>
  <c r="S2401" i="50"/>
  <c r="T2401" i="50" s="1"/>
  <c r="P2402" i="50"/>
  <c r="S2402" i="50"/>
  <c r="T2402" i="50" s="1"/>
  <c r="P2403" i="50"/>
  <c r="S2403" i="50"/>
  <c r="T2403" i="50" s="1"/>
  <c r="P2404" i="50"/>
  <c r="S2404" i="50"/>
  <c r="T2404" i="50" s="1"/>
  <c r="P2405" i="50"/>
  <c r="S2405" i="50"/>
  <c r="T2405" i="50" s="1"/>
  <c r="P2406" i="50"/>
  <c r="S2406" i="50"/>
  <c r="T2406" i="50" s="1"/>
  <c r="P2407" i="50"/>
  <c r="S2407" i="50"/>
  <c r="T2407" i="50" s="1"/>
  <c r="P2408" i="50"/>
  <c r="S2408" i="50"/>
  <c r="T2408" i="50" s="1"/>
  <c r="P2409" i="50"/>
  <c r="S2409" i="50"/>
  <c r="T2409" i="50" s="1"/>
  <c r="P2410" i="50"/>
  <c r="S2410" i="50"/>
  <c r="T2410" i="50" s="1"/>
  <c r="P2411" i="50"/>
  <c r="S2411" i="50"/>
  <c r="T2411" i="50" s="1"/>
  <c r="P2412" i="50"/>
  <c r="S2412" i="50"/>
  <c r="T2412" i="50" s="1"/>
  <c r="P2413" i="50"/>
  <c r="S2413" i="50"/>
  <c r="T2413" i="50" s="1"/>
  <c r="P2414" i="50"/>
  <c r="S2414" i="50"/>
  <c r="T2414" i="50" s="1"/>
  <c r="P2415" i="50"/>
  <c r="S2415" i="50"/>
  <c r="T2415" i="50" s="1"/>
  <c r="P2416" i="50"/>
  <c r="S2416" i="50"/>
  <c r="T2416" i="50" s="1"/>
  <c r="P2417" i="50"/>
  <c r="S2417" i="50"/>
  <c r="T2417" i="50" s="1"/>
  <c r="P2418" i="50"/>
  <c r="S2418" i="50"/>
  <c r="T2418" i="50" s="1"/>
  <c r="P2419" i="50"/>
  <c r="S2419" i="50"/>
  <c r="T2419" i="50" s="1"/>
  <c r="P2420" i="50"/>
  <c r="S2420" i="50"/>
  <c r="T2420" i="50" s="1"/>
  <c r="P2421" i="50"/>
  <c r="S2421" i="50"/>
  <c r="T2421" i="50" s="1"/>
  <c r="P2422" i="50"/>
  <c r="S2422" i="50"/>
  <c r="T2422" i="50" s="1"/>
  <c r="P2423" i="50"/>
  <c r="S2423" i="50"/>
  <c r="T2423" i="50" s="1"/>
  <c r="P2424" i="50"/>
  <c r="S2424" i="50"/>
  <c r="T2424" i="50" s="1"/>
  <c r="P2425" i="50"/>
  <c r="S2425" i="50"/>
  <c r="T2425" i="50" s="1"/>
  <c r="P2426" i="50"/>
  <c r="S2426" i="50"/>
  <c r="T2426" i="50" s="1"/>
  <c r="P2427" i="50"/>
  <c r="S2427" i="50"/>
  <c r="T2427" i="50" s="1"/>
  <c r="P2428" i="50"/>
  <c r="S2428" i="50"/>
  <c r="T2428" i="50" s="1"/>
  <c r="P2429" i="50"/>
  <c r="S2429" i="50"/>
  <c r="T2429" i="50" s="1"/>
  <c r="P2430" i="50"/>
  <c r="S2430" i="50"/>
  <c r="T2430" i="50" s="1"/>
  <c r="P2431" i="50"/>
  <c r="S2431" i="50"/>
  <c r="T2431" i="50" s="1"/>
  <c r="P2432" i="50"/>
  <c r="S2432" i="50"/>
  <c r="T2432" i="50" s="1"/>
  <c r="P2433" i="50"/>
  <c r="S2433" i="50"/>
  <c r="T2433" i="50" s="1"/>
  <c r="P2434" i="50"/>
  <c r="S2434" i="50"/>
  <c r="T2434" i="50" s="1"/>
  <c r="P2435" i="50"/>
  <c r="S2435" i="50"/>
  <c r="T2435" i="50" s="1"/>
  <c r="P2436" i="50"/>
  <c r="S2436" i="50"/>
  <c r="T2436" i="50" s="1"/>
  <c r="P2437" i="50"/>
  <c r="S2437" i="50"/>
  <c r="T2437" i="50" s="1"/>
  <c r="P2438" i="50"/>
  <c r="S2438" i="50"/>
  <c r="T2438" i="50" s="1"/>
  <c r="P2439" i="50"/>
  <c r="S2439" i="50"/>
  <c r="T2439" i="50" s="1"/>
  <c r="P2440" i="50"/>
  <c r="S2440" i="50"/>
  <c r="T2440" i="50" s="1"/>
  <c r="P2441" i="50"/>
  <c r="S2441" i="50"/>
  <c r="T2441" i="50" s="1"/>
  <c r="P2442" i="50"/>
  <c r="S2442" i="50"/>
  <c r="T2442" i="50" s="1"/>
  <c r="P2443" i="50"/>
  <c r="S2443" i="50"/>
  <c r="T2443" i="50" s="1"/>
  <c r="P2444" i="50"/>
  <c r="S2444" i="50"/>
  <c r="T2444" i="50" s="1"/>
  <c r="P2445" i="50"/>
  <c r="S2445" i="50"/>
  <c r="T2445" i="50" s="1"/>
  <c r="P2446" i="50"/>
  <c r="S2446" i="50"/>
  <c r="T2446" i="50" s="1"/>
  <c r="P2447" i="50"/>
  <c r="S2447" i="50"/>
  <c r="T2447" i="50" s="1"/>
  <c r="P2448" i="50"/>
  <c r="S2448" i="50"/>
  <c r="T2448" i="50" s="1"/>
  <c r="P2449" i="50"/>
  <c r="S2449" i="50"/>
  <c r="T2449" i="50" s="1"/>
  <c r="P2450" i="50"/>
  <c r="S2450" i="50"/>
  <c r="T2450" i="50" s="1"/>
  <c r="P2451" i="50"/>
  <c r="S2451" i="50"/>
  <c r="T2451" i="50" s="1"/>
  <c r="P2452" i="50"/>
  <c r="S2452" i="50"/>
  <c r="T2452" i="50" s="1"/>
  <c r="P2453" i="50"/>
  <c r="S2453" i="50"/>
  <c r="T2453" i="50" s="1"/>
  <c r="P2454" i="50"/>
  <c r="S2454" i="50"/>
  <c r="T2454" i="50" s="1"/>
  <c r="P2455" i="50"/>
  <c r="S2455" i="50"/>
  <c r="T2455" i="50" s="1"/>
  <c r="P2456" i="50"/>
  <c r="S2456" i="50"/>
  <c r="T2456" i="50" s="1"/>
  <c r="P2457" i="50"/>
  <c r="S2457" i="50"/>
  <c r="T2457" i="50" s="1"/>
  <c r="P2458" i="50"/>
  <c r="S2458" i="50"/>
  <c r="T2458" i="50" s="1"/>
  <c r="P2459" i="50"/>
  <c r="S2459" i="50"/>
  <c r="T2459" i="50" s="1"/>
  <c r="P2460" i="50"/>
  <c r="S2460" i="50"/>
  <c r="T2460" i="50" s="1"/>
  <c r="P2461" i="50"/>
  <c r="S2461" i="50"/>
  <c r="T2461" i="50" s="1"/>
  <c r="P2462" i="50"/>
  <c r="S2462" i="50"/>
  <c r="T2462" i="50" s="1"/>
  <c r="P2463" i="50"/>
  <c r="S2463" i="50"/>
  <c r="T2463" i="50" s="1"/>
  <c r="P2464" i="50"/>
  <c r="S2464" i="50"/>
  <c r="T2464" i="50" s="1"/>
  <c r="P2465" i="50"/>
  <c r="S2465" i="50"/>
  <c r="T2465" i="50" s="1"/>
  <c r="P2466" i="50"/>
  <c r="S2466" i="50"/>
  <c r="T2466" i="50" s="1"/>
  <c r="P2467" i="50"/>
  <c r="S2467" i="50"/>
  <c r="T2467" i="50" s="1"/>
  <c r="P2468" i="50"/>
  <c r="S2468" i="50"/>
  <c r="T2468" i="50" s="1"/>
  <c r="P2469" i="50"/>
  <c r="S2469" i="50"/>
  <c r="T2469" i="50" s="1"/>
  <c r="P2470" i="50"/>
  <c r="S2470" i="50"/>
  <c r="T2470" i="50" s="1"/>
  <c r="P2471" i="50"/>
  <c r="S2471" i="50"/>
  <c r="T2471" i="50" s="1"/>
  <c r="P2472" i="50"/>
  <c r="S2472" i="50"/>
  <c r="T2472" i="50" s="1"/>
  <c r="P2473" i="50"/>
  <c r="S2473" i="50"/>
  <c r="T2473" i="50" s="1"/>
  <c r="P2474" i="50"/>
  <c r="S2474" i="50"/>
  <c r="T2474" i="50" s="1"/>
  <c r="P2475" i="50"/>
  <c r="S2475" i="50"/>
  <c r="T2475" i="50" s="1"/>
  <c r="P2476" i="50"/>
  <c r="S2476" i="50"/>
  <c r="T2476" i="50" s="1"/>
  <c r="P2477" i="50"/>
  <c r="S2477" i="50"/>
  <c r="T2477" i="50" s="1"/>
  <c r="P2478" i="50"/>
  <c r="S2478" i="50"/>
  <c r="T2478" i="50" s="1"/>
  <c r="P2479" i="50"/>
  <c r="S2479" i="50"/>
  <c r="T2479" i="50" s="1"/>
  <c r="P2480" i="50"/>
  <c r="S2480" i="50"/>
  <c r="T2480" i="50" s="1"/>
  <c r="P2481" i="50"/>
  <c r="S2481" i="50"/>
  <c r="T2481" i="50" s="1"/>
  <c r="P2482" i="50"/>
  <c r="S2482" i="50"/>
  <c r="T2482" i="50" s="1"/>
  <c r="P2483" i="50"/>
  <c r="S2483" i="50"/>
  <c r="T2483" i="50" s="1"/>
  <c r="P2484" i="50"/>
  <c r="S2484" i="50"/>
  <c r="T2484" i="50" s="1"/>
  <c r="P2485" i="50"/>
  <c r="S2485" i="50"/>
  <c r="T2485" i="50" s="1"/>
  <c r="P2486" i="50"/>
  <c r="S2486" i="50"/>
  <c r="T2486" i="50" s="1"/>
  <c r="P2487" i="50"/>
  <c r="S2487" i="50"/>
  <c r="T2487" i="50" s="1"/>
  <c r="P2488" i="50"/>
  <c r="S2488" i="50"/>
  <c r="T2488" i="50" s="1"/>
  <c r="P2489" i="50"/>
  <c r="S2489" i="50"/>
  <c r="T2489" i="50" s="1"/>
  <c r="P2490" i="50"/>
  <c r="S2490" i="50"/>
  <c r="T2490" i="50" s="1"/>
  <c r="P2491" i="50"/>
  <c r="S2491" i="50"/>
  <c r="T2491" i="50" s="1"/>
  <c r="P2492" i="50"/>
  <c r="S2492" i="50"/>
  <c r="T2492" i="50" s="1"/>
  <c r="P2493" i="50"/>
  <c r="S2493" i="50"/>
  <c r="T2493" i="50" s="1"/>
  <c r="P2494" i="50"/>
  <c r="S2494" i="50"/>
  <c r="T2494" i="50" s="1"/>
  <c r="P2495" i="50"/>
  <c r="S2495" i="50"/>
  <c r="T2495" i="50" s="1"/>
  <c r="P2496" i="50"/>
  <c r="S2496" i="50"/>
  <c r="T2496" i="50" s="1"/>
  <c r="P2497" i="50"/>
  <c r="S2497" i="50"/>
  <c r="T2497" i="50" s="1"/>
  <c r="P2498" i="50"/>
  <c r="S2498" i="50"/>
  <c r="T2498" i="50" s="1"/>
  <c r="P2499" i="50"/>
  <c r="S2499" i="50"/>
  <c r="T2499" i="50" s="1"/>
  <c r="P2500" i="50"/>
  <c r="S2500" i="50"/>
  <c r="T2500" i="50" s="1"/>
  <c r="P2501" i="50"/>
  <c r="S2501" i="50"/>
  <c r="T2501" i="50" s="1"/>
  <c r="P2502" i="50"/>
  <c r="S2502" i="50"/>
  <c r="T2502" i="50" s="1"/>
  <c r="P2503" i="50"/>
  <c r="S2503" i="50"/>
  <c r="T2503" i="50" s="1"/>
  <c r="P2504" i="50"/>
  <c r="S2504" i="50"/>
  <c r="T2504" i="50" s="1"/>
  <c r="P2505" i="50"/>
  <c r="S2505" i="50"/>
  <c r="T2505" i="50" s="1"/>
  <c r="P2506" i="50"/>
  <c r="S2506" i="50"/>
  <c r="T2506" i="50" s="1"/>
  <c r="P2507" i="50"/>
  <c r="S2507" i="50"/>
  <c r="T2507" i="50" s="1"/>
  <c r="P2508" i="50"/>
  <c r="S2508" i="50"/>
  <c r="T2508" i="50" s="1"/>
  <c r="P2509" i="50"/>
  <c r="S2509" i="50"/>
  <c r="T2509" i="50" s="1"/>
  <c r="P2510" i="50"/>
  <c r="S2510" i="50"/>
  <c r="T2510" i="50" s="1"/>
  <c r="P2511" i="50"/>
  <c r="S2511" i="50"/>
  <c r="T2511" i="50" s="1"/>
  <c r="P2512" i="50"/>
  <c r="S2512" i="50"/>
  <c r="T2512" i="50" s="1"/>
  <c r="P2513" i="50"/>
  <c r="S2513" i="50"/>
  <c r="T2513" i="50" s="1"/>
  <c r="P2514" i="50"/>
  <c r="S2514" i="50"/>
  <c r="T2514" i="50" s="1"/>
  <c r="P2515" i="50"/>
  <c r="S2515" i="50"/>
  <c r="T2515" i="50" s="1"/>
  <c r="P2516" i="50"/>
  <c r="S2516" i="50"/>
  <c r="T2516" i="50" s="1"/>
  <c r="P2517" i="50"/>
  <c r="S2517" i="50"/>
  <c r="T2517" i="50" s="1"/>
  <c r="P2518" i="50"/>
  <c r="S2518" i="50"/>
  <c r="T2518" i="50" s="1"/>
  <c r="P2519" i="50"/>
  <c r="S2519" i="50"/>
  <c r="T2519" i="50" s="1"/>
  <c r="P2520" i="50"/>
  <c r="S2520" i="50"/>
  <c r="T2520" i="50" s="1"/>
  <c r="P2521" i="50"/>
  <c r="S2521" i="50"/>
  <c r="T2521" i="50" s="1"/>
  <c r="P2522" i="50"/>
  <c r="S2522" i="50"/>
  <c r="T2522" i="50" s="1"/>
  <c r="P2523" i="50"/>
  <c r="S2523" i="50"/>
  <c r="T2523" i="50" s="1"/>
  <c r="P2524" i="50"/>
  <c r="S2524" i="50"/>
  <c r="T2524" i="50" s="1"/>
  <c r="P2525" i="50"/>
  <c r="S2525" i="50"/>
  <c r="T2525" i="50" s="1"/>
  <c r="P2526" i="50"/>
  <c r="S2526" i="50"/>
  <c r="T2526" i="50" s="1"/>
  <c r="P2527" i="50"/>
  <c r="S2527" i="50"/>
  <c r="T2527" i="50" s="1"/>
  <c r="P2528" i="50"/>
  <c r="S2528" i="50"/>
  <c r="T2528" i="50" s="1"/>
  <c r="P2529" i="50"/>
  <c r="S2529" i="50"/>
  <c r="T2529" i="50" s="1"/>
  <c r="P2530" i="50"/>
  <c r="S2530" i="50"/>
  <c r="T2530" i="50" s="1"/>
  <c r="P2531" i="50"/>
  <c r="S2531" i="50"/>
  <c r="T2531" i="50" s="1"/>
  <c r="P2532" i="50"/>
  <c r="S2532" i="50"/>
  <c r="T2532" i="50" s="1"/>
  <c r="P2533" i="50"/>
  <c r="S2533" i="50"/>
  <c r="T2533" i="50" s="1"/>
  <c r="P2534" i="50"/>
  <c r="S2534" i="50"/>
  <c r="T2534" i="50" s="1"/>
  <c r="P2535" i="50"/>
  <c r="S2535" i="50"/>
  <c r="T2535" i="50" s="1"/>
  <c r="P2536" i="50"/>
  <c r="S2536" i="50"/>
  <c r="T2536" i="50" s="1"/>
  <c r="P2537" i="50"/>
  <c r="S2537" i="50"/>
  <c r="T2537" i="50" s="1"/>
  <c r="P2538" i="50"/>
  <c r="S2538" i="50"/>
  <c r="T2538" i="50" s="1"/>
  <c r="P2539" i="50"/>
  <c r="S2539" i="50"/>
  <c r="T2539" i="50" s="1"/>
  <c r="P2540" i="50"/>
  <c r="S2540" i="50"/>
  <c r="T2540" i="50" s="1"/>
  <c r="P2541" i="50"/>
  <c r="S2541" i="50"/>
  <c r="T2541" i="50" s="1"/>
  <c r="P2542" i="50"/>
  <c r="S2542" i="50"/>
  <c r="T2542" i="50" s="1"/>
  <c r="P2543" i="50"/>
  <c r="S2543" i="50"/>
  <c r="T2543" i="50" s="1"/>
  <c r="P2544" i="50"/>
  <c r="S2544" i="50"/>
  <c r="T2544" i="50" s="1"/>
  <c r="P2545" i="50"/>
  <c r="S2545" i="50"/>
  <c r="T2545" i="50" s="1"/>
  <c r="P2546" i="50"/>
  <c r="S2546" i="50"/>
  <c r="T2546" i="50" s="1"/>
  <c r="P2547" i="50"/>
  <c r="S2547" i="50"/>
  <c r="T2547" i="50" s="1"/>
  <c r="P2548" i="50"/>
  <c r="S2548" i="50"/>
  <c r="T2548" i="50" s="1"/>
  <c r="P2549" i="50"/>
  <c r="S2549" i="50"/>
  <c r="T2549" i="50" s="1"/>
  <c r="P2550" i="50"/>
  <c r="S2550" i="50"/>
  <c r="T2550" i="50" s="1"/>
  <c r="P2551" i="50"/>
  <c r="S2551" i="50"/>
  <c r="T2551" i="50" s="1"/>
  <c r="P2552" i="50"/>
  <c r="S2552" i="50"/>
  <c r="T2552" i="50" s="1"/>
  <c r="P2553" i="50"/>
  <c r="S2553" i="50"/>
  <c r="T2553" i="50" s="1"/>
  <c r="P2554" i="50"/>
  <c r="S2554" i="50"/>
  <c r="T2554" i="50" s="1"/>
  <c r="P2555" i="50"/>
  <c r="S2555" i="50"/>
  <c r="T2555" i="50" s="1"/>
  <c r="P2556" i="50"/>
  <c r="S2556" i="50"/>
  <c r="T2556" i="50" s="1"/>
  <c r="P2557" i="50"/>
  <c r="S2557" i="50"/>
  <c r="T2557" i="50" s="1"/>
  <c r="P2558" i="50"/>
  <c r="S2558" i="50"/>
  <c r="T2558" i="50" s="1"/>
  <c r="P2559" i="50"/>
  <c r="S2559" i="50"/>
  <c r="T2559" i="50" s="1"/>
  <c r="P2560" i="50"/>
  <c r="S2560" i="50"/>
  <c r="T2560" i="50" s="1"/>
  <c r="P2561" i="50"/>
  <c r="S2561" i="50"/>
  <c r="T2561" i="50" s="1"/>
  <c r="P2562" i="50"/>
  <c r="S2562" i="50"/>
  <c r="T2562" i="50" s="1"/>
  <c r="P2563" i="50"/>
  <c r="S2563" i="50"/>
  <c r="T2563" i="50" s="1"/>
  <c r="P2564" i="50"/>
  <c r="S2564" i="50"/>
  <c r="T2564" i="50" s="1"/>
  <c r="P2565" i="50"/>
  <c r="S2565" i="50"/>
  <c r="T2565" i="50" s="1"/>
  <c r="P2566" i="50"/>
  <c r="S2566" i="50"/>
  <c r="T2566" i="50" s="1"/>
  <c r="P2567" i="50"/>
  <c r="S2567" i="50"/>
  <c r="T2567" i="50" s="1"/>
  <c r="P2568" i="50"/>
  <c r="S2568" i="50"/>
  <c r="T2568" i="50" s="1"/>
  <c r="P2569" i="50"/>
  <c r="S2569" i="50"/>
  <c r="T2569" i="50" s="1"/>
  <c r="P2570" i="50"/>
  <c r="S2570" i="50"/>
  <c r="T2570" i="50" s="1"/>
  <c r="P2571" i="50"/>
  <c r="S2571" i="50"/>
  <c r="T2571" i="50" s="1"/>
  <c r="P2572" i="50"/>
  <c r="S2572" i="50"/>
  <c r="T2572" i="50" s="1"/>
  <c r="P2573" i="50"/>
  <c r="S2573" i="50"/>
  <c r="T2573" i="50" s="1"/>
  <c r="P2574" i="50"/>
  <c r="S2574" i="50"/>
  <c r="T2574" i="50" s="1"/>
  <c r="P2575" i="50"/>
  <c r="S2575" i="50"/>
  <c r="T2575" i="50" s="1"/>
  <c r="P2576" i="50"/>
  <c r="S2576" i="50"/>
  <c r="T2576" i="50" s="1"/>
  <c r="P2577" i="50"/>
  <c r="S2577" i="50"/>
  <c r="T2577" i="50" s="1"/>
  <c r="P2578" i="50"/>
  <c r="S2578" i="50"/>
  <c r="T2578" i="50" s="1"/>
  <c r="P2579" i="50"/>
  <c r="S2579" i="50"/>
  <c r="T2579" i="50" s="1"/>
  <c r="P2580" i="50"/>
  <c r="S2580" i="50"/>
  <c r="T2580" i="50" s="1"/>
  <c r="P2581" i="50"/>
  <c r="S2581" i="50"/>
  <c r="T2581" i="50" s="1"/>
  <c r="P2582" i="50"/>
  <c r="S2582" i="50"/>
  <c r="T2582" i="50" s="1"/>
  <c r="P2583" i="50"/>
  <c r="S2583" i="50"/>
  <c r="T2583" i="50" s="1"/>
  <c r="P2584" i="50"/>
  <c r="S2584" i="50"/>
  <c r="T2584" i="50" s="1"/>
  <c r="P2585" i="50"/>
  <c r="S2585" i="50"/>
  <c r="T2585" i="50" s="1"/>
  <c r="P2586" i="50"/>
  <c r="S2586" i="50"/>
  <c r="T2586" i="50" s="1"/>
  <c r="P2587" i="50"/>
  <c r="S2587" i="50"/>
  <c r="T2587" i="50" s="1"/>
  <c r="P2588" i="50"/>
  <c r="S2588" i="50"/>
  <c r="T2588" i="50" s="1"/>
  <c r="P2589" i="50"/>
  <c r="S2589" i="50"/>
  <c r="T2589" i="50" s="1"/>
  <c r="P2590" i="50"/>
  <c r="S2590" i="50"/>
  <c r="T2590" i="50" s="1"/>
  <c r="P2591" i="50"/>
  <c r="S2591" i="50"/>
  <c r="T2591" i="50" s="1"/>
  <c r="P2592" i="50"/>
  <c r="S2592" i="50"/>
  <c r="T2592" i="50" s="1"/>
  <c r="P2593" i="50"/>
  <c r="S2593" i="50"/>
  <c r="T2593" i="50" s="1"/>
  <c r="P2594" i="50"/>
  <c r="S2594" i="50"/>
  <c r="T2594" i="50" s="1"/>
  <c r="P2595" i="50"/>
  <c r="S2595" i="50"/>
  <c r="T2595" i="50" s="1"/>
  <c r="P2596" i="50"/>
  <c r="S2596" i="50"/>
  <c r="T2596" i="50" s="1"/>
  <c r="P2597" i="50"/>
  <c r="S2597" i="50"/>
  <c r="T2597" i="50" s="1"/>
  <c r="P2598" i="50"/>
  <c r="S2598" i="50"/>
  <c r="T2598" i="50" s="1"/>
  <c r="P2599" i="50"/>
  <c r="S2599" i="50"/>
  <c r="T2599" i="50" s="1"/>
  <c r="P2600" i="50"/>
  <c r="S2600" i="50"/>
  <c r="T2600" i="50" s="1"/>
  <c r="P2601" i="50"/>
  <c r="S2601" i="50"/>
  <c r="T2601" i="50" s="1"/>
  <c r="P2602" i="50"/>
  <c r="S2602" i="50"/>
  <c r="T2602" i="50" s="1"/>
  <c r="P2603" i="50"/>
  <c r="S2603" i="50"/>
  <c r="T2603" i="50" s="1"/>
  <c r="P2604" i="50"/>
  <c r="S2604" i="50"/>
  <c r="T2604" i="50" s="1"/>
  <c r="P2605" i="50"/>
  <c r="S2605" i="50"/>
  <c r="T2605" i="50" s="1"/>
  <c r="P2606" i="50"/>
  <c r="S2606" i="50"/>
  <c r="T2606" i="50" s="1"/>
  <c r="P2607" i="50"/>
  <c r="S2607" i="50"/>
  <c r="T2607" i="50" s="1"/>
  <c r="P2608" i="50"/>
  <c r="S2608" i="50"/>
  <c r="T2608" i="50" s="1"/>
  <c r="P2609" i="50"/>
  <c r="S2609" i="50"/>
  <c r="T2609" i="50" s="1"/>
  <c r="P2610" i="50"/>
  <c r="S2610" i="50"/>
  <c r="T2610" i="50" s="1"/>
  <c r="P2611" i="50"/>
  <c r="S2611" i="50"/>
  <c r="T2611" i="50" s="1"/>
  <c r="P2612" i="50"/>
  <c r="S2612" i="50"/>
  <c r="T2612" i="50" s="1"/>
  <c r="P2613" i="50"/>
  <c r="S2613" i="50"/>
  <c r="T2613" i="50" s="1"/>
  <c r="P2614" i="50"/>
  <c r="S2614" i="50"/>
  <c r="T2614" i="50" s="1"/>
  <c r="P2615" i="50"/>
  <c r="S2615" i="50"/>
  <c r="T2615" i="50" s="1"/>
  <c r="P2616" i="50"/>
  <c r="S2616" i="50"/>
  <c r="T2616" i="50" s="1"/>
  <c r="P2617" i="50"/>
  <c r="S2617" i="50"/>
  <c r="T2617" i="50" s="1"/>
  <c r="P2618" i="50"/>
  <c r="S2618" i="50"/>
  <c r="T2618" i="50" s="1"/>
  <c r="P2619" i="50"/>
  <c r="S2619" i="50"/>
  <c r="T2619" i="50" s="1"/>
  <c r="P2620" i="50"/>
  <c r="S2620" i="50"/>
  <c r="T2620" i="50" s="1"/>
  <c r="P2621" i="50"/>
  <c r="S2621" i="50"/>
  <c r="T2621" i="50" s="1"/>
  <c r="P2622" i="50"/>
  <c r="S2622" i="50"/>
  <c r="T2622" i="50" s="1"/>
  <c r="P2623" i="50"/>
  <c r="S2623" i="50"/>
  <c r="T2623" i="50" s="1"/>
  <c r="P2624" i="50"/>
  <c r="S2624" i="50"/>
  <c r="T2624" i="50" s="1"/>
  <c r="P2625" i="50"/>
  <c r="S2625" i="50"/>
  <c r="T2625" i="50" s="1"/>
  <c r="P2626" i="50"/>
  <c r="S2626" i="50"/>
  <c r="T2626" i="50" s="1"/>
  <c r="P2627" i="50"/>
  <c r="S2627" i="50"/>
  <c r="T2627" i="50" s="1"/>
  <c r="P2628" i="50"/>
  <c r="S2628" i="50"/>
  <c r="T2628" i="50" s="1"/>
  <c r="P2629" i="50"/>
  <c r="S2629" i="50"/>
  <c r="T2629" i="50" s="1"/>
  <c r="P2630" i="50"/>
  <c r="S2630" i="50"/>
  <c r="T2630" i="50" s="1"/>
  <c r="P2631" i="50"/>
  <c r="S2631" i="50"/>
  <c r="T2631" i="50" s="1"/>
  <c r="P2632" i="50"/>
  <c r="S2632" i="50"/>
  <c r="T2632" i="50" s="1"/>
  <c r="P2633" i="50"/>
  <c r="S2633" i="50"/>
  <c r="T2633" i="50" s="1"/>
  <c r="P2634" i="50"/>
  <c r="S2634" i="50"/>
  <c r="T2634" i="50" s="1"/>
  <c r="P2635" i="50"/>
  <c r="S2635" i="50"/>
  <c r="T2635" i="50" s="1"/>
  <c r="P2636" i="50"/>
  <c r="S2636" i="50"/>
  <c r="T2636" i="50" s="1"/>
  <c r="P2637" i="50"/>
  <c r="S2637" i="50"/>
  <c r="T2637" i="50" s="1"/>
  <c r="P2638" i="50"/>
  <c r="S2638" i="50"/>
  <c r="T2638" i="50" s="1"/>
  <c r="P2639" i="50"/>
  <c r="S2639" i="50"/>
  <c r="T2639" i="50" s="1"/>
  <c r="P2640" i="50"/>
  <c r="S2640" i="50"/>
  <c r="T2640" i="50" s="1"/>
  <c r="P2641" i="50"/>
  <c r="S2641" i="50"/>
  <c r="T2641" i="50" s="1"/>
  <c r="P2642" i="50"/>
  <c r="S2642" i="50"/>
  <c r="T2642" i="50" s="1"/>
  <c r="P2643" i="50"/>
  <c r="S2643" i="50"/>
  <c r="T2643" i="50" s="1"/>
  <c r="P2644" i="50"/>
  <c r="S2644" i="50"/>
  <c r="T2644" i="50" s="1"/>
  <c r="P2645" i="50"/>
  <c r="S2645" i="50"/>
  <c r="T2645" i="50" s="1"/>
  <c r="P2646" i="50"/>
  <c r="S2646" i="50"/>
  <c r="T2646" i="50" s="1"/>
  <c r="P2647" i="50"/>
  <c r="S2647" i="50"/>
  <c r="T2647" i="50" s="1"/>
  <c r="P2648" i="50"/>
  <c r="S2648" i="50"/>
  <c r="T2648" i="50" s="1"/>
  <c r="P2649" i="50"/>
  <c r="S2649" i="50"/>
  <c r="T2649" i="50" s="1"/>
  <c r="P2650" i="50"/>
  <c r="S2650" i="50"/>
  <c r="T2650" i="50" s="1"/>
  <c r="P2651" i="50"/>
  <c r="S2651" i="50"/>
  <c r="T2651" i="50" s="1"/>
  <c r="P2652" i="50"/>
  <c r="S2652" i="50"/>
  <c r="T2652" i="50" s="1"/>
  <c r="P2653" i="50"/>
  <c r="S2653" i="50"/>
  <c r="T2653" i="50" s="1"/>
  <c r="P2654" i="50"/>
  <c r="S2654" i="50"/>
  <c r="T2654" i="50" s="1"/>
  <c r="P2655" i="50"/>
  <c r="S2655" i="50"/>
  <c r="T2655" i="50" s="1"/>
  <c r="P2656" i="50"/>
  <c r="S2656" i="50"/>
  <c r="T2656" i="50" s="1"/>
  <c r="P2657" i="50"/>
  <c r="S2657" i="50"/>
  <c r="T2657" i="50" s="1"/>
  <c r="P2658" i="50"/>
  <c r="S2658" i="50"/>
  <c r="T2658" i="50" s="1"/>
  <c r="P2659" i="50"/>
  <c r="S2659" i="50"/>
  <c r="T2659" i="50" s="1"/>
  <c r="P2660" i="50"/>
  <c r="S2660" i="50"/>
  <c r="T2660" i="50" s="1"/>
  <c r="P2661" i="50"/>
  <c r="S2661" i="50"/>
  <c r="T2661" i="50" s="1"/>
  <c r="P2662" i="50"/>
  <c r="S2662" i="50"/>
  <c r="T2662" i="50" s="1"/>
  <c r="P2663" i="50"/>
  <c r="S2663" i="50"/>
  <c r="T2663" i="50" s="1"/>
  <c r="P2664" i="50"/>
  <c r="S2664" i="50"/>
  <c r="T2664" i="50" s="1"/>
  <c r="P2665" i="50"/>
  <c r="S2665" i="50"/>
  <c r="T2665" i="50" s="1"/>
  <c r="P2666" i="50"/>
  <c r="S2666" i="50"/>
  <c r="T2666" i="50" s="1"/>
  <c r="P2667" i="50"/>
  <c r="S2667" i="50"/>
  <c r="T2667" i="50" s="1"/>
  <c r="P2668" i="50"/>
  <c r="S2668" i="50"/>
  <c r="T2668" i="50" s="1"/>
  <c r="P2669" i="50"/>
  <c r="S2669" i="50"/>
  <c r="T2669" i="50" s="1"/>
  <c r="P2670" i="50"/>
  <c r="S2670" i="50"/>
  <c r="T2670" i="50" s="1"/>
  <c r="P2671" i="50"/>
  <c r="S2671" i="50"/>
  <c r="T2671" i="50" s="1"/>
  <c r="P2672" i="50"/>
  <c r="S2672" i="50"/>
  <c r="T2672" i="50" s="1"/>
  <c r="P2673" i="50"/>
  <c r="S2673" i="50"/>
  <c r="T2673" i="50" s="1"/>
  <c r="P2674" i="50"/>
  <c r="S2674" i="50"/>
  <c r="T2674" i="50" s="1"/>
  <c r="P2675" i="50"/>
  <c r="S2675" i="50"/>
  <c r="T2675" i="50" s="1"/>
  <c r="P2676" i="50"/>
  <c r="S2676" i="50"/>
  <c r="T2676" i="50" s="1"/>
  <c r="P2677" i="50"/>
  <c r="S2677" i="50"/>
  <c r="T2677" i="50" s="1"/>
  <c r="P2678" i="50"/>
  <c r="S2678" i="50"/>
  <c r="T2678" i="50" s="1"/>
  <c r="P2679" i="50"/>
  <c r="S2679" i="50"/>
  <c r="T2679" i="50" s="1"/>
  <c r="P2680" i="50"/>
  <c r="S2680" i="50"/>
  <c r="T2680" i="50" s="1"/>
  <c r="P2681" i="50"/>
  <c r="S2681" i="50"/>
  <c r="T2681" i="50" s="1"/>
  <c r="P2682" i="50"/>
  <c r="S2682" i="50"/>
  <c r="T2682" i="50" s="1"/>
  <c r="P2683" i="50"/>
  <c r="S2683" i="50"/>
  <c r="T2683" i="50" s="1"/>
  <c r="P2684" i="50"/>
  <c r="S2684" i="50"/>
  <c r="T2684" i="50" s="1"/>
  <c r="P2685" i="50"/>
  <c r="S2685" i="50"/>
  <c r="T2685" i="50" s="1"/>
  <c r="P2686" i="50"/>
  <c r="S2686" i="50"/>
  <c r="T2686" i="50" s="1"/>
  <c r="P2687" i="50"/>
  <c r="S2687" i="50"/>
  <c r="T2687" i="50" s="1"/>
  <c r="P2688" i="50"/>
  <c r="S2688" i="50"/>
  <c r="T2688" i="50" s="1"/>
  <c r="P2689" i="50"/>
  <c r="S2689" i="50"/>
  <c r="T2689" i="50" s="1"/>
  <c r="P2690" i="50"/>
  <c r="S2690" i="50"/>
  <c r="T2690" i="50" s="1"/>
  <c r="P2691" i="50"/>
  <c r="S2691" i="50"/>
  <c r="T2691" i="50" s="1"/>
  <c r="P2692" i="50"/>
  <c r="S2692" i="50"/>
  <c r="T2692" i="50" s="1"/>
  <c r="P2693" i="50"/>
  <c r="S2693" i="50"/>
  <c r="T2693" i="50" s="1"/>
  <c r="P2694" i="50"/>
  <c r="S2694" i="50"/>
  <c r="T2694" i="50" s="1"/>
  <c r="P2695" i="50"/>
  <c r="S2695" i="50"/>
  <c r="T2695" i="50" s="1"/>
  <c r="P2696" i="50"/>
  <c r="S2696" i="50"/>
  <c r="T2696" i="50" s="1"/>
  <c r="P2697" i="50"/>
  <c r="S2697" i="50"/>
  <c r="T2697" i="50" s="1"/>
  <c r="P2698" i="50"/>
  <c r="S2698" i="50"/>
  <c r="T2698" i="50" s="1"/>
  <c r="P2699" i="50"/>
  <c r="S2699" i="50"/>
  <c r="T2699" i="50" s="1"/>
  <c r="P2700" i="50"/>
  <c r="S2700" i="50"/>
  <c r="T2700" i="50" s="1"/>
  <c r="P2701" i="50"/>
  <c r="S2701" i="50"/>
  <c r="T2701" i="50" s="1"/>
  <c r="P2702" i="50"/>
  <c r="S2702" i="50"/>
  <c r="T2702" i="50" s="1"/>
  <c r="P2703" i="50"/>
  <c r="S2703" i="50"/>
  <c r="T2703" i="50" s="1"/>
  <c r="P2704" i="50"/>
  <c r="S2704" i="50"/>
  <c r="T2704" i="50" s="1"/>
  <c r="P2705" i="50"/>
  <c r="S2705" i="50"/>
  <c r="T2705" i="50" s="1"/>
  <c r="P2706" i="50"/>
  <c r="S2706" i="50"/>
  <c r="T2706" i="50" s="1"/>
  <c r="P2707" i="50"/>
  <c r="S2707" i="50"/>
  <c r="T2707" i="50" s="1"/>
  <c r="P2708" i="50"/>
  <c r="S2708" i="50"/>
  <c r="T2708" i="50" s="1"/>
  <c r="P2709" i="50"/>
  <c r="T2709" i="50"/>
  <c r="P2710" i="50"/>
  <c r="S2710" i="50"/>
  <c r="T2710" i="50" s="1"/>
  <c r="P2711" i="50"/>
  <c r="S2711" i="50"/>
  <c r="T2711" i="50" s="1"/>
  <c r="P2712" i="50"/>
  <c r="S2712" i="50"/>
  <c r="T2712" i="50" s="1"/>
  <c r="P2713" i="50"/>
  <c r="S2713" i="50"/>
  <c r="T2713" i="50" s="1"/>
  <c r="P2714" i="50"/>
  <c r="S2714" i="50"/>
  <c r="T2714" i="50" s="1"/>
  <c r="P2715" i="50"/>
  <c r="S2715" i="50"/>
  <c r="T2715" i="50" s="1"/>
  <c r="P2716" i="50"/>
  <c r="S2716" i="50"/>
  <c r="T2716" i="50" s="1"/>
  <c r="P2717" i="50"/>
  <c r="S2717" i="50"/>
  <c r="T2717" i="50" s="1"/>
  <c r="P2718" i="50"/>
  <c r="S2718" i="50"/>
  <c r="T2718" i="50" s="1"/>
  <c r="P2719" i="50"/>
  <c r="S2719" i="50"/>
  <c r="T2719" i="50" s="1"/>
  <c r="P2720" i="50"/>
  <c r="S2720" i="50"/>
  <c r="T2720" i="50" s="1"/>
  <c r="P2721" i="50"/>
  <c r="S2721" i="50"/>
  <c r="T2721" i="50" s="1"/>
  <c r="P2722" i="50"/>
  <c r="S2722" i="50"/>
  <c r="T2722" i="50" s="1"/>
  <c r="P2723" i="50"/>
  <c r="S2723" i="50"/>
  <c r="T2723" i="50" s="1"/>
  <c r="P2724" i="50"/>
  <c r="S2724" i="50"/>
  <c r="T2724" i="50" s="1"/>
  <c r="P2725" i="50"/>
  <c r="S2725" i="50"/>
  <c r="T2725" i="50" s="1"/>
  <c r="P2726" i="50"/>
  <c r="S2726" i="50"/>
  <c r="T2726" i="50" s="1"/>
  <c r="P2727" i="50"/>
  <c r="S2727" i="50"/>
  <c r="T2727" i="50" s="1"/>
  <c r="P2728" i="50"/>
  <c r="S2728" i="50"/>
  <c r="T2728" i="50" s="1"/>
  <c r="P2729" i="50"/>
  <c r="S2729" i="50"/>
  <c r="T2729" i="50" s="1"/>
  <c r="P2730" i="50"/>
  <c r="S2730" i="50"/>
  <c r="T2730" i="50" s="1"/>
  <c r="P2731" i="50"/>
  <c r="S2731" i="50"/>
  <c r="T2731" i="50" s="1"/>
  <c r="P2732" i="50"/>
  <c r="S2732" i="50"/>
  <c r="T2732" i="50" s="1"/>
  <c r="P2733" i="50"/>
  <c r="S2733" i="50"/>
  <c r="T2733" i="50" s="1"/>
  <c r="P2734" i="50"/>
  <c r="S2734" i="50"/>
  <c r="T2734" i="50" s="1"/>
  <c r="P2735" i="50"/>
  <c r="S2735" i="50"/>
  <c r="T2735" i="50" s="1"/>
  <c r="P2736" i="50"/>
  <c r="S2736" i="50"/>
  <c r="T2736" i="50" s="1"/>
  <c r="P2737" i="50"/>
  <c r="S2737" i="50"/>
  <c r="T2737" i="50" s="1"/>
  <c r="P2738" i="50"/>
  <c r="S2738" i="50"/>
  <c r="T2738" i="50" s="1"/>
  <c r="P2739" i="50"/>
  <c r="S2739" i="50"/>
  <c r="T2739" i="50" s="1"/>
  <c r="P2740" i="50"/>
  <c r="S2740" i="50"/>
  <c r="T2740" i="50" s="1"/>
  <c r="P2741" i="50"/>
  <c r="S2741" i="50"/>
  <c r="T2741" i="50" s="1"/>
  <c r="P2742" i="50"/>
  <c r="S2742" i="50"/>
  <c r="T2742" i="50" s="1"/>
  <c r="P2743" i="50"/>
  <c r="S2743" i="50"/>
  <c r="T2743" i="50" s="1"/>
  <c r="P2744" i="50"/>
  <c r="S2744" i="50"/>
  <c r="T2744" i="50" s="1"/>
  <c r="P2745" i="50"/>
  <c r="S2745" i="50"/>
  <c r="T2745" i="50" s="1"/>
  <c r="P2746" i="50"/>
  <c r="S2746" i="50"/>
  <c r="T2746" i="50" s="1"/>
  <c r="P2747" i="50"/>
  <c r="S2747" i="50"/>
  <c r="T2747" i="50" s="1"/>
  <c r="P2748" i="50"/>
  <c r="S2748" i="50"/>
  <c r="T2748" i="50" s="1"/>
  <c r="P2749" i="50"/>
  <c r="S2749" i="50"/>
  <c r="T2749" i="50" s="1"/>
  <c r="P2750" i="50"/>
  <c r="S2750" i="50"/>
  <c r="T2750" i="50" s="1"/>
  <c r="P2751" i="50"/>
  <c r="S2751" i="50"/>
  <c r="T2751" i="50" s="1"/>
  <c r="P2752" i="50"/>
  <c r="S2752" i="50"/>
  <c r="T2752" i="50" s="1"/>
  <c r="P2753" i="50"/>
  <c r="S2753" i="50"/>
  <c r="T2753" i="50" s="1"/>
  <c r="P2754" i="50"/>
  <c r="S2754" i="50"/>
  <c r="T2754" i="50" s="1"/>
  <c r="P2755" i="50"/>
  <c r="S2755" i="50"/>
  <c r="T2755" i="50" s="1"/>
  <c r="P2756" i="50"/>
  <c r="S2756" i="50"/>
  <c r="T2756" i="50" s="1"/>
  <c r="P2757" i="50"/>
  <c r="S2757" i="50"/>
  <c r="T2757" i="50" s="1"/>
  <c r="P2758" i="50"/>
  <c r="S2758" i="50"/>
  <c r="T2758" i="50" s="1"/>
  <c r="P2759" i="50"/>
  <c r="S2759" i="50"/>
  <c r="T2759" i="50" s="1"/>
  <c r="P2760" i="50"/>
  <c r="S2760" i="50"/>
  <c r="T2760" i="50" s="1"/>
  <c r="P2761" i="50"/>
  <c r="S2761" i="50"/>
  <c r="T2761" i="50" s="1"/>
  <c r="P2762" i="50"/>
  <c r="S2762" i="50"/>
  <c r="T2762" i="50" s="1"/>
  <c r="P2763" i="50"/>
  <c r="S2763" i="50"/>
  <c r="T2763" i="50" s="1"/>
  <c r="P2764" i="50"/>
  <c r="S2764" i="50"/>
  <c r="T2764" i="50" s="1"/>
  <c r="P2765" i="50"/>
  <c r="S2765" i="50"/>
  <c r="T2765" i="50" s="1"/>
  <c r="P2766" i="50"/>
  <c r="S2766" i="50"/>
  <c r="T2766" i="50" s="1"/>
  <c r="P2767" i="50"/>
  <c r="S2767" i="50"/>
  <c r="T2767" i="50" s="1"/>
  <c r="P2768" i="50"/>
  <c r="S2768" i="50"/>
  <c r="T2768" i="50" s="1"/>
  <c r="P2769" i="50"/>
  <c r="S2769" i="50"/>
  <c r="T2769" i="50" s="1"/>
  <c r="P2770" i="50"/>
  <c r="S2770" i="50"/>
  <c r="T2770" i="50" s="1"/>
  <c r="P2771" i="50"/>
  <c r="S2771" i="50"/>
  <c r="T2771" i="50" s="1"/>
  <c r="P2772" i="50"/>
  <c r="S2772" i="50"/>
  <c r="T2772" i="50" s="1"/>
  <c r="P2773" i="50"/>
  <c r="S2773" i="50"/>
  <c r="T2773" i="50" s="1"/>
  <c r="P2774" i="50"/>
  <c r="S2774" i="50"/>
  <c r="T2774" i="50" s="1"/>
  <c r="P2775" i="50"/>
  <c r="S2775" i="50"/>
  <c r="T2775" i="50" s="1"/>
  <c r="P2776" i="50"/>
  <c r="S2776" i="50"/>
  <c r="T2776" i="50" s="1"/>
  <c r="P2777" i="50"/>
  <c r="S2777" i="50"/>
  <c r="T2777" i="50" s="1"/>
  <c r="P2778" i="50"/>
  <c r="S2778" i="50"/>
  <c r="T2778" i="50" s="1"/>
  <c r="P2779" i="50"/>
  <c r="S2779" i="50"/>
  <c r="T2779" i="50" s="1"/>
  <c r="P2780" i="50"/>
  <c r="S2780" i="50"/>
  <c r="T2780" i="50" s="1"/>
  <c r="P2781" i="50"/>
  <c r="S2781" i="50"/>
  <c r="T2781" i="50" s="1"/>
  <c r="P2782" i="50"/>
  <c r="S2782" i="50"/>
  <c r="T2782" i="50" s="1"/>
  <c r="P2783" i="50"/>
  <c r="S2783" i="50"/>
  <c r="T2783" i="50" s="1"/>
  <c r="P2784" i="50"/>
  <c r="S2784" i="50"/>
  <c r="T2784" i="50" s="1"/>
  <c r="P2785" i="50"/>
  <c r="S2785" i="50"/>
  <c r="T2785" i="50" s="1"/>
  <c r="P2786" i="50"/>
  <c r="S2786" i="50"/>
  <c r="T2786" i="50" s="1"/>
  <c r="P2787" i="50"/>
  <c r="S2787" i="50"/>
  <c r="T2787" i="50" s="1"/>
  <c r="P2788" i="50"/>
  <c r="S2788" i="50"/>
  <c r="T2788" i="50" s="1"/>
  <c r="P2789" i="50"/>
  <c r="S2789" i="50"/>
  <c r="T2789" i="50" s="1"/>
  <c r="P2790" i="50"/>
  <c r="S2790" i="50"/>
  <c r="T2790" i="50" s="1"/>
  <c r="P2791" i="50"/>
  <c r="S2791" i="50"/>
  <c r="T2791" i="50" s="1"/>
  <c r="P2792" i="50"/>
  <c r="S2792" i="50"/>
  <c r="T2792" i="50" s="1"/>
  <c r="P2793" i="50"/>
  <c r="S2793" i="50"/>
  <c r="T2793" i="50" s="1"/>
  <c r="P2794" i="50"/>
  <c r="S2794" i="50"/>
  <c r="T2794" i="50" s="1"/>
  <c r="P2795" i="50"/>
  <c r="S2795" i="50"/>
  <c r="T2795" i="50" s="1"/>
  <c r="P2796" i="50"/>
  <c r="S2796" i="50"/>
  <c r="T2796" i="50" s="1"/>
  <c r="P2797" i="50"/>
  <c r="S2797" i="50"/>
  <c r="T2797" i="50" s="1"/>
  <c r="P2798" i="50"/>
  <c r="S2798" i="50"/>
  <c r="T2798" i="50" s="1"/>
  <c r="P2799" i="50"/>
  <c r="S2799" i="50"/>
  <c r="T2799" i="50" s="1"/>
  <c r="P2800" i="50"/>
  <c r="S2800" i="50"/>
  <c r="T2800" i="50" s="1"/>
  <c r="P2801" i="50"/>
  <c r="S2801" i="50"/>
  <c r="T2801" i="50" s="1"/>
  <c r="P2802" i="50"/>
  <c r="S2802" i="50"/>
  <c r="T2802" i="50" s="1"/>
  <c r="P2803" i="50"/>
  <c r="S2803" i="50"/>
  <c r="T2803" i="50" s="1"/>
  <c r="P2804" i="50"/>
  <c r="S2804" i="50"/>
  <c r="T2804" i="50" s="1"/>
  <c r="P2805" i="50"/>
  <c r="S2805" i="50"/>
  <c r="T2805" i="50" s="1"/>
  <c r="P2806" i="50"/>
  <c r="S2806" i="50"/>
  <c r="T2806" i="50" s="1"/>
  <c r="P2807" i="50"/>
  <c r="S2807" i="50"/>
  <c r="T2807" i="50" s="1"/>
  <c r="P2808" i="50"/>
  <c r="S2808" i="50"/>
  <c r="T2808" i="50" s="1"/>
  <c r="P2809" i="50"/>
  <c r="S2809" i="50"/>
  <c r="T2809" i="50" s="1"/>
  <c r="P2810" i="50"/>
  <c r="S2810" i="50"/>
  <c r="T2810" i="50" s="1"/>
  <c r="P2811" i="50"/>
  <c r="S2811" i="50"/>
  <c r="T2811" i="50" s="1"/>
  <c r="P2812" i="50"/>
  <c r="S2812" i="50"/>
  <c r="T2812" i="50" s="1"/>
  <c r="P2813" i="50"/>
  <c r="S2813" i="50"/>
  <c r="T2813" i="50" s="1"/>
  <c r="P2814" i="50"/>
  <c r="S2814" i="50"/>
  <c r="T2814" i="50" s="1"/>
  <c r="P2815" i="50"/>
  <c r="S2815" i="50"/>
  <c r="T2815" i="50" s="1"/>
  <c r="P2816" i="50"/>
  <c r="S2816" i="50"/>
  <c r="T2816" i="50" s="1"/>
  <c r="P2817" i="50"/>
  <c r="S2817" i="50"/>
  <c r="T2817" i="50" s="1"/>
  <c r="P2818" i="50"/>
  <c r="S2818" i="50"/>
  <c r="T2818" i="50" s="1"/>
  <c r="P2819" i="50"/>
  <c r="S2819" i="50"/>
  <c r="T2819" i="50" s="1"/>
  <c r="P2820" i="50"/>
  <c r="S2820" i="50"/>
  <c r="T2820" i="50" s="1"/>
  <c r="P2821" i="50"/>
  <c r="S2821" i="50"/>
  <c r="T2821" i="50" s="1"/>
  <c r="P2822" i="50"/>
  <c r="S2822" i="50"/>
  <c r="T2822" i="50" s="1"/>
  <c r="P2823" i="50"/>
  <c r="S2823" i="50"/>
  <c r="T2823" i="50" s="1"/>
  <c r="P2824" i="50"/>
  <c r="S2824" i="50"/>
  <c r="T2824" i="50" s="1"/>
  <c r="P2825" i="50"/>
  <c r="S2825" i="50"/>
  <c r="T2825" i="50" s="1"/>
  <c r="P2826" i="50"/>
  <c r="S2826" i="50"/>
  <c r="T2826" i="50" s="1"/>
  <c r="P2827" i="50"/>
  <c r="S2827" i="50"/>
  <c r="T2827" i="50" s="1"/>
  <c r="P2828" i="50"/>
  <c r="S2828" i="50"/>
  <c r="T2828" i="50" s="1"/>
  <c r="P2829" i="50"/>
  <c r="S2829" i="50"/>
  <c r="T2829" i="50" s="1"/>
  <c r="P2830" i="50"/>
  <c r="S2830" i="50"/>
  <c r="T2830" i="50" s="1"/>
  <c r="P2831" i="50"/>
  <c r="S2831" i="50"/>
  <c r="T2831" i="50" s="1"/>
  <c r="P2832" i="50"/>
  <c r="S2832" i="50"/>
  <c r="T2832" i="50" s="1"/>
  <c r="P2833" i="50"/>
  <c r="S2833" i="50"/>
  <c r="T2833" i="50" s="1"/>
  <c r="P2834" i="50"/>
  <c r="S2834" i="50"/>
  <c r="T2834" i="50" s="1"/>
  <c r="P2835" i="50"/>
  <c r="S2835" i="50"/>
  <c r="T2835" i="50" s="1"/>
  <c r="P2836" i="50"/>
  <c r="S2836" i="50"/>
  <c r="T2836" i="50" s="1"/>
  <c r="P2837" i="50"/>
  <c r="S2837" i="50"/>
  <c r="T2837" i="50" s="1"/>
  <c r="P2838" i="50"/>
  <c r="S2838" i="50"/>
  <c r="T2838" i="50" s="1"/>
  <c r="P2839" i="50"/>
  <c r="S2839" i="50"/>
  <c r="T2839" i="50" s="1"/>
  <c r="P2840" i="50"/>
  <c r="S2840" i="50"/>
  <c r="T2840" i="50" s="1"/>
  <c r="P2841" i="50"/>
  <c r="S2841" i="50"/>
  <c r="T2841" i="50" s="1"/>
  <c r="P2842" i="50"/>
  <c r="S2842" i="50"/>
  <c r="T2842" i="50" s="1"/>
  <c r="P2843" i="50"/>
  <c r="S2843" i="50"/>
  <c r="T2843" i="50" s="1"/>
  <c r="P2844" i="50"/>
  <c r="S2844" i="50"/>
  <c r="T2844" i="50" s="1"/>
  <c r="P2845" i="50"/>
  <c r="S2845" i="50"/>
  <c r="T2845" i="50" s="1"/>
  <c r="P2846" i="50"/>
  <c r="S2846" i="50"/>
  <c r="T2846" i="50" s="1"/>
  <c r="P2847" i="50"/>
  <c r="S2847" i="50"/>
  <c r="T2847" i="50" s="1"/>
  <c r="P2848" i="50"/>
  <c r="S2848" i="50"/>
  <c r="T2848" i="50" s="1"/>
  <c r="P2849" i="50"/>
  <c r="S2849" i="50"/>
  <c r="T2849" i="50" s="1"/>
  <c r="P2850" i="50"/>
  <c r="S2850" i="50"/>
  <c r="T2850" i="50" s="1"/>
  <c r="P2851" i="50"/>
  <c r="S2851" i="50"/>
  <c r="T2851" i="50" s="1"/>
  <c r="P2852" i="50"/>
  <c r="S2852" i="50"/>
  <c r="T2852" i="50" s="1"/>
  <c r="P2853" i="50"/>
  <c r="S2853" i="50"/>
  <c r="T2853" i="50" s="1"/>
  <c r="P2854" i="50"/>
  <c r="S2854" i="50"/>
  <c r="T2854" i="50" s="1"/>
  <c r="P2855" i="50"/>
  <c r="S2855" i="50"/>
  <c r="T2855" i="50" s="1"/>
  <c r="P2856" i="50"/>
  <c r="S2856" i="50"/>
  <c r="T2856" i="50" s="1"/>
  <c r="P2857" i="50"/>
  <c r="S2857" i="50"/>
  <c r="T2857" i="50" s="1"/>
  <c r="P2858" i="50"/>
  <c r="S2858" i="50"/>
  <c r="T2858" i="50" s="1"/>
  <c r="P2859" i="50"/>
  <c r="S2859" i="50"/>
  <c r="T2859" i="50" s="1"/>
  <c r="P2860" i="50"/>
  <c r="S2860" i="50"/>
  <c r="T2860" i="50" s="1"/>
  <c r="P2861" i="50"/>
  <c r="S2861" i="50"/>
  <c r="T2861" i="50" s="1"/>
  <c r="P2862" i="50"/>
  <c r="S2862" i="50"/>
  <c r="T2862" i="50" s="1"/>
  <c r="P2863" i="50"/>
  <c r="S2863" i="50"/>
  <c r="T2863" i="50" s="1"/>
  <c r="P2864" i="50"/>
  <c r="S2864" i="50"/>
  <c r="T2864" i="50" s="1"/>
  <c r="P2865" i="50"/>
  <c r="S2865" i="50"/>
  <c r="T2865" i="50" s="1"/>
  <c r="P2866" i="50"/>
  <c r="S2866" i="50"/>
  <c r="T2866" i="50" s="1"/>
  <c r="P2867" i="50"/>
  <c r="S2867" i="50"/>
  <c r="T2867" i="50" s="1"/>
  <c r="P2868" i="50"/>
  <c r="S2868" i="50"/>
  <c r="T2868" i="50" s="1"/>
  <c r="P2869" i="50"/>
  <c r="S2869" i="50"/>
  <c r="T2869" i="50" s="1"/>
  <c r="P2870" i="50"/>
  <c r="S2870" i="50"/>
  <c r="T2870" i="50" s="1"/>
  <c r="P2871" i="50"/>
  <c r="S2871" i="50"/>
  <c r="T2871" i="50" s="1"/>
  <c r="P2872" i="50"/>
  <c r="S2872" i="50"/>
  <c r="T2872" i="50" s="1"/>
  <c r="P2873" i="50"/>
  <c r="S2873" i="50"/>
  <c r="T2873" i="50" s="1"/>
  <c r="P2874" i="50"/>
  <c r="S2874" i="50"/>
  <c r="T2874" i="50" s="1"/>
  <c r="P2875" i="50"/>
  <c r="S2875" i="50"/>
  <c r="T2875" i="50" s="1"/>
  <c r="P2876" i="50"/>
  <c r="S2876" i="50"/>
  <c r="T2876" i="50" s="1"/>
  <c r="P2877" i="50"/>
  <c r="S2877" i="50"/>
  <c r="T2877" i="50" s="1"/>
  <c r="P2878" i="50"/>
  <c r="S2878" i="50"/>
  <c r="T2878" i="50" s="1"/>
  <c r="P2879" i="50"/>
  <c r="S2879" i="50"/>
  <c r="T2879" i="50" s="1"/>
  <c r="P2880" i="50"/>
  <c r="S2880" i="50"/>
  <c r="T2880" i="50" s="1"/>
  <c r="P2881" i="50"/>
  <c r="S2881" i="50"/>
  <c r="T2881" i="50" s="1"/>
  <c r="P2882" i="50"/>
  <c r="S2882" i="50"/>
  <c r="T2882" i="50" s="1"/>
  <c r="P2883" i="50"/>
  <c r="S2883" i="50"/>
  <c r="T2883" i="50" s="1"/>
  <c r="P2884" i="50"/>
  <c r="S2884" i="50"/>
  <c r="T2884" i="50" s="1"/>
  <c r="P2885" i="50"/>
  <c r="S2885" i="50"/>
  <c r="T2885" i="50" s="1"/>
  <c r="P2886" i="50"/>
  <c r="S2886" i="50"/>
  <c r="T2886" i="50" s="1"/>
  <c r="P2887" i="50"/>
  <c r="S2887" i="50"/>
  <c r="T2887" i="50" s="1"/>
  <c r="P2888" i="50"/>
  <c r="S2888" i="50"/>
  <c r="T2888" i="50" s="1"/>
  <c r="P2889" i="50"/>
  <c r="S2889" i="50"/>
  <c r="T2889" i="50" s="1"/>
  <c r="P2890" i="50"/>
  <c r="S2890" i="50"/>
  <c r="T2890" i="50" s="1"/>
  <c r="P2891" i="50"/>
  <c r="S2891" i="50"/>
  <c r="T2891" i="50" s="1"/>
  <c r="P2892" i="50"/>
  <c r="S2892" i="50"/>
  <c r="T2892" i="50" s="1"/>
  <c r="P2893" i="50"/>
  <c r="S2893" i="50"/>
  <c r="T2893" i="50" s="1"/>
  <c r="P2894" i="50"/>
  <c r="S2894" i="50"/>
  <c r="T2894" i="50" s="1"/>
  <c r="P2895" i="50"/>
  <c r="S2895" i="50"/>
  <c r="T2895" i="50" s="1"/>
  <c r="P2896" i="50"/>
  <c r="S2896" i="50"/>
  <c r="T2896" i="50" s="1"/>
  <c r="P2897" i="50"/>
  <c r="S2897" i="50"/>
  <c r="T2897" i="50" s="1"/>
  <c r="P2898" i="50"/>
  <c r="S2898" i="50"/>
  <c r="T2898" i="50" s="1"/>
  <c r="P2899" i="50"/>
  <c r="S2899" i="50"/>
  <c r="T2899" i="50" s="1"/>
  <c r="P2900" i="50"/>
  <c r="S2900" i="50"/>
  <c r="T2900" i="50" s="1"/>
  <c r="P2901" i="50"/>
  <c r="S2901" i="50"/>
  <c r="T2901" i="50" s="1"/>
  <c r="P2902" i="50"/>
  <c r="S2902" i="50"/>
  <c r="T2902" i="50" s="1"/>
  <c r="P2903" i="50"/>
  <c r="S2903" i="50"/>
  <c r="T2903" i="50" s="1"/>
  <c r="P2904" i="50"/>
  <c r="S2904" i="50"/>
  <c r="T2904" i="50" s="1"/>
  <c r="P2905" i="50"/>
  <c r="S2905" i="50"/>
  <c r="T2905" i="50" s="1"/>
  <c r="P2906" i="50"/>
  <c r="S2906" i="50"/>
  <c r="T2906" i="50" s="1"/>
  <c r="P2907" i="50"/>
  <c r="S2907" i="50"/>
  <c r="T2907" i="50" s="1"/>
  <c r="P2908" i="50"/>
  <c r="S2908" i="50"/>
  <c r="T2908" i="50" s="1"/>
  <c r="P2909" i="50"/>
  <c r="S2909" i="50"/>
  <c r="T2909" i="50" s="1"/>
  <c r="P2910" i="50"/>
  <c r="S2910" i="50"/>
  <c r="T2910" i="50" s="1"/>
  <c r="P2911" i="50"/>
  <c r="S2911" i="50"/>
  <c r="T2911" i="50" s="1"/>
  <c r="P2912" i="50"/>
  <c r="S2912" i="50"/>
  <c r="T2912" i="50" s="1"/>
  <c r="P2913" i="50"/>
  <c r="S2913" i="50"/>
  <c r="T2913" i="50" s="1"/>
  <c r="P2914" i="50"/>
  <c r="S2914" i="50"/>
  <c r="T2914" i="50" s="1"/>
  <c r="P2915" i="50"/>
  <c r="S2915" i="50"/>
  <c r="T2915" i="50" s="1"/>
  <c r="P2916" i="50"/>
  <c r="S2916" i="50"/>
  <c r="T2916" i="50" s="1"/>
  <c r="P2917" i="50"/>
  <c r="S2917" i="50"/>
  <c r="T2917" i="50" s="1"/>
  <c r="P2918" i="50"/>
  <c r="S2918" i="50"/>
  <c r="T2918" i="50" s="1"/>
  <c r="P2919" i="50"/>
  <c r="S2919" i="50"/>
  <c r="T2919" i="50" s="1"/>
  <c r="P2920" i="50"/>
  <c r="S2920" i="50"/>
  <c r="T2920" i="50" s="1"/>
  <c r="P2921" i="50"/>
  <c r="S2921" i="50"/>
  <c r="T2921" i="50" s="1"/>
  <c r="P2922" i="50"/>
  <c r="S2922" i="50"/>
  <c r="T2922" i="50" s="1"/>
  <c r="P2923" i="50"/>
  <c r="S2923" i="50"/>
  <c r="T2923" i="50" s="1"/>
  <c r="P2924" i="50"/>
  <c r="S2924" i="50"/>
  <c r="T2924" i="50" s="1"/>
  <c r="P2925" i="50"/>
  <c r="S2925" i="50"/>
  <c r="T2925" i="50" s="1"/>
  <c r="P2926" i="50"/>
  <c r="S2926" i="50"/>
  <c r="T2926" i="50" s="1"/>
  <c r="P2927" i="50"/>
  <c r="S2927" i="50"/>
  <c r="T2927" i="50" s="1"/>
  <c r="P2928" i="50"/>
  <c r="S2928" i="50"/>
  <c r="T2928" i="50" s="1"/>
  <c r="P2929" i="50"/>
  <c r="S2929" i="50"/>
  <c r="T2929" i="50" s="1"/>
  <c r="P2930" i="50"/>
  <c r="S2930" i="50"/>
  <c r="T2930" i="50" s="1"/>
  <c r="P2931" i="50"/>
  <c r="S2931" i="50"/>
  <c r="T2931" i="50" s="1"/>
  <c r="P2932" i="50"/>
  <c r="S2932" i="50"/>
  <c r="T2932" i="50" s="1"/>
  <c r="P2933" i="50"/>
  <c r="S2933" i="50"/>
  <c r="T2933" i="50" s="1"/>
  <c r="P2934" i="50"/>
  <c r="S2934" i="50"/>
  <c r="T2934" i="50" s="1"/>
  <c r="P2935" i="50"/>
  <c r="S2935" i="50"/>
  <c r="T2935" i="50" s="1"/>
  <c r="P2936" i="50"/>
  <c r="S2936" i="50"/>
  <c r="T2936" i="50" s="1"/>
  <c r="P2937" i="50"/>
  <c r="S2937" i="50"/>
  <c r="T2937" i="50" s="1"/>
  <c r="P2938" i="50"/>
  <c r="S2938" i="50"/>
  <c r="T2938" i="50" s="1"/>
  <c r="P2939" i="50"/>
  <c r="S2939" i="50"/>
  <c r="T2939" i="50" s="1"/>
  <c r="P2940" i="50"/>
  <c r="S2940" i="50"/>
  <c r="T2940" i="50" s="1"/>
  <c r="P2941" i="50"/>
  <c r="S2941" i="50"/>
  <c r="T2941" i="50" s="1"/>
  <c r="P2942" i="50"/>
  <c r="S2942" i="50"/>
  <c r="T2942" i="50" s="1"/>
  <c r="P2943" i="50"/>
  <c r="S2943" i="50"/>
  <c r="T2943" i="50" s="1"/>
  <c r="P2944" i="50"/>
  <c r="S2944" i="50"/>
  <c r="T2944" i="50" s="1"/>
  <c r="P2945" i="50"/>
  <c r="S2945" i="50"/>
  <c r="T2945" i="50" s="1"/>
  <c r="P2946" i="50"/>
  <c r="S2946" i="50"/>
  <c r="T2946" i="50" s="1"/>
  <c r="P2947" i="50"/>
  <c r="S2947" i="50"/>
  <c r="T2947" i="50" s="1"/>
  <c r="P2948" i="50"/>
  <c r="S2948" i="50"/>
  <c r="T2948" i="50" s="1"/>
  <c r="P2949" i="50"/>
  <c r="S2949" i="50"/>
  <c r="T2949" i="50" s="1"/>
  <c r="P2950" i="50"/>
  <c r="S2950" i="50"/>
  <c r="T2950" i="50" s="1"/>
  <c r="P2951" i="50"/>
  <c r="S2951" i="50"/>
  <c r="T2951" i="50" s="1"/>
  <c r="P2952" i="50"/>
  <c r="S2952" i="50"/>
  <c r="T2952" i="50" s="1"/>
  <c r="P2953" i="50"/>
  <c r="S2953" i="50"/>
  <c r="T2953" i="50" s="1"/>
  <c r="P2954" i="50"/>
  <c r="S2954" i="50"/>
  <c r="T2954" i="50" s="1"/>
  <c r="P2955" i="50"/>
  <c r="S2955" i="50"/>
  <c r="T2955" i="50" s="1"/>
  <c r="P2956" i="50"/>
  <c r="S2956" i="50"/>
  <c r="T2956" i="50" s="1"/>
  <c r="P2957" i="50"/>
  <c r="S2957" i="50"/>
  <c r="T2957" i="50" s="1"/>
  <c r="P2958" i="50"/>
  <c r="S2958" i="50"/>
  <c r="T2958" i="50" s="1"/>
  <c r="G153" i="23" l="1"/>
  <c r="J153" i="23" s="1"/>
  <c r="G159" i="23"/>
  <c r="J159" i="23" s="1"/>
  <c r="G6" i="23"/>
  <c r="J6" i="23" s="1"/>
  <c r="G10" i="23"/>
  <c r="G11" i="23" s="1"/>
  <c r="G152" i="23"/>
  <c r="J152" i="23" s="1"/>
  <c r="G149" i="23"/>
  <c r="J149" i="23" s="1"/>
  <c r="G150" i="23"/>
  <c r="J150" i="23" s="1"/>
  <c r="G158" i="23"/>
  <c r="G126" i="23"/>
  <c r="J126" i="23" s="1"/>
  <c r="G151" i="23"/>
  <c r="J151" i="23" s="1"/>
  <c r="G125" i="23"/>
  <c r="J125" i="23" s="1"/>
  <c r="G154" i="23"/>
  <c r="J154" i="23" s="1"/>
  <c r="G128" i="23"/>
  <c r="J128" i="23" s="1"/>
  <c r="G83" i="23"/>
  <c r="J83" i="23" s="1"/>
  <c r="G127" i="23"/>
  <c r="J127" i="23" s="1"/>
  <c r="G72" i="23"/>
  <c r="J72" i="23" s="1"/>
  <c r="G116" i="23"/>
  <c r="J116" i="23" s="1"/>
  <c r="G121" i="23"/>
  <c r="G122" i="23" s="1"/>
  <c r="G39" i="23"/>
  <c r="J39" i="23" s="1"/>
  <c r="G82" i="23"/>
  <c r="J82" i="23" s="1"/>
  <c r="G28" i="23"/>
  <c r="G71" i="23"/>
  <c r="J71" i="23" s="1"/>
  <c r="G27" i="23"/>
  <c r="G32" i="23"/>
  <c r="G70" i="23"/>
  <c r="J70" i="23" s="1"/>
  <c r="G115" i="23"/>
  <c r="J115" i="23" s="1"/>
  <c r="G117" i="23"/>
  <c r="J117" i="23" s="1"/>
  <c r="G30" i="23"/>
  <c r="G84" i="23"/>
  <c r="J84" i="23" s="1"/>
  <c r="G35" i="23"/>
  <c r="G40" i="23"/>
  <c r="J40" i="23" s="1"/>
  <c r="G31" i="23"/>
  <c r="G26" i="23"/>
  <c r="G36" i="23"/>
  <c r="G69" i="23"/>
  <c r="G25" i="23"/>
  <c r="G38" i="23"/>
  <c r="J38" i="23" s="1"/>
  <c r="E7" i="23"/>
  <c r="G34" i="23"/>
  <c r="G33" i="23"/>
  <c r="G41" i="23"/>
  <c r="J41" i="23" s="1"/>
  <c r="G37" i="23"/>
  <c r="J37" i="23" s="1"/>
  <c r="G29" i="23"/>
  <c r="B157" i="44"/>
  <c r="B155" i="44"/>
  <c r="B147" i="44"/>
  <c r="B145" i="44"/>
  <c r="B137" i="44"/>
  <c r="B135" i="44"/>
  <c r="B125" i="44"/>
  <c r="L123" i="10"/>
  <c r="I117" i="36"/>
  <c r="AS218" i="35"/>
  <c r="J158" i="23" l="1"/>
  <c r="D23" i="22"/>
  <c r="J10" i="23"/>
  <c r="J69" i="23"/>
  <c r="B158" i="44"/>
  <c r="B113" i="44"/>
  <c r="B120" i="44"/>
  <c r="B106" i="44"/>
  <c r="B99" i="44"/>
  <c r="B89" i="44"/>
  <c r="B82" i="44"/>
  <c r="B71" i="44"/>
  <c r="B54" i="44"/>
  <c r="B50" i="44"/>
  <c r="B42" i="44"/>
  <c r="B8" i="44"/>
  <c r="B6" i="44"/>
  <c r="L111" i="10"/>
  <c r="L112" i="10"/>
  <c r="L113" i="10"/>
  <c r="L114" i="10"/>
  <c r="L110" i="10"/>
  <c r="L103" i="10"/>
  <c r="L104" i="10"/>
  <c r="L105" i="10"/>
  <c r="L106" i="10"/>
  <c r="L107" i="10"/>
  <c r="L108" i="10"/>
  <c r="L102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43" i="10"/>
  <c r="L35" i="10"/>
  <c r="M35" i="10" s="1"/>
  <c r="L36" i="10"/>
  <c r="L37" i="10"/>
  <c r="L38" i="10"/>
  <c r="L39" i="10"/>
  <c r="L32" i="10"/>
  <c r="L25" i="10"/>
  <c r="L26" i="10"/>
  <c r="L27" i="10"/>
  <c r="L28" i="10"/>
  <c r="L29" i="10"/>
  <c r="L24" i="10"/>
  <c r="L42" i="10"/>
  <c r="L41" i="10"/>
  <c r="L40" i="10"/>
  <c r="L34" i="10"/>
  <c r="L33" i="10"/>
  <c r="L31" i="10"/>
  <c r="L30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11" i="10"/>
  <c r="L10" i="10"/>
  <c r="I120" i="36"/>
  <c r="I119" i="36"/>
  <c r="E46" i="22" l="1"/>
  <c r="J11" i="23"/>
  <c r="I121" i="36"/>
  <c r="AS16" i="35"/>
  <c r="AS9" i="35"/>
  <c r="AT9" i="35"/>
  <c r="AS217" i="35"/>
  <c r="AS216" i="35"/>
  <c r="AS215" i="35"/>
  <c r="AS214" i="35"/>
  <c r="AS213" i="35"/>
  <c r="AS212" i="35"/>
  <c r="AS211" i="35"/>
  <c r="AS210" i="35"/>
  <c r="AS209" i="35"/>
  <c r="AS208" i="35"/>
  <c r="AS207" i="35"/>
  <c r="AS206" i="35"/>
  <c r="AS205" i="35"/>
  <c r="AS204" i="35"/>
  <c r="AS203" i="35"/>
  <c r="AS202" i="35"/>
  <c r="AS201" i="35"/>
  <c r="AS200" i="35"/>
  <c r="AS199" i="35"/>
  <c r="AS198" i="35"/>
  <c r="AS197" i="35"/>
  <c r="AS196" i="35"/>
  <c r="AS195" i="35"/>
  <c r="AS194" i="35"/>
  <c r="AS193" i="35"/>
  <c r="AS192" i="35"/>
  <c r="AS191" i="35"/>
  <c r="AS190" i="35"/>
  <c r="AS189" i="35"/>
  <c r="AS188" i="35"/>
  <c r="AS187" i="35"/>
  <c r="AS186" i="35"/>
  <c r="AS185" i="35"/>
  <c r="AS184" i="35"/>
  <c r="AS183" i="35"/>
  <c r="AS182" i="35"/>
  <c r="AS181" i="35"/>
  <c r="AS180" i="35"/>
  <c r="AS179" i="35"/>
  <c r="AS178" i="35"/>
  <c r="AS177" i="35"/>
  <c r="AS176" i="35"/>
  <c r="AS175" i="35"/>
  <c r="AS174" i="35"/>
  <c r="AS173" i="35"/>
  <c r="AS172" i="35"/>
  <c r="AS171" i="35"/>
  <c r="AS170" i="35"/>
  <c r="AS169" i="35"/>
  <c r="AS168" i="35"/>
  <c r="AS167" i="35"/>
  <c r="AS166" i="35"/>
  <c r="AS165" i="35"/>
  <c r="AS164" i="35"/>
  <c r="AS163" i="35"/>
  <c r="AS162" i="35"/>
  <c r="AS161" i="35"/>
  <c r="AS160" i="35"/>
  <c r="AS159" i="35"/>
  <c r="AS158" i="35"/>
  <c r="AS157" i="35"/>
  <c r="AS156" i="35"/>
  <c r="AS155" i="35"/>
  <c r="AS154" i="35"/>
  <c r="AS153" i="35"/>
  <c r="AS152" i="35"/>
  <c r="AS151" i="35"/>
  <c r="AS150" i="35"/>
  <c r="AS149" i="35"/>
  <c r="AS148" i="35"/>
  <c r="AS147" i="35"/>
  <c r="AS146" i="35"/>
  <c r="AS145" i="35"/>
  <c r="AS144" i="35"/>
  <c r="AS143" i="35"/>
  <c r="AS142" i="35"/>
  <c r="AS141" i="35"/>
  <c r="AS140" i="35"/>
  <c r="AS139" i="35"/>
  <c r="AS138" i="35"/>
  <c r="AS137" i="35"/>
  <c r="AS136" i="35"/>
  <c r="AS135" i="35"/>
  <c r="AS134" i="35"/>
  <c r="AS133" i="35"/>
  <c r="AS132" i="35"/>
  <c r="AS131" i="35"/>
  <c r="AS130" i="35"/>
  <c r="AS129" i="35"/>
  <c r="AS128" i="35"/>
  <c r="AS127" i="35"/>
  <c r="AS126" i="35"/>
  <c r="AS125" i="35"/>
  <c r="AS124" i="35"/>
  <c r="AS123" i="35"/>
  <c r="AS122" i="35"/>
  <c r="AS121" i="35"/>
  <c r="AS120" i="35"/>
  <c r="AS119" i="35"/>
  <c r="AS118" i="35"/>
  <c r="AS117" i="35"/>
  <c r="AS116" i="35"/>
  <c r="AS115" i="35"/>
  <c r="AS114" i="35"/>
  <c r="AS113" i="35"/>
  <c r="AS112" i="35"/>
  <c r="AS111" i="35"/>
  <c r="AS110" i="35"/>
  <c r="AS109" i="35"/>
  <c r="AS108" i="35"/>
  <c r="AS107" i="35"/>
  <c r="AS106" i="35"/>
  <c r="AS105" i="35"/>
  <c r="AS104" i="35"/>
  <c r="AS103" i="35"/>
  <c r="AS102" i="35"/>
  <c r="AS101" i="35"/>
  <c r="AS100" i="35"/>
  <c r="AS99" i="35"/>
  <c r="AS98" i="35"/>
  <c r="AS97" i="35"/>
  <c r="AS96" i="35"/>
  <c r="AS95" i="35"/>
  <c r="AS94" i="35"/>
  <c r="AS93" i="35"/>
  <c r="AS92" i="35"/>
  <c r="AS91" i="35"/>
  <c r="AS90" i="35"/>
  <c r="AS89" i="35"/>
  <c r="AS88" i="35"/>
  <c r="AS87" i="35"/>
  <c r="AS86" i="35"/>
  <c r="AS85" i="35"/>
  <c r="AS84" i="35"/>
  <c r="AS83" i="35"/>
  <c r="AS82" i="35"/>
  <c r="AS81" i="35"/>
  <c r="AS80" i="35"/>
  <c r="AS79" i="35"/>
  <c r="AS78" i="35"/>
  <c r="AS77" i="35"/>
  <c r="AS76" i="35"/>
  <c r="AS75" i="35"/>
  <c r="AS74" i="35"/>
  <c r="AS73" i="35"/>
  <c r="AS72" i="35"/>
  <c r="AS71" i="35"/>
  <c r="AS70" i="35"/>
  <c r="AS69" i="35"/>
  <c r="AS68" i="35"/>
  <c r="AS67" i="35"/>
  <c r="AS66" i="35"/>
  <c r="AS65" i="35"/>
  <c r="AS64" i="35"/>
  <c r="AS63" i="35"/>
  <c r="AS62" i="35"/>
  <c r="AS61" i="35"/>
  <c r="AS60" i="35"/>
  <c r="AS59" i="35"/>
  <c r="AS58" i="35"/>
  <c r="AS57" i="35"/>
  <c r="AS56" i="35"/>
  <c r="AS55" i="35"/>
  <c r="AS54" i="35"/>
  <c r="AS53" i="35"/>
  <c r="AS52" i="35"/>
  <c r="AS51" i="35"/>
  <c r="AS50" i="35"/>
  <c r="AS49" i="35"/>
  <c r="AS48" i="35"/>
  <c r="AS47" i="35"/>
  <c r="AS46" i="35"/>
  <c r="AS45" i="35"/>
  <c r="AS44" i="35"/>
  <c r="AS43" i="35"/>
  <c r="AS42" i="35"/>
  <c r="AS41" i="35"/>
  <c r="AS40" i="35"/>
  <c r="AS39" i="35"/>
  <c r="AS38" i="35"/>
  <c r="AS37" i="35"/>
  <c r="AS36" i="35"/>
  <c r="AS35" i="35"/>
  <c r="AS34" i="35"/>
  <c r="AS33" i="35"/>
  <c r="AS32" i="35"/>
  <c r="AS31" i="35"/>
  <c r="AS30" i="35"/>
  <c r="AS29" i="35"/>
  <c r="AS28" i="35"/>
  <c r="AS27" i="35"/>
  <c r="AS26" i="35"/>
  <c r="AS25" i="35"/>
  <c r="AS24" i="35"/>
  <c r="AS23" i="35"/>
  <c r="AS22" i="35"/>
  <c r="AS21" i="35"/>
  <c r="AS20" i="35"/>
  <c r="AS19" i="35"/>
  <c r="AS18" i="35"/>
  <c r="AS17" i="35"/>
  <c r="AS15" i="35"/>
  <c r="AS14" i="35"/>
  <c r="AS13" i="35"/>
  <c r="AS12" i="35"/>
  <c r="AS11" i="35"/>
  <c r="AS10" i="35"/>
  <c r="F171" i="23" l="1"/>
  <c r="H41" i="49" l="1"/>
  <c r="H18" i="49"/>
  <c r="C64" i="49" l="1"/>
  <c r="D64" i="49"/>
  <c r="F20" i="23"/>
  <c r="G20" i="23" s="1"/>
  <c r="F21" i="23"/>
  <c r="G21" i="23" s="1"/>
  <c r="F22" i="23"/>
  <c r="G22" i="23" s="1"/>
  <c r="F23" i="23"/>
  <c r="G23" i="23" s="1"/>
  <c r="F24" i="23"/>
  <c r="G24" i="23" s="1"/>
  <c r="K31" i="10"/>
  <c r="K32" i="10"/>
  <c r="K33" i="10"/>
  <c r="K34" i="10"/>
  <c r="K35" i="10"/>
  <c r="K36" i="10"/>
  <c r="K37" i="10"/>
  <c r="K38" i="10"/>
  <c r="K39" i="10"/>
  <c r="K40" i="10"/>
  <c r="K41" i="10"/>
  <c r="K42" i="10"/>
  <c r="L101" i="10"/>
  <c r="L109" i="10"/>
  <c r="L115" i="10"/>
  <c r="L100" i="10"/>
  <c r="L120" i="10" s="1"/>
  <c r="M22" i="10" l="1"/>
  <c r="M23" i="10"/>
  <c r="M24" i="10"/>
  <c r="M25" i="10"/>
  <c r="M26" i="10"/>
  <c r="M27" i="10"/>
  <c r="M28" i="10"/>
  <c r="M29" i="10"/>
  <c r="W42" i="48"/>
  <c r="E9" i="23" l="1"/>
  <c r="F124" i="23"/>
  <c r="K129" i="23"/>
  <c r="L30" i="23"/>
  <c r="L31" i="23"/>
  <c r="L38" i="23"/>
  <c r="L39" i="23"/>
  <c r="F5" i="23"/>
  <c r="M116" i="10"/>
  <c r="F162" i="23"/>
  <c r="F55" i="23"/>
  <c r="F56" i="23"/>
  <c r="F57" i="23"/>
  <c r="F58" i="23"/>
  <c r="F59" i="23"/>
  <c r="F60" i="23"/>
  <c r="F61" i="23"/>
  <c r="F62" i="23"/>
  <c r="F63" i="23"/>
  <c r="F64" i="23"/>
  <c r="F65" i="23"/>
  <c r="F66" i="23"/>
  <c r="F67" i="23"/>
  <c r="F68" i="23"/>
  <c r="F54" i="23"/>
  <c r="F44" i="23"/>
  <c r="F45" i="23"/>
  <c r="F46" i="23"/>
  <c r="F47" i="23"/>
  <c r="F48" i="23"/>
  <c r="F49" i="23"/>
  <c r="F43" i="23"/>
  <c r="F50" i="23" s="1"/>
  <c r="F166" i="23"/>
  <c r="F167" i="23" s="1"/>
  <c r="F160" i="23"/>
  <c r="F161" i="23"/>
  <c r="F163" i="23"/>
  <c r="F164" i="23"/>
  <c r="F156" i="23"/>
  <c r="F157" i="23" s="1"/>
  <c r="F148" i="23"/>
  <c r="F147" i="23"/>
  <c r="F143" i="23"/>
  <c r="F146" i="23" s="1"/>
  <c r="F135" i="23"/>
  <c r="F136" i="23"/>
  <c r="F137" i="23"/>
  <c r="F138" i="23"/>
  <c r="F139" i="23"/>
  <c r="F134" i="23"/>
  <c r="F133" i="23"/>
  <c r="F130" i="23"/>
  <c r="F123" i="23"/>
  <c r="F129" i="23" s="1"/>
  <c r="F119" i="23"/>
  <c r="F120" i="23" s="1"/>
  <c r="F114" i="23"/>
  <c r="F113" i="23"/>
  <c r="F112" i="23"/>
  <c r="F118" i="23" s="1"/>
  <c r="F104" i="23"/>
  <c r="F105" i="23"/>
  <c r="F106" i="23"/>
  <c r="F107" i="23"/>
  <c r="F108" i="23"/>
  <c r="F103" i="23"/>
  <c r="F109" i="23" s="1"/>
  <c r="F99" i="23"/>
  <c r="F100" i="23"/>
  <c r="F101" i="23"/>
  <c r="F98" i="23"/>
  <c r="F97" i="23"/>
  <c r="F96" i="23"/>
  <c r="F95" i="23"/>
  <c r="F94" i="23"/>
  <c r="F93" i="23"/>
  <c r="F90" i="23"/>
  <c r="F91" i="23"/>
  <c r="F89" i="23"/>
  <c r="F88" i="23"/>
  <c r="F87" i="23"/>
  <c r="F86" i="23"/>
  <c r="F75" i="23"/>
  <c r="F76" i="23"/>
  <c r="F77" i="23"/>
  <c r="F78" i="23"/>
  <c r="F79" i="23"/>
  <c r="F80" i="23"/>
  <c r="F81" i="23"/>
  <c r="F74" i="23"/>
  <c r="F52" i="23"/>
  <c r="F51" i="23"/>
  <c r="F13" i="23"/>
  <c r="F14" i="23"/>
  <c r="F15" i="23"/>
  <c r="F16" i="23"/>
  <c r="F17" i="23"/>
  <c r="F18" i="23"/>
  <c r="F19" i="23"/>
  <c r="F12" i="23"/>
  <c r="F8" i="23"/>
  <c r="F9" i="23" s="1"/>
  <c r="F85" i="23" l="1"/>
  <c r="F42" i="23"/>
  <c r="G12" i="23"/>
  <c r="F155" i="23"/>
  <c r="F102" i="23"/>
  <c r="F7" i="23"/>
  <c r="G5" i="23"/>
  <c r="F92" i="23"/>
  <c r="F165" i="23"/>
  <c r="F53" i="23"/>
  <c r="F140" i="23"/>
  <c r="F73" i="23"/>
  <c r="G143" i="23"/>
  <c r="G146" i="23" s="1"/>
  <c r="E42" i="23"/>
  <c r="G45" i="23"/>
  <c r="F168" i="23" l="1"/>
  <c r="D21" i="22"/>
  <c r="G7" i="23"/>
  <c r="D37" i="22"/>
  <c r="J143" i="23"/>
  <c r="J5" i="23"/>
  <c r="K3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M41" i="10"/>
  <c r="M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66" i="10"/>
  <c r="K67" i="10"/>
  <c r="K68" i="10"/>
  <c r="K69" i="10"/>
  <c r="K70" i="10"/>
  <c r="K71" i="10"/>
  <c r="K72" i="10"/>
  <c r="K73" i="10"/>
  <c r="K74" i="10"/>
  <c r="K75" i="10"/>
  <c r="K7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95" i="10"/>
  <c r="K96" i="10"/>
  <c r="K97" i="10"/>
  <c r="K98" i="10"/>
  <c r="K99" i="10"/>
  <c r="K101" i="10"/>
  <c r="K100" i="10"/>
  <c r="K102" i="10"/>
  <c r="K103" i="10"/>
  <c r="K104" i="10"/>
  <c r="K105" i="10"/>
  <c r="K106" i="10"/>
  <c r="K107" i="10"/>
  <c r="K108" i="10"/>
  <c r="K109" i="10"/>
  <c r="K110" i="10"/>
  <c r="K111" i="10"/>
  <c r="K115" i="10"/>
  <c r="K112" i="10"/>
  <c r="K10" i="10"/>
  <c r="J7" i="23" l="1"/>
  <c r="E44" i="22" s="1"/>
  <c r="K120" i="10"/>
  <c r="M10" i="10"/>
  <c r="U58" i="39"/>
  <c r="S58" i="39"/>
  <c r="G57" i="39"/>
  <c r="G56" i="39"/>
  <c r="G55" i="39"/>
  <c r="G54" i="39"/>
  <c r="G53" i="39"/>
  <c r="G52" i="39"/>
  <c r="G51" i="39"/>
  <c r="G50" i="39"/>
  <c r="G49" i="39"/>
  <c r="G48" i="39"/>
  <c r="G47" i="39"/>
  <c r="G46" i="39"/>
  <c r="G45" i="39"/>
  <c r="G44" i="39"/>
  <c r="G43" i="39"/>
  <c r="G42" i="39"/>
  <c r="G41" i="39"/>
  <c r="G40" i="39"/>
  <c r="G39" i="39"/>
  <c r="G38" i="39"/>
  <c r="G37" i="39"/>
  <c r="G36" i="39"/>
  <c r="G35" i="39"/>
  <c r="G34" i="39"/>
  <c r="G33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G5" i="39"/>
  <c r="G160" i="23" l="1"/>
  <c r="G161" i="23"/>
  <c r="G162" i="23"/>
  <c r="G163" i="23"/>
  <c r="G164" i="23"/>
  <c r="L134" i="23"/>
  <c r="L135" i="23"/>
  <c r="L136" i="23"/>
  <c r="L137" i="23"/>
  <c r="L138" i="23"/>
  <c r="L139" i="23"/>
  <c r="G133" i="23"/>
  <c r="J133" i="23" s="1"/>
  <c r="G134" i="23"/>
  <c r="G135" i="23"/>
  <c r="G136" i="23"/>
  <c r="G137" i="23"/>
  <c r="G138" i="23"/>
  <c r="G139" i="23"/>
  <c r="G124" i="23"/>
  <c r="G111" i="23"/>
  <c r="G112" i="23"/>
  <c r="G113" i="23"/>
  <c r="G114" i="23"/>
  <c r="G104" i="23"/>
  <c r="G105" i="23"/>
  <c r="G106" i="23"/>
  <c r="G107" i="23"/>
  <c r="G108" i="23"/>
  <c r="G94" i="23"/>
  <c r="G165" i="23" l="1"/>
  <c r="G93" i="23"/>
  <c r="G96" i="23" l="1"/>
  <c r="G97" i="23"/>
  <c r="G98" i="23"/>
  <c r="G99" i="23"/>
  <c r="G100" i="23"/>
  <c r="G101" i="23"/>
  <c r="G76" i="23"/>
  <c r="G77" i="23"/>
  <c r="G78" i="23"/>
  <c r="G79" i="23"/>
  <c r="G80" i="23"/>
  <c r="G81" i="23"/>
  <c r="G87" i="23"/>
  <c r="G88" i="23"/>
  <c r="G89" i="23"/>
  <c r="G90" i="23"/>
  <c r="G91" i="23"/>
  <c r="G55" i="23"/>
  <c r="G56" i="23"/>
  <c r="G57" i="23"/>
  <c r="G58" i="23"/>
  <c r="G59" i="23"/>
  <c r="G60" i="23"/>
  <c r="G61" i="23"/>
  <c r="G62" i="23"/>
  <c r="G63" i="23"/>
  <c r="G64" i="23"/>
  <c r="G65" i="23"/>
  <c r="G66" i="23"/>
  <c r="G67" i="23"/>
  <c r="J67" i="23" s="1"/>
  <c r="G68" i="23"/>
  <c r="J68" i="23" s="1"/>
  <c r="G44" i="23"/>
  <c r="G46" i="23"/>
  <c r="G47" i="23"/>
  <c r="G48" i="23"/>
  <c r="G49" i="23"/>
  <c r="G13" i="23"/>
  <c r="G14" i="23"/>
  <c r="G15" i="23"/>
  <c r="G16" i="23"/>
  <c r="G17" i="23"/>
  <c r="G18" i="23"/>
  <c r="G19" i="23"/>
  <c r="G42" i="23" l="1"/>
  <c r="E50" i="23"/>
  <c r="G95" i="23"/>
  <c r="G102" i="23" s="1"/>
  <c r="G75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L28" i="23"/>
  <c r="L29" i="23"/>
  <c r="L43" i="23"/>
  <c r="L44" i="23"/>
  <c r="L45" i="23"/>
  <c r="L46" i="23"/>
  <c r="L47" i="23"/>
  <c r="L48" i="23"/>
  <c r="L49" i="23"/>
  <c r="L51" i="23"/>
  <c r="L52" i="23"/>
  <c r="L54" i="23"/>
  <c r="L55" i="23"/>
  <c r="L56" i="23"/>
  <c r="L57" i="23"/>
  <c r="L58" i="23"/>
  <c r="L59" i="23"/>
  <c r="L60" i="23"/>
  <c r="L61" i="23"/>
  <c r="L62" i="23"/>
  <c r="L63" i="23"/>
  <c r="L64" i="23"/>
  <c r="L65" i="23"/>
  <c r="L66" i="23"/>
  <c r="L67" i="23"/>
  <c r="L68" i="23"/>
  <c r="L74" i="23"/>
  <c r="L75" i="23"/>
  <c r="L76" i="23"/>
  <c r="L77" i="23"/>
  <c r="L78" i="23"/>
  <c r="L79" i="23"/>
  <c r="L80" i="23"/>
  <c r="L81" i="23"/>
  <c r="L82" i="23"/>
  <c r="L83" i="23"/>
  <c r="L86" i="23"/>
  <c r="L87" i="23"/>
  <c r="L88" i="23"/>
  <c r="L89" i="23"/>
  <c r="L90" i="23"/>
  <c r="L91" i="23"/>
  <c r="L94" i="23"/>
  <c r="L95" i="23"/>
  <c r="L96" i="23"/>
  <c r="L97" i="23"/>
  <c r="L98" i="23"/>
  <c r="L99" i="23"/>
  <c r="L100" i="23"/>
  <c r="L101" i="23"/>
  <c r="L103" i="23"/>
  <c r="L104" i="23"/>
  <c r="L105" i="23"/>
  <c r="L106" i="23"/>
  <c r="L107" i="23"/>
  <c r="L108" i="23"/>
  <c r="L110" i="23"/>
  <c r="L111" i="23"/>
  <c r="L112" i="23"/>
  <c r="L113" i="23"/>
  <c r="L114" i="23"/>
  <c r="L115" i="23"/>
  <c r="L119" i="23"/>
  <c r="L123" i="23"/>
  <c r="L124" i="23"/>
  <c r="L130" i="23"/>
  <c r="L132" i="23"/>
  <c r="L133" i="23"/>
  <c r="L141" i="23"/>
  <c r="L147" i="23"/>
  <c r="L148" i="23"/>
  <c r="L152" i="23"/>
  <c r="L153" i="23"/>
  <c r="L154" i="23"/>
  <c r="L156" i="23"/>
  <c r="L158" i="23"/>
  <c r="L160" i="23"/>
  <c r="L161" i="23"/>
  <c r="L162" i="23"/>
  <c r="L163" i="23"/>
  <c r="L164" i="23"/>
  <c r="L166" i="23"/>
  <c r="L8" i="23"/>
  <c r="E53" i="23" l="1"/>
  <c r="M45" i="10"/>
  <c r="M46" i="10"/>
  <c r="M47" i="10"/>
  <c r="M53" i="10"/>
  <c r="M54" i="10"/>
  <c r="M55" i="10"/>
  <c r="M56" i="10"/>
  <c r="M57" i="10"/>
  <c r="M58" i="10"/>
  <c r="M59" i="10"/>
  <c r="M48" i="10"/>
  <c r="M49" i="10"/>
  <c r="M50" i="10"/>
  <c r="M51" i="10"/>
  <c r="M52" i="10"/>
  <c r="M15" i="10"/>
  <c r="E73" i="23" l="1"/>
  <c r="E85" i="23" s="1"/>
  <c r="M13" i="10"/>
  <c r="M14" i="10"/>
  <c r="M16" i="10"/>
  <c r="M17" i="10"/>
  <c r="M40" i="10"/>
  <c r="M36" i="10"/>
  <c r="M37" i="10"/>
  <c r="M38" i="10"/>
  <c r="M60" i="10"/>
  <c r="M61" i="10"/>
  <c r="M62" i="10"/>
  <c r="M63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5" i="10"/>
  <c r="M86" i="10"/>
  <c r="M87" i="10"/>
  <c r="M90" i="10"/>
  <c r="M91" i="10"/>
  <c r="M92" i="10"/>
  <c r="M93" i="10"/>
  <c r="M97" i="10"/>
  <c r="M98" i="10"/>
  <c r="M99" i="10"/>
  <c r="M102" i="10"/>
  <c r="M103" i="10"/>
  <c r="M104" i="10"/>
  <c r="M105" i="10"/>
  <c r="M108" i="10"/>
  <c r="M115" i="10"/>
  <c r="M110" i="10"/>
  <c r="M111" i="10"/>
  <c r="M113" i="10"/>
  <c r="M114" i="10"/>
  <c r="F47" i="15"/>
  <c r="F48" i="15"/>
  <c r="F49" i="15"/>
  <c r="F50" i="15"/>
  <c r="F51" i="15"/>
  <c r="F52" i="15"/>
  <c r="F53" i="15"/>
  <c r="F54" i="15"/>
  <c r="F55" i="15"/>
  <c r="F56" i="15"/>
  <c r="F57" i="15"/>
  <c r="F58" i="15"/>
  <c r="F59" i="15"/>
  <c r="F60" i="15"/>
  <c r="F61" i="15"/>
  <c r="F62" i="15"/>
  <c r="F63" i="15"/>
  <c r="F64" i="15"/>
  <c r="F65" i="15"/>
  <c r="F66" i="15"/>
  <c r="F67" i="15"/>
  <c r="F68" i="15"/>
  <c r="F69" i="15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92" i="15"/>
  <c r="F93" i="15"/>
  <c r="F94" i="15"/>
  <c r="F95" i="15"/>
  <c r="F96" i="15"/>
  <c r="F97" i="15"/>
  <c r="F98" i="15"/>
  <c r="F99" i="15"/>
  <c r="F100" i="15"/>
  <c r="F101" i="15"/>
  <c r="F102" i="15"/>
  <c r="F103" i="15"/>
  <c r="F104" i="15"/>
  <c r="F105" i="15"/>
  <c r="F106" i="15"/>
  <c r="F107" i="15"/>
  <c r="F108" i="15"/>
  <c r="F109" i="15"/>
  <c r="F110" i="15"/>
  <c r="F111" i="15"/>
  <c r="F112" i="15"/>
  <c r="F113" i="15"/>
  <c r="F114" i="15"/>
  <c r="F115" i="15"/>
  <c r="F116" i="15"/>
  <c r="F117" i="15"/>
  <c r="F118" i="15"/>
  <c r="F119" i="15"/>
  <c r="F120" i="15"/>
  <c r="F121" i="15"/>
  <c r="F122" i="15"/>
  <c r="F123" i="15"/>
  <c r="F124" i="15"/>
  <c r="F125" i="15"/>
  <c r="F126" i="15"/>
  <c r="F127" i="15"/>
  <c r="F128" i="15"/>
  <c r="F129" i="15"/>
  <c r="F130" i="15"/>
  <c r="F131" i="15"/>
  <c r="F132" i="15"/>
  <c r="F133" i="15"/>
  <c r="F134" i="15"/>
  <c r="F135" i="15"/>
  <c r="F136" i="15"/>
  <c r="F137" i="15"/>
  <c r="F138" i="15"/>
  <c r="F139" i="15"/>
  <c r="F140" i="15"/>
  <c r="F141" i="15"/>
  <c r="F142" i="15"/>
  <c r="F143" i="15"/>
  <c r="F46" i="15"/>
  <c r="M106" i="10"/>
  <c r="M107" i="10"/>
  <c r="M109" i="10"/>
  <c r="M94" i="10"/>
  <c r="M95" i="10"/>
  <c r="M96" i="10"/>
  <c r="M112" i="10"/>
  <c r="M11" i="10"/>
  <c r="M12" i="10"/>
  <c r="M18" i="10"/>
  <c r="M19" i="10"/>
  <c r="M20" i="10"/>
  <c r="M21" i="10"/>
  <c r="M64" i="10"/>
  <c r="M65" i="10"/>
  <c r="M66" i="10"/>
  <c r="M43" i="10"/>
  <c r="M44" i="10"/>
  <c r="M39" i="10"/>
  <c r="M82" i="10"/>
  <c r="M83" i="10"/>
  <c r="M84" i="10"/>
  <c r="M88" i="10"/>
  <c r="M89" i="10"/>
  <c r="AT16" i="35"/>
  <c r="AT17" i="35"/>
  <c r="AT18" i="35"/>
  <c r="AT21" i="35"/>
  <c r="AT22" i="35"/>
  <c r="AT23" i="35"/>
  <c r="AT68" i="35"/>
  <c r="AT87" i="35"/>
  <c r="AT101" i="35"/>
  <c r="AT119" i="35"/>
  <c r="AT147" i="35"/>
  <c r="AT160" i="35"/>
  <c r="AT162" i="35"/>
  <c r="AT163" i="35"/>
  <c r="AT174" i="35"/>
  <c r="AT181" i="35"/>
  <c r="AT182" i="35"/>
  <c r="AT183" i="35"/>
  <c r="AT185" i="35"/>
  <c r="AT200" i="35"/>
  <c r="AT202" i="35"/>
  <c r="AT211" i="35"/>
  <c r="AT214" i="35"/>
  <c r="AT216" i="35"/>
  <c r="AT217" i="35"/>
  <c r="AT218" i="35"/>
  <c r="AT219" i="35"/>
  <c r="E92" i="23" l="1"/>
  <c r="E102" i="23"/>
  <c r="E109" i="23"/>
  <c r="E118" i="23"/>
  <c r="G119" i="23"/>
  <c r="G120" i="23" s="1"/>
  <c r="E120" i="23" l="1"/>
  <c r="E122" i="23" s="1"/>
  <c r="E129" i="23"/>
  <c r="E16" i="35"/>
  <c r="E17" i="35"/>
  <c r="E18" i="35"/>
  <c r="E21" i="35"/>
  <c r="E22" i="35"/>
  <c r="E23" i="35"/>
  <c r="E68" i="35"/>
  <c r="E87" i="35"/>
  <c r="E147" i="35"/>
  <c r="E160" i="35"/>
  <c r="E162" i="35"/>
  <c r="E163" i="35"/>
  <c r="E174" i="35"/>
  <c r="E181" i="35"/>
  <c r="E182" i="35"/>
  <c r="E183" i="35"/>
  <c r="E185" i="35"/>
  <c r="E200" i="35"/>
  <c r="E202" i="35"/>
  <c r="E211" i="35"/>
  <c r="C147" i="35"/>
  <c r="C160" i="35"/>
  <c r="C162" i="35"/>
  <c r="C163" i="35"/>
  <c r="C174" i="35"/>
  <c r="C181" i="35"/>
  <c r="C182" i="35"/>
  <c r="C183" i="35"/>
  <c r="C185" i="35"/>
  <c r="C200" i="35"/>
  <c r="C202" i="35"/>
  <c r="C211" i="35"/>
  <c r="I215" i="35"/>
  <c r="H215" i="35"/>
  <c r="G215" i="35"/>
  <c r="B215" i="35"/>
  <c r="B213" i="35"/>
  <c r="I212" i="35"/>
  <c r="H212" i="35"/>
  <c r="G212" i="35"/>
  <c r="B212" i="35"/>
  <c r="I210" i="35"/>
  <c r="H210" i="35"/>
  <c r="G210" i="35"/>
  <c r="B210" i="35"/>
  <c r="I209" i="35"/>
  <c r="H209" i="35"/>
  <c r="G209" i="35"/>
  <c r="B209" i="35"/>
  <c r="I208" i="35"/>
  <c r="H208" i="35"/>
  <c r="G208" i="35"/>
  <c r="B208" i="35"/>
  <c r="I207" i="35"/>
  <c r="H207" i="35"/>
  <c r="G207" i="35"/>
  <c r="B207" i="35"/>
  <c r="I206" i="35"/>
  <c r="H206" i="35"/>
  <c r="G206" i="35"/>
  <c r="B206" i="35"/>
  <c r="I205" i="35"/>
  <c r="H205" i="35"/>
  <c r="G205" i="35"/>
  <c r="B205" i="35"/>
  <c r="I204" i="35"/>
  <c r="H204" i="35"/>
  <c r="G204" i="35"/>
  <c r="B204" i="35"/>
  <c r="I203" i="35"/>
  <c r="H203" i="35"/>
  <c r="G203" i="35"/>
  <c r="B203" i="35"/>
  <c r="I201" i="35"/>
  <c r="H201" i="35"/>
  <c r="G201" i="35"/>
  <c r="B201" i="35"/>
  <c r="B199" i="35"/>
  <c r="I198" i="35"/>
  <c r="H198" i="35"/>
  <c r="G198" i="35"/>
  <c r="B198" i="35"/>
  <c r="I197" i="35"/>
  <c r="H197" i="35"/>
  <c r="G197" i="35"/>
  <c r="B197" i="35"/>
  <c r="I196" i="35"/>
  <c r="H196" i="35"/>
  <c r="G196" i="35"/>
  <c r="B196" i="35"/>
  <c r="I195" i="35"/>
  <c r="H195" i="35"/>
  <c r="G195" i="35"/>
  <c r="B195" i="35"/>
  <c r="I194" i="35"/>
  <c r="H194" i="35"/>
  <c r="G194" i="35"/>
  <c r="B194" i="35"/>
  <c r="I193" i="35"/>
  <c r="H193" i="35"/>
  <c r="G193" i="35"/>
  <c r="B193" i="35"/>
  <c r="I192" i="35"/>
  <c r="H192" i="35"/>
  <c r="G192" i="35"/>
  <c r="B192" i="35"/>
  <c r="I191" i="35"/>
  <c r="H191" i="35"/>
  <c r="G191" i="35"/>
  <c r="B191" i="35"/>
  <c r="I190" i="35"/>
  <c r="H190" i="35"/>
  <c r="G190" i="35"/>
  <c r="B190" i="35"/>
  <c r="I189" i="35"/>
  <c r="H189" i="35"/>
  <c r="G189" i="35"/>
  <c r="B189" i="35"/>
  <c r="I188" i="35"/>
  <c r="H188" i="35"/>
  <c r="G188" i="35"/>
  <c r="B188" i="35"/>
  <c r="I187" i="35"/>
  <c r="H187" i="35"/>
  <c r="G187" i="35"/>
  <c r="B187" i="35"/>
  <c r="I186" i="35"/>
  <c r="H186" i="35"/>
  <c r="G186" i="35"/>
  <c r="B186" i="35"/>
  <c r="I184" i="35"/>
  <c r="H184" i="35"/>
  <c r="G184" i="35"/>
  <c r="B184" i="35"/>
  <c r="I180" i="35"/>
  <c r="H180" i="35"/>
  <c r="G180" i="35"/>
  <c r="B180" i="35"/>
  <c r="I179" i="35"/>
  <c r="H179" i="35"/>
  <c r="G179" i="35"/>
  <c r="B179" i="35"/>
  <c r="I178" i="35"/>
  <c r="H178" i="35"/>
  <c r="G178" i="35"/>
  <c r="B178" i="35"/>
  <c r="I177" i="35"/>
  <c r="H177" i="35"/>
  <c r="G177" i="35"/>
  <c r="B177" i="35"/>
  <c r="I176" i="35"/>
  <c r="H176" i="35"/>
  <c r="G176" i="35"/>
  <c r="B176" i="35"/>
  <c r="I175" i="35"/>
  <c r="H175" i="35"/>
  <c r="G175" i="35"/>
  <c r="B175" i="35"/>
  <c r="B173" i="35"/>
  <c r="I172" i="35"/>
  <c r="H172" i="35"/>
  <c r="G172" i="35"/>
  <c r="B172" i="35"/>
  <c r="I171" i="35"/>
  <c r="H171" i="35"/>
  <c r="G171" i="35"/>
  <c r="B171" i="35"/>
  <c r="I170" i="35"/>
  <c r="H170" i="35"/>
  <c r="G170" i="35"/>
  <c r="B170" i="35"/>
  <c r="I169" i="35"/>
  <c r="H169" i="35"/>
  <c r="G169" i="35"/>
  <c r="B169" i="35"/>
  <c r="I168" i="35"/>
  <c r="H168" i="35"/>
  <c r="G168" i="35"/>
  <c r="B168" i="35"/>
  <c r="I167" i="35"/>
  <c r="H167" i="35"/>
  <c r="G167" i="35"/>
  <c r="B167" i="35"/>
  <c r="I166" i="35"/>
  <c r="H166" i="35"/>
  <c r="G166" i="35"/>
  <c r="B166" i="35"/>
  <c r="I165" i="35"/>
  <c r="H165" i="35"/>
  <c r="G165" i="35"/>
  <c r="B165" i="35"/>
  <c r="I164" i="35"/>
  <c r="H164" i="35"/>
  <c r="G164" i="35"/>
  <c r="B164" i="35"/>
  <c r="I161" i="35"/>
  <c r="H161" i="35"/>
  <c r="G161" i="35"/>
  <c r="B161" i="35"/>
  <c r="B159" i="35"/>
  <c r="I158" i="35"/>
  <c r="H158" i="35"/>
  <c r="G158" i="35"/>
  <c r="B158" i="35"/>
  <c r="I157" i="35"/>
  <c r="H157" i="35"/>
  <c r="G157" i="35"/>
  <c r="B157" i="35"/>
  <c r="I156" i="35"/>
  <c r="H156" i="35"/>
  <c r="G156" i="35"/>
  <c r="B156" i="35"/>
  <c r="I155" i="35"/>
  <c r="H155" i="35"/>
  <c r="G155" i="35"/>
  <c r="B155" i="35"/>
  <c r="I154" i="35"/>
  <c r="H154" i="35"/>
  <c r="G154" i="35"/>
  <c r="B154" i="35"/>
  <c r="I153" i="35"/>
  <c r="H153" i="35"/>
  <c r="G153" i="35"/>
  <c r="B153" i="35"/>
  <c r="I152" i="35"/>
  <c r="H152" i="35"/>
  <c r="G152" i="35"/>
  <c r="B152" i="35"/>
  <c r="I151" i="35"/>
  <c r="H151" i="35"/>
  <c r="G151" i="35"/>
  <c r="B151" i="35"/>
  <c r="I150" i="35"/>
  <c r="H150" i="35"/>
  <c r="G150" i="35"/>
  <c r="B150" i="35"/>
  <c r="I149" i="35"/>
  <c r="H149" i="35"/>
  <c r="G149" i="35"/>
  <c r="B149" i="35"/>
  <c r="I148" i="35"/>
  <c r="H148" i="35"/>
  <c r="G148" i="35"/>
  <c r="B148" i="35"/>
  <c r="I146" i="35"/>
  <c r="H146" i="35"/>
  <c r="G146" i="35"/>
  <c r="B146" i="35"/>
  <c r="I145" i="35"/>
  <c r="H145" i="35"/>
  <c r="G145" i="35"/>
  <c r="B145" i="35"/>
  <c r="I144" i="35"/>
  <c r="H144" i="35"/>
  <c r="G144" i="35"/>
  <c r="B144" i="35"/>
  <c r="I143" i="35"/>
  <c r="H143" i="35"/>
  <c r="G143" i="35"/>
  <c r="B143" i="35"/>
  <c r="I142" i="35"/>
  <c r="H142" i="35"/>
  <c r="G142" i="35"/>
  <c r="B142" i="35"/>
  <c r="I141" i="35"/>
  <c r="H141" i="35"/>
  <c r="G141" i="35"/>
  <c r="B141" i="35"/>
  <c r="I140" i="35"/>
  <c r="H140" i="35"/>
  <c r="G140" i="35"/>
  <c r="B140" i="35"/>
  <c r="I139" i="35"/>
  <c r="H139" i="35"/>
  <c r="G139" i="35"/>
  <c r="B139" i="35"/>
  <c r="I138" i="35"/>
  <c r="H138" i="35"/>
  <c r="G138" i="35"/>
  <c r="B138" i="35"/>
  <c r="I137" i="35"/>
  <c r="H137" i="35"/>
  <c r="G137" i="35"/>
  <c r="B137" i="35"/>
  <c r="I136" i="35"/>
  <c r="H136" i="35"/>
  <c r="G136" i="35"/>
  <c r="B136" i="35"/>
  <c r="I135" i="35"/>
  <c r="H135" i="35"/>
  <c r="G135" i="35"/>
  <c r="B135" i="35"/>
  <c r="I134" i="35"/>
  <c r="H134" i="35"/>
  <c r="G134" i="35"/>
  <c r="B134" i="35"/>
  <c r="I133" i="35"/>
  <c r="H133" i="35"/>
  <c r="G133" i="35"/>
  <c r="B133" i="35"/>
  <c r="I132" i="35"/>
  <c r="H132" i="35"/>
  <c r="G132" i="35"/>
  <c r="B132" i="35"/>
  <c r="I131" i="35"/>
  <c r="H131" i="35"/>
  <c r="G131" i="35"/>
  <c r="B131" i="35"/>
  <c r="I130" i="35"/>
  <c r="H130" i="35"/>
  <c r="G130" i="35"/>
  <c r="B130" i="35"/>
  <c r="I129" i="35"/>
  <c r="H129" i="35"/>
  <c r="G129" i="35"/>
  <c r="B129" i="35"/>
  <c r="I128" i="35"/>
  <c r="H128" i="35"/>
  <c r="G128" i="35"/>
  <c r="B128" i="35"/>
  <c r="I127" i="35"/>
  <c r="H127" i="35"/>
  <c r="G127" i="35"/>
  <c r="B127" i="35"/>
  <c r="I126" i="35"/>
  <c r="H126" i="35"/>
  <c r="G126" i="35"/>
  <c r="B126" i="35"/>
  <c r="C126" i="35" s="1"/>
  <c r="I125" i="35"/>
  <c r="H125" i="35"/>
  <c r="G125" i="35"/>
  <c r="B125" i="35"/>
  <c r="I124" i="35"/>
  <c r="H124" i="35"/>
  <c r="G124" i="35"/>
  <c r="B124" i="35"/>
  <c r="I123" i="35"/>
  <c r="H123" i="35"/>
  <c r="G123" i="35"/>
  <c r="B123" i="35"/>
  <c r="I122" i="35"/>
  <c r="H122" i="35"/>
  <c r="G122" i="35"/>
  <c r="B122" i="35"/>
  <c r="I121" i="35"/>
  <c r="H121" i="35"/>
  <c r="G121" i="35"/>
  <c r="B121" i="35"/>
  <c r="I120" i="35"/>
  <c r="H120" i="35"/>
  <c r="G120" i="35"/>
  <c r="B120" i="35"/>
  <c r="B118" i="35"/>
  <c r="I117" i="35"/>
  <c r="H117" i="35"/>
  <c r="G117" i="35"/>
  <c r="B117" i="35"/>
  <c r="I116" i="35"/>
  <c r="H116" i="35"/>
  <c r="G116" i="35"/>
  <c r="B116" i="35"/>
  <c r="I115" i="35"/>
  <c r="H115" i="35"/>
  <c r="G115" i="35"/>
  <c r="B115" i="35"/>
  <c r="I114" i="35"/>
  <c r="H114" i="35"/>
  <c r="G114" i="35"/>
  <c r="B114" i="35"/>
  <c r="I113" i="35"/>
  <c r="H113" i="35"/>
  <c r="G113" i="35"/>
  <c r="B113" i="35"/>
  <c r="I112" i="35"/>
  <c r="H112" i="35"/>
  <c r="G112" i="35"/>
  <c r="B112" i="35"/>
  <c r="I111" i="35"/>
  <c r="H111" i="35"/>
  <c r="G111" i="35"/>
  <c r="B111" i="35"/>
  <c r="I110" i="35"/>
  <c r="H110" i="35"/>
  <c r="G110" i="35"/>
  <c r="B110" i="35"/>
  <c r="I109" i="35"/>
  <c r="H109" i="35"/>
  <c r="G109" i="35"/>
  <c r="B109" i="35"/>
  <c r="I108" i="35"/>
  <c r="H108" i="35"/>
  <c r="G108" i="35"/>
  <c r="B108" i="35"/>
  <c r="I107" i="35"/>
  <c r="H107" i="35"/>
  <c r="G107" i="35"/>
  <c r="B107" i="35"/>
  <c r="I106" i="35"/>
  <c r="H106" i="35"/>
  <c r="G106" i="35"/>
  <c r="B106" i="35"/>
  <c r="I105" i="35"/>
  <c r="H105" i="35"/>
  <c r="G105" i="35"/>
  <c r="B105" i="35"/>
  <c r="I104" i="35"/>
  <c r="H104" i="35"/>
  <c r="G104" i="35"/>
  <c r="B104" i="35"/>
  <c r="I103" i="35"/>
  <c r="H103" i="35"/>
  <c r="G103" i="35"/>
  <c r="B103" i="35"/>
  <c r="I102" i="35"/>
  <c r="H102" i="35"/>
  <c r="G102" i="35"/>
  <c r="B102" i="35"/>
  <c r="I100" i="35"/>
  <c r="H100" i="35"/>
  <c r="G100" i="35"/>
  <c r="B100" i="35"/>
  <c r="I99" i="35"/>
  <c r="H99" i="35"/>
  <c r="G99" i="35"/>
  <c r="B99" i="35"/>
  <c r="I98" i="35"/>
  <c r="H98" i="35"/>
  <c r="G98" i="35"/>
  <c r="B98" i="35"/>
  <c r="I97" i="35"/>
  <c r="H97" i="35"/>
  <c r="G97" i="35"/>
  <c r="B97" i="35"/>
  <c r="I96" i="35"/>
  <c r="H96" i="35"/>
  <c r="G96" i="35"/>
  <c r="B96" i="35"/>
  <c r="I95" i="35"/>
  <c r="H95" i="35"/>
  <c r="G95" i="35"/>
  <c r="B95" i="35"/>
  <c r="I94" i="35"/>
  <c r="H94" i="35"/>
  <c r="G94" i="35"/>
  <c r="B94" i="35"/>
  <c r="I93" i="35"/>
  <c r="H93" i="35"/>
  <c r="G93" i="35"/>
  <c r="B93" i="35"/>
  <c r="I92" i="35"/>
  <c r="H92" i="35"/>
  <c r="G92" i="35"/>
  <c r="B92" i="35"/>
  <c r="I91" i="35"/>
  <c r="H91" i="35"/>
  <c r="G91" i="35"/>
  <c r="B91" i="35"/>
  <c r="I90" i="35"/>
  <c r="H90" i="35"/>
  <c r="G90" i="35"/>
  <c r="B90" i="35"/>
  <c r="I89" i="35"/>
  <c r="H89" i="35"/>
  <c r="G89" i="35"/>
  <c r="B89" i="35"/>
  <c r="I88" i="35"/>
  <c r="H88" i="35"/>
  <c r="G88" i="35"/>
  <c r="B88" i="35"/>
  <c r="B86" i="35"/>
  <c r="I85" i="35"/>
  <c r="H85" i="35"/>
  <c r="G85" i="35"/>
  <c r="B85" i="35"/>
  <c r="I84" i="35"/>
  <c r="H84" i="35"/>
  <c r="G84" i="35"/>
  <c r="B84" i="35"/>
  <c r="I83" i="35"/>
  <c r="H83" i="35"/>
  <c r="G83" i="35"/>
  <c r="B83" i="35"/>
  <c r="I82" i="35"/>
  <c r="H82" i="35"/>
  <c r="G82" i="35"/>
  <c r="B82" i="35"/>
  <c r="I81" i="35"/>
  <c r="H81" i="35"/>
  <c r="G81" i="35"/>
  <c r="B81" i="35"/>
  <c r="I80" i="35"/>
  <c r="H80" i="35"/>
  <c r="G80" i="35"/>
  <c r="B80" i="35"/>
  <c r="I79" i="35"/>
  <c r="H79" i="35"/>
  <c r="G79" i="35"/>
  <c r="B79" i="35"/>
  <c r="I78" i="35"/>
  <c r="H78" i="35"/>
  <c r="G78" i="35"/>
  <c r="B78" i="35"/>
  <c r="I77" i="35"/>
  <c r="H77" i="35"/>
  <c r="G77" i="35"/>
  <c r="B77" i="35"/>
  <c r="I76" i="35"/>
  <c r="H76" i="35"/>
  <c r="G76" i="35"/>
  <c r="B76" i="35"/>
  <c r="I75" i="35"/>
  <c r="H75" i="35"/>
  <c r="G75" i="35"/>
  <c r="B75" i="35"/>
  <c r="I74" i="35"/>
  <c r="H74" i="35"/>
  <c r="G74" i="35"/>
  <c r="B74" i="35"/>
  <c r="I73" i="35"/>
  <c r="H73" i="35"/>
  <c r="G73" i="35"/>
  <c r="B73" i="35"/>
  <c r="I72" i="35"/>
  <c r="H72" i="35"/>
  <c r="G72" i="35"/>
  <c r="B72" i="35"/>
  <c r="I71" i="35"/>
  <c r="H71" i="35"/>
  <c r="G71" i="35"/>
  <c r="B71" i="35"/>
  <c r="I70" i="35"/>
  <c r="H70" i="35"/>
  <c r="G70" i="35"/>
  <c r="B70" i="35"/>
  <c r="I69" i="35"/>
  <c r="H69" i="35"/>
  <c r="G69" i="35"/>
  <c r="B69" i="35"/>
  <c r="I67" i="35"/>
  <c r="H67" i="35"/>
  <c r="G67" i="35"/>
  <c r="B67" i="35"/>
  <c r="I66" i="35"/>
  <c r="H66" i="35"/>
  <c r="G66" i="35"/>
  <c r="B66" i="35"/>
  <c r="B65" i="35"/>
  <c r="I64" i="35"/>
  <c r="H64" i="35"/>
  <c r="G64" i="35"/>
  <c r="B64" i="35"/>
  <c r="I63" i="35"/>
  <c r="H63" i="35"/>
  <c r="G63" i="35"/>
  <c r="B63" i="35"/>
  <c r="I62" i="35"/>
  <c r="H62" i="35"/>
  <c r="G62" i="35"/>
  <c r="B62" i="35"/>
  <c r="I61" i="35"/>
  <c r="H61" i="35"/>
  <c r="G61" i="35"/>
  <c r="B61" i="35"/>
  <c r="I60" i="35"/>
  <c r="H60" i="35"/>
  <c r="G60" i="35"/>
  <c r="B60" i="35"/>
  <c r="I59" i="35"/>
  <c r="H59" i="35"/>
  <c r="G59" i="35"/>
  <c r="B59" i="35"/>
  <c r="I58" i="35"/>
  <c r="H58" i="35"/>
  <c r="G58" i="35"/>
  <c r="B58" i="35"/>
  <c r="I57" i="35"/>
  <c r="H57" i="35"/>
  <c r="G57" i="35"/>
  <c r="B57" i="35"/>
  <c r="I56" i="35"/>
  <c r="H56" i="35"/>
  <c r="G56" i="35"/>
  <c r="B56" i="35"/>
  <c r="I55" i="35"/>
  <c r="H55" i="35"/>
  <c r="G55" i="35"/>
  <c r="B55" i="35"/>
  <c r="I54" i="35"/>
  <c r="H54" i="35"/>
  <c r="G54" i="35"/>
  <c r="B54" i="35"/>
  <c r="I53" i="35"/>
  <c r="H53" i="35"/>
  <c r="G53" i="35"/>
  <c r="B53" i="35"/>
  <c r="I52" i="35"/>
  <c r="H52" i="35"/>
  <c r="G52" i="35"/>
  <c r="B52" i="35"/>
  <c r="I51" i="35"/>
  <c r="H51" i="35"/>
  <c r="G51" i="35"/>
  <c r="B51" i="35"/>
  <c r="I50" i="35"/>
  <c r="H50" i="35"/>
  <c r="G50" i="35"/>
  <c r="B50" i="35"/>
  <c r="I49" i="35"/>
  <c r="H49" i="35"/>
  <c r="G49" i="35"/>
  <c r="B49" i="35"/>
  <c r="I48" i="35"/>
  <c r="H48" i="35"/>
  <c r="G48" i="35"/>
  <c r="B48" i="35"/>
  <c r="I47" i="35"/>
  <c r="H47" i="35"/>
  <c r="G47" i="35"/>
  <c r="B47" i="35"/>
  <c r="I46" i="35"/>
  <c r="H46" i="35"/>
  <c r="G46" i="35"/>
  <c r="B46" i="35"/>
  <c r="I45" i="35"/>
  <c r="H45" i="35"/>
  <c r="G45" i="35"/>
  <c r="B45" i="35"/>
  <c r="I44" i="35"/>
  <c r="H44" i="35"/>
  <c r="G44" i="35"/>
  <c r="B44" i="35"/>
  <c r="I43" i="35"/>
  <c r="H43" i="35"/>
  <c r="G43" i="35"/>
  <c r="B43" i="35"/>
  <c r="I42" i="35"/>
  <c r="H42" i="35"/>
  <c r="G42" i="35"/>
  <c r="B42" i="35"/>
  <c r="I41" i="35"/>
  <c r="H41" i="35"/>
  <c r="G41" i="35"/>
  <c r="B41" i="35"/>
  <c r="I40" i="35"/>
  <c r="H40" i="35"/>
  <c r="G40" i="35"/>
  <c r="B40" i="35"/>
  <c r="I39" i="35"/>
  <c r="H39" i="35"/>
  <c r="G39" i="35"/>
  <c r="B39" i="35"/>
  <c r="I38" i="35"/>
  <c r="H38" i="35"/>
  <c r="G38" i="35"/>
  <c r="B38" i="35"/>
  <c r="I37" i="35"/>
  <c r="H37" i="35"/>
  <c r="G37" i="35"/>
  <c r="B37" i="35"/>
  <c r="I36" i="35"/>
  <c r="H36" i="35"/>
  <c r="G36" i="35"/>
  <c r="B36" i="35"/>
  <c r="I35" i="35"/>
  <c r="H35" i="35"/>
  <c r="G35" i="35"/>
  <c r="B35" i="35"/>
  <c r="I34" i="35"/>
  <c r="H34" i="35"/>
  <c r="G34" i="35"/>
  <c r="B34" i="35"/>
  <c r="I33" i="35"/>
  <c r="H33" i="35"/>
  <c r="G33" i="35"/>
  <c r="B33" i="35"/>
  <c r="I32" i="35"/>
  <c r="H32" i="35"/>
  <c r="G32" i="35"/>
  <c r="B32" i="35"/>
  <c r="I31" i="35"/>
  <c r="H31" i="35"/>
  <c r="G31" i="35"/>
  <c r="B31" i="35"/>
  <c r="I30" i="35"/>
  <c r="H30" i="35"/>
  <c r="G30" i="35"/>
  <c r="B30" i="35"/>
  <c r="I29" i="35"/>
  <c r="H29" i="35"/>
  <c r="G29" i="35"/>
  <c r="B29" i="35"/>
  <c r="I28" i="35"/>
  <c r="H28" i="35"/>
  <c r="G28" i="35"/>
  <c r="B28" i="35"/>
  <c r="I27" i="35"/>
  <c r="H27" i="35"/>
  <c r="G27" i="35"/>
  <c r="B27" i="35"/>
  <c r="I26" i="35"/>
  <c r="H26" i="35"/>
  <c r="G26" i="35"/>
  <c r="B26" i="35"/>
  <c r="I25" i="35"/>
  <c r="H25" i="35"/>
  <c r="G25" i="35"/>
  <c r="B25" i="35"/>
  <c r="I24" i="35"/>
  <c r="H24" i="35"/>
  <c r="G24" i="35"/>
  <c r="B24" i="35"/>
  <c r="I20" i="35"/>
  <c r="H20" i="35"/>
  <c r="G20" i="35"/>
  <c r="B20" i="35"/>
  <c r="I19" i="35"/>
  <c r="H19" i="35"/>
  <c r="G19" i="35"/>
  <c r="B19" i="35"/>
  <c r="B15" i="35"/>
  <c r="I14" i="35"/>
  <c r="H14" i="35"/>
  <c r="G14" i="35"/>
  <c r="B14" i="35"/>
  <c r="I13" i="35"/>
  <c r="H13" i="35"/>
  <c r="G13" i="35"/>
  <c r="B13" i="35"/>
  <c r="I12" i="35"/>
  <c r="H12" i="35"/>
  <c r="G12" i="35"/>
  <c r="B12" i="35"/>
  <c r="I11" i="35"/>
  <c r="H11" i="35"/>
  <c r="G11" i="35"/>
  <c r="B11" i="35"/>
  <c r="I10" i="35"/>
  <c r="H10" i="35"/>
  <c r="G10" i="35"/>
  <c r="B10" i="35"/>
  <c r="I9" i="35"/>
  <c r="H9" i="35"/>
  <c r="G9" i="35"/>
  <c r="B9" i="35"/>
  <c r="F173" i="23" l="1"/>
  <c r="E140" i="23"/>
  <c r="J69" i="35"/>
  <c r="J178" i="35"/>
  <c r="E25" i="35"/>
  <c r="AT25" i="35"/>
  <c r="E49" i="35"/>
  <c r="AT49" i="35"/>
  <c r="E171" i="35"/>
  <c r="AT171" i="35"/>
  <c r="AT215" i="35"/>
  <c r="C81" i="35"/>
  <c r="AT81" i="35"/>
  <c r="C102" i="35"/>
  <c r="AT102" i="35"/>
  <c r="E117" i="35"/>
  <c r="AT117" i="35"/>
  <c r="E179" i="35"/>
  <c r="AT179" i="35"/>
  <c r="E192" i="35"/>
  <c r="AT192" i="35"/>
  <c r="E11" i="35"/>
  <c r="AT11" i="35"/>
  <c r="C14" i="35"/>
  <c r="AT14" i="35"/>
  <c r="C122" i="35"/>
  <c r="AT122" i="35"/>
  <c r="E125" i="35"/>
  <c r="AT125" i="35"/>
  <c r="C128" i="35"/>
  <c r="AT128" i="35"/>
  <c r="E131" i="35"/>
  <c r="AT131" i="35"/>
  <c r="E134" i="35"/>
  <c r="AT134" i="35"/>
  <c r="E137" i="35"/>
  <c r="AT137" i="35"/>
  <c r="E140" i="35"/>
  <c r="AT140" i="35"/>
  <c r="C143" i="35"/>
  <c r="AT143" i="35"/>
  <c r="E146" i="35"/>
  <c r="AT146" i="35"/>
  <c r="E150" i="35"/>
  <c r="AT150" i="35"/>
  <c r="C153" i="35"/>
  <c r="AT153" i="35"/>
  <c r="E156" i="35"/>
  <c r="AT156" i="35"/>
  <c r="E159" i="35"/>
  <c r="AT159" i="35"/>
  <c r="C204" i="35"/>
  <c r="AT204" i="35"/>
  <c r="E207" i="35"/>
  <c r="AT207" i="35"/>
  <c r="E210" i="35"/>
  <c r="AT210" i="35"/>
  <c r="C43" i="35"/>
  <c r="AT43" i="35"/>
  <c r="C84" i="35"/>
  <c r="AT84" i="35"/>
  <c r="AT20" i="35"/>
  <c r="E98" i="35"/>
  <c r="AT98" i="35"/>
  <c r="E114" i="35"/>
  <c r="AT114" i="35"/>
  <c r="J14" i="35"/>
  <c r="C26" i="35"/>
  <c r="AT26" i="35"/>
  <c r="C29" i="35"/>
  <c r="AT29" i="35"/>
  <c r="C32" i="35"/>
  <c r="AT32" i="35"/>
  <c r="C35" i="35"/>
  <c r="AT35" i="35"/>
  <c r="C38" i="35"/>
  <c r="AT38" i="35"/>
  <c r="C41" i="35"/>
  <c r="AT41" i="35"/>
  <c r="C44" i="35"/>
  <c r="AT44" i="35"/>
  <c r="E47" i="35"/>
  <c r="AT47" i="35"/>
  <c r="C50" i="35"/>
  <c r="AT50" i="35"/>
  <c r="C53" i="35"/>
  <c r="AT53" i="35"/>
  <c r="C56" i="35"/>
  <c r="AT56" i="35"/>
  <c r="E59" i="35"/>
  <c r="AT59" i="35"/>
  <c r="C62" i="35"/>
  <c r="AT62" i="35"/>
  <c r="C65" i="35"/>
  <c r="AT65" i="35"/>
  <c r="J146" i="35"/>
  <c r="C161" i="35"/>
  <c r="AT161" i="35"/>
  <c r="E166" i="35"/>
  <c r="AT166" i="35"/>
  <c r="E169" i="35"/>
  <c r="AT169" i="35"/>
  <c r="E172" i="35"/>
  <c r="AT172" i="35"/>
  <c r="C31" i="35"/>
  <c r="AT31" i="35"/>
  <c r="C64" i="35"/>
  <c r="AT64" i="35"/>
  <c r="C89" i="35"/>
  <c r="AT89" i="35"/>
  <c r="E111" i="35"/>
  <c r="AT111" i="35"/>
  <c r="J29" i="35"/>
  <c r="J53" i="35"/>
  <c r="C66" i="35"/>
  <c r="AT66" i="35"/>
  <c r="C70" i="35"/>
  <c r="AT70" i="35"/>
  <c r="C73" i="35"/>
  <c r="AT73" i="35"/>
  <c r="E76" i="35"/>
  <c r="AT76" i="35"/>
  <c r="C79" i="35"/>
  <c r="AT79" i="35"/>
  <c r="C82" i="35"/>
  <c r="AT82" i="35"/>
  <c r="E85" i="35"/>
  <c r="AT85" i="35"/>
  <c r="J169" i="35"/>
  <c r="C177" i="35"/>
  <c r="AT177" i="35"/>
  <c r="C46" i="35"/>
  <c r="AT46" i="35"/>
  <c r="E61" i="35"/>
  <c r="AT61" i="35"/>
  <c r="E165" i="35"/>
  <c r="AT165" i="35"/>
  <c r="E78" i="35"/>
  <c r="AT78" i="35"/>
  <c r="E90" i="35"/>
  <c r="AT90" i="35"/>
  <c r="C93" i="35"/>
  <c r="AT93" i="35"/>
  <c r="E96" i="35"/>
  <c r="AT96" i="35"/>
  <c r="E99" i="35"/>
  <c r="AT99" i="35"/>
  <c r="E103" i="35"/>
  <c r="AT103" i="35"/>
  <c r="C106" i="35"/>
  <c r="AT106" i="35"/>
  <c r="C109" i="35"/>
  <c r="AT109" i="35"/>
  <c r="E112" i="35"/>
  <c r="AT112" i="35"/>
  <c r="E115" i="35"/>
  <c r="AT115" i="35"/>
  <c r="C118" i="35"/>
  <c r="AT118" i="35"/>
  <c r="E180" i="35"/>
  <c r="AT180" i="35"/>
  <c r="E187" i="35"/>
  <c r="AT187" i="35"/>
  <c r="E190" i="35"/>
  <c r="AT190" i="35"/>
  <c r="E193" i="35"/>
  <c r="AT193" i="35"/>
  <c r="E196" i="35"/>
  <c r="AT196" i="35"/>
  <c r="E199" i="35"/>
  <c r="AT199" i="35"/>
  <c r="E204" i="35"/>
  <c r="C37" i="35"/>
  <c r="AT37" i="35"/>
  <c r="E58" i="35"/>
  <c r="AT58" i="35"/>
  <c r="E75" i="35"/>
  <c r="AT75" i="35"/>
  <c r="C120" i="35"/>
  <c r="AT120" i="35"/>
  <c r="E123" i="35"/>
  <c r="AT123" i="35"/>
  <c r="E126" i="35"/>
  <c r="AT126" i="35"/>
  <c r="C129" i="35"/>
  <c r="AT129" i="35"/>
  <c r="E132" i="35"/>
  <c r="AT132" i="35"/>
  <c r="E135" i="35"/>
  <c r="AT135" i="35"/>
  <c r="E138" i="35"/>
  <c r="AT138" i="35"/>
  <c r="C141" i="35"/>
  <c r="AT141" i="35"/>
  <c r="C144" i="35"/>
  <c r="AT144" i="35"/>
  <c r="E148" i="35"/>
  <c r="AT148" i="35"/>
  <c r="E151" i="35"/>
  <c r="AT151" i="35"/>
  <c r="E154" i="35"/>
  <c r="AT154" i="35"/>
  <c r="E157" i="35"/>
  <c r="AT157" i="35"/>
  <c r="C201" i="35"/>
  <c r="AT201" i="35"/>
  <c r="E205" i="35"/>
  <c r="AT205" i="35"/>
  <c r="E208" i="35"/>
  <c r="AT208" i="35"/>
  <c r="E212" i="35"/>
  <c r="AT212" i="35"/>
  <c r="C34" i="35"/>
  <c r="AT34" i="35"/>
  <c r="C52" i="35"/>
  <c r="AT52" i="35"/>
  <c r="E168" i="35"/>
  <c r="AT168" i="35"/>
  <c r="C69" i="35"/>
  <c r="AT69" i="35"/>
  <c r="C24" i="35"/>
  <c r="AT24" i="35"/>
  <c r="E27" i="35"/>
  <c r="AT27" i="35"/>
  <c r="E30" i="35"/>
  <c r="AT30" i="35"/>
  <c r="E33" i="35"/>
  <c r="AT33" i="35"/>
  <c r="C36" i="35"/>
  <c r="AT36" i="35"/>
  <c r="E39" i="35"/>
  <c r="AT39" i="35"/>
  <c r="C42" i="35"/>
  <c r="AT42" i="35"/>
  <c r="E45" i="35"/>
  <c r="AT45" i="35"/>
  <c r="E48" i="35"/>
  <c r="AT48" i="35"/>
  <c r="E51" i="35"/>
  <c r="AT51" i="35"/>
  <c r="C54" i="35"/>
  <c r="AT54" i="35"/>
  <c r="E57" i="35"/>
  <c r="AT57" i="35"/>
  <c r="C60" i="35"/>
  <c r="AT60" i="35"/>
  <c r="E63" i="35"/>
  <c r="AT63" i="35"/>
  <c r="C164" i="35"/>
  <c r="AT164" i="35"/>
  <c r="E167" i="35"/>
  <c r="AT167" i="35"/>
  <c r="C170" i="35"/>
  <c r="AT170" i="35"/>
  <c r="E173" i="35"/>
  <c r="AT173" i="35"/>
  <c r="C212" i="35"/>
  <c r="C40" i="35"/>
  <c r="AT40" i="35"/>
  <c r="J33" i="35"/>
  <c r="J57" i="35"/>
  <c r="C67" i="35"/>
  <c r="AT67" i="35"/>
  <c r="C71" i="35"/>
  <c r="AT71" i="35"/>
  <c r="E74" i="35"/>
  <c r="AT74" i="35"/>
  <c r="E77" i="35"/>
  <c r="AT77" i="35"/>
  <c r="C80" i="35"/>
  <c r="AT80" i="35"/>
  <c r="C83" i="35"/>
  <c r="AT83" i="35"/>
  <c r="C86" i="35"/>
  <c r="AT86" i="35"/>
  <c r="E175" i="35"/>
  <c r="AT175" i="35"/>
  <c r="E178" i="35"/>
  <c r="AT178" i="35"/>
  <c r="C72" i="35"/>
  <c r="AT72" i="35"/>
  <c r="C176" i="35"/>
  <c r="AT176" i="35"/>
  <c r="C95" i="35"/>
  <c r="AT95" i="35"/>
  <c r="C108" i="35"/>
  <c r="AT108" i="35"/>
  <c r="E189" i="35"/>
  <c r="AT189" i="35"/>
  <c r="E198" i="35"/>
  <c r="AT198" i="35"/>
  <c r="C9" i="35"/>
  <c r="AT15" i="35"/>
  <c r="C19" i="35"/>
  <c r="AT19" i="35"/>
  <c r="C88" i="35"/>
  <c r="AT88" i="35"/>
  <c r="E91" i="35"/>
  <c r="AT91" i="35"/>
  <c r="C94" i="35"/>
  <c r="AT94" i="35"/>
  <c r="E97" i="35"/>
  <c r="AT97" i="35"/>
  <c r="E100" i="35"/>
  <c r="AT100" i="35"/>
  <c r="E104" i="35"/>
  <c r="AT104" i="35"/>
  <c r="C107" i="35"/>
  <c r="AT107" i="35"/>
  <c r="C110" i="35"/>
  <c r="AT110" i="35"/>
  <c r="E113" i="35"/>
  <c r="AT113" i="35"/>
  <c r="C116" i="35"/>
  <c r="AT116" i="35"/>
  <c r="E184" i="35"/>
  <c r="AT184" i="35"/>
  <c r="E188" i="35"/>
  <c r="AT188" i="35"/>
  <c r="E191" i="35"/>
  <c r="AT191" i="35"/>
  <c r="E194" i="35"/>
  <c r="AT194" i="35"/>
  <c r="E197" i="35"/>
  <c r="AT197" i="35"/>
  <c r="C28" i="35"/>
  <c r="AT28" i="35"/>
  <c r="C55" i="35"/>
  <c r="AT55" i="35"/>
  <c r="C92" i="35"/>
  <c r="AT92" i="35"/>
  <c r="E105" i="35"/>
  <c r="AT105" i="35"/>
  <c r="E186" i="35"/>
  <c r="AT186" i="35"/>
  <c r="E195" i="35"/>
  <c r="AT195" i="35"/>
  <c r="C12" i="35"/>
  <c r="AT12" i="35"/>
  <c r="C10" i="35"/>
  <c r="AT10" i="35"/>
  <c r="C13" i="35"/>
  <c r="AT13" i="35"/>
  <c r="J19" i="35"/>
  <c r="E121" i="35"/>
  <c r="AT121" i="35"/>
  <c r="E124" i="35"/>
  <c r="AT124" i="35"/>
  <c r="C127" i="35"/>
  <c r="AT127" i="35"/>
  <c r="C130" i="35"/>
  <c r="AT130" i="35"/>
  <c r="E133" i="35"/>
  <c r="AT133" i="35"/>
  <c r="E136" i="35"/>
  <c r="AT136" i="35"/>
  <c r="C139" i="35"/>
  <c r="AT139" i="35"/>
  <c r="E142" i="35"/>
  <c r="AT142" i="35"/>
  <c r="E145" i="35"/>
  <c r="AT145" i="35"/>
  <c r="C149" i="35"/>
  <c r="AT149" i="35"/>
  <c r="E152" i="35"/>
  <c r="AT152" i="35"/>
  <c r="C155" i="35"/>
  <c r="AT155" i="35"/>
  <c r="E158" i="35"/>
  <c r="AT158" i="35"/>
  <c r="E203" i="35"/>
  <c r="AT203" i="35"/>
  <c r="E206" i="35"/>
  <c r="AT206" i="35"/>
  <c r="E209" i="35"/>
  <c r="AT209" i="35"/>
  <c r="AT213" i="35"/>
  <c r="J136" i="35"/>
  <c r="E93" i="35"/>
  <c r="J106" i="35"/>
  <c r="E70" i="35"/>
  <c r="J104" i="35"/>
  <c r="J116" i="35"/>
  <c r="C59" i="35"/>
  <c r="C180" i="35"/>
  <c r="J89" i="35"/>
  <c r="C133" i="35"/>
  <c r="C178" i="35"/>
  <c r="C132" i="35"/>
  <c r="J107" i="35"/>
  <c r="J130" i="35"/>
  <c r="C123" i="35"/>
  <c r="J32" i="35"/>
  <c r="J145" i="35"/>
  <c r="J148" i="35"/>
  <c r="E161" i="35"/>
  <c r="J141" i="35"/>
  <c r="J83" i="35"/>
  <c r="J94" i="35"/>
  <c r="C57" i="35"/>
  <c r="C168" i="35"/>
  <c r="E155" i="35"/>
  <c r="E41" i="35"/>
  <c r="E201" i="35"/>
  <c r="C85" i="35"/>
  <c r="E153" i="35"/>
  <c r="E36" i="35"/>
  <c r="J137" i="35"/>
  <c r="C78" i="35"/>
  <c r="J39" i="35"/>
  <c r="J51" i="35"/>
  <c r="J74" i="35"/>
  <c r="J97" i="35"/>
  <c r="C115" i="35"/>
  <c r="E144" i="35"/>
  <c r="J31" i="35"/>
  <c r="J112" i="35"/>
  <c r="C114" i="35"/>
  <c r="C191" i="35"/>
  <c r="E122" i="35"/>
  <c r="J103" i="35"/>
  <c r="J194" i="35"/>
  <c r="C113" i="35"/>
  <c r="E120" i="35"/>
  <c r="J98" i="35"/>
  <c r="J30" i="35"/>
  <c r="J42" i="35"/>
  <c r="J179" i="35"/>
  <c r="J187" i="35"/>
  <c r="J206" i="35"/>
  <c r="C105" i="35"/>
  <c r="E108" i="35"/>
  <c r="J59" i="35"/>
  <c r="J124" i="35"/>
  <c r="J131" i="35"/>
  <c r="J143" i="35"/>
  <c r="J166" i="35"/>
  <c r="J177" i="35"/>
  <c r="J184" i="35"/>
  <c r="C134" i="35"/>
  <c r="E170" i="35"/>
  <c r="E95" i="35"/>
  <c r="C58" i="35"/>
  <c r="J41" i="35"/>
  <c r="E34" i="35"/>
  <c r="J44" i="35"/>
  <c r="J56" i="35"/>
  <c r="J58" i="35"/>
  <c r="J76" i="35"/>
  <c r="J109" i="35"/>
  <c r="J111" i="35"/>
  <c r="J156" i="35"/>
  <c r="C49" i="35"/>
  <c r="C76" i="35"/>
  <c r="C112" i="35"/>
  <c r="C197" i="35"/>
  <c r="E118" i="35"/>
  <c r="E89" i="35"/>
  <c r="E60" i="35"/>
  <c r="E32" i="35"/>
  <c r="J79" i="35"/>
  <c r="J92" i="35"/>
  <c r="J99" i="35"/>
  <c r="J122" i="35"/>
  <c r="J127" i="35"/>
  <c r="J134" i="35"/>
  <c r="J149" i="35"/>
  <c r="J164" i="35"/>
  <c r="J175" i="35"/>
  <c r="J190" i="35"/>
  <c r="J209" i="35"/>
  <c r="C48" i="35"/>
  <c r="C75" i="35"/>
  <c r="C124" i="35"/>
  <c r="C192" i="35"/>
  <c r="E9" i="35"/>
  <c r="E116" i="35"/>
  <c r="E24" i="35"/>
  <c r="E69" i="35"/>
  <c r="C47" i="35"/>
  <c r="C74" i="35"/>
  <c r="E13" i="35"/>
  <c r="E84" i="35"/>
  <c r="J35" i="35"/>
  <c r="J47" i="35"/>
  <c r="J49" i="35"/>
  <c r="J77" i="35"/>
  <c r="J84" i="35"/>
  <c r="J90" i="35"/>
  <c r="J114" i="35"/>
  <c r="J125" i="35"/>
  <c r="C11" i="35"/>
  <c r="C45" i="35"/>
  <c r="C98" i="35"/>
  <c r="C103" i="35"/>
  <c r="C190" i="35"/>
  <c r="C167" i="35"/>
  <c r="E12" i="35"/>
  <c r="E143" i="35"/>
  <c r="E107" i="35"/>
  <c r="E83" i="35"/>
  <c r="C179" i="35"/>
  <c r="J9" i="35"/>
  <c r="J67" i="35"/>
  <c r="J82" i="35"/>
  <c r="J88" i="35"/>
  <c r="J95" i="35"/>
  <c r="J139" i="35"/>
  <c r="C39" i="35"/>
  <c r="C96" i="35"/>
  <c r="C188" i="35"/>
  <c r="C166" i="35"/>
  <c r="E141" i="35"/>
  <c r="E106" i="35"/>
  <c r="E82" i="35"/>
  <c r="E56" i="35"/>
  <c r="J75" i="35"/>
  <c r="J142" i="35"/>
  <c r="J172" i="35"/>
  <c r="C145" i="35"/>
  <c r="C165" i="35"/>
  <c r="E10" i="35"/>
  <c r="E81" i="35"/>
  <c r="E50" i="35"/>
  <c r="E20" i="35"/>
  <c r="E94" i="35"/>
  <c r="J26" i="35"/>
  <c r="J38" i="35"/>
  <c r="J40" i="35"/>
  <c r="J62" i="35"/>
  <c r="J80" i="35"/>
  <c r="J93" i="35"/>
  <c r="J110" i="35"/>
  <c r="J115" i="35"/>
  <c r="J121" i="35"/>
  <c r="J128" i="35"/>
  <c r="J150" i="35"/>
  <c r="J157" i="35"/>
  <c r="J161" i="35"/>
  <c r="J186" i="35"/>
  <c r="J191" i="35"/>
  <c r="J198" i="35"/>
  <c r="J210" i="35"/>
  <c r="C63" i="35"/>
  <c r="C210" i="35"/>
  <c r="J12" i="35"/>
  <c r="J140" i="35"/>
  <c r="J196" i="35"/>
  <c r="J203" i="35"/>
  <c r="C61" i="35"/>
  <c r="C30" i="35"/>
  <c r="C136" i="35"/>
  <c r="C209" i="35"/>
  <c r="E130" i="35"/>
  <c r="E72" i="35"/>
  <c r="J138" i="35"/>
  <c r="J24" i="35"/>
  <c r="J48" i="35"/>
  <c r="J50" i="35"/>
  <c r="J60" i="35"/>
  <c r="J71" i="35"/>
  <c r="J78" i="35"/>
  <c r="J113" i="35"/>
  <c r="J133" i="35"/>
  <c r="J208" i="35"/>
  <c r="C25" i="35"/>
  <c r="C135" i="35"/>
  <c r="E128" i="35"/>
  <c r="E71" i="35"/>
  <c r="J168" i="35"/>
  <c r="C146" i="35"/>
  <c r="J55" i="35"/>
  <c r="J215" i="35"/>
  <c r="C121" i="35"/>
  <c r="C189" i="35"/>
  <c r="E129" i="35"/>
  <c r="J11" i="35"/>
  <c r="J153" i="35"/>
  <c r="J170" i="35"/>
  <c r="J193" i="35"/>
  <c r="C51" i="35"/>
  <c r="C27" i="35"/>
  <c r="C117" i="35"/>
  <c r="C138" i="35"/>
  <c r="C206" i="35"/>
  <c r="C194" i="35"/>
  <c r="C158" i="35"/>
  <c r="E110" i="35"/>
  <c r="E86" i="35"/>
  <c r="E62" i="35"/>
  <c r="E38" i="35"/>
  <c r="E26" i="35"/>
  <c r="J25" i="35"/>
  <c r="J34" i="35"/>
  <c r="J43" i="35"/>
  <c r="J52" i="35"/>
  <c r="J61" i="35"/>
  <c r="J72" i="35"/>
  <c r="J81" i="35"/>
  <c r="J96" i="35"/>
  <c r="J126" i="35"/>
  <c r="J158" i="35"/>
  <c r="J176" i="35"/>
  <c r="J205" i="35"/>
  <c r="C77" i="35"/>
  <c r="C97" i="35"/>
  <c r="C104" i="35"/>
  <c r="C137" i="35"/>
  <c r="C125" i="35"/>
  <c r="C205" i="35"/>
  <c r="C193" i="35"/>
  <c r="C169" i="35"/>
  <c r="C157" i="35"/>
  <c r="E14" i="35"/>
  <c r="E109" i="35"/>
  <c r="E73" i="35"/>
  <c r="E37" i="35"/>
  <c r="C203" i="35"/>
  <c r="E46" i="35"/>
  <c r="J28" i="35"/>
  <c r="J46" i="35"/>
  <c r="J108" i="35"/>
  <c r="E92" i="35"/>
  <c r="E80" i="35"/>
  <c r="E44" i="35"/>
  <c r="J171" i="35"/>
  <c r="C91" i="35"/>
  <c r="C131" i="35"/>
  <c r="C199" i="35"/>
  <c r="C187" i="35"/>
  <c r="C175" i="35"/>
  <c r="C151" i="35"/>
  <c r="E139" i="35"/>
  <c r="E127" i="35"/>
  <c r="E79" i="35"/>
  <c r="E67" i="35"/>
  <c r="E55" i="35"/>
  <c r="E43" i="35"/>
  <c r="E31" i="35"/>
  <c r="E19" i="35"/>
  <c r="C156" i="35"/>
  <c r="E35" i="35"/>
  <c r="J135" i="35"/>
  <c r="J189" i="35"/>
  <c r="E177" i="35"/>
  <c r="C33" i="35"/>
  <c r="E176" i="35"/>
  <c r="E164" i="35"/>
  <c r="J10" i="35"/>
  <c r="J117" i="35"/>
  <c r="J144" i="35"/>
  <c r="J152" i="35"/>
  <c r="J20" i="35"/>
  <c r="J73" i="35"/>
  <c r="J123" i="35"/>
  <c r="J167" i="35"/>
  <c r="J192" i="35"/>
  <c r="J197" i="35"/>
  <c r="J204" i="35"/>
  <c r="J212" i="35"/>
  <c r="C90" i="35"/>
  <c r="C142" i="35"/>
  <c r="C198" i="35"/>
  <c r="C186" i="35"/>
  <c r="C150" i="35"/>
  <c r="E102" i="35"/>
  <c r="E66" i="35"/>
  <c r="E54" i="35"/>
  <c r="E42" i="35"/>
  <c r="J120" i="35"/>
  <c r="J151" i="35"/>
  <c r="J37" i="35"/>
  <c r="J64" i="35"/>
  <c r="J154" i="35"/>
  <c r="C152" i="35"/>
  <c r="C173" i="35"/>
  <c r="E149" i="35"/>
  <c r="E65" i="35"/>
  <c r="E53" i="35"/>
  <c r="E29" i="35"/>
  <c r="J13" i="35"/>
  <c r="J27" i="35"/>
  <c r="J36" i="35"/>
  <c r="J45" i="35"/>
  <c r="J54" i="35"/>
  <c r="J63" i="35"/>
  <c r="J66" i="35"/>
  <c r="J85" i="35"/>
  <c r="J91" i="35"/>
  <c r="J100" i="35"/>
  <c r="J155" i="35"/>
  <c r="J180" i="35"/>
  <c r="J201" i="35"/>
  <c r="C100" i="35"/>
  <c r="C140" i="35"/>
  <c r="C208" i="35"/>
  <c r="C196" i="35"/>
  <c r="C184" i="35"/>
  <c r="C172" i="35"/>
  <c r="C148" i="35"/>
  <c r="E88" i="35"/>
  <c r="E64" i="35"/>
  <c r="E52" i="35"/>
  <c r="E40" i="35"/>
  <c r="E28" i="35"/>
  <c r="J70" i="35"/>
  <c r="C154" i="35"/>
  <c r="J102" i="35"/>
  <c r="J129" i="35"/>
  <c r="C111" i="35"/>
  <c r="J105" i="35"/>
  <c r="J132" i="35"/>
  <c r="J165" i="35"/>
  <c r="J188" i="35"/>
  <c r="J195" i="35"/>
  <c r="J207" i="35"/>
  <c r="C99" i="35"/>
  <c r="C207" i="35"/>
  <c r="C195" i="35"/>
  <c r="C171" i="35"/>
  <c r="C159" i="35"/>
  <c r="E15" i="35"/>
  <c r="E155" i="23" l="1"/>
  <c r="E157" i="23" s="1"/>
  <c r="E165" i="23"/>
  <c r="E167" i="23" s="1"/>
  <c r="E11" i="46"/>
  <c r="F11" i="46"/>
  <c r="E12" i="46"/>
  <c r="F12" i="46"/>
  <c r="E13" i="46"/>
  <c r="F13" i="46" s="1"/>
  <c r="E14" i="46"/>
  <c r="F14" i="46" s="1"/>
  <c r="E15" i="46"/>
  <c r="F15" i="46"/>
  <c r="E16" i="46"/>
  <c r="F16" i="46"/>
  <c r="E17" i="46"/>
  <c r="F17" i="46"/>
  <c r="E18" i="46"/>
  <c r="F18" i="46"/>
  <c r="E19" i="46"/>
  <c r="F19" i="46" s="1"/>
  <c r="E20" i="46"/>
  <c r="F20" i="46" s="1"/>
  <c r="E21" i="46"/>
  <c r="F21" i="46"/>
  <c r="E22" i="46"/>
  <c r="F22" i="46"/>
  <c r="E23" i="46"/>
  <c r="F23" i="46"/>
  <c r="E24" i="46"/>
  <c r="F24" i="46"/>
  <c r="E25" i="46"/>
  <c r="F25" i="46" s="1"/>
  <c r="E26" i="46"/>
  <c r="F26" i="46" s="1"/>
  <c r="E27" i="46"/>
  <c r="F27" i="46"/>
  <c r="E28" i="46"/>
  <c r="F28" i="46"/>
  <c r="E29" i="46"/>
  <c r="F29" i="46"/>
  <c r="E30" i="46"/>
  <c r="F30" i="46"/>
  <c r="E31" i="46"/>
  <c r="F31" i="46" s="1"/>
  <c r="E32" i="46"/>
  <c r="F32" i="46" s="1"/>
  <c r="E33" i="46"/>
  <c r="F33" i="46"/>
  <c r="E34" i="46"/>
  <c r="F34" i="46"/>
  <c r="E35" i="46"/>
  <c r="F35" i="46"/>
  <c r="E36" i="46"/>
  <c r="F36" i="46"/>
  <c r="E37" i="46"/>
  <c r="F37" i="46" s="1"/>
  <c r="E38" i="46"/>
  <c r="F38" i="46" s="1"/>
  <c r="E39" i="46"/>
  <c r="F39" i="46"/>
  <c r="E40" i="46"/>
  <c r="F40" i="46"/>
  <c r="E41" i="46"/>
  <c r="F41" i="46"/>
  <c r="E42" i="46"/>
  <c r="F42" i="46"/>
  <c r="E43" i="46"/>
  <c r="F43" i="46" s="1"/>
  <c r="E44" i="46"/>
  <c r="F44" i="46" s="1"/>
  <c r="E45" i="46"/>
  <c r="F45" i="46"/>
  <c r="E46" i="46"/>
  <c r="F46" i="46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44" i="15"/>
  <c r="F145" i="15"/>
  <c r="F146" i="15"/>
  <c r="F147" i="15"/>
  <c r="F148" i="15"/>
  <c r="F149" i="15"/>
  <c r="F150" i="15"/>
  <c r="F151" i="15"/>
  <c r="F152" i="15"/>
  <c r="F153" i="15"/>
  <c r="F154" i="15"/>
  <c r="F155" i="15"/>
  <c r="F156" i="15"/>
  <c r="F157" i="15"/>
  <c r="F158" i="15"/>
  <c r="F159" i="15"/>
  <c r="F160" i="15"/>
  <c r="F161" i="15"/>
  <c r="F162" i="15"/>
  <c r="F163" i="15"/>
  <c r="F164" i="15"/>
  <c r="F165" i="15"/>
  <c r="F166" i="15"/>
  <c r="F167" i="15"/>
  <c r="F168" i="15"/>
  <c r="F169" i="15"/>
  <c r="F170" i="15"/>
  <c r="F171" i="15"/>
  <c r="F172" i="15"/>
  <c r="F173" i="15"/>
  <c r="F174" i="15"/>
  <c r="F175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E168" i="23" l="1"/>
  <c r="I36" i="23"/>
  <c r="J36" i="23" s="1"/>
  <c r="I32" i="23"/>
  <c r="J32" i="23" s="1"/>
  <c r="I34" i="23"/>
  <c r="J34" i="23" s="1"/>
  <c r="I33" i="23"/>
  <c r="J33" i="23" s="1"/>
  <c r="I35" i="23"/>
  <c r="J35" i="23" s="1"/>
  <c r="I141" i="23"/>
  <c r="I135" i="23"/>
  <c r="J135" i="23" s="1"/>
  <c r="I136" i="23"/>
  <c r="J136" i="23" s="1"/>
  <c r="I93" i="23"/>
  <c r="J93" i="23" s="1"/>
  <c r="I30" i="23"/>
  <c r="J30" i="23" s="1"/>
  <c r="I139" i="23"/>
  <c r="J139" i="23" s="1"/>
  <c r="I79" i="23"/>
  <c r="J79" i="23" s="1"/>
  <c r="I45" i="23"/>
  <c r="J45" i="23" s="1"/>
  <c r="I80" i="23"/>
  <c r="J80" i="23" s="1"/>
  <c r="I46" i="23"/>
  <c r="J46" i="23" s="1"/>
  <c r="I112" i="23"/>
  <c r="J112" i="23" s="1"/>
  <c r="I29" i="23"/>
  <c r="J29" i="23" s="1"/>
  <c r="I98" i="23"/>
  <c r="J98" i="23" s="1"/>
  <c r="I66" i="23"/>
  <c r="J66" i="23" s="1"/>
  <c r="I28" i="23"/>
  <c r="J28" i="23" s="1"/>
  <c r="I99" i="23"/>
  <c r="J99" i="23" s="1"/>
  <c r="I81" i="23"/>
  <c r="J81" i="23" s="1"/>
  <c r="I47" i="23"/>
  <c r="J47" i="23" s="1"/>
  <c r="I48" i="23"/>
  <c r="J48" i="23" s="1"/>
  <c r="I162" i="23"/>
  <c r="J162" i="23" s="1"/>
  <c r="I134" i="23"/>
  <c r="J134" i="23" s="1"/>
  <c r="I78" i="23"/>
  <c r="J78" i="23" s="1"/>
  <c r="I163" i="23"/>
  <c r="J163" i="23" s="1"/>
  <c r="I113" i="23"/>
  <c r="J113" i="23" s="1"/>
  <c r="I49" i="23"/>
  <c r="J49" i="23" s="1"/>
  <c r="I63" i="23"/>
  <c r="J63" i="23" s="1"/>
  <c r="I64" i="23"/>
  <c r="J64" i="23" s="1"/>
  <c r="I114" i="23"/>
  <c r="J114" i="23" s="1"/>
  <c r="I62" i="23"/>
  <c r="J62" i="23" s="1"/>
  <c r="I31" i="23"/>
  <c r="J31" i="23" s="1"/>
  <c r="I65" i="23"/>
  <c r="J65" i="23" s="1"/>
  <c r="I100" i="23"/>
  <c r="J100" i="23" s="1"/>
  <c r="I138" i="23"/>
  <c r="J138" i="23" s="1"/>
  <c r="I161" i="23"/>
  <c r="J161" i="23" s="1"/>
  <c r="I108" i="23"/>
  <c r="J108" i="23" s="1"/>
  <c r="I164" i="23"/>
  <c r="J164" i="23" s="1"/>
  <c r="I137" i="23"/>
  <c r="J137" i="23" s="1"/>
  <c r="I101" i="23"/>
  <c r="J101" i="23" s="1"/>
  <c r="I60" i="23"/>
  <c r="J60" i="23" s="1"/>
  <c r="I22" i="23"/>
  <c r="J22" i="23" s="1"/>
  <c r="I23" i="23"/>
  <c r="J23" i="23" s="1"/>
  <c r="I24" i="23"/>
  <c r="J24" i="23" s="1"/>
  <c r="I25" i="23"/>
  <c r="J25" i="23" s="1"/>
  <c r="I26" i="23"/>
  <c r="J26" i="23" s="1"/>
  <c r="I27" i="23"/>
  <c r="J27" i="23" s="1"/>
  <c r="I58" i="23"/>
  <c r="J58" i="23" s="1"/>
  <c r="I8" i="23"/>
  <c r="I61" i="23"/>
  <c r="J61" i="23" s="1"/>
  <c r="I54" i="23"/>
  <c r="I57" i="23"/>
  <c r="J57" i="23" s="1"/>
  <c r="I21" i="23"/>
  <c r="J21" i="23" s="1"/>
  <c r="I13" i="23"/>
  <c r="J13" i="23" s="1"/>
  <c r="I59" i="23"/>
  <c r="J59" i="23" s="1"/>
  <c r="I119" i="23"/>
  <c r="J119" i="23" s="1"/>
  <c r="J120" i="23" s="1"/>
  <c r="I14" i="23"/>
  <c r="J14" i="23" s="1"/>
  <c r="I15" i="23"/>
  <c r="J15" i="23" s="1"/>
  <c r="I19" i="23"/>
  <c r="J19" i="23" s="1"/>
  <c r="I55" i="23"/>
  <c r="J55" i="23" s="1"/>
  <c r="I16" i="23"/>
  <c r="J16" i="23" s="1"/>
  <c r="I56" i="23"/>
  <c r="J56" i="23" s="1"/>
  <c r="I17" i="23"/>
  <c r="J17" i="23" s="1"/>
  <c r="I18" i="23"/>
  <c r="J18" i="23" s="1"/>
  <c r="I20" i="23"/>
  <c r="J20" i="23" s="1"/>
  <c r="I124" i="23"/>
  <c r="J124" i="23" s="1"/>
  <c r="E173" i="23" l="1"/>
  <c r="G171" i="23"/>
  <c r="G74" i="23"/>
  <c r="G85" i="23" s="1"/>
  <c r="G52" i="23" l="1"/>
  <c r="M31" i="10" l="1"/>
  <c r="M101" i="10"/>
  <c r="M32" i="10"/>
  <c r="M34" i="10"/>
  <c r="I97" i="23" l="1"/>
  <c r="J97" i="23" s="1"/>
  <c r="I88" i="23"/>
  <c r="J88" i="23" s="1"/>
  <c r="I89" i="23"/>
  <c r="J89" i="23" s="1"/>
  <c r="I76" i="23"/>
  <c r="J76" i="23" s="1"/>
  <c r="I104" i="23"/>
  <c r="J104" i="23" s="1"/>
  <c r="I90" i="23"/>
  <c r="J90" i="23" s="1"/>
  <c r="I74" i="23"/>
  <c r="J74" i="23" s="1"/>
  <c r="I77" i="23"/>
  <c r="J77" i="23" s="1"/>
  <c r="I105" i="23"/>
  <c r="J105" i="23" s="1"/>
  <c r="I107" i="23"/>
  <c r="J107" i="23" s="1"/>
  <c r="I52" i="23"/>
  <c r="J52" i="23" s="1"/>
  <c r="I87" i="23"/>
  <c r="J87" i="23" s="1"/>
  <c r="I106" i="23"/>
  <c r="J106" i="23" s="1"/>
  <c r="I91" i="23"/>
  <c r="J91" i="23" s="1"/>
  <c r="I75" i="23"/>
  <c r="J75" i="23" s="1"/>
  <c r="I96" i="23"/>
  <c r="J96" i="23" s="1"/>
  <c r="I95" i="23"/>
  <c r="J95" i="23" s="1"/>
  <c r="I12" i="23"/>
  <c r="I43" i="23"/>
  <c r="M30" i="10"/>
  <c r="M33" i="10"/>
  <c r="M118" i="10" l="1"/>
  <c r="J85" i="23"/>
  <c r="R135" i="3"/>
  <c r="Q151" i="3"/>
  <c r="R151" i="3" s="1"/>
  <c r="Q150" i="3"/>
  <c r="R150" i="3" s="1"/>
  <c r="Q149" i="3"/>
  <c r="R149" i="3" s="1"/>
  <c r="Q148" i="3"/>
  <c r="R148" i="3" s="1"/>
  <c r="Q147" i="3"/>
  <c r="R147" i="3" s="1"/>
  <c r="Q145" i="3"/>
  <c r="R145" i="3" s="1"/>
  <c r="Q201" i="3"/>
  <c r="R201" i="3" s="1"/>
  <c r="Q200" i="3"/>
  <c r="R200" i="3" s="1"/>
  <c r="Q199" i="3"/>
  <c r="R199" i="3" s="1"/>
  <c r="Q198" i="3"/>
  <c r="R198" i="3" s="1"/>
  <c r="Q197" i="3"/>
  <c r="Q175" i="3"/>
  <c r="R175" i="3" s="1"/>
  <c r="Q185" i="3"/>
  <c r="R185" i="3" s="1"/>
  <c r="Q184" i="3"/>
  <c r="R184" i="3" s="1"/>
  <c r="Q183" i="3"/>
  <c r="R183" i="3" s="1"/>
  <c r="Q182" i="3"/>
  <c r="R182" i="3" s="1"/>
  <c r="Q141" i="3"/>
  <c r="R141" i="3" s="1"/>
  <c r="Q140" i="3"/>
  <c r="R140" i="3" s="1"/>
  <c r="Q139" i="3"/>
  <c r="R139" i="3" s="1"/>
  <c r="Q138" i="3"/>
  <c r="R138" i="3" s="1"/>
  <c r="Q137" i="3"/>
  <c r="R137" i="3" s="1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3" i="3"/>
  <c r="R24" i="3"/>
  <c r="R25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1" i="3"/>
  <c r="R42" i="3"/>
  <c r="R43" i="3"/>
  <c r="R44" i="3"/>
  <c r="R45" i="3"/>
  <c r="R47" i="3"/>
  <c r="R48" i="3" s="1"/>
  <c r="R49" i="3"/>
  <c r="R50" i="3"/>
  <c r="R51" i="3"/>
  <c r="R53" i="3"/>
  <c r="R54" i="3"/>
  <c r="R55" i="3"/>
  <c r="R57" i="3"/>
  <c r="R58" i="3"/>
  <c r="R59" i="3"/>
  <c r="R60" i="3"/>
  <c r="R61" i="3"/>
  <c r="R62" i="3"/>
  <c r="R64" i="3"/>
  <c r="R65" i="3"/>
  <c r="R66" i="3"/>
  <c r="R67" i="3"/>
  <c r="R69" i="3"/>
  <c r="R70" i="3" s="1"/>
  <c r="R71" i="3"/>
  <c r="R72" i="3" s="1"/>
  <c r="R73" i="3"/>
  <c r="R74" i="3"/>
  <c r="R76" i="3"/>
  <c r="R77" i="3"/>
  <c r="R78" i="3"/>
  <c r="R79" i="3"/>
  <c r="R80" i="3"/>
  <c r="R81" i="3"/>
  <c r="R83" i="3"/>
  <c r="R84" i="3"/>
  <c r="R85" i="3"/>
  <c r="R86" i="3"/>
  <c r="R87" i="3"/>
  <c r="R88" i="3"/>
  <c r="R89" i="3"/>
  <c r="R90" i="3"/>
  <c r="R91" i="3"/>
  <c r="R92" i="3"/>
  <c r="R94" i="3"/>
  <c r="R95" i="3"/>
  <c r="R96" i="3"/>
  <c r="R97" i="3"/>
  <c r="R98" i="3"/>
  <c r="R99" i="3"/>
  <c r="R100" i="3"/>
  <c r="R102" i="3"/>
  <c r="R103" i="3"/>
  <c r="R104" i="3"/>
  <c r="R105" i="3"/>
  <c r="R106" i="3"/>
  <c r="R107" i="3"/>
  <c r="R108" i="3"/>
  <c r="R114" i="3"/>
  <c r="R110" i="3"/>
  <c r="R111" i="3"/>
  <c r="R113" i="3"/>
  <c r="R115" i="3"/>
  <c r="R116" i="3"/>
  <c r="R117" i="3"/>
  <c r="R119" i="3"/>
  <c r="R120" i="3"/>
  <c r="R121" i="3"/>
  <c r="R122" i="3"/>
  <c r="R123" i="3"/>
  <c r="R124" i="3"/>
  <c r="R126" i="3"/>
  <c r="R127" i="3"/>
  <c r="R128" i="3"/>
  <c r="R130" i="3"/>
  <c r="R131" i="3"/>
  <c r="R133" i="3"/>
  <c r="R134" i="3" s="1"/>
  <c r="R136" i="3"/>
  <c r="R142" i="3"/>
  <c r="R144" i="3"/>
  <c r="R146" i="3"/>
  <c r="R152" i="3"/>
  <c r="R153" i="3"/>
  <c r="R154" i="3"/>
  <c r="R156" i="3"/>
  <c r="R157" i="3" s="1"/>
  <c r="R158" i="3"/>
  <c r="R159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6" i="3"/>
  <c r="R177" i="3"/>
  <c r="R178" i="3"/>
  <c r="R179" i="3"/>
  <c r="R180" i="3"/>
  <c r="R181" i="3"/>
  <c r="R186" i="3"/>
  <c r="R187" i="3"/>
  <c r="R188" i="3"/>
  <c r="R189" i="3"/>
  <c r="R190" i="3"/>
  <c r="R191" i="3"/>
  <c r="R192" i="3"/>
  <c r="R193" i="3"/>
  <c r="R194" i="3"/>
  <c r="R196" i="3"/>
  <c r="R6" i="3"/>
  <c r="Q202" i="3" l="1"/>
  <c r="R160" i="3"/>
  <c r="R132" i="3"/>
  <c r="R129" i="3"/>
  <c r="R82" i="3"/>
  <c r="R68" i="3"/>
  <c r="R63" i="3"/>
  <c r="R52" i="3"/>
  <c r="R46" i="3"/>
  <c r="R75" i="3"/>
  <c r="R112" i="3"/>
  <c r="R56" i="3"/>
  <c r="R101" i="3"/>
  <c r="R125" i="3"/>
  <c r="R93" i="3"/>
  <c r="R26" i="3"/>
  <c r="R118" i="3"/>
  <c r="R40" i="3"/>
  <c r="R143" i="3"/>
  <c r="R197" i="3"/>
  <c r="Q143" i="3"/>
  <c r="R155" i="3"/>
  <c r="Q195" i="3"/>
  <c r="R195" i="3"/>
  <c r="Q155" i="3"/>
  <c r="R22" i="3"/>
  <c r="R202" i="3" l="1"/>
  <c r="R203" i="3" s="1"/>
  <c r="Q203" i="3"/>
  <c r="G166" i="23" l="1"/>
  <c r="G167" i="23" s="1"/>
  <c r="G156" i="23"/>
  <c r="G157" i="23" s="1"/>
  <c r="G148" i="23"/>
  <c r="G147" i="23"/>
  <c r="G130" i="23"/>
  <c r="G140" i="23" s="1"/>
  <c r="G123" i="23"/>
  <c r="G129" i="23" s="1"/>
  <c r="G103" i="23"/>
  <c r="G109" i="23" s="1"/>
  <c r="G8" i="23"/>
  <c r="G155" i="23" l="1"/>
  <c r="J8" i="23"/>
  <c r="G9" i="23"/>
  <c r="J12" i="23"/>
  <c r="J141" i="23"/>
  <c r="D22" i="22"/>
  <c r="G43" i="23"/>
  <c r="G50" i="23" s="1"/>
  <c r="G54" i="23"/>
  <c r="G73" i="23" s="1"/>
  <c r="G51" i="23"/>
  <c r="G53" i="23" s="1"/>
  <c r="G86" i="23"/>
  <c r="G92" i="23" s="1"/>
  <c r="G110" i="23"/>
  <c r="G118" i="23" s="1"/>
  <c r="G168" i="23" l="1"/>
  <c r="I18" i="52" s="1"/>
  <c r="E59" i="22"/>
  <c r="J146" i="23"/>
  <c r="J42" i="23"/>
  <c r="E47" i="22" s="1"/>
  <c r="J9" i="23"/>
  <c r="E45" i="22" s="1"/>
  <c r="D24" i="22"/>
  <c r="D25" i="22"/>
  <c r="D26" i="22"/>
  <c r="J54" i="23"/>
  <c r="J73" i="23" s="1"/>
  <c r="J43" i="23"/>
  <c r="I130" i="23"/>
  <c r="J130" i="23" s="1"/>
  <c r="J140" i="23" s="1"/>
  <c r="I123" i="23"/>
  <c r="J123" i="23" s="1"/>
  <c r="J129" i="23" s="1"/>
  <c r="I103" i="23"/>
  <c r="J103" i="23" s="1"/>
  <c r="J109" i="23" s="1"/>
  <c r="I156" i="23"/>
  <c r="J156" i="23" s="1"/>
  <c r="I44" i="23"/>
  <c r="J44" i="23" s="1"/>
  <c r="I147" i="23"/>
  <c r="J147" i="23" s="1"/>
  <c r="I94" i="23"/>
  <c r="J94" i="23" s="1"/>
  <c r="J102" i="23" s="1"/>
  <c r="I148" i="23"/>
  <c r="J148" i="23" s="1"/>
  <c r="I51" i="23"/>
  <c r="J51" i="23" s="1"/>
  <c r="J53" i="23" s="1"/>
  <c r="I166" i="23"/>
  <c r="J166" i="23" s="1"/>
  <c r="J167" i="23" s="1"/>
  <c r="I86" i="23"/>
  <c r="J86" i="23" s="1"/>
  <c r="J92" i="23" s="1"/>
  <c r="I160" i="23"/>
  <c r="J160" i="23" s="1"/>
  <c r="I110" i="23"/>
  <c r="J110" i="23" s="1"/>
  <c r="I111" i="23"/>
  <c r="J111" i="23" s="1"/>
  <c r="J118" i="23" l="1"/>
  <c r="J50" i="23"/>
  <c r="J165" i="23"/>
  <c r="E62" i="22" s="1"/>
  <c r="J155" i="23"/>
  <c r="E61" i="22"/>
  <c r="J157" i="23"/>
  <c r="J168" i="23" s="1"/>
  <c r="I41" i="52" s="1"/>
  <c r="E60" i="22"/>
  <c r="D27" i="22"/>
  <c r="D28" i="22"/>
  <c r="E48" i="22"/>
  <c r="M356" i="3"/>
  <c r="E49" i="22" l="1"/>
  <c r="E50" i="22"/>
  <c r="D29" i="22"/>
  <c r="E51" i="22" l="1"/>
  <c r="D30" i="22"/>
  <c r="E52" i="22" l="1"/>
  <c r="E53" i="22"/>
  <c r="D32" i="22" l="1"/>
  <c r="D31" i="22"/>
  <c r="D34" i="22"/>
  <c r="D35" i="22"/>
  <c r="E54" i="22"/>
  <c r="D36" i="22"/>
  <c r="D38" i="22"/>
  <c r="E55" i="22" l="1"/>
  <c r="D39" i="22"/>
  <c r="E57" i="22"/>
  <c r="E58" i="22" l="1"/>
  <c r="D40" i="22"/>
  <c r="I41" i="49" l="1"/>
  <c r="E77" i="22"/>
  <c r="E65" i="22"/>
  <c r="E75" i="22"/>
  <c r="D75" i="22"/>
  <c r="D65" i="22"/>
  <c r="K65" i="22" s="1"/>
  <c r="D67" i="22" l="1"/>
  <c r="K67" i="22" s="1"/>
  <c r="G173" i="23"/>
  <c r="D77" i="22"/>
  <c r="D79" i="22" s="1"/>
  <c r="I18" i="49"/>
  <c r="E79" i="22"/>
</calcChain>
</file>

<file path=xl/sharedStrings.xml><?xml version="1.0" encoding="utf-8"?>
<sst xmlns="http://schemas.openxmlformats.org/spreadsheetml/2006/main" count="52753" uniqueCount="2698">
  <si>
    <t/>
  </si>
  <si>
    <t>and</t>
  </si>
  <si>
    <t>GL Posting Mo Yr</t>
  </si>
  <si>
    <t>GL Company Number</t>
  </si>
  <si>
    <t>GL Account</t>
  </si>
  <si>
    <t>Sub Acct Code</t>
  </si>
  <si>
    <t>Sub Account</t>
  </si>
  <si>
    <t>Voltage</t>
  </si>
  <si>
    <t>System ID</t>
  </si>
  <si>
    <t>External Retire Unit</t>
  </si>
  <si>
    <t>Retirement Unit Desc</t>
  </si>
  <si>
    <t>Asset Activity Description</t>
  </si>
  <si>
    <t>FERC Activity Code Desc</t>
  </si>
  <si>
    <t>GL JE Code</t>
  </si>
  <si>
    <t>In Service Year</t>
  </si>
  <si>
    <t>Eng In Service Year</t>
  </si>
  <si>
    <t>External Account Code</t>
  </si>
  <si>
    <t>Utility Account</t>
  </si>
  <si>
    <t>Work Order Number</t>
  </si>
  <si>
    <t>Work Order Description</t>
  </si>
  <si>
    <t>Additions</t>
  </si>
  <si>
    <t>16025.0101-Plant in Service</t>
  </si>
  <si>
    <t>0000</t>
  </si>
  <si>
    <t>Work Order Addition</t>
  </si>
  <si>
    <t>Addition</t>
  </si>
  <si>
    <t>Addition-Unit</t>
  </si>
  <si>
    <t>E303</t>
  </si>
  <si>
    <t>Late Charge Unitization</t>
  </si>
  <si>
    <t>XX</t>
  </si>
  <si>
    <t>E311</t>
  </si>
  <si>
    <t>E312</t>
  </si>
  <si>
    <t>E314</t>
  </si>
  <si>
    <t>E315</t>
  </si>
  <si>
    <t>E316</t>
  </si>
  <si>
    <t>E341</t>
  </si>
  <si>
    <t>E343</t>
  </si>
  <si>
    <t>E344</t>
  </si>
  <si>
    <t>E345</t>
  </si>
  <si>
    <t>E346</t>
  </si>
  <si>
    <t>00000</t>
  </si>
  <si>
    <t>E360</t>
  </si>
  <si>
    <t>E361</t>
  </si>
  <si>
    <t>E362</t>
  </si>
  <si>
    <t>E364</t>
  </si>
  <si>
    <t>E365</t>
  </si>
  <si>
    <t>E366</t>
  </si>
  <si>
    <t>E367</t>
  </si>
  <si>
    <t>E368</t>
  </si>
  <si>
    <t>Services</t>
  </si>
  <si>
    <t>E370</t>
  </si>
  <si>
    <t>E373</t>
  </si>
  <si>
    <t>E390</t>
  </si>
  <si>
    <t>39100101</t>
  </si>
  <si>
    <t>Furn &amp; Offc or Network &amp; Data Equip</t>
  </si>
  <si>
    <t>E391</t>
  </si>
  <si>
    <t>NT</t>
  </si>
  <si>
    <t>OE</t>
  </si>
  <si>
    <t>E392</t>
  </si>
  <si>
    <t>39201101</t>
  </si>
  <si>
    <t>Truck</t>
  </si>
  <si>
    <t>Stores Equipment</t>
  </si>
  <si>
    <t>39400101</t>
  </si>
  <si>
    <t>Tools, Shop, and Garage Equipment</t>
  </si>
  <si>
    <t>E394</t>
  </si>
  <si>
    <t>Addition-NonUnit</t>
  </si>
  <si>
    <t>E397</t>
  </si>
  <si>
    <t>39700101</t>
  </si>
  <si>
    <t>Communications Equipment-B397</t>
  </si>
  <si>
    <t>E398</t>
  </si>
  <si>
    <t>16025.0106-Plant in Serv-Delay Plnt</t>
  </si>
  <si>
    <t>Non Unitized</t>
  </si>
  <si>
    <t>Non-unitized</t>
  </si>
  <si>
    <t>2019 ND DSX Replacement</t>
  </si>
  <si>
    <t>Sundt New Delivery Road</t>
  </si>
  <si>
    <t>Grand Total</t>
  </si>
  <si>
    <t>Project  Only (right formula added)</t>
  </si>
  <si>
    <t>PA - RT - Project ans Task Search</t>
  </si>
  <si>
    <t>Project Detail</t>
  </si>
  <si>
    <t>Project Number</t>
  </si>
  <si>
    <t>Project Name</t>
  </si>
  <si>
    <t>PROJ$Retirement FERC</t>
  </si>
  <si>
    <t>B01001C</t>
  </si>
  <si>
    <t>RAPTOR-Repl &amp; Bettermnt</t>
  </si>
  <si>
    <t>CBOAB02</t>
  </si>
  <si>
    <t>RICE Units Repl &amp; Betterments</t>
  </si>
  <si>
    <t>CBOAE00</t>
  </si>
  <si>
    <t>Four Corners Repl And Bett</t>
  </si>
  <si>
    <t>CBOAT00</t>
  </si>
  <si>
    <t>InternalCombustTurbines-R&amp;B</t>
  </si>
  <si>
    <t>CBOAU00</t>
  </si>
  <si>
    <t>Irv-Local Steam Uit R &amp; B's</t>
  </si>
  <si>
    <t>CBOBF04</t>
  </si>
  <si>
    <t>Four Corners Tran Sys Repl</t>
  </si>
  <si>
    <t>CBONA95</t>
  </si>
  <si>
    <t>Dusk to Dawn Lighting LED Repl</t>
  </si>
  <si>
    <t>CBONE00</t>
  </si>
  <si>
    <t>Distribution Sub Replc/Bett</t>
  </si>
  <si>
    <t>CBONL84</t>
  </si>
  <si>
    <t>Distribution Lines-New</t>
  </si>
  <si>
    <t>CBONT01</t>
  </si>
  <si>
    <t>Public Improvement Dist</t>
  </si>
  <si>
    <t>CBONX01</t>
  </si>
  <si>
    <t>Dist Lines -Repl &amp; Bettr</t>
  </si>
  <si>
    <t>CBOPP91</t>
  </si>
  <si>
    <t>Power Oper Equip - Gen</t>
  </si>
  <si>
    <t>CBOPS94</t>
  </si>
  <si>
    <t>Structures &amp; Imprvmts - SSU</t>
  </si>
  <si>
    <t>CBOPT01</t>
  </si>
  <si>
    <t>Transportation Equipment</t>
  </si>
  <si>
    <t>CBOSB01</t>
  </si>
  <si>
    <t>SGS U1234 Common Blanket</t>
  </si>
  <si>
    <t>D05AG01</t>
  </si>
  <si>
    <t>Deming Luna Project</t>
  </si>
  <si>
    <t>D07AE34</t>
  </si>
  <si>
    <t>FC Various Envr Projects</t>
  </si>
  <si>
    <t>D07EA02</t>
  </si>
  <si>
    <t>Kino 138kV Substation</t>
  </si>
  <si>
    <t>D09BB12</t>
  </si>
  <si>
    <t>Irv-Kino 138kV Line</t>
  </si>
  <si>
    <t>D10AB38</t>
  </si>
  <si>
    <t>Sundt New Generation</t>
  </si>
  <si>
    <t>D10LD83</t>
  </si>
  <si>
    <t>46kV Pole Replc Slvrbl&amp;Ft Huac</t>
  </si>
  <si>
    <t>D121TRU</t>
  </si>
  <si>
    <t>2021 ND Tricentis Upgrade</t>
  </si>
  <si>
    <t>D12AC75</t>
  </si>
  <si>
    <t>Sundt U3 DCS Software Upgr</t>
  </si>
  <si>
    <t>D14AF20</t>
  </si>
  <si>
    <t>Gila River 3 Repl &amp; Betterment</t>
  </si>
  <si>
    <t>D14BB71</t>
  </si>
  <si>
    <t>Jojoba Intercon for Gila River</t>
  </si>
  <si>
    <t>D151GAD</t>
  </si>
  <si>
    <t>Grid Advisor</t>
  </si>
  <si>
    <t>D15NM20</t>
  </si>
  <si>
    <t>Greaterville T1 &amp; ACB Rplc</t>
  </si>
  <si>
    <t>D16AB04</t>
  </si>
  <si>
    <t>Simulator</t>
  </si>
  <si>
    <t>D16AB18</t>
  </si>
  <si>
    <t>Sundt U3 TWIP</t>
  </si>
  <si>
    <t>D16SE47</t>
  </si>
  <si>
    <t>01 20 Turbine Work (Otg)</t>
  </si>
  <si>
    <t>D16SH10</t>
  </si>
  <si>
    <t>12 17 Ash handling ditch/basin</t>
  </si>
  <si>
    <t>D171ADM</t>
  </si>
  <si>
    <t>Advanced Distribution Mgt Sys</t>
  </si>
  <si>
    <t>D17AB11</t>
  </si>
  <si>
    <t>Sundt U34 Brg Wtr Xchng Retube</t>
  </si>
  <si>
    <t>D17DA05</t>
  </si>
  <si>
    <t>East Loop Breaker Rplc</t>
  </si>
  <si>
    <t>D17LD02</t>
  </si>
  <si>
    <t>Distribution Power Quality</t>
  </si>
  <si>
    <t>D17PC57</t>
  </si>
  <si>
    <t>TOLS Redundancy Upgrades</t>
  </si>
  <si>
    <t>D17RI34</t>
  </si>
  <si>
    <t>Catron 345kV Interconnect</t>
  </si>
  <si>
    <t>D17SE17</t>
  </si>
  <si>
    <t>01 17 Mechanical Blanket</t>
  </si>
  <si>
    <t>D17SE34</t>
  </si>
  <si>
    <t>01 20 SDA Chamb gas Vane (Otg)</t>
  </si>
  <si>
    <t>D17SH09</t>
  </si>
  <si>
    <t>12 17 Joint Blanket</t>
  </si>
  <si>
    <t>D18BB05</t>
  </si>
  <si>
    <t>Son-Vail 138kV Ln Recond</t>
  </si>
  <si>
    <t>D18BB98</t>
  </si>
  <si>
    <t>Irvington 46kV Lines</t>
  </si>
  <si>
    <t>D18BU01</t>
  </si>
  <si>
    <t>Sonoran 138kV Sub Ph. 1</t>
  </si>
  <si>
    <t>D18DB07</t>
  </si>
  <si>
    <t>Tucson T2 and 46kV Swtch Rplc</t>
  </si>
  <si>
    <t>D18EB15</t>
  </si>
  <si>
    <t>Irvington 46kV Conv Brkr Half</t>
  </si>
  <si>
    <t>D18PC69</t>
  </si>
  <si>
    <t>2017 C FOB CommEng Fiber</t>
  </si>
  <si>
    <t>D18PS01</t>
  </si>
  <si>
    <t>Irv Campus Office Bldg</t>
  </si>
  <si>
    <t>D191EMS</t>
  </si>
  <si>
    <t>2020 - EMS Replacement</t>
  </si>
  <si>
    <t>D19AB04</t>
  </si>
  <si>
    <t>North Loop Common Paving</t>
  </si>
  <si>
    <t>D19AB13</t>
  </si>
  <si>
    <t>Sundt U3 Boiler Skin Repl</t>
  </si>
  <si>
    <t>D19BC01</t>
  </si>
  <si>
    <t>Cottonwood 138kV Substation</t>
  </si>
  <si>
    <t>D19DT01</t>
  </si>
  <si>
    <t>Van Buren T1 and Swgr Repl</t>
  </si>
  <si>
    <t>D19IG12</t>
  </si>
  <si>
    <t>Drexel Sub Automation Upgrade</t>
  </si>
  <si>
    <t>D19IO18</t>
  </si>
  <si>
    <t>Vail 31C &amp; 312C ITE Brkr Rplc</t>
  </si>
  <si>
    <t>D19PC69</t>
  </si>
  <si>
    <t>Sundt RTU Replacement</t>
  </si>
  <si>
    <t>D19PC70</t>
  </si>
  <si>
    <t>RX1500 Upgrades</t>
  </si>
  <si>
    <t>D19PC71</t>
  </si>
  <si>
    <t>SCADA Conv to TCP/IP TEP Ph3</t>
  </si>
  <si>
    <t>D19PS05</t>
  </si>
  <si>
    <t>CIP Building</t>
  </si>
  <si>
    <t>D19PS06</t>
  </si>
  <si>
    <t>Remodel OH Customer Call Centr</t>
  </si>
  <si>
    <t>D19PS08</t>
  </si>
  <si>
    <t>New Training Building</t>
  </si>
  <si>
    <t>D19PS09</t>
  </si>
  <si>
    <t>OC OH Connection Building</t>
  </si>
  <si>
    <t>D19PS11</t>
  </si>
  <si>
    <t>OHOC IT &amp; AV</t>
  </si>
  <si>
    <t>D19SE04</t>
  </si>
  <si>
    <t>01 20 Btm Ash Upgrades (Otg)</t>
  </si>
  <si>
    <t>D201BBU</t>
  </si>
  <si>
    <t>2020 ND eBusiness &amp; BI Upgrade</t>
  </si>
  <si>
    <t>D201DSX</t>
  </si>
  <si>
    <t>D201OFF</t>
  </si>
  <si>
    <t>2020 - ND Office 365 Phase 2</t>
  </si>
  <si>
    <t>D201SPL</t>
  </si>
  <si>
    <t>2020 ND Splunk Automation</t>
  </si>
  <si>
    <t>D20AB05</t>
  </si>
  <si>
    <t>D20DB08</t>
  </si>
  <si>
    <t>Tucson T4 Grounding Xfmr Rplc</t>
  </si>
  <si>
    <t>D20EIMC</t>
  </si>
  <si>
    <t>TEP IC/CCT Gen Meter Repl EIM</t>
  </si>
  <si>
    <t>D20EIMP</t>
  </si>
  <si>
    <t>SGS Unit 2 Meters Repl (EIM)</t>
  </si>
  <si>
    <t>D20EIMS</t>
  </si>
  <si>
    <t>SGS Unit 1 Meters Repl (EIM)</t>
  </si>
  <si>
    <t>D20LD17</t>
  </si>
  <si>
    <t>OH to UG Rlct for 138kV Ln177</t>
  </si>
  <si>
    <t>D20LD66</t>
  </si>
  <si>
    <t>Irvington Raptor Ridge 46kV Ln</t>
  </si>
  <si>
    <t>D20OG08</t>
  </si>
  <si>
    <t>Tools and Equipment</t>
  </si>
  <si>
    <t>D20PC01</t>
  </si>
  <si>
    <t>Irv Mod Phase II CommEng</t>
  </si>
  <si>
    <t>D20PC79</t>
  </si>
  <si>
    <t>TEP P25 Core Systems Upgrade</t>
  </si>
  <si>
    <t>D20PC80</t>
  </si>
  <si>
    <t>Oso Grande System Improvements</t>
  </si>
  <si>
    <t>D20RI02</t>
  </si>
  <si>
    <t>Sun Tran 934kW Interconnection</t>
  </si>
  <si>
    <t>D20RI05</t>
  </si>
  <si>
    <t>Town of Sahuarita Type 2</t>
  </si>
  <si>
    <t>D20RI06</t>
  </si>
  <si>
    <t>COT Columbus Park Type 2</t>
  </si>
  <si>
    <t>D20SB05</t>
  </si>
  <si>
    <t>00 20 Wellfld Submers Pmp VTLS</t>
  </si>
  <si>
    <t>D20SE01</t>
  </si>
  <si>
    <t>01 20 Blr Tube Lwr Slp Rp(Otg)</t>
  </si>
  <si>
    <t>D20SE02</t>
  </si>
  <si>
    <t>01 20 SSR Upgrade</t>
  </si>
  <si>
    <t>D20SK05</t>
  </si>
  <si>
    <t>02 20 Fxbr Upgrade to Win 10</t>
  </si>
  <si>
    <t>D20SK09</t>
  </si>
  <si>
    <t>02 20 CT Lvrs wall stair Cable</t>
  </si>
  <si>
    <t>D211ARC</t>
  </si>
  <si>
    <t>2021 Implement ARCOS API</t>
  </si>
  <si>
    <t>D211CLR</t>
  </si>
  <si>
    <t>2021 - R - Clevest Release</t>
  </si>
  <si>
    <t>D211DES</t>
  </si>
  <si>
    <t>2021 DES ERAP Enhancements</t>
  </si>
  <si>
    <t>D211ELA</t>
  </si>
  <si>
    <t>2021 ND ESRI ELA</t>
  </si>
  <si>
    <t>D211EPM</t>
  </si>
  <si>
    <t>2021 ND EPM 11.2 Upgrade</t>
  </si>
  <si>
    <t>D211HRG</t>
  </si>
  <si>
    <t>2021 ND HW &amp; SW Ref and Growth</t>
  </si>
  <si>
    <t>D211HWR</t>
  </si>
  <si>
    <t>2021 ND CITO Hardware Refresh</t>
  </si>
  <si>
    <t>D211ITA</t>
  </si>
  <si>
    <t>2021 ND IT Automation</t>
  </si>
  <si>
    <t>D211SNR</t>
  </si>
  <si>
    <t>2021 - ND ServiceNow Release</t>
  </si>
  <si>
    <t>D211VLT</t>
  </si>
  <si>
    <t>2021 VaultPro R1</t>
  </si>
  <si>
    <t>D21AB02</t>
  </si>
  <si>
    <t>North Loop 3 HP Turbine</t>
  </si>
  <si>
    <t>D21AB03</t>
  </si>
  <si>
    <t>North Loop 2 HP Turbine</t>
  </si>
  <si>
    <t>D21SH02</t>
  </si>
  <si>
    <t>12 21 ACI Feed System Upgrade</t>
  </si>
  <si>
    <t>Project Description (VLOOKUP)</t>
  </si>
  <si>
    <t>Row Labels</t>
  </si>
  <si>
    <t>Sum of Additions</t>
  </si>
  <si>
    <t>E303 Total</t>
  </si>
  <si>
    <t>E311 Total</t>
  </si>
  <si>
    <t>E312 Total</t>
  </si>
  <si>
    <t>E314 Total</t>
  </si>
  <si>
    <t>E315 Total</t>
  </si>
  <si>
    <t>E316 Total</t>
  </si>
  <si>
    <t>E341 Total</t>
  </si>
  <si>
    <t>E343 Total</t>
  </si>
  <si>
    <t>E344 Total</t>
  </si>
  <si>
    <t>E345 Total</t>
  </si>
  <si>
    <t>E346 Total</t>
  </si>
  <si>
    <t>E360 Total</t>
  </si>
  <si>
    <t>E361 Total</t>
  </si>
  <si>
    <t>E362 Total</t>
  </si>
  <si>
    <t>E364 Total</t>
  </si>
  <si>
    <t>E365 Total</t>
  </si>
  <si>
    <t>E366 Total</t>
  </si>
  <si>
    <t>E367 Total</t>
  </si>
  <si>
    <t>E368 Total</t>
  </si>
  <si>
    <t>E370 Total</t>
  </si>
  <si>
    <t>E373 Total</t>
  </si>
  <si>
    <t>E390 Total</t>
  </si>
  <si>
    <t>E391 Total</t>
  </si>
  <si>
    <t>E392 Total</t>
  </si>
  <si>
    <t>E394 Total</t>
  </si>
  <si>
    <t>E397 Total</t>
  </si>
  <si>
    <t>E398 Total</t>
  </si>
  <si>
    <t>Pivot table and the data modification can be found in the excel file</t>
  </si>
  <si>
    <t>(All)</t>
  </si>
  <si>
    <t>(Multiple Items)</t>
  </si>
  <si>
    <t>Unitized 2022</t>
  </si>
  <si>
    <t>A</t>
  </si>
  <si>
    <t>B</t>
  </si>
  <si>
    <t>Post Test-Year Plant</t>
  </si>
  <si>
    <t>Actuals</t>
  </si>
  <si>
    <t>Forecast</t>
  </si>
  <si>
    <t>Project</t>
  </si>
  <si>
    <t>Project Desc</t>
  </si>
  <si>
    <t>Delayed Unitization Adjustment</t>
  </si>
  <si>
    <t>Total</t>
  </si>
  <si>
    <t>Depr Rate Code</t>
  </si>
  <si>
    <t>Annual Depr Rate</t>
  </si>
  <si>
    <t>Current Rate</t>
  </si>
  <si>
    <t>108/111 Adj</t>
  </si>
  <si>
    <t>Annual Accum Depr</t>
  </si>
  <si>
    <t>Standard Close Auto</t>
  </si>
  <si>
    <t>Unspecified</t>
  </si>
  <si>
    <t>000</t>
  </si>
  <si>
    <t>open</t>
  </si>
  <si>
    <t>16450-Construction Work in Progress</t>
  </si>
  <si>
    <t>00000 - Unspecified AZ</t>
  </si>
  <si>
    <t>quantity</t>
  </si>
  <si>
    <t>amount</t>
  </si>
  <si>
    <t>func_class</t>
  </si>
  <si>
    <t>work_order_description</t>
  </si>
  <si>
    <t>closing_option</t>
  </si>
  <si>
    <t>fund_proj_number</t>
  </si>
  <si>
    <t>fund_proj_description</t>
  </si>
  <si>
    <t>asset_location</t>
  </si>
  <si>
    <t>cc_project_ferc</t>
  </si>
  <si>
    <t>cc_location</t>
  </si>
  <si>
    <t>cc_accounting_location</t>
  </si>
  <si>
    <t>work_order_long_desc</t>
  </si>
  <si>
    <t>work_order_status</t>
  </si>
  <si>
    <t>in_service_date</t>
  </si>
  <si>
    <t>est_in_service_date</t>
  </si>
  <si>
    <t>work_order_number</t>
  </si>
  <si>
    <t>gl_account</t>
  </si>
  <si>
    <t>Sum of amount</t>
  </si>
  <si>
    <t>Data Source</t>
  </si>
  <si>
    <t>fund_proj
_number</t>
  </si>
  <si>
    <r>
      <t>Sum of amount
(</t>
    </r>
    <r>
      <rPr>
        <b/>
        <sz val="11"/>
        <color rgb="FFFF0000"/>
        <rFont val="Calibri"/>
        <family val="2"/>
        <scheme val="minor"/>
      </rPr>
      <t>3.4</t>
    </r>
    <r>
      <rPr>
        <b/>
        <sz val="11"/>
        <color theme="1"/>
        <rFont val="Calibri"/>
        <family val="2"/>
        <scheme val="minor"/>
      </rPr>
      <t>)</t>
    </r>
  </si>
  <si>
    <r>
      <t>Vlookup Forecast
(</t>
    </r>
    <r>
      <rPr>
        <b/>
        <sz val="11"/>
        <color rgb="FFFF0000"/>
        <rFont val="Calibri"/>
        <family val="2"/>
        <scheme val="minor"/>
      </rPr>
      <t>3.1</t>
    </r>
    <r>
      <rPr>
        <b/>
        <sz val="11"/>
        <color theme="1"/>
        <rFont val="Calibri"/>
        <family val="2"/>
        <scheme val="minor"/>
      </rPr>
      <t>)</t>
    </r>
  </si>
  <si>
    <t>PP Query</t>
  </si>
  <si>
    <t>FERC</t>
  </si>
  <si>
    <t xml:space="preserve">Largest amount </t>
  </si>
  <si>
    <t>Month 2 Total Rate</t>
  </si>
  <si>
    <t>Month 2 Cor Rate</t>
  </si>
  <si>
    <t>Month 2 Life Rate</t>
  </si>
  <si>
    <t>Month 1 End Of Life</t>
  </si>
  <si>
    <t>Month 1 Total Rate</t>
  </si>
  <si>
    <t>Month 1 Cor Rate</t>
  </si>
  <si>
    <t>Month 1 Life Rate</t>
  </si>
  <si>
    <t>Mid</t>
  </si>
  <si>
    <t>Depr Group</t>
  </si>
  <si>
    <t>Company</t>
  </si>
  <si>
    <t>Company Id</t>
  </si>
  <si>
    <t>Month Number 2</t>
  </si>
  <si>
    <t>Month Number 1</t>
  </si>
  <si>
    <t>Added by CR</t>
  </si>
  <si>
    <t>394XX00000</t>
  </si>
  <si>
    <t>E</t>
  </si>
  <si>
    <t>Sorted By FERC</t>
  </si>
  <si>
    <t xml:space="preserve">
Comments</t>
  </si>
  <si>
    <t>Calc.</t>
  </si>
  <si>
    <t>Checks</t>
  </si>
  <si>
    <t>Totals per individual tabs</t>
  </si>
  <si>
    <t>Filtered by:</t>
  </si>
  <si>
    <t>RATE BASE PRO FORMA ADJUSTMENT</t>
  </si>
  <si>
    <t>ADJUSTMENT NAME:</t>
  </si>
  <si>
    <t>Post Test Year Plant</t>
  </si>
  <si>
    <t>ADJUSTMENT TO:</t>
  </si>
  <si>
    <t>Rate Base</t>
  </si>
  <si>
    <t>DATE SUBMITTED:</t>
  </si>
  <si>
    <t>PREPARED BY:</t>
  </si>
  <si>
    <t>CHECKED BY:</t>
  </si>
  <si>
    <t>REVIEWED BY:</t>
  </si>
  <si>
    <t>Total Company</t>
  </si>
  <si>
    <t>ACC Jurisdictional</t>
  </si>
  <si>
    <t>ACCT</t>
  </si>
  <si>
    <t>FERC ACCOUNT DESCRIPTION</t>
  </si>
  <si>
    <t>DEBIT</t>
  </si>
  <si>
    <t>CREDIT</t>
  </si>
  <si>
    <t>0101/0106</t>
  </si>
  <si>
    <t>Plant in Service</t>
  </si>
  <si>
    <t>Meters</t>
  </si>
  <si>
    <t>391</t>
  </si>
  <si>
    <t>392</t>
  </si>
  <si>
    <t>397</t>
  </si>
  <si>
    <t>1081/0111</t>
  </si>
  <si>
    <t>Accumulated Provision - Depreciation</t>
  </si>
  <si>
    <t>ENTRY TOTAL</t>
  </si>
  <si>
    <t>NET ENTRY</t>
  </si>
  <si>
    <t>Reason for Adjustment</t>
  </si>
  <si>
    <t>Calc to Lead Schedule</t>
  </si>
  <si>
    <t>Lead Schedule Total</t>
  </si>
  <si>
    <t xml:space="preserve">Deleted all Sum of Additions of  "0" </t>
  </si>
  <si>
    <t>Top-Sided FERC Entry</t>
  </si>
  <si>
    <t>Sum</t>
  </si>
  <si>
    <t>Manually Added</t>
  </si>
  <si>
    <t>Excludes 2022 ISDs</t>
  </si>
  <si>
    <t xml:space="preserve">Copy&amp;Paste Values - PIVOT Table of Tab "2.2 2022 Adds" </t>
  </si>
  <si>
    <t>2.1E</t>
  </si>
  <si>
    <t>39001501</t>
  </si>
  <si>
    <t>Floors</t>
  </si>
  <si>
    <t>39004301</t>
  </si>
  <si>
    <t>Walls - Interior, Ceilings and Part</t>
  </si>
  <si>
    <t>KINGM</t>
  </si>
  <si>
    <t>G389</t>
  </si>
  <si>
    <t>385164A</t>
  </si>
  <si>
    <t>DO NOT USE-Nog Bld Land</t>
  </si>
  <si>
    <t>No Company</t>
  </si>
  <si>
    <t>No Asset Group</t>
  </si>
  <si>
    <t>No Year</t>
  </si>
  <si>
    <t>FY23</t>
  </si>
  <si>
    <t>MANUALLY ADDED</t>
  </si>
  <si>
    <t>BegBalance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</si>
  <si>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</si>
  <si>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</si>
  <si>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</si>
  <si>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</si>
  <si>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</si>
  <si>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</si>
  <si>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</si>
  <si>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</si>
  <si>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</si>
  <si>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</si>
  <si>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</si>
  <si>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</si>
  <si>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Hierarchy</t>
  </si>
  <si>
    <t>In-Service Date</t>
  </si>
  <si>
    <t>CWIP Additions</t>
  </si>
  <si>
    <t>Asset Additions</t>
  </si>
  <si>
    <t>TOTAL FORECAST ADDITIONS</t>
  </si>
  <si>
    <t>In Jul-Aug Adds?</t>
  </si>
  <si>
    <t>Sum of TOTAL FORECAST ADDITIONS</t>
  </si>
  <si>
    <t>Project included in 'PP Post Test Year' Query</t>
  </si>
  <si>
    <t>Project Only (right Formula added)</t>
  </si>
  <si>
    <t>Project Description (Vlookup)</t>
  </si>
  <si>
    <t>Nogales HQ Land Acquisition Additio</t>
  </si>
  <si>
    <r>
      <rPr>
        <sz val="11"/>
        <color rgb="FFFF0000"/>
        <rFont val="Calibri"/>
        <family val="2"/>
        <scheme val="minor"/>
      </rPr>
      <t xml:space="preserve">PowerPlan Asset Query:  </t>
    </r>
    <r>
      <rPr>
        <sz val="11"/>
        <rFont val="Calibri"/>
        <family val="2"/>
        <scheme val="minor"/>
      </rPr>
      <t>UNS 106 Proforma Adjustment</t>
    </r>
  </si>
  <si>
    <t>Column added manually</t>
  </si>
  <si>
    <t>columns hidden</t>
  </si>
  <si>
    <t>Test Year Date mmddyyyy</t>
  </si>
  <si>
    <t>Start Month yyyymm</t>
  </si>
  <si>
    <t>End Month yyyymm</t>
  </si>
  <si>
    <t>Asset Id</t>
  </si>
  <si>
    <t>Project Description 
No New Bus</t>
  </si>
  <si>
    <t>Ferc</t>
  </si>
  <si>
    <t>System Id</t>
  </si>
  <si>
    <t>Asset Location</t>
  </si>
  <si>
    <t>Engineering In Service</t>
  </si>
  <si>
    <t>System In Service</t>
  </si>
  <si>
    <t>Monthly Depr Rate</t>
  </si>
  <si>
    <t>Book Amount</t>
  </si>
  <si>
    <t>Months Late</t>
  </si>
  <si>
    <t>Missed Depreciation</t>
  </si>
  <si>
    <t>Sum of Book Amount</t>
  </si>
  <si>
    <t>Total Forecast</t>
  </si>
  <si>
    <t>Blanket</t>
  </si>
  <si>
    <t>Comments</t>
  </si>
  <si>
    <t>Variance</t>
  </si>
  <si>
    <t>Per Forecast or manual add</t>
  </si>
  <si>
    <t>5A</t>
  </si>
  <si>
    <t>3A</t>
  </si>
  <si>
    <t xml:space="preserve">VLOOKUP Pg 4 </t>
  </si>
  <si>
    <t>Copy &amp; Paste Values</t>
  </si>
  <si>
    <t>Cassie Ruiz</t>
  </si>
  <si>
    <t>Pivot of "UNS 106 Proforma Adj Query" Tab</t>
  </si>
  <si>
    <t>2A</t>
  </si>
  <si>
    <t>2B</t>
  </si>
  <si>
    <t>5B</t>
  </si>
  <si>
    <r>
      <t xml:space="preserve">Projects with $0 on both PP query &amp; Forecast were deleted.  Largest amount between Actuals &amp; Forecast used in Leadsheet  </t>
    </r>
    <r>
      <rPr>
        <sz val="8"/>
        <color rgb="FFFF0000"/>
        <rFont val="Calibri"/>
        <family val="2"/>
        <scheme val="minor"/>
      </rPr>
      <t>(A)</t>
    </r>
  </si>
  <si>
    <t>3B</t>
  </si>
  <si>
    <t>See excel for PIVOT of PP Query</t>
  </si>
  <si>
    <t>PIVOT of "Forecast All Proj_Add" Tab</t>
  </si>
  <si>
    <t>Excluding this project- Vehicle auctions</t>
  </si>
  <si>
    <t xml:space="preserve">Per PP query </t>
  </si>
  <si>
    <t>UNSG Test Year End June 2024</t>
  </si>
  <si>
    <t>UNS Gas, Inc.</t>
  </si>
  <si>
    <t>TEST YEAR ENDED June 30, 2024</t>
  </si>
  <si>
    <t>Jul-24 to Aug-24 Actuals</t>
  </si>
  <si>
    <t>Jun-24 to Aug-24 Adjusted</t>
  </si>
  <si>
    <t>Sep-24 thru Jun-25 Total</t>
  </si>
  <si>
    <t>The generated data was filtered with the company ID 32</t>
  </si>
  <si>
    <t>032 - UNS Gas, Inc.</t>
  </si>
  <si>
    <t>G1302XX00000000</t>
  </si>
  <si>
    <t>G1303PCFLAGA000</t>
  </si>
  <si>
    <t>G1303S100000000</t>
  </si>
  <si>
    <t>G1303S200000000</t>
  </si>
  <si>
    <t>G1303XX00000000</t>
  </si>
  <si>
    <t>G1303XXFLAGA000</t>
  </si>
  <si>
    <t>G1365RW00000000</t>
  </si>
  <si>
    <t>G1365RWGRFTH000</t>
  </si>
  <si>
    <t>G1366XX00000000</t>
  </si>
  <si>
    <t>G1367XX00000000</t>
  </si>
  <si>
    <t>G1367XXGRFTH000</t>
  </si>
  <si>
    <t>G1369XX00000000</t>
  </si>
  <si>
    <t>G1369XXGRFTH000</t>
  </si>
  <si>
    <t>G1371XXGRFTH000</t>
  </si>
  <si>
    <t>G1374LD00000000</t>
  </si>
  <si>
    <t>G1374RA00000000</t>
  </si>
  <si>
    <t>G1374RW00000000</t>
  </si>
  <si>
    <t>G1374XX00000000</t>
  </si>
  <si>
    <t>G1375XX00000000</t>
  </si>
  <si>
    <t>G1376XX00000000</t>
  </si>
  <si>
    <t>376XX00000</t>
  </si>
  <si>
    <t>G1378XX00000000</t>
  </si>
  <si>
    <t>378XX00000</t>
  </si>
  <si>
    <t>G1379XX00000000</t>
  </si>
  <si>
    <t>G1380XX00000000</t>
  </si>
  <si>
    <t>380XX00000</t>
  </si>
  <si>
    <t>G1381XX00000000</t>
  </si>
  <si>
    <t>381XX00000</t>
  </si>
  <si>
    <t>G1382XX00000000</t>
  </si>
  <si>
    <t>382XX00000</t>
  </si>
  <si>
    <t>G1383XX00000000</t>
  </si>
  <si>
    <t>383XX00000</t>
  </si>
  <si>
    <t>G1384XX00000000</t>
  </si>
  <si>
    <t>384XX00000</t>
  </si>
  <si>
    <t>G1385XX00000000</t>
  </si>
  <si>
    <t>385XX00000</t>
  </si>
  <si>
    <t>G1385XXGRFTH000</t>
  </si>
  <si>
    <t>G1387XX00000000</t>
  </si>
  <si>
    <t>387XX00000</t>
  </si>
  <si>
    <t>G1389LD00000000</t>
  </si>
  <si>
    <t>G1389LDCOTTN000</t>
  </si>
  <si>
    <t>G1389LDFLAG0000</t>
  </si>
  <si>
    <t>G1389LDHAVAS000</t>
  </si>
  <si>
    <t>G1389LDHOLBR000</t>
  </si>
  <si>
    <t>G1389LDPRESC000</t>
  </si>
  <si>
    <t>G1389LDWILLM000</t>
  </si>
  <si>
    <t>G1389LSHAVSO000</t>
  </si>
  <si>
    <t>G1390XX00000000</t>
  </si>
  <si>
    <t>G1390XXCOTTN000</t>
  </si>
  <si>
    <t>G1390XXFLAGA000</t>
  </si>
  <si>
    <t>G1390XXFLAGW000</t>
  </si>
  <si>
    <t>G1390XXHAVAS000</t>
  </si>
  <si>
    <t>G1390XXHOLBR000</t>
  </si>
  <si>
    <t>G1390XXKINGM000</t>
  </si>
  <si>
    <t>G1390XXPRESC000</t>
  </si>
  <si>
    <t>G1390XXPRETR000</t>
  </si>
  <si>
    <t>G1390XXSCWH2000</t>
  </si>
  <si>
    <t>G1390XXSCWHG000</t>
  </si>
  <si>
    <t>G1390XXSHOWL000</t>
  </si>
  <si>
    <t>G1390XXWILLM000</t>
  </si>
  <si>
    <t>G1390XXWINSL000</t>
  </si>
  <si>
    <t>G1391CPCOTTN000</t>
  </si>
  <si>
    <t>G1391CPFLAGA000</t>
  </si>
  <si>
    <t>G1391CPHAVAS000</t>
  </si>
  <si>
    <t>G1391CPKINGM000</t>
  </si>
  <si>
    <t>G1391CPPRESC000</t>
  </si>
  <si>
    <t>G1391CPSCNHQ000</t>
  </si>
  <si>
    <t>G1391NTCOTTN000</t>
  </si>
  <si>
    <t>G1391NTFLAGA000</t>
  </si>
  <si>
    <t>G1391NTFLAGW000</t>
  </si>
  <si>
    <t>G1391NTHAVAS000</t>
  </si>
  <si>
    <t>G1391NTKINGM000</t>
  </si>
  <si>
    <t>G1391NTPRESC000</t>
  </si>
  <si>
    <t>G1391NTSHOWL000</t>
  </si>
  <si>
    <t>G1391OE00000000</t>
  </si>
  <si>
    <t>391OE00000</t>
  </si>
  <si>
    <t>G1391OECOTTN000</t>
  </si>
  <si>
    <t>G1391OEFLAGA000</t>
  </si>
  <si>
    <t>G1391OEFLAGW000</t>
  </si>
  <si>
    <t>G1391OEHAVAS000</t>
  </si>
  <si>
    <t>G1391OEKINGM000</t>
  </si>
  <si>
    <t>G1391OEPRESC000</t>
  </si>
  <si>
    <t>G1391OESCWHG000</t>
  </si>
  <si>
    <t>G1391OESHOWL000</t>
  </si>
  <si>
    <t>G1391OEWINSL000</t>
  </si>
  <si>
    <t>G1392C100000000</t>
  </si>
  <si>
    <t>G1392C200000000</t>
  </si>
  <si>
    <t>G1392C300000000</t>
  </si>
  <si>
    <t>G1392C500000000</t>
  </si>
  <si>
    <t>G1392C600000000</t>
  </si>
  <si>
    <t>G1392C700000000</t>
  </si>
  <si>
    <t>G1392C900000000</t>
  </si>
  <si>
    <t>G1393XX00000000</t>
  </si>
  <si>
    <t>G1393XXCOTTN000</t>
  </si>
  <si>
    <t>G1393XXFLAG0000</t>
  </si>
  <si>
    <t>G1393XXFLAGW000</t>
  </si>
  <si>
    <t>G1393XXHAVAS000</t>
  </si>
  <si>
    <t>G1393XXKINGM000</t>
  </si>
  <si>
    <t>G1393XXPRESC000</t>
  </si>
  <si>
    <t>G1393XXSHOWL000</t>
  </si>
  <si>
    <t>G1394XX00000000</t>
  </si>
  <si>
    <t>G1394XXCOTTN000</t>
  </si>
  <si>
    <t>G1394XXFLAG0000</t>
  </si>
  <si>
    <t>G1394XXFLAGW000</t>
  </si>
  <si>
    <t>G1394XXHAVAS000</t>
  </si>
  <si>
    <t>G1394XXHOLBR000</t>
  </si>
  <si>
    <t>G1394XXKINGM000</t>
  </si>
  <si>
    <t>G1394XXPRESC000</t>
  </si>
  <si>
    <t>G1394XXSCWH2000</t>
  </si>
  <si>
    <t>G1394XXSCWHG000</t>
  </si>
  <si>
    <t>G1394XXSHOWL000</t>
  </si>
  <si>
    <t>G1394XXWILLM000</t>
  </si>
  <si>
    <t>G1394XXWINSL000</t>
  </si>
  <si>
    <t>G1395XX00000000</t>
  </si>
  <si>
    <t>G1395XXCOTTN000</t>
  </si>
  <si>
    <t>G1395XXFLAGW000</t>
  </si>
  <si>
    <t>G1395XXHAVAS000</t>
  </si>
  <si>
    <t>G1395XXKINGM000</t>
  </si>
  <si>
    <t>G1395XXPRESC000</t>
  </si>
  <si>
    <t>G1395XXSCWHG000</t>
  </si>
  <si>
    <t>G1395XXSHOWL000</t>
  </si>
  <si>
    <t>G1396XX00000000</t>
  </si>
  <si>
    <t>G1396XXCOTTN000</t>
  </si>
  <si>
    <t>G1396XXFLAG0000</t>
  </si>
  <si>
    <t>G1396XXFLAGW000</t>
  </si>
  <si>
    <t>G1396XXHAVAS000</t>
  </si>
  <si>
    <t>G1396XXKINGM000</t>
  </si>
  <si>
    <t>G1396XXPRESC000</t>
  </si>
  <si>
    <t>G1396XXSCWHG000</t>
  </si>
  <si>
    <t>G1396XXSHOWL000</t>
  </si>
  <si>
    <t>G1396XXWINSL000</t>
  </si>
  <si>
    <t>G1397XX00000000</t>
  </si>
  <si>
    <t>397XX00000</t>
  </si>
  <si>
    <t>G1397XXCOTTN000</t>
  </si>
  <si>
    <t>G1397XXFLAGA000</t>
  </si>
  <si>
    <t>G1397XXKINGM000</t>
  </si>
  <si>
    <t>G1397XXPRESC000</t>
  </si>
  <si>
    <t>G1397XXSCWH2000</t>
  </si>
  <si>
    <t>G1397XXSHOWL000</t>
  </si>
  <si>
    <t>G1398XX00000000</t>
  </si>
  <si>
    <t>G1398XXCOTTN000</t>
  </si>
  <si>
    <t>G1398XXFLAGA000</t>
  </si>
  <si>
    <t>G1398XXHAVAS000</t>
  </si>
  <si>
    <t>G1398XXKINGM000</t>
  </si>
  <si>
    <t>G1398XXPRESC000</t>
  </si>
  <si>
    <t>G1398XXPRETR000</t>
  </si>
  <si>
    <t>G1398XXSCWHG000</t>
  </si>
  <si>
    <t>G1398XXSHOWL000</t>
  </si>
  <si>
    <t>G2374LD00000000</t>
  </si>
  <si>
    <t>G4302XX00000000</t>
  </si>
  <si>
    <t>G4303XX00000000</t>
  </si>
  <si>
    <t>G4365RW00000000</t>
  </si>
  <si>
    <t>G4366XX00000000</t>
  </si>
  <si>
    <t>G4367XX00000000</t>
  </si>
  <si>
    <t>G4369XX00000000</t>
  </si>
  <si>
    <t>G4371XX00000000</t>
  </si>
  <si>
    <t>G4374ES00000000</t>
  </si>
  <si>
    <t>G4374LD00000000</t>
  </si>
  <si>
    <t>G4374RW00000000</t>
  </si>
  <si>
    <t>G4374XX00000000</t>
  </si>
  <si>
    <t>G4375XX00000000</t>
  </si>
  <si>
    <t>G4376XX00000000</t>
  </si>
  <si>
    <t>G4378XX00000000</t>
  </si>
  <si>
    <t>G4379XX00000000</t>
  </si>
  <si>
    <t>G4380XX00000000</t>
  </si>
  <si>
    <t>G4381XX00000000</t>
  </si>
  <si>
    <t>G4382XX00000000</t>
  </si>
  <si>
    <t>G4383XX00000000</t>
  </si>
  <si>
    <t>G4384XX00000000</t>
  </si>
  <si>
    <t>G4385XX00000000</t>
  </si>
  <si>
    <t>G4387XX00000000</t>
  </si>
  <si>
    <t>G4389LD00000000</t>
  </si>
  <si>
    <t>G4389RW00000000</t>
  </si>
  <si>
    <t>G4390XX00000000</t>
  </si>
  <si>
    <t>G4391OE00000000</t>
  </si>
  <si>
    <t>G4393XX00000000</t>
  </si>
  <si>
    <t>G4394XX00000000</t>
  </si>
  <si>
    <t>G4396XX00000000</t>
  </si>
  <si>
    <t>G4398XX00000000</t>
  </si>
  <si>
    <t>G5389LDPRESC000</t>
  </si>
  <si>
    <t>Source: PowerPlan Depr Query - UNS Depr Rate Compare (Months in YYYMM) Query:  Month 1 - 202406, Month 2 - 202406</t>
  </si>
  <si>
    <r>
      <rPr>
        <sz val="8"/>
        <color theme="1"/>
        <rFont val="Calibri"/>
        <family val="2"/>
      </rPr>
      <t xml:space="preserve">Project Number is LIKE (pattern match) </t>
    </r>
    <r>
      <rPr>
        <b/>
        <sz val="8"/>
        <color theme="1"/>
        <rFont val="Calibri"/>
        <family val="2"/>
      </rPr>
      <t>2%</t>
    </r>
  </si>
  <si>
    <r>
      <rPr>
        <sz val="8"/>
        <color theme="1"/>
        <rFont val="Calibri"/>
        <family val="2"/>
      </rPr>
      <t xml:space="preserve">Class Category is equal to / is in </t>
    </r>
    <r>
      <rPr>
        <b/>
        <sz val="8"/>
        <color theme="1"/>
        <rFont val="Calibri"/>
        <family val="2"/>
      </rPr>
      <t>Unitization Method</t>
    </r>
  </si>
  <si>
    <t>250000A</t>
  </si>
  <si>
    <t>UNSG Transportation Equip</t>
  </si>
  <si>
    <t>G392</t>
  </si>
  <si>
    <t>250001A</t>
  </si>
  <si>
    <t>UNSG Advances Convert to CIAC</t>
  </si>
  <si>
    <t>G376</t>
  </si>
  <si>
    <t>250010A</t>
  </si>
  <si>
    <t>Dist Land Rghts Facilities</t>
  </si>
  <si>
    <t>G374</t>
  </si>
  <si>
    <t>250391A</t>
  </si>
  <si>
    <t>UNSG Non-Roll Up</t>
  </si>
  <si>
    <t>G390</t>
  </si>
  <si>
    <t>250900A</t>
  </si>
  <si>
    <t>Structures &amp; Improve (Admin)</t>
  </si>
  <si>
    <t>250910A</t>
  </si>
  <si>
    <t>Office Furn &amp; Eq - New</t>
  </si>
  <si>
    <t>G391</t>
  </si>
  <si>
    <t>250911A</t>
  </si>
  <si>
    <t>Upgrade MVRS Handhelds - UNSG</t>
  </si>
  <si>
    <t>250912A</t>
  </si>
  <si>
    <t>Comp Equip - UNSG</t>
  </si>
  <si>
    <t>250912B</t>
  </si>
  <si>
    <t>Comp Equip- Rep</t>
  </si>
  <si>
    <t>250912C</t>
  </si>
  <si>
    <t>GPS Development &amp; Enhancements</t>
  </si>
  <si>
    <t>G303</t>
  </si>
  <si>
    <t>250913A</t>
  </si>
  <si>
    <t>Comp Software - New</t>
  </si>
  <si>
    <t>250914A</t>
  </si>
  <si>
    <t>UNSG Telephone Upgrades</t>
  </si>
  <si>
    <t>G397</t>
  </si>
  <si>
    <t>250915A</t>
  </si>
  <si>
    <t>ESRI Upgrade</t>
  </si>
  <si>
    <t>250916A</t>
  </si>
  <si>
    <t>Network IT Equip - UNSG</t>
  </si>
  <si>
    <t>250917A</t>
  </si>
  <si>
    <t>Systems IT Equip - UNSG</t>
  </si>
  <si>
    <t>250919A</t>
  </si>
  <si>
    <t>Telvent ArcFM /Dsgnr/WFM</t>
  </si>
  <si>
    <t>250922A</t>
  </si>
  <si>
    <t>Trans Eq &lt; 1 Ton - New</t>
  </si>
  <si>
    <t>250922B</t>
  </si>
  <si>
    <t>Trans Eq &lt; 1 Ton - Rep</t>
  </si>
  <si>
    <t>250923A</t>
  </si>
  <si>
    <t>Trans Eq &gt; 1 Ton - New</t>
  </si>
  <si>
    <t>250923B</t>
  </si>
  <si>
    <t>Trans Eq &gt; 1 Ton - Rep</t>
  </si>
  <si>
    <t>2509312</t>
  </si>
  <si>
    <t>Network &amp; Data Equip - Admin</t>
  </si>
  <si>
    <t>250938A</t>
  </si>
  <si>
    <t>UNSG Misc. Equipment</t>
  </si>
  <si>
    <t>G398</t>
  </si>
  <si>
    <t>250940A</t>
  </si>
  <si>
    <t>Tools,Shop,Gar Eq - New</t>
  </si>
  <si>
    <t>G394</t>
  </si>
  <si>
    <t>250940B</t>
  </si>
  <si>
    <t>Tools,Shop,Gar Eq - Rep</t>
  </si>
  <si>
    <t>250950A</t>
  </si>
  <si>
    <t>Laboratory Equip - New</t>
  </si>
  <si>
    <t>G395</t>
  </si>
  <si>
    <t>250950B</t>
  </si>
  <si>
    <t>Laboratory Equip - Rep</t>
  </si>
  <si>
    <t>250960A</t>
  </si>
  <si>
    <t>Power Op Eq - New</t>
  </si>
  <si>
    <t>G396</t>
  </si>
  <si>
    <t>250960B</t>
  </si>
  <si>
    <t>Power Op Eq - Rep</t>
  </si>
  <si>
    <t>250970A</t>
  </si>
  <si>
    <t>Comm Equip - New</t>
  </si>
  <si>
    <t>250971A</t>
  </si>
  <si>
    <t>SCBA 2013 All Districts</t>
  </si>
  <si>
    <t>250972A</t>
  </si>
  <si>
    <t>UNSG Digital Recorders</t>
  </si>
  <si>
    <t>251100A</t>
  </si>
  <si>
    <t>Mains - Blanket - Flag</t>
  </si>
  <si>
    <t>251101R</t>
  </si>
  <si>
    <t>Mains - Blkt Refunds - Flag</t>
  </si>
  <si>
    <t>251200A</t>
  </si>
  <si>
    <t>Services - Rep - Flag</t>
  </si>
  <si>
    <t>G380</t>
  </si>
  <si>
    <t>251200B</t>
  </si>
  <si>
    <t>Mains- Repl. - Flagstaff</t>
  </si>
  <si>
    <t>251300S</t>
  </si>
  <si>
    <t>Mains-Spec-Flagstaff</t>
  </si>
  <si>
    <t>251302A</t>
  </si>
  <si>
    <t>Franchise Specific Flagstaff</t>
  </si>
  <si>
    <t>251303A</t>
  </si>
  <si>
    <t>2015 ND cStor UNSG Flagstaff</t>
  </si>
  <si>
    <t>251306S</t>
  </si>
  <si>
    <t>Mains Pinetop Transmission</t>
  </si>
  <si>
    <t>251307S</t>
  </si>
  <si>
    <t>Mains-Sp-Sierra Pines 8-Show L</t>
  </si>
  <si>
    <t>251369A</t>
  </si>
  <si>
    <t>Regulator on Transmisson Line</t>
  </si>
  <si>
    <t>G369</t>
  </si>
  <si>
    <t>251376B</t>
  </si>
  <si>
    <t>Mains Volun Repl - Flag</t>
  </si>
  <si>
    <t>251378A</t>
  </si>
  <si>
    <t>Meas&amp;Reg Sta Distribution-Flag</t>
  </si>
  <si>
    <t>G378</t>
  </si>
  <si>
    <t>251379A</t>
  </si>
  <si>
    <t>Meas &amp; Reg Sta City Gate-Flag</t>
  </si>
  <si>
    <t>G379</t>
  </si>
  <si>
    <t>251380A</t>
  </si>
  <si>
    <t>Services - Bl - Flag</t>
  </si>
  <si>
    <t>251380R</t>
  </si>
  <si>
    <t>Service Repl - Flag</t>
  </si>
  <si>
    <t>251381A</t>
  </si>
  <si>
    <t>Meters - Bl - Flag</t>
  </si>
  <si>
    <t>G381</t>
  </si>
  <si>
    <t>251382A</t>
  </si>
  <si>
    <t>Meter Installations - Bl -Flag</t>
  </si>
  <si>
    <t>G382</t>
  </si>
  <si>
    <t>251383A</t>
  </si>
  <si>
    <t>Regulators - Blanket - Flag</t>
  </si>
  <si>
    <t>G383</t>
  </si>
  <si>
    <t>251384A</t>
  </si>
  <si>
    <t>Regulator Install - Bl - Flag</t>
  </si>
  <si>
    <t>G384</t>
  </si>
  <si>
    <t>251385A</t>
  </si>
  <si>
    <t>Industrial Metering - Flag</t>
  </si>
  <si>
    <t>G385</t>
  </si>
  <si>
    <t>251387A</t>
  </si>
  <si>
    <t>Other Distr Equip CP-Bl - Flag</t>
  </si>
  <si>
    <t>251400S</t>
  </si>
  <si>
    <t>Mains-System Improv-Flag</t>
  </si>
  <si>
    <t>251500A</t>
  </si>
  <si>
    <t>Mains - Bellemont Lateral</t>
  </si>
  <si>
    <t>251500B</t>
  </si>
  <si>
    <t>PI Mains - Flagstaff</t>
  </si>
  <si>
    <t>251502A</t>
  </si>
  <si>
    <t>JW Powell and 89A PI</t>
  </si>
  <si>
    <t>251900A</t>
  </si>
  <si>
    <t>Structures &amp; Improv-New(Flag)</t>
  </si>
  <si>
    <t>251910A</t>
  </si>
  <si>
    <t>Office Furn &amp; Equip-New(Flag)</t>
  </si>
  <si>
    <t>251922A</t>
  </si>
  <si>
    <t>Trans Eq &lt; 1 Ton-New(Flag)</t>
  </si>
  <si>
    <t>251922B</t>
  </si>
  <si>
    <t>Trans Eq &lt; 1 Ton-Rep(Flag)</t>
  </si>
  <si>
    <t>251923A</t>
  </si>
  <si>
    <t>Trans Eq &gt; 1 Ton-New(Flag)</t>
  </si>
  <si>
    <t>251923B</t>
  </si>
  <si>
    <t>Trans Eq &gt; 1 Ton-Rep(Flag)</t>
  </si>
  <si>
    <t>251930A</t>
  </si>
  <si>
    <t>Stores Equip - New (Flag)</t>
  </si>
  <si>
    <t>G393</t>
  </si>
  <si>
    <t>2519312</t>
  </si>
  <si>
    <t>Network &amp; Data Equip - Flag</t>
  </si>
  <si>
    <t>251940A</t>
  </si>
  <si>
    <t>Tools,Shop,Gar Eq-New(Flag)</t>
  </si>
  <si>
    <t>251940B</t>
  </si>
  <si>
    <t>Tools,Shop,Gar Eq-Rep(Flag)</t>
  </si>
  <si>
    <t>251950A</t>
  </si>
  <si>
    <t>Laboratory Equip-New(Flag)</t>
  </si>
  <si>
    <t>251950B</t>
  </si>
  <si>
    <t>Laboratory Equip-Rep(Flag)</t>
  </si>
  <si>
    <t>251960A</t>
  </si>
  <si>
    <t>Power Operated Eq-New(Flag)</t>
  </si>
  <si>
    <t>251960B</t>
  </si>
  <si>
    <t>Power Operated Eq-Rep(Flag)</t>
  </si>
  <si>
    <t>251970A</t>
  </si>
  <si>
    <t>Comm Equip - New (Flag)</t>
  </si>
  <si>
    <t>251971A</t>
  </si>
  <si>
    <t>2024 Conference Room Mod-UESG</t>
  </si>
  <si>
    <t>251AMRN</t>
  </si>
  <si>
    <t>Meters (AMR) - Flag</t>
  </si>
  <si>
    <t>252100A</t>
  </si>
  <si>
    <t>Mains - Blanket - King</t>
  </si>
  <si>
    <t>252101R</t>
  </si>
  <si>
    <t>Mains - Blkt Refunds - King</t>
  </si>
  <si>
    <t>252200A</t>
  </si>
  <si>
    <t>Services - Rep - King</t>
  </si>
  <si>
    <t>252200B</t>
  </si>
  <si>
    <t>Mains- Repl. - Kingman</t>
  </si>
  <si>
    <t>252300A</t>
  </si>
  <si>
    <t>Franchise - Lake Havasu</t>
  </si>
  <si>
    <t>G302</t>
  </si>
  <si>
    <t>252302A</t>
  </si>
  <si>
    <t>Franchise - Kingman</t>
  </si>
  <si>
    <t>252376B</t>
  </si>
  <si>
    <t>Mains Volun Repl - King</t>
  </si>
  <si>
    <t>252378A</t>
  </si>
  <si>
    <t>Meas&amp;Reg Sta Distribution-King</t>
  </si>
  <si>
    <t>252379A</t>
  </si>
  <si>
    <t>Meas&amp;Reg Sta City Gate-King</t>
  </si>
  <si>
    <t>252380A</t>
  </si>
  <si>
    <t>Install Services - Bl - King</t>
  </si>
  <si>
    <t>252380B</t>
  </si>
  <si>
    <t>PI Service Repl- King</t>
  </si>
  <si>
    <t>252380C</t>
  </si>
  <si>
    <t>PI Service Repl - Havasu</t>
  </si>
  <si>
    <t>252380R</t>
  </si>
  <si>
    <t>Service Repl - King</t>
  </si>
  <si>
    <t>252381A</t>
  </si>
  <si>
    <t>Meters - Bl - King</t>
  </si>
  <si>
    <t>252382A</t>
  </si>
  <si>
    <t>Meter Installations -Bl - King</t>
  </si>
  <si>
    <t>252383A</t>
  </si>
  <si>
    <t>Regulators - Blanket - King</t>
  </si>
  <si>
    <t>252384A</t>
  </si>
  <si>
    <t>Regulator Install - Bl - King</t>
  </si>
  <si>
    <t>252385A</t>
  </si>
  <si>
    <t>Industrial Metering - King</t>
  </si>
  <si>
    <t>252387A</t>
  </si>
  <si>
    <t>Other Distr Eq CP-Bl - King</t>
  </si>
  <si>
    <t>G387</t>
  </si>
  <si>
    <t>252391A</t>
  </si>
  <si>
    <t>UNSG Non-AFUDC</t>
  </si>
  <si>
    <t>252400S</t>
  </si>
  <si>
    <t>Mains-System Improv-King</t>
  </si>
  <si>
    <t>252401S</t>
  </si>
  <si>
    <t>PVC Replacement - LH</t>
  </si>
  <si>
    <t>252402S</t>
  </si>
  <si>
    <t>Drisco Pipe Replacement</t>
  </si>
  <si>
    <t>252403S</t>
  </si>
  <si>
    <t>Main/Services PVC Replace LHC</t>
  </si>
  <si>
    <t>252404S</t>
  </si>
  <si>
    <t>Main &amp; Services PVC Repl KNG</t>
  </si>
  <si>
    <t>252405S</t>
  </si>
  <si>
    <t>Services PVC Replacement LHC</t>
  </si>
  <si>
    <t>252406S</t>
  </si>
  <si>
    <t>Mains PVC Replacement KNG</t>
  </si>
  <si>
    <t>G367</t>
  </si>
  <si>
    <t>252500B</t>
  </si>
  <si>
    <t>PI Mains - Kingman</t>
  </si>
  <si>
    <t>252501B</t>
  </si>
  <si>
    <t>PI Mains - Lake Havasu</t>
  </si>
  <si>
    <t>252760A</t>
  </si>
  <si>
    <t>Golden Valley Pipelin</t>
  </si>
  <si>
    <t>252790A</t>
  </si>
  <si>
    <t>Golden Valley Tap&amp; Reg Station</t>
  </si>
  <si>
    <t>252850A</t>
  </si>
  <si>
    <t>BMGS Meter Station</t>
  </si>
  <si>
    <t>252900A</t>
  </si>
  <si>
    <t>Struct &amp; Improv-New (King)</t>
  </si>
  <si>
    <t>252910A</t>
  </si>
  <si>
    <t>Office Furn &amp; Equip-New (King)</t>
  </si>
  <si>
    <t>252912A</t>
  </si>
  <si>
    <t>Comp Equip - New (King)</t>
  </si>
  <si>
    <t>252913B</t>
  </si>
  <si>
    <t>2022 ND UNSG Storage Refresh</t>
  </si>
  <si>
    <t>252922A</t>
  </si>
  <si>
    <t>Trans Eq &lt; 1 Ton-New (King)</t>
  </si>
  <si>
    <t>252923A</t>
  </si>
  <si>
    <t>Trans Eq &gt; 1 Ton-New (King)</t>
  </si>
  <si>
    <t>252930A</t>
  </si>
  <si>
    <t>Stores Equip - New (King)</t>
  </si>
  <si>
    <t>2529312</t>
  </si>
  <si>
    <t>Network &amp; Data Equip - King</t>
  </si>
  <si>
    <t>252940A</t>
  </si>
  <si>
    <t>Tool,Shop,Gar Eq-New (King)</t>
  </si>
  <si>
    <t>252940B</t>
  </si>
  <si>
    <t>Tools, Shop, Gar Eq-Rep(King)</t>
  </si>
  <si>
    <t>252950A</t>
  </si>
  <si>
    <t>Laboratory Equip - New (King)</t>
  </si>
  <si>
    <t>252960B</t>
  </si>
  <si>
    <t>Power Op Eq - Rep (King)</t>
  </si>
  <si>
    <t>252970A</t>
  </si>
  <si>
    <t>Comm Equip - New (King)</t>
  </si>
  <si>
    <t>252974A</t>
  </si>
  <si>
    <t>Land &amp; Land Rights (King)</t>
  </si>
  <si>
    <t>252AMRN</t>
  </si>
  <si>
    <t>Meters (AMR) - King</t>
  </si>
  <si>
    <t>253100A</t>
  </si>
  <si>
    <t>Mains - Blanket - Pres</t>
  </si>
  <si>
    <t>253101R</t>
  </si>
  <si>
    <t>Mains - Blkt Refunds - Pres</t>
  </si>
  <si>
    <t>253200B</t>
  </si>
  <si>
    <t>Mains- Repl. - Prescott</t>
  </si>
  <si>
    <t>253202B</t>
  </si>
  <si>
    <t>PI Mains 6 -10 Sundog-Pres</t>
  </si>
  <si>
    <t>253203B</t>
  </si>
  <si>
    <t>PI Mains Repl - Prescott</t>
  </si>
  <si>
    <t>253302A</t>
  </si>
  <si>
    <t>Franchise - Prescott</t>
  </si>
  <si>
    <t>253376B</t>
  </si>
  <si>
    <t>Mains Volun Repl - Pres</t>
  </si>
  <si>
    <t>253378A</t>
  </si>
  <si>
    <t>Meas&amp;Reg Sta Distribution-Pres</t>
  </si>
  <si>
    <t>253378B</t>
  </si>
  <si>
    <t>Meas&amp;RegStaEqGen-Rep-Bch-P</t>
  </si>
  <si>
    <t>253379A</t>
  </si>
  <si>
    <t>Meas &amp; Reg Sta City Gate-Pres</t>
  </si>
  <si>
    <t>253379B</t>
  </si>
  <si>
    <t>Meas &amp; Reg Sta Eq- Rep- Pres</t>
  </si>
  <si>
    <t>253380A</t>
  </si>
  <si>
    <t>Services - Bl - Pres</t>
  </si>
  <si>
    <t>253380B</t>
  </si>
  <si>
    <t>PI Services Repl - Prescott</t>
  </si>
  <si>
    <t>253380C</t>
  </si>
  <si>
    <t>PI Service Repl - Prescott Val</t>
  </si>
  <si>
    <t>253380R</t>
  </si>
  <si>
    <t>Service Repl - Pres</t>
  </si>
  <si>
    <t>253381A</t>
  </si>
  <si>
    <t>Meters - Bl - Pres</t>
  </si>
  <si>
    <t>253382A</t>
  </si>
  <si>
    <t>Meter Installations -Bl - Pres</t>
  </si>
  <si>
    <t>253383A</t>
  </si>
  <si>
    <t>Regulators - Blanket - Pres</t>
  </si>
  <si>
    <t>253384A</t>
  </si>
  <si>
    <t>Regulator Install - Bl - Pres</t>
  </si>
  <si>
    <t>253385A</t>
  </si>
  <si>
    <t>Industrial Metering - Pres</t>
  </si>
  <si>
    <t>253385B</t>
  </si>
  <si>
    <t>Ind Meas &amp; Reg Sta Eq Repl</t>
  </si>
  <si>
    <t>253387A</t>
  </si>
  <si>
    <t>Other Distr Equip CP-Bl-Pres</t>
  </si>
  <si>
    <t>253400A</t>
  </si>
  <si>
    <t>Mains-Blanket-Prescott Valley</t>
  </si>
  <si>
    <t>253400S</t>
  </si>
  <si>
    <t>Mains-System Improv-Pres</t>
  </si>
  <si>
    <t>253401A</t>
  </si>
  <si>
    <t>Mains - Chino Valley</t>
  </si>
  <si>
    <t>253402S</t>
  </si>
  <si>
    <t>EPNG PV 3 to Wilkinson</t>
  </si>
  <si>
    <t>253406S</t>
  </si>
  <si>
    <t>Mains - 99# Sys Imp - Pres</t>
  </si>
  <si>
    <t>253500B</t>
  </si>
  <si>
    <t>PI Mains - Prescott</t>
  </si>
  <si>
    <t>253501B</t>
  </si>
  <si>
    <t>PI Mains-PrescottVall-Billable</t>
  </si>
  <si>
    <t>253504B</t>
  </si>
  <si>
    <t>PI - Brush St Senator Hwy</t>
  </si>
  <si>
    <t>253506B</t>
  </si>
  <si>
    <t>PI - Park Ave Robinson Dr</t>
  </si>
  <si>
    <t>253507B</t>
  </si>
  <si>
    <t>PI - Robert Rd PV Ph 2</t>
  </si>
  <si>
    <t>253508A</t>
  </si>
  <si>
    <t>SR89 ADOT PROJECT - PRES</t>
  </si>
  <si>
    <t>253600A</t>
  </si>
  <si>
    <t>Mains - Sys Imp - Dewey</t>
  </si>
  <si>
    <t>253701A</t>
  </si>
  <si>
    <t>Reg Sta. Blanket- Chino</t>
  </si>
  <si>
    <t>253760A</t>
  </si>
  <si>
    <t>Drake Main</t>
  </si>
  <si>
    <t>253790A</t>
  </si>
  <si>
    <t>Drake Tap &amp; Reg Station</t>
  </si>
  <si>
    <t>253850A</t>
  </si>
  <si>
    <t>Drake Meter Station</t>
  </si>
  <si>
    <t>253900A</t>
  </si>
  <si>
    <t>Struct &amp; Improv - New (Pres)</t>
  </si>
  <si>
    <t>253900B</t>
  </si>
  <si>
    <t>Struct &amp; Improv - Rep(Pres)</t>
  </si>
  <si>
    <t>253901A</t>
  </si>
  <si>
    <t>UNSG Training Facility</t>
  </si>
  <si>
    <t>253910A</t>
  </si>
  <si>
    <t>Office Furn &amp; Eq - New (Pres)</t>
  </si>
  <si>
    <t>253912A</t>
  </si>
  <si>
    <t>Comp Equip- New (Pres)</t>
  </si>
  <si>
    <t>253922A</t>
  </si>
  <si>
    <t>Trans Eq &lt; 1 Ton-New (Pres)</t>
  </si>
  <si>
    <t>253923A</t>
  </si>
  <si>
    <t>Trans Eq &gt; 1 Ton-New (Pres)</t>
  </si>
  <si>
    <t>253930A</t>
  </si>
  <si>
    <t>Stores Equip - New (Pres)</t>
  </si>
  <si>
    <t>2539312</t>
  </si>
  <si>
    <t>Network &amp; Data Equip - Pres</t>
  </si>
  <si>
    <t>253940A</t>
  </si>
  <si>
    <t>Tools,Shop,Gar Eq-New (Pres)</t>
  </si>
  <si>
    <t>253940B</t>
  </si>
  <si>
    <t>Tools/Shop &amp; Gar Eq Repl Pres</t>
  </si>
  <si>
    <t>253950A</t>
  </si>
  <si>
    <t>Laboratory Equip - New (Pres)</t>
  </si>
  <si>
    <t>253960A</t>
  </si>
  <si>
    <t>Power Op Eq - New (Pres)</t>
  </si>
  <si>
    <t>253970A</t>
  </si>
  <si>
    <t>Comm Equip - New (Pres)</t>
  </si>
  <si>
    <t>253AMRN</t>
  </si>
  <si>
    <t>Meters (AMR) - Prescott</t>
  </si>
  <si>
    <t>254369B</t>
  </si>
  <si>
    <t>Griffith Meter Station Valves</t>
  </si>
  <si>
    <t>255100A</t>
  </si>
  <si>
    <t>Mains - Blanket - Verde</t>
  </si>
  <si>
    <t>255101R</t>
  </si>
  <si>
    <t>Mains - Blkt Refunds- Verde</t>
  </si>
  <si>
    <t>255200B</t>
  </si>
  <si>
    <t>PI Mains Repl - Verde Valley</t>
  </si>
  <si>
    <t>255300A</t>
  </si>
  <si>
    <t>Franchise - Verde</t>
  </si>
  <si>
    <t>255300S</t>
  </si>
  <si>
    <t>Mains-Sp-Red Rock Lp Sub-Sed</t>
  </si>
  <si>
    <t>255301S</t>
  </si>
  <si>
    <t>Mains-Sp-VOC-Sedona</t>
  </si>
  <si>
    <t>255303S</t>
  </si>
  <si>
    <t>Mains - Painted Cliffs - Verde</t>
  </si>
  <si>
    <t>255376B</t>
  </si>
  <si>
    <t>Mains Volun Repl - Verde</t>
  </si>
  <si>
    <t>255378A</t>
  </si>
  <si>
    <t>Meas&amp;Reg Sta DistributionVerde</t>
  </si>
  <si>
    <t>255379A</t>
  </si>
  <si>
    <t>Meas &amp; Reg Sta City Gate-Verde</t>
  </si>
  <si>
    <t>255380A</t>
  </si>
  <si>
    <t>Services - Bl - Verde</t>
  </si>
  <si>
    <t>255380R</t>
  </si>
  <si>
    <t>Service Repl - Verde</t>
  </si>
  <si>
    <t>255381A</t>
  </si>
  <si>
    <t>Meters - Bl - Verde</t>
  </si>
  <si>
    <t>255382A</t>
  </si>
  <si>
    <t>Meter Installations-Bl - Verde</t>
  </si>
  <si>
    <t>255383A</t>
  </si>
  <si>
    <t>Regulators - Blanket - Verde</t>
  </si>
  <si>
    <t>255384A</t>
  </si>
  <si>
    <t>Regulator Install- Bl - Verde</t>
  </si>
  <si>
    <t>255385A</t>
  </si>
  <si>
    <t>Industrial Metering - Verde</t>
  </si>
  <si>
    <t>255387A</t>
  </si>
  <si>
    <t>Other Distr Eq CP - Bl - Verde</t>
  </si>
  <si>
    <t>255389A</t>
  </si>
  <si>
    <t>Verde District Office Land</t>
  </si>
  <si>
    <t>255400S</t>
  </si>
  <si>
    <t>Mains-System Improv-Verd</t>
  </si>
  <si>
    <t>255500B</t>
  </si>
  <si>
    <t>PI Mains - Verde</t>
  </si>
  <si>
    <t>255501B</t>
  </si>
  <si>
    <t>PI - ADOT HWY 260</t>
  </si>
  <si>
    <t>255900A</t>
  </si>
  <si>
    <t>Struct &amp; Improv- New (Verde)</t>
  </si>
  <si>
    <t>255901A</t>
  </si>
  <si>
    <t>Verde District Office Building</t>
  </si>
  <si>
    <t>255910A</t>
  </si>
  <si>
    <t>Office Furn &amp; Eq-New (Verde)</t>
  </si>
  <si>
    <t>255912A</t>
  </si>
  <si>
    <t>Comp Equip - New (Verde)</t>
  </si>
  <si>
    <t>255922A</t>
  </si>
  <si>
    <t>Trans Eq &lt; 1 Ton - New (Verde)</t>
  </si>
  <si>
    <t>255922B</t>
  </si>
  <si>
    <t>Trans Eq &lt; 1 Ton - Rep (Verde)</t>
  </si>
  <si>
    <t>255923B</t>
  </si>
  <si>
    <t>Trans Eq &gt; 1 Ton - Rep (Verde)</t>
  </si>
  <si>
    <t>255930A</t>
  </si>
  <si>
    <t>Stores Equip - New (Verde)</t>
  </si>
  <si>
    <t>2559312</t>
  </si>
  <si>
    <t>Network &amp; Data Equip - Verde</t>
  </si>
  <si>
    <t>255940A</t>
  </si>
  <si>
    <t>Tools,Shop,Gar Eq-New(Verde)</t>
  </si>
  <si>
    <t>255940B</t>
  </si>
  <si>
    <t>Tools &amp; Gar Equip Repl Verde</t>
  </si>
  <si>
    <t>255950A</t>
  </si>
  <si>
    <t>Laboratory Equip - New (Verde)</t>
  </si>
  <si>
    <t>255950B</t>
  </si>
  <si>
    <t>Lab Equip Repl Verde</t>
  </si>
  <si>
    <t>255960B</t>
  </si>
  <si>
    <t>Power Operated Eq-Rep(Verde)</t>
  </si>
  <si>
    <t>255970A</t>
  </si>
  <si>
    <t>Comm Equip - New (Verde)</t>
  </si>
  <si>
    <t>255AMRN</t>
  </si>
  <si>
    <t>Meters (AMR) - Verde</t>
  </si>
  <si>
    <t>256100A</t>
  </si>
  <si>
    <t>Mains - Blanket - Nog</t>
  </si>
  <si>
    <t>256101A</t>
  </si>
  <si>
    <t>Valve Replacement Nogales</t>
  </si>
  <si>
    <t>256101R</t>
  </si>
  <si>
    <t>Mains - Blanket Refund - Nog</t>
  </si>
  <si>
    <t>256200A</t>
  </si>
  <si>
    <t>Services - Rep - Nog</t>
  </si>
  <si>
    <t>256376B</t>
  </si>
  <si>
    <t>Mains Volun Repl - Nog</t>
  </si>
  <si>
    <t>256378A</t>
  </si>
  <si>
    <t>Meas&amp;Reg Sta Distribution-Nog</t>
  </si>
  <si>
    <t>256379A</t>
  </si>
  <si>
    <t>Meas &amp; Reg Sta City Gate-Nog</t>
  </si>
  <si>
    <t>256379B</t>
  </si>
  <si>
    <t>Meas &amp; Reg Sta Eq-Rep-Nog</t>
  </si>
  <si>
    <t>256380A</t>
  </si>
  <si>
    <t>Services - Bl - Nog</t>
  </si>
  <si>
    <t>256380R</t>
  </si>
  <si>
    <t>Service Repl - Santa Cruz</t>
  </si>
  <si>
    <t>256381A</t>
  </si>
  <si>
    <t>Meters - Bl - Nog</t>
  </si>
  <si>
    <t>256382A</t>
  </si>
  <si>
    <t>Meter Installations - Bl - Nog</t>
  </si>
  <si>
    <t>256383A</t>
  </si>
  <si>
    <t>Regulators - Blanket - Nog</t>
  </si>
  <si>
    <t>256384A</t>
  </si>
  <si>
    <t>Regulator Install - Bl - Nog</t>
  </si>
  <si>
    <t>256385A</t>
  </si>
  <si>
    <t>Industrial Metering - Nog</t>
  </si>
  <si>
    <t>256387A</t>
  </si>
  <si>
    <t>Other Distr Eq CP - Bl - Nog</t>
  </si>
  <si>
    <t>256400S</t>
  </si>
  <si>
    <t>Mains-System Improv-Nog</t>
  </si>
  <si>
    <t>256500B</t>
  </si>
  <si>
    <t>PI Mains - Nogales</t>
  </si>
  <si>
    <t>256501B</t>
  </si>
  <si>
    <t>PI - Old Tucson Rd Crossing</t>
  </si>
  <si>
    <t>256900A</t>
  </si>
  <si>
    <t>Struct &amp; Improv - New(Nog)</t>
  </si>
  <si>
    <t>256910A</t>
  </si>
  <si>
    <t>Office Furn &amp; Equip-New(Nog)</t>
  </si>
  <si>
    <t>256912A</t>
  </si>
  <si>
    <t>Comp Equip - New(Nog)</t>
  </si>
  <si>
    <t>256912B</t>
  </si>
  <si>
    <t>Comp Equip- Rep (Nog)</t>
  </si>
  <si>
    <t>256922A</t>
  </si>
  <si>
    <t>Trans Eq &lt; 1 Ton-New (Nog)</t>
  </si>
  <si>
    <t>256922B</t>
  </si>
  <si>
    <t>Trans Eq &lt; 1 Ton-Rep (Nog)</t>
  </si>
  <si>
    <t>256923A</t>
  </si>
  <si>
    <t>Trans Eq &gt; 1 Ton-New (Nog)</t>
  </si>
  <si>
    <t>256923B</t>
  </si>
  <si>
    <t>Trans Eq &gt; 1 Ton-Rep (Nog)</t>
  </si>
  <si>
    <t>2569312</t>
  </si>
  <si>
    <t>Network &amp; Data Equip - Snt Cz</t>
  </si>
  <si>
    <t>256940A</t>
  </si>
  <si>
    <t>Tools,Shop,Gar Eq-New (Nog)</t>
  </si>
  <si>
    <t>256940B</t>
  </si>
  <si>
    <t>Tools,Shop,Gar Eq-Rep (Nog)</t>
  </si>
  <si>
    <t>256950A</t>
  </si>
  <si>
    <t>Laboratory Equip - New (Nog)</t>
  </si>
  <si>
    <t>256950B</t>
  </si>
  <si>
    <t>Laboratory Equip - Rep (Nog)</t>
  </si>
  <si>
    <t>256960A</t>
  </si>
  <si>
    <t>Power Op Eq - New (Nog)</t>
  </si>
  <si>
    <t>256960B</t>
  </si>
  <si>
    <t>Power Op Eq - Rep (Nog)</t>
  </si>
  <si>
    <t>256970A</t>
  </si>
  <si>
    <t>Comm Equip - New (Nog)</t>
  </si>
  <si>
    <t>256AMRN</t>
  </si>
  <si>
    <t>Meters (AMR) - Nog</t>
  </si>
  <si>
    <t>257100A</t>
  </si>
  <si>
    <t>Mains - Blanket - SL</t>
  </si>
  <si>
    <t>257101R</t>
  </si>
  <si>
    <t>Mains - Blanket Refunds - SL</t>
  </si>
  <si>
    <t>257200B</t>
  </si>
  <si>
    <t>PI Mains - Show Low</t>
  </si>
  <si>
    <t>257300S</t>
  </si>
  <si>
    <t>Mains-Spec-SL</t>
  </si>
  <si>
    <t>257302S</t>
  </si>
  <si>
    <t>Franchise - Specific - SL</t>
  </si>
  <si>
    <t>257378A</t>
  </si>
  <si>
    <t>Meas&amp;Reg Sta Distribution-SL</t>
  </si>
  <si>
    <t>257379A</t>
  </si>
  <si>
    <t>Meas &amp; Reg Sta Eq Gen-BL-SL</t>
  </si>
  <si>
    <t>257380A</t>
  </si>
  <si>
    <t>Services - Bl - SL</t>
  </si>
  <si>
    <t>257380R</t>
  </si>
  <si>
    <t>Service Repl - Show Low</t>
  </si>
  <si>
    <t>257381A</t>
  </si>
  <si>
    <t>Meters - Bl - SL</t>
  </si>
  <si>
    <t>257382A</t>
  </si>
  <si>
    <t>Meter Installations - Bl -SL</t>
  </si>
  <si>
    <t>257383A</t>
  </si>
  <si>
    <t>Regulators - Blanket - SL</t>
  </si>
  <si>
    <t>257384A</t>
  </si>
  <si>
    <t>Regulator Install - Bl - SL</t>
  </si>
  <si>
    <t>257385A</t>
  </si>
  <si>
    <t>Industrial Metering-Show Low</t>
  </si>
  <si>
    <t>257387A</t>
  </si>
  <si>
    <t>Other Distr Equip CP-Bl - SL</t>
  </si>
  <si>
    <t>257400S</t>
  </si>
  <si>
    <t>Mains-System Improv-Show Low</t>
  </si>
  <si>
    <t>257500B</t>
  </si>
  <si>
    <t>PI Mains - Showlow</t>
  </si>
  <si>
    <t>257900A</t>
  </si>
  <si>
    <t>Structures &amp; Improv-New SL</t>
  </si>
  <si>
    <t>257901A</t>
  </si>
  <si>
    <t>Show Low District Office Bldg</t>
  </si>
  <si>
    <t>257902A</t>
  </si>
  <si>
    <t>Winslow Field Office Building</t>
  </si>
  <si>
    <t>257910A</t>
  </si>
  <si>
    <t>Office Furn &amp; Equip- New SL</t>
  </si>
  <si>
    <t>257922A</t>
  </si>
  <si>
    <t>Trans Eq &lt; 1 Ton - New SL</t>
  </si>
  <si>
    <t>257922B</t>
  </si>
  <si>
    <t>Trans Eq &lt; 1 Ton - Rep SL</t>
  </si>
  <si>
    <t>257930A</t>
  </si>
  <si>
    <t>Stores Equip - New (SL)</t>
  </si>
  <si>
    <t>2579312</t>
  </si>
  <si>
    <t>Network &amp; Data Equip - SL</t>
  </si>
  <si>
    <t>257940A</t>
  </si>
  <si>
    <t>Tools,Shop,Gar Eq - New SL</t>
  </si>
  <si>
    <t>257940B</t>
  </si>
  <si>
    <t>Tools,Shop,Gar Eq - Rep SL</t>
  </si>
  <si>
    <t>257950A</t>
  </si>
  <si>
    <t>Laboratory Equip - New- SL</t>
  </si>
  <si>
    <t>257950B</t>
  </si>
  <si>
    <t>Laboratory Equip - Rep SL</t>
  </si>
  <si>
    <t>257960A</t>
  </si>
  <si>
    <t>Power Operated Eq- New SL</t>
  </si>
  <si>
    <t>257960B</t>
  </si>
  <si>
    <t>Power Operated Eq- Rep SL</t>
  </si>
  <si>
    <t>257970A</t>
  </si>
  <si>
    <t>Comm Equip- New SL</t>
  </si>
  <si>
    <t>257970B</t>
  </si>
  <si>
    <t>Comm Equip - Repl SL</t>
  </si>
  <si>
    <t>257AMRN</t>
  </si>
  <si>
    <t>Meters (AMR) - SL</t>
  </si>
  <si>
    <t>UNSG Rate Post Test Monthly Asset Activity - All by In Service Date</t>
  </si>
  <si>
    <t>032</t>
  </si>
  <si>
    <t>37600101</t>
  </si>
  <si>
    <t>Plastic Pipe-G376</t>
  </si>
  <si>
    <t>G376 - Mains</t>
  </si>
  <si>
    <t>DL21827-257100A</t>
  </si>
  <si>
    <t>MLE 849 E Center St -TY</t>
  </si>
  <si>
    <t>DF21758-251100A</t>
  </si>
  <si>
    <t>Walnut Creek Meadows MLE</t>
  </si>
  <si>
    <t>DK22230-252406S</t>
  </si>
  <si>
    <t>PVC Replacement at Lass Ave East of</t>
  </si>
  <si>
    <t>DK22247-252400S</t>
  </si>
  <si>
    <t>E Packard To Marshall Dr Main exens</t>
  </si>
  <si>
    <t>DK22273-252406S</t>
  </si>
  <si>
    <t>PVC replacement Roosevelt to Benton</t>
  </si>
  <si>
    <t>DL21813-257100A</t>
  </si>
  <si>
    <t>MLE Pine Haven II - SL</t>
  </si>
  <si>
    <t>DL21862-257100A</t>
  </si>
  <si>
    <t>MLE W 19th St - SF</t>
  </si>
  <si>
    <t>DP21897-253100A</t>
  </si>
  <si>
    <t>MLE Jasper Parkway</t>
  </si>
  <si>
    <t>DH22221-252403S</t>
  </si>
  <si>
    <t>PVC replacement at 3686 N. Garnet C</t>
  </si>
  <si>
    <t>DH22232-252100A</t>
  </si>
  <si>
    <t>2" PE Main Extension at 3061 Hidden</t>
  </si>
  <si>
    <t>DH22291-252100A</t>
  </si>
  <si>
    <t>Leak Repair at 3109 Latrelle Dr.</t>
  </si>
  <si>
    <t>DK22272-252406S</t>
  </si>
  <si>
    <t>PVC Replacement Benton Bank</t>
  </si>
  <si>
    <t>DK22293-252100A</t>
  </si>
  <si>
    <t>LEAK Repair &amp; Repl - Devlin &amp; Van N</t>
  </si>
  <si>
    <t>DK22308-252400S</t>
  </si>
  <si>
    <t>SI - MLE Snavely Ave to Marshall Dr</t>
  </si>
  <si>
    <t>DL22261-257100A</t>
  </si>
  <si>
    <t>Casa Linda Dr Repair - TY</t>
  </si>
  <si>
    <t>37600201</t>
  </si>
  <si>
    <t>Steel Pipe-G376</t>
  </si>
  <si>
    <t>DS22258-256100A</t>
  </si>
  <si>
    <t>Replace about 80' of 2" STL Gas Mai</t>
  </si>
  <si>
    <t>EXADVS0-256101R</t>
  </si>
  <si>
    <t>Expired Customer Advances for Santa</t>
  </si>
  <si>
    <t>DK21541-252378A</t>
  </si>
  <si>
    <t>Irrigation Wells re-build due to hi</t>
  </si>
  <si>
    <t>DS22294-256100A</t>
  </si>
  <si>
    <t>REMOVE 3' OF 2" STL GAS MAIN DUE TO</t>
  </si>
  <si>
    <t>37600301</t>
  </si>
  <si>
    <t>Other Equipment-G376</t>
  </si>
  <si>
    <t>DF22301-251100A</t>
  </si>
  <si>
    <t>HIT 2" PE MAIN ON CHICKADEE TRL</t>
  </si>
  <si>
    <t>DH22284-252400S</t>
  </si>
  <si>
    <t>Mulberry Ave. at Lake Havasu Ave. S</t>
  </si>
  <si>
    <t>DK22313-252500B</t>
  </si>
  <si>
    <t>PI - Kenwood Ave &amp; Eastern St Reloc</t>
  </si>
  <si>
    <t>DK22316-252100A</t>
  </si>
  <si>
    <t>DMG - 5652 Sun Mountain Blvd</t>
  </si>
  <si>
    <t>DP22035-253100A</t>
  </si>
  <si>
    <t>Robin Dr MLE</t>
  </si>
  <si>
    <t>DP22254-253100A</t>
  </si>
  <si>
    <t>South Ranch Ph1A</t>
  </si>
  <si>
    <t>EXADVL0-257101R</t>
  </si>
  <si>
    <t>Expired Customer Advances for Show</t>
  </si>
  <si>
    <t>EXADVP0-253101R</t>
  </si>
  <si>
    <t>Expired Customer Advances for Presc</t>
  </si>
  <si>
    <t>DF22236-251100A</t>
  </si>
  <si>
    <t>RELOCATE 2" MAIN LINE ENCROACHMENT</t>
  </si>
  <si>
    <t>DF22244-251100A</t>
  </si>
  <si>
    <t>RELOCATE 4" MAIN LINE ENCROACHMENT</t>
  </si>
  <si>
    <t>DF22268-251100A</t>
  </si>
  <si>
    <t>REPAIRING 2" MAIN N OF LEWIS AVE IN</t>
  </si>
  <si>
    <t>DP22299-253100A</t>
  </si>
  <si>
    <t>2065 N Arrowhead Dr Relo</t>
  </si>
  <si>
    <t>37800103</t>
  </si>
  <si>
    <t>Regulators-G378</t>
  </si>
  <si>
    <t>G378 - Measr and Reg Stat Equip-Gen</t>
  </si>
  <si>
    <t>DF22051-251378A</t>
  </si>
  <si>
    <t>KILTIE LN REG STATION 04-1253-R</t>
  </si>
  <si>
    <t>DP22248-253378A</t>
  </si>
  <si>
    <t>Pilots for Country Club Reg Station</t>
  </si>
  <si>
    <t>37800501</t>
  </si>
  <si>
    <t>Steel Piping-G378</t>
  </si>
  <si>
    <t>DF22056-251378A</t>
  </si>
  <si>
    <t>WEST ROUTE 66 REG STATION 04-1277</t>
  </si>
  <si>
    <t>38000101</t>
  </si>
  <si>
    <t>Plastic Pipe-G380</t>
  </si>
  <si>
    <t>G380 - Services</t>
  </si>
  <si>
    <t>DK00044-252404S</t>
  </si>
  <si>
    <t>Replace PVC Services in KGM</t>
  </si>
  <si>
    <t>38000201</t>
  </si>
  <si>
    <t>Steel Pipe-G380</t>
  </si>
  <si>
    <t>38100101</t>
  </si>
  <si>
    <t>Meters-G381</t>
  </si>
  <si>
    <t>G381 - Meters</t>
  </si>
  <si>
    <t>38200101</t>
  </si>
  <si>
    <t>Meter Installations</t>
  </si>
  <si>
    <t>G382 - Meter Installations</t>
  </si>
  <si>
    <t>38300101</t>
  </si>
  <si>
    <t>Regulators-G383</t>
  </si>
  <si>
    <t>G383 - House Regulators</t>
  </si>
  <si>
    <t>38400101</t>
  </si>
  <si>
    <t>Regulator Installations</t>
  </si>
  <si>
    <t>G384 - House Regulatory Install</t>
  </si>
  <si>
    <t>38500102</t>
  </si>
  <si>
    <t>Recorders-G385</t>
  </si>
  <si>
    <t>G385 - Indust Measr Reg Stat Equip</t>
  </si>
  <si>
    <t>38500103</t>
  </si>
  <si>
    <t>Regulators-G385</t>
  </si>
  <si>
    <t>38500201</t>
  </si>
  <si>
    <t>Meters/Gauges-G385</t>
  </si>
  <si>
    <t>38500501</t>
  </si>
  <si>
    <t>Steel Piping-G385</t>
  </si>
  <si>
    <t>38500701</t>
  </si>
  <si>
    <t>Valves-G385</t>
  </si>
  <si>
    <t>PRESC</t>
  </si>
  <si>
    <t>39000102</t>
  </si>
  <si>
    <t>Minor Structures</t>
  </si>
  <si>
    <t>G390 - Structures and Improvements</t>
  </si>
  <si>
    <t>DP11041-253901A</t>
  </si>
  <si>
    <t>New Training Building in Prescott</t>
  </si>
  <si>
    <t>39000301</t>
  </si>
  <si>
    <t>Cabinets, Cupboards</t>
  </si>
  <si>
    <t>39000401</t>
  </si>
  <si>
    <t>Doors or Hatchways</t>
  </si>
  <si>
    <t>39000801</t>
  </si>
  <si>
    <t>Excavation and Grading</t>
  </si>
  <si>
    <t>39000901</t>
  </si>
  <si>
    <t>Fence-B390</t>
  </si>
  <si>
    <t>39001001</t>
  </si>
  <si>
    <t>Fire Alarm System-B390</t>
  </si>
  <si>
    <t>39001201</t>
  </si>
  <si>
    <t>Fire Protection System</t>
  </si>
  <si>
    <t>39001203</t>
  </si>
  <si>
    <t>Sprinkler System-B390</t>
  </si>
  <si>
    <t>39001601</t>
  </si>
  <si>
    <t>Foundations, Retaining Walls, Tunne</t>
  </si>
  <si>
    <t>39001701</t>
  </si>
  <si>
    <t>Gas Service System-B390</t>
  </si>
  <si>
    <t>39001801</t>
  </si>
  <si>
    <t>Heating, Ventilating, or Air C-B390</t>
  </si>
  <si>
    <t>39002001</t>
  </si>
  <si>
    <t>Insulation-B390</t>
  </si>
  <si>
    <t>39002101</t>
  </si>
  <si>
    <t>Landscaping-B390</t>
  </si>
  <si>
    <t>39002201</t>
  </si>
  <si>
    <t>Lighting and Power System-B390</t>
  </si>
  <si>
    <t>39002601</t>
  </si>
  <si>
    <t>Plumbing System</t>
  </si>
  <si>
    <t>39002901</t>
  </si>
  <si>
    <t>Roads and Parking Areas-B390</t>
  </si>
  <si>
    <t>39003301</t>
  </si>
  <si>
    <t>Sewerage System-B390</t>
  </si>
  <si>
    <t>39003701</t>
  </si>
  <si>
    <t>Steel Frame-B390</t>
  </si>
  <si>
    <t>39004201</t>
  </si>
  <si>
    <t>Walls - Exterior and Canopies</t>
  </si>
  <si>
    <t>39004401</t>
  </si>
  <si>
    <t>Water Service System or Drinki-B390</t>
  </si>
  <si>
    <t>DP11076-253900A</t>
  </si>
  <si>
    <t>Replacing AC and Heater for Warehou</t>
  </si>
  <si>
    <t>SHOWL</t>
  </si>
  <si>
    <t>39004405</t>
  </si>
  <si>
    <t>Water Heater-B390</t>
  </si>
  <si>
    <t>DL10458-257900A</t>
  </si>
  <si>
    <t>New Install of Water Heater for Sho</t>
  </si>
  <si>
    <t>FLAGA</t>
  </si>
  <si>
    <t>G391 - Office Furniture and Equip</t>
  </si>
  <si>
    <t>DP11055-253901A</t>
  </si>
  <si>
    <t>Capital IT Expenses &amp; Cost</t>
  </si>
  <si>
    <t>C3</t>
  </si>
  <si>
    <t>G392 - Transportation Equipment</t>
  </si>
  <si>
    <t>DA10225-250000A</t>
  </si>
  <si>
    <t>1 Ton 4x4 EC Gas Service Tech Truck</t>
  </si>
  <si>
    <t>DA10224-250000A</t>
  </si>
  <si>
    <t>COTTN</t>
  </si>
  <si>
    <t>G394 - Tool, Shop, and Garage Equip</t>
  </si>
  <si>
    <t>39601201</t>
  </si>
  <si>
    <t>Forklift</t>
  </si>
  <si>
    <t>G396 - Power Operated Equipment</t>
  </si>
  <si>
    <t>DA10252-250960A</t>
  </si>
  <si>
    <t>Skid Steer Caterpillar 239D3 - New</t>
  </si>
  <si>
    <t>DA10251-250960A</t>
  </si>
  <si>
    <t>CAT Track Skid Steer - New Unit 003</t>
  </si>
  <si>
    <t>G397 - Communication Equipment</t>
  </si>
  <si>
    <t>DP11074-253970A</t>
  </si>
  <si>
    <t>Installing New Modem and Solar @ YR</t>
  </si>
  <si>
    <t>DP11075-253970A</t>
  </si>
  <si>
    <t>Replacing Modem for Bonnie Plant on</t>
  </si>
  <si>
    <t>39800101</t>
  </si>
  <si>
    <t>Misc. General Equipment</t>
  </si>
  <si>
    <t>G398 - Miscellaneous Equipment</t>
  </si>
  <si>
    <t>1" PE Main Extension at 561 Gem Ln.</t>
  </si>
  <si>
    <t>DH22303-252100A</t>
  </si>
  <si>
    <t>7381 DORSEY MLE</t>
  </si>
  <si>
    <t>DF22290-251100A</t>
  </si>
  <si>
    <t>CIAC MOGOLLON DROPPING 2" STL MAIN</t>
  </si>
  <si>
    <t>DF22337-251100A</t>
  </si>
  <si>
    <t>Cattle Lane - Taylor</t>
  </si>
  <si>
    <t>DL21027-257400S</t>
  </si>
  <si>
    <t>DMG - 1480 Devlin Ave</t>
  </si>
  <si>
    <t>DK22322-252100A</t>
  </si>
  <si>
    <t>ENCROACHMENT 721 N MAIN ST #12</t>
  </si>
  <si>
    <t>DV22334-255100A</t>
  </si>
  <si>
    <t>HIT MAIN AT TIMBERSKY</t>
  </si>
  <si>
    <t>DF22328-251100A</t>
  </si>
  <si>
    <t>INSTALLING 2" STL FROM LINDA VISTA</t>
  </si>
  <si>
    <t>DF22304-251100A</t>
  </si>
  <si>
    <t>Jasper Phase 3B</t>
  </si>
  <si>
    <t>DP22257-253100A</t>
  </si>
  <si>
    <t>Jenna Ln MLE &amp; HP MLE</t>
  </si>
  <si>
    <t>DP22117-253100A</t>
  </si>
  <si>
    <t>Jenna Reg Station</t>
  </si>
  <si>
    <t>DP22118-253378A</t>
  </si>
  <si>
    <t>K-Mine Rd Relocate</t>
  </si>
  <si>
    <t>DP22275-253100A</t>
  </si>
  <si>
    <t>Karen Dr Relo</t>
  </si>
  <si>
    <t>DP22237-253100A</t>
  </si>
  <si>
    <t>LEAK Repair &amp; Repl - 2641 Sierra Ln</t>
  </si>
  <si>
    <t>DK22255-252100A</t>
  </si>
  <si>
    <t>MILTON AND UNIVERSITY MAIN REALIGNM</t>
  </si>
  <si>
    <t>DF21916-251500B</t>
  </si>
  <si>
    <t>MLE 1001 N Central Av Space #E18 -</t>
  </si>
  <si>
    <t>DL22341-257100A</t>
  </si>
  <si>
    <t>MLE 2551 Alisa Ln - LS</t>
  </si>
  <si>
    <t>DL22213-257100A</t>
  </si>
  <si>
    <t>PVC Replacement at 3032 London Brid</t>
  </si>
  <si>
    <t>DH22287-252403S</t>
  </si>
  <si>
    <t>PVC Replacement at 3398 London Brid</t>
  </si>
  <si>
    <t>DH22288-252403S</t>
  </si>
  <si>
    <t>PVC Replacement at Snavely Ave East</t>
  </si>
  <si>
    <t>DK22130-252406S</t>
  </si>
  <si>
    <t>PVC replacement on Packard from Ban</t>
  </si>
  <si>
    <t>DK22298-252406S</t>
  </si>
  <si>
    <t>RELOCATING 53' 4" STL ON UNIVERSITY</t>
  </si>
  <si>
    <t>DF22340-251500B</t>
  </si>
  <si>
    <t>RELOCATING THE 2" STL ON PROP 3170</t>
  </si>
  <si>
    <t>DF22321-251100A</t>
  </si>
  <si>
    <t>Replace about 180' of 4" STL Gas M</t>
  </si>
  <si>
    <t>DS22315-256100A</t>
  </si>
  <si>
    <t>South Ranch Phase 2A</t>
  </si>
  <si>
    <t>DP22317-253100A</t>
  </si>
  <si>
    <t>TIMBERSKY 4 - VIRGO, NIX MLE</t>
  </si>
  <si>
    <t>DF22278-251100A</t>
  </si>
  <si>
    <t>COCA COLA REG STATION 04-1278</t>
  </si>
  <si>
    <t>DF22057-251378A</t>
  </si>
  <si>
    <t>REDESIGN RELIEF REG STATION HYATT A</t>
  </si>
  <si>
    <t>DV22320-255378A</t>
  </si>
  <si>
    <t>THORPE PARK REG STATION 04-1252</t>
  </si>
  <si>
    <t>DF22050-251378A</t>
  </si>
  <si>
    <t>Taylor City Gate Isolation</t>
  </si>
  <si>
    <t>DL22138-257378A</t>
  </si>
  <si>
    <t>PVC Blanket Servcie Replacement LHC</t>
  </si>
  <si>
    <t>DH00045-252405S</t>
  </si>
  <si>
    <t>G387 - Other Equipment</t>
  </si>
  <si>
    <t>New 20 X 16 Tuff Shed for Storage</t>
  </si>
  <si>
    <t>DA10291-250900A</t>
  </si>
  <si>
    <t>CP</t>
  </si>
  <si>
    <t>G376 Total</t>
  </si>
  <si>
    <t>G378 Total</t>
  </si>
  <si>
    <t>G380 Total</t>
  </si>
  <si>
    <t>G381 Total</t>
  </si>
  <si>
    <t>G382 Total</t>
  </si>
  <si>
    <t>G383 Total</t>
  </si>
  <si>
    <t>G384 Total</t>
  </si>
  <si>
    <t>G385 Total</t>
  </si>
  <si>
    <t>G387 Total</t>
  </si>
  <si>
    <t>G390 Total</t>
  </si>
  <si>
    <t>G391 Total</t>
  </si>
  <si>
    <t>G392 Total</t>
  </si>
  <si>
    <t>G394 Total</t>
  </si>
  <si>
    <t>G396 Total</t>
  </si>
  <si>
    <t>G397 Total</t>
  </si>
  <si>
    <t>G398 Total</t>
  </si>
  <si>
    <t xml:space="preserve">Showing open tasks with EISD before 6/30/2025, and used to assess the reasonableness of forecast. </t>
  </si>
  <si>
    <t>PowerPlan WO Charges Query - UNSG Post Test Year Plant</t>
  </si>
  <si>
    <t>DA10256-250960A</t>
  </si>
  <si>
    <t>Mini Excavator w/ Th-Mini Excavator w/ Th</t>
  </si>
  <si>
    <t>Power Operated Eq - New(Admin)</t>
  </si>
  <si>
    <t xml:space="preserve">Mini Excavator w/ Thumb and Hammer </t>
  </si>
  <si>
    <t>Gas General Plant</t>
  </si>
  <si>
    <t>DA10183-250000A</t>
  </si>
  <si>
    <t>Truck 1 ton-Truck 1 ton</t>
  </si>
  <si>
    <t>UNSG Transportation</t>
  </si>
  <si>
    <t xml:space="preserve">Truck 1 Ton EC 4X4 8ft Bed Service </t>
  </si>
  <si>
    <t>HS10808-385164A</t>
  </si>
  <si>
    <t>Nogales HQ Land Acq-Nogales HQ Land Acq</t>
  </si>
  <si>
    <t>DF21349-251100A</t>
  </si>
  <si>
    <t>DF21349-2020-001-DF21349-2020-001</t>
  </si>
  <si>
    <t>Lower entire 2" steel main line alo</t>
  </si>
  <si>
    <t>Gas Distribution Plant</t>
  </si>
  <si>
    <t>DF22347-251100A</t>
  </si>
  <si>
    <t>2" STL Hit Main on 4th Street</t>
  </si>
  <si>
    <t>DA10267-250960A</t>
  </si>
  <si>
    <t>CAT Backhoe 4x4 - Ne-CAT Backhoe 4x4 - Ne</t>
  </si>
  <si>
    <t>CAT Backhoe 4x4 - New Unit 00450</t>
  </si>
  <si>
    <t>DA10260-250000A</t>
  </si>
  <si>
    <t>Truck 1/2 Ton 4x4 CC-Truck 1/2 Ton 4x4 CC</t>
  </si>
  <si>
    <t xml:space="preserve">Truck 1/2 Ton 4x4 CC SB - New Unit </t>
  </si>
  <si>
    <t>DA10262-250000A</t>
  </si>
  <si>
    <t>DH22346-252403S</t>
  </si>
  <si>
    <t>2" PVC MAIN REPLACEMENT AT 2201 SAN</t>
  </si>
  <si>
    <t>DK22019-252406S</t>
  </si>
  <si>
    <t>DK22019-2023-002-DK22019-2023-002</t>
  </si>
  <si>
    <t>PVC Retirement at Hearne Ave west o</t>
  </si>
  <si>
    <t>Gas Transmission Plant</t>
  </si>
  <si>
    <t>DP21629-253378A</t>
  </si>
  <si>
    <t>DP21629-2021-032-DP21629-2021-032</t>
  </si>
  <si>
    <t>Meas &amp; Reg Sta Eq Gen- Bl-Pres</t>
  </si>
  <si>
    <t>Prescott Country Club Reg Station</t>
  </si>
  <si>
    <t>CO9CNGA-D191NNG</t>
  </si>
  <si>
    <t>[WMS Transfer]-Corp NETW Refresh-Corp NETW Refresh</t>
  </si>
  <si>
    <t>2019-ND Corp NETW Refresh UNSG</t>
  </si>
  <si>
    <t>D191NNG</t>
  </si>
  <si>
    <t>[WMS Transfer]-Corp NETW Refresh UN</t>
  </si>
  <si>
    <t>DA10272-250000A</t>
  </si>
  <si>
    <t>3/4 Ton Truck CC 4x4-3/4 Ton Truck CC 4x4</t>
  </si>
  <si>
    <t xml:space="preserve">3/4 Ton Truck CC 4x4 SB Gasoline - </t>
  </si>
  <si>
    <t>DK22335-252100A</t>
  </si>
  <si>
    <t>DK22335-2024-033-DK22335-2024-033</t>
  </si>
  <si>
    <t>DMG - 672 Carlton St.</t>
  </si>
  <si>
    <t>DK22338-252100A</t>
  </si>
  <si>
    <t>DK22338-2024-034-DK22338-2024-034</t>
  </si>
  <si>
    <t>CONT - 3378 Gold Canyon Main RMVL</t>
  </si>
  <si>
    <t>DA10245-250000A</t>
  </si>
  <si>
    <t>16K lb Tilt Bed Trai-16K lb Tilt Bed Trai</t>
  </si>
  <si>
    <t>16K lb Tilt Bed Trailer ‐ New Uni</t>
  </si>
  <si>
    <t>DA10204-250000A</t>
  </si>
  <si>
    <t>1 Ton 4x4 EC Gas Ser-1 Ton 4x4 EC Gas Ser</t>
  </si>
  <si>
    <t>DA10250-250960A</t>
  </si>
  <si>
    <t>Concrete Saw - New U-Concrete Saw - New U</t>
  </si>
  <si>
    <t>Concrete Saw ‐ New Unit 00394</t>
  </si>
  <si>
    <t>DA10261-250000A</t>
  </si>
  <si>
    <t>DK21376-252100A</t>
  </si>
  <si>
    <t>DK21376-2020-002-DK21376-2020-002</t>
  </si>
  <si>
    <t>252100A INSTALLED 97' 2" PE PIPE</t>
  </si>
  <si>
    <t>DP11077-253970A</t>
  </si>
  <si>
    <t>Replace Collector at-Replace Collector at</t>
  </si>
  <si>
    <t>Replace Collector at Prescott E Hwy</t>
  </si>
  <si>
    <t>DP21762-253100A</t>
  </si>
  <si>
    <t>[WMS Transfer]-DP21762-2021-083-DP21762-2021-083</t>
  </si>
  <si>
    <t>[WMS Transfer]-Viewpoint Connector-</t>
  </si>
  <si>
    <t>DA10257-250960A</t>
  </si>
  <si>
    <t>Mini Excavator - New-Mini Excavator - New</t>
  </si>
  <si>
    <t>Mini Excavator - New Unit 00402</t>
  </si>
  <si>
    <t>DP11078-253970A</t>
  </si>
  <si>
    <t>REPLACE THE VERDE LA-REPLACE THE VERDE LA</t>
  </si>
  <si>
    <t>REPLACE THE VERDE LANE COLLECTOR</t>
  </si>
  <si>
    <t>DA10185-250000A</t>
  </si>
  <si>
    <t>Truck 1 Ton EC 4X4 8-Truck 1 Ton EC 4X4 8</t>
  </si>
  <si>
    <t>DV10302-2559312</t>
  </si>
  <si>
    <t>[WMS Transfer]-10,510-10,510</t>
  </si>
  <si>
    <t>[WMS Transfer]-DC Repeater Verde Va</t>
  </si>
  <si>
    <t>DP10990-253970A</t>
  </si>
  <si>
    <t>3 New HDR Modems-3 New HDR Modems</t>
  </si>
  <si>
    <t>3 New HDR Modems</t>
  </si>
  <si>
    <t>DH22326-252100A</t>
  </si>
  <si>
    <t>Leak Repair at 420 Acoma Blvd. S #5</t>
  </si>
  <si>
    <t>DA10271-250000A</t>
  </si>
  <si>
    <t>Large SUV - New Unit 10469</t>
  </si>
  <si>
    <t>DV10298-2559312</t>
  </si>
  <si>
    <t>[WMS Transfer]-12,682-12,682</t>
  </si>
  <si>
    <t xml:space="preserve">[WMS Transfer]-Collector &amp; Modem - </t>
  </si>
  <si>
    <t>DP22245-253100A</t>
  </si>
  <si>
    <t>DP22245-2024-005-DP22245-2024-005</t>
  </si>
  <si>
    <t>Jasper Phase 3A</t>
  </si>
  <si>
    <t>DF22030-251100A</t>
  </si>
  <si>
    <t>DF22030-2023-063-DF22030-2023-063</t>
  </si>
  <si>
    <t>KACHINA HIGHLANDS PHASE III MLE</t>
  </si>
  <si>
    <t>DF22271-251100A</t>
  </si>
  <si>
    <t>DF22271-2024-015-DF22271-2024-015</t>
  </si>
  <si>
    <t>THE ELKWOOD MLE 1002 N FOURTH ST</t>
  </si>
  <si>
    <t>DV10296-2559312</t>
  </si>
  <si>
    <t>12,682-12,682</t>
  </si>
  <si>
    <t>Collector &amp; Modem - Back O Beyond R</t>
  </si>
  <si>
    <t>DA10196-250000A</t>
  </si>
  <si>
    <t>Truck 1 Ton 4x4-Truck 1 Ton 4x4</t>
  </si>
  <si>
    <t>Truck 1 Ton 4X4 EC Service Body (Un</t>
  </si>
  <si>
    <t>DA10239-250000A</t>
  </si>
  <si>
    <t>DP22309-253500B</t>
  </si>
  <si>
    <t>DP22309-2024-026-DP22309-2024-026</t>
  </si>
  <si>
    <t>Pine Dr PI Phase 1</t>
  </si>
  <si>
    <t>DA10268-250960A</t>
  </si>
  <si>
    <t>CAT Backhoe 4x4 - New Unit 04406</t>
  </si>
  <si>
    <t>DA10259-250000A</t>
  </si>
  <si>
    <t>DP21344-253379A</t>
  </si>
  <si>
    <t>DP21344-2023-53-DP21344-2023-53</t>
  </si>
  <si>
    <t>Meas &amp; Reg Sta Eq Gen-B1-Pres</t>
  </si>
  <si>
    <t>Black Canyon City Gate Reg Station</t>
  </si>
  <si>
    <t>DA10188-250000A</t>
  </si>
  <si>
    <t>Dump Truck-Dump Truck</t>
  </si>
  <si>
    <t>Dump Truck 5 YD- New Unit 70063</t>
  </si>
  <si>
    <t>DF22182-251378A</t>
  </si>
  <si>
    <t>DF22182-2023-102-DF22182-2023-102</t>
  </si>
  <si>
    <t>Meas &amp; Reg Sta Eq Gen- Bl-Flag</t>
  </si>
  <si>
    <t>CITY GATE WILLIAMS BORDER STATION</t>
  </si>
  <si>
    <t>DV10301-2559312</t>
  </si>
  <si>
    <t>10,510-10,510</t>
  </si>
  <si>
    <t>DC Repeater Lee Mountain VOC</t>
  </si>
  <si>
    <t>DH22348-252100A</t>
  </si>
  <si>
    <t>2" PVC Main Repair at Sea Angler an</t>
  </si>
  <si>
    <t>DL22262-257100A</t>
  </si>
  <si>
    <t>2" Valve Replacement Oak St - WN</t>
  </si>
  <si>
    <t>DV10300-2559312</t>
  </si>
  <si>
    <t>[WMS Transfer]-9,710-9,710</t>
  </si>
  <si>
    <t>[WMS Transfer]-DC Repeater Morgan R</t>
  </si>
  <si>
    <t>DV10299-2559312</t>
  </si>
  <si>
    <t>[WMS Transfer]-13,182-13,182</t>
  </si>
  <si>
    <t>DF21271-251100A</t>
  </si>
  <si>
    <t>[WMS Transfer]-DF21271-2019-038-DF21271-2019-038</t>
  </si>
  <si>
    <t>[WMS Transfer]-Rio de Flag ADOT Bri</t>
  </si>
  <si>
    <t>DA15197-250000A</t>
  </si>
  <si>
    <t>Truck Gas Crew-Truck Gas Crew</t>
  </si>
  <si>
    <t>Truck Gas Crew-New Unit 70062</t>
  </si>
  <si>
    <t>DA10240-250000A</t>
  </si>
  <si>
    <t>1 Ton 4x4 Gas Servic-1 Ton 4x4 Gas Servic</t>
  </si>
  <si>
    <t>DA10180-250000A</t>
  </si>
  <si>
    <t>Truck 4X4 EC-Truck 4X4 EC</t>
  </si>
  <si>
    <t>Truck 4X4 EC w/Service Body-New Uni</t>
  </si>
  <si>
    <t>DA10304-250010A</t>
  </si>
  <si>
    <t>Dist Land Rghts Conv O&amp;M to Capx-Fa</t>
  </si>
  <si>
    <t>ASLD lease AZ-054227-018 10 yr leas</t>
  </si>
  <si>
    <t>UNS Gas Plant</t>
  </si>
  <si>
    <t>374 - Land and Land Rights</t>
  </si>
  <si>
    <t>376 - Mains</t>
  </si>
  <si>
    <t>378 - Measuring and Regulating Station Equipment-Gen</t>
  </si>
  <si>
    <t>379 - Measuring and Regulating Station Equipment-City</t>
  </si>
  <si>
    <t>380 - Services</t>
  </si>
  <si>
    <t>381 - Meters</t>
  </si>
  <si>
    <t>382 - Meter Installations</t>
  </si>
  <si>
    <t>383 - House Regulators</t>
  </si>
  <si>
    <t>384 - House Regulatory Installations</t>
  </si>
  <si>
    <t>385 - Industrial Measuring Regulating Station Equipment</t>
  </si>
  <si>
    <t>390 - Structures and Improvements</t>
  </si>
  <si>
    <t>391 - Office Furniture and Equipment</t>
  </si>
  <si>
    <t>392 - Transportation Equipment</t>
  </si>
  <si>
    <t>392 - Transportation Equipment Total</t>
  </si>
  <si>
    <t>391 - Office Furniture and Equipment Total</t>
  </si>
  <si>
    <t>390 - Structures and Improvements Total</t>
  </si>
  <si>
    <t>385 - Industrial Measuring Regulating Station Equipment Total</t>
  </si>
  <si>
    <t>384 - House Regulatory Installations Total</t>
  </si>
  <si>
    <t>383 - House Regulators Total</t>
  </si>
  <si>
    <t>382 - Meter Installations Total</t>
  </si>
  <si>
    <t>381 - Meters Total</t>
  </si>
  <si>
    <t>380 - Services Total</t>
  </si>
  <si>
    <t>379 - Measuring and Regulating Station Equipment-City Total</t>
  </si>
  <si>
    <t>378 - Measuring and Regulating Station Equipment-Gen Total</t>
  </si>
  <si>
    <t>376 - Mains Total</t>
  </si>
  <si>
    <t>374 - Land and Land Rights Total</t>
  </si>
  <si>
    <t>Page 1</t>
  </si>
  <si>
    <t>This report contains data that may not be released outside the corporation unless specifically authorized by the appropriate data conservator(s).</t>
  </si>
  <si>
    <t>N</t>
  </si>
  <si>
    <t>Gila Deferred Costs</t>
  </si>
  <si>
    <t>GILA</t>
  </si>
  <si>
    <t>Other Tangible Property</t>
  </si>
  <si>
    <t>G399</t>
  </si>
  <si>
    <t>Miscellaneous Equipment</t>
  </si>
  <si>
    <t>Communication Equipment</t>
  </si>
  <si>
    <t>Power Operated Equipment</t>
  </si>
  <si>
    <t>Laboratory Equipment</t>
  </si>
  <si>
    <t>Office Furniture and Equipment</t>
  </si>
  <si>
    <t>Structures and Improvements</t>
  </si>
  <si>
    <t>Land and Land Rights</t>
  </si>
  <si>
    <t>Other Equipment</t>
  </si>
  <si>
    <t>Other Property on Customers' Premises</t>
  </si>
  <si>
    <t>G386</t>
  </si>
  <si>
    <t>Industrial Measuring Regulating Station Equipment</t>
  </si>
  <si>
    <t>House Regulatory Installations</t>
  </si>
  <si>
    <t>House Regulators</t>
  </si>
  <si>
    <t>Measuring and Regulating Station Equipment-City</t>
  </si>
  <si>
    <t>Measuring and Regulating Station Equipment-Gen</t>
  </si>
  <si>
    <t>Compressor Station Equipment</t>
  </si>
  <si>
    <t>G377</t>
  </si>
  <si>
    <t>Mains</t>
  </si>
  <si>
    <t>G375</t>
  </si>
  <si>
    <t>G371</t>
  </si>
  <si>
    <t>G370</t>
  </si>
  <si>
    <t>Measuring and Regulating Station Equipment</t>
  </si>
  <si>
    <t>G368</t>
  </si>
  <si>
    <t>G366</t>
  </si>
  <si>
    <t>G365</t>
  </si>
  <si>
    <t>Miscellaneous Intangible Plant</t>
  </si>
  <si>
    <t>Franchise and Consents</t>
  </si>
  <si>
    <t>Organization</t>
  </si>
  <si>
    <t>G301</t>
  </si>
  <si>
    <t>Inactive Flag</t>
  </si>
  <si>
    <t>Child Value Description</t>
  </si>
  <si>
    <t>Child Flex Value</t>
  </si>
  <si>
    <t>UNS_GL_Service/Product</t>
  </si>
  <si>
    <t>Segment Name</t>
  </si>
  <si>
    <r>
      <rPr>
        <sz val="8"/>
        <color theme="1"/>
        <rFont val="Calibri"/>
        <family val="2"/>
      </rPr>
      <t xml:space="preserve">Child Flex Value is LIKE (pattern match) </t>
    </r>
    <r>
      <rPr>
        <b/>
        <sz val="8"/>
        <color theme="1"/>
        <rFont val="Calibri"/>
        <family val="2"/>
      </rPr>
      <t>G%</t>
    </r>
  </si>
  <si>
    <r>
      <rPr>
        <sz val="8"/>
        <color theme="1"/>
        <rFont val="Calibri"/>
        <family val="2"/>
      </rPr>
      <t xml:space="preserve">Segment Name is equal to / is in </t>
    </r>
    <r>
      <rPr>
        <b/>
        <sz val="8"/>
        <color theme="1"/>
        <rFont val="Calibri"/>
        <family val="2"/>
      </rPr>
      <t>UNS_GL_Service/Product</t>
    </r>
  </si>
  <si>
    <r>
      <rPr>
        <sz val="8"/>
        <color theme="1"/>
        <rFont val="Calibri"/>
        <family val="2"/>
      </rPr>
      <t xml:space="preserve">Parent Flex Value is equal to / is in </t>
    </r>
    <r>
      <rPr>
        <b/>
        <sz val="8"/>
        <color theme="1"/>
        <rFont val="Calibri"/>
        <family val="2"/>
      </rPr>
      <t>T</t>
    </r>
  </si>
  <si>
    <t>Time run: 8/20/2024 9:46:46 PM</t>
  </si>
  <si>
    <t>11 ServiceProduct</t>
  </si>
  <si>
    <t>GL - RT - Chart of Accounts</t>
  </si>
  <si>
    <t>374</t>
  </si>
  <si>
    <t>376</t>
  </si>
  <si>
    <t>378</t>
  </si>
  <si>
    <t>379</t>
  </si>
  <si>
    <t>380</t>
  </si>
  <si>
    <t>381</t>
  </si>
  <si>
    <t>382</t>
  </si>
  <si>
    <t>383</t>
  </si>
  <si>
    <t>384</t>
  </si>
  <si>
    <t>385</t>
  </si>
  <si>
    <t>390</t>
  </si>
  <si>
    <t>394</t>
  </si>
  <si>
    <t>396</t>
  </si>
  <si>
    <t>398</t>
  </si>
  <si>
    <t>Class Code</t>
  </si>
  <si>
    <t>Blanket As-Builts</t>
  </si>
  <si>
    <t>Blanket Inventory Item</t>
  </si>
  <si>
    <t>Estimated Asset</t>
  </si>
  <si>
    <t>Manual</t>
  </si>
  <si>
    <t>Specific As-Builts</t>
  </si>
  <si>
    <t>CBOVR02</t>
  </si>
  <si>
    <t>Vehicle Retirement - UNSG</t>
  </si>
  <si>
    <t>032-UNG</t>
  </si>
  <si>
    <t>ACTFEB24 2025 Business Plan V6</t>
  </si>
  <si>
    <t>FY24</t>
  </si>
  <si>
    <t>FY25</t>
  </si>
  <si>
    <t>YearTotal</t>
  </si>
  <si>
    <t>PROJECT</t>
  </si>
  <si>
    <t>PROJECT DESCRIPTION</t>
  </si>
  <si>
    <t>PLANT FERC</t>
  </si>
  <si>
    <t>MONTH</t>
  </si>
  <si>
    <t>DATE</t>
  </si>
  <si>
    <t>YEAR</t>
  </si>
  <si>
    <t>FORECAST ISD</t>
  </si>
  <si>
    <t>CWIP (Including AFUDC)</t>
  </si>
  <si>
    <t>250912A:CompEquip - UNSG</t>
  </si>
  <si>
    <t>PJ_DIST_DATA_PROC_EQUIP_UNSG</t>
  </si>
  <si>
    <t>250916A:Network IT Equip - UNSG</t>
  </si>
  <si>
    <t>250917A:Systems IT Equip - UNSG</t>
  </si>
  <si>
    <t>2539312:Network &amp; Data Equip - Pres</t>
  </si>
  <si>
    <t>2559312:Network &amp; Data Equip - Verde</t>
  </si>
  <si>
    <t>2579312:Network &amp; Data Equip - Show Low</t>
  </si>
  <si>
    <t>FBOGTEC:UNG Info Tech FPA Only</t>
  </si>
  <si>
    <t>Manual_VDLDOI1_PJ</t>
  </si>
  <si>
    <t>PJ_DIST_LAND_LAND_RIGHTS_UNSG</t>
  </si>
  <si>
    <t>Manual_VDLDOO1_PJ</t>
  </si>
  <si>
    <t>250010A:Land Rghts Conv O&amp;M to Capx-Facilities</t>
  </si>
  <si>
    <t>255374A:Verde District Office Land</t>
  </si>
  <si>
    <t>Manual_DFPATDS_12</t>
  </si>
  <si>
    <t>PJ_DIST_MAINS_UNSG</t>
  </si>
  <si>
    <t>Manual_UNSG Capex Pushout ACTDEC18</t>
  </si>
  <si>
    <t>251100A:Mains - Blanket - Flag</t>
  </si>
  <si>
    <t>251101R:Mains - Blanket Refunds - Flag</t>
  </si>
  <si>
    <t>251376B:Mains Volun Repl - Flag</t>
  </si>
  <si>
    <t>251400S:Mains-System Improv-Flag</t>
  </si>
  <si>
    <t>251500B:PI Mains - Flagstaff</t>
  </si>
  <si>
    <t>252100A:Mains - Blanket - King</t>
  </si>
  <si>
    <t>252101R:Mains - Blanket Refunds - King</t>
  </si>
  <si>
    <t>252400S:Mains-System Improv-King</t>
  </si>
  <si>
    <t>252401S:PVC Replacement - LH</t>
  </si>
  <si>
    <t>252402S:Drisco Pipe Replacement</t>
  </si>
  <si>
    <t>252403S:Main/Services PVC Replace LHC</t>
  </si>
  <si>
    <t>252404S:Main &amp; Services PVC Repl KNG</t>
  </si>
  <si>
    <t>252405S:Services PVC Replacement LHC</t>
  </si>
  <si>
    <t>252406S:Mains PVC Replacement KNG</t>
  </si>
  <si>
    <t>252500B:PI Mains - Kingman</t>
  </si>
  <si>
    <t>252501B:PI Mains - Lake Havasu</t>
  </si>
  <si>
    <t>253100A:Mains - Blanket - Pres</t>
  </si>
  <si>
    <t>253101R:Mains - Blanket Refunds - Pres</t>
  </si>
  <si>
    <t>253376B:Mains Volun Repl - Pres</t>
  </si>
  <si>
    <t>253400S:Mains-System Improv-Pres</t>
  </si>
  <si>
    <t>253401A:Mains - Blanket - Chino Valley</t>
  </si>
  <si>
    <t>253500B:PI Mains - Prescott</t>
  </si>
  <si>
    <t>253501B:PI Mains - Prescott Valley</t>
  </si>
  <si>
    <t>253506B:PI - Park Ave Robinson Dr</t>
  </si>
  <si>
    <t>255100A:Mains - Blanket - Verde</t>
  </si>
  <si>
    <t>255101R:Mains - Blanket Refunds- Verde</t>
  </si>
  <si>
    <t>255102A:Mains at Highway 89A &amp; Vine</t>
  </si>
  <si>
    <t>255103A:Main Ogden Ranch Rd Subdvision</t>
  </si>
  <si>
    <t>255400S:Mains-System Improv-Verd</t>
  </si>
  <si>
    <t>255500B:PI Mains - Verde</t>
  </si>
  <si>
    <t>255501B:PI - ADOT HWY 260</t>
  </si>
  <si>
    <t>256100A:Mains - Blanket - Nog</t>
  </si>
  <si>
    <t>256101A:Valve Replacement Nogales</t>
  </si>
  <si>
    <t>256400S:Mains-System Improv-Nog</t>
  </si>
  <si>
    <t>256500B:PI Mains - Nogales</t>
  </si>
  <si>
    <t>257100A:Mains - Blanket - SL</t>
  </si>
  <si>
    <t>257101R:Mains - Blanket Refunds - SL</t>
  </si>
  <si>
    <t>257400S:Mains-System Improv-Show Low</t>
  </si>
  <si>
    <t>257500B:PI Mains - Showlow</t>
  </si>
  <si>
    <t>ACCACRG:Accruals-Unreleased APs UEG</t>
  </si>
  <si>
    <t>CPUNGAG:UNS Gas Admin and General</t>
  </si>
  <si>
    <t>FBOGGRT:UNG Growth FPA Only</t>
  </si>
  <si>
    <t>UNSG004:UNS Gas E&amp;S Mains Clrng-Cap</t>
  </si>
  <si>
    <t>UNSG006:UNS Gas E&amp;S Services Clrng-Cap</t>
  </si>
  <si>
    <t>251381A:Meters - Bl - Flag</t>
  </si>
  <si>
    <t>PJ_DIST_METERS_UNSG</t>
  </si>
  <si>
    <t>251382A:Meter Installations - Bl -Flag</t>
  </si>
  <si>
    <t>251AMRN:Meters (AMR) - Flag</t>
  </si>
  <si>
    <t>252381A:Meters - BL - King</t>
  </si>
  <si>
    <t>252382A:Meter Installations -Bl - King</t>
  </si>
  <si>
    <t>252391A:UNSG Non-AFUDC</t>
  </si>
  <si>
    <t>252850A:BMGS Meter Station</t>
  </si>
  <si>
    <t>253381A:Meters - Bl - Pres</t>
  </si>
  <si>
    <t>253382A:Meter Installations -Bl - Pres</t>
  </si>
  <si>
    <t>253AMRN:Meters (AMR) - Prescott</t>
  </si>
  <si>
    <t>255381A:Meters - Bl - Verde</t>
  </si>
  <si>
    <t>255382A:Meter Installations-Bl - Verde</t>
  </si>
  <si>
    <t>255AMRN:Meters (AMR) - Verde</t>
  </si>
  <si>
    <t>256381A:Meters - Bl - Nog</t>
  </si>
  <si>
    <t>256382A:Meter Installations - Bl - Nog</t>
  </si>
  <si>
    <t>257381A:Meters - Bl - SL</t>
  </si>
  <si>
    <t>257382A:Meter Installations - Bl -SL</t>
  </si>
  <si>
    <t>FBOGIMP:UNG Improvement FPA Only</t>
  </si>
  <si>
    <t>251383A:Regulators - Blanket - Flag</t>
  </si>
  <si>
    <t>PJ_DIST_REGULATORS_UNSG</t>
  </si>
  <si>
    <t>251384A:Regulator Install - Bl - Flag</t>
  </si>
  <si>
    <t>252383A:Regulators - Blanket - King</t>
  </si>
  <si>
    <t>252384A:Regulator Install - Bl - King</t>
  </si>
  <si>
    <t>253383A:Regulators - Blanket - Pres</t>
  </si>
  <si>
    <t>253384A:Regulator Install - Bl - Pres</t>
  </si>
  <si>
    <t>255383A:Regulators - Blanket - Verde</t>
  </si>
  <si>
    <t>255384A:Regulator Install- Bl - Verde</t>
  </si>
  <si>
    <t>256101R:Mains - Blanket Refund - Nog</t>
  </si>
  <si>
    <t>256383A:Regulators - Blanket - Nog</t>
  </si>
  <si>
    <t>256384A:Regulator Install - Bl - Nog</t>
  </si>
  <si>
    <t>257383A:Regulators - Blanket - SL</t>
  </si>
  <si>
    <t>257384A:Regulator Install - Bl - SL</t>
  </si>
  <si>
    <t>251380A:Services - Bl - Flag</t>
  </si>
  <si>
    <t>PJ_DIST_SRVCS_UNSG</t>
  </si>
  <si>
    <t>251380R:Service Repl - Flag</t>
  </si>
  <si>
    <t>252380A:Services - Bl - King</t>
  </si>
  <si>
    <t>252380B:PI Service Repl- King</t>
  </si>
  <si>
    <t>252380R:Service Repl - King</t>
  </si>
  <si>
    <t>253380A:Services - Bl - Pres</t>
  </si>
  <si>
    <t>253380B:PI Services Repl - Prescott</t>
  </si>
  <si>
    <t>253380C:PI Service Repl - Prescott Valley</t>
  </si>
  <si>
    <t>253380R:Service Repl - Pres</t>
  </si>
  <si>
    <t>255104A:Black Bridge Crossing Subdvson</t>
  </si>
  <si>
    <t>255380A:Services - Bl - Verde</t>
  </si>
  <si>
    <t>255380R:Service Repl - Verde</t>
  </si>
  <si>
    <t>256380A:Services - Bl - Nog</t>
  </si>
  <si>
    <t>256380R:Service Repl - Santa Cruz</t>
  </si>
  <si>
    <t>257380A:Services - Bl - SL</t>
  </si>
  <si>
    <t>257380R:Service Repl - Show Low</t>
  </si>
  <si>
    <t>FBOGRPL:UNG Reinforc/Replace FPA Only</t>
  </si>
  <si>
    <t>251378A:Meas &amp; Reg Sta Eq Gen- Bl-Flag</t>
  </si>
  <si>
    <t>PJ_DIST_STA_EQUIP_UNSG</t>
  </si>
  <si>
    <t>251379A:Meas &amp; Reg Sta Eq Gen-BI-Flag</t>
  </si>
  <si>
    <t>251385A:Ind Meas &amp; Reg Sta Eq-Bl-Flag</t>
  </si>
  <si>
    <t>251387A:Other Distr Equip CP-Bl - Flag</t>
  </si>
  <si>
    <t>252378A:Meas &amp; Reg Sta Eq Gen-BL-King</t>
  </si>
  <si>
    <t>252379A:Meas &amp; Reg Sta Equip-Bl - King</t>
  </si>
  <si>
    <t>252385A:Ind Meas &amp; Reg Sta Eq-Bl- King</t>
  </si>
  <si>
    <t>252387A:Other Distr Equip CP-Bl - King</t>
  </si>
  <si>
    <t>253378A:Meas &amp; Reg Sta Eq Gen- Bl-Pres</t>
  </si>
  <si>
    <t>253379A:Meas &amp; Reg Sta Eq Gen-BI-Pres</t>
  </si>
  <si>
    <t>253385A:Ind Meas &amp; Reg Sta Eq-B - Pres</t>
  </si>
  <si>
    <t>253387A:Other Distr Equip CP-Bl - Pres</t>
  </si>
  <si>
    <t>254369B:Griffith Meter Station Valves</t>
  </si>
  <si>
    <t>254385A:GRIFFITH METER STATION REBUILD</t>
  </si>
  <si>
    <t>255378A:Meas &amp; Reg Sta Eq Gen-Bl-Verde</t>
  </si>
  <si>
    <t>255379A:Meas &amp; Reg Sta Eq Gen-BI-Verde</t>
  </si>
  <si>
    <t>255385A:Ind Meas &amp; Reg Sta Eq-Bl-Verde</t>
  </si>
  <si>
    <t>255387A:Other Distr Eq CP - Bl - Verde</t>
  </si>
  <si>
    <t>256378A:Meas &amp; Reg Sta Equip Gen-Blkt-Nog</t>
  </si>
  <si>
    <t>256379A:Meas &amp; Reg Sta Eq Gen-BI-Nog</t>
  </si>
  <si>
    <t>256385A:Ind Meas &amp; Reg Sta Eq-Bl - Nog</t>
  </si>
  <si>
    <t>256387A:Other Distr Eq CP - Bl - Nog</t>
  </si>
  <si>
    <t>257379A:Meas &amp; Reg Sta Eq Gen-FI-SL</t>
  </si>
  <si>
    <t>256AMRN:Meters (AMR) - Nog</t>
  </si>
  <si>
    <t>257378A:Meas &amp; Reg Sta Eq Gen- Bl-SL</t>
  </si>
  <si>
    <t>257385A:Ind Meas &amp; Reg Sta Eq-Bl-SL</t>
  </si>
  <si>
    <t>257387A:Other Distr Equip CP-Bl - SL</t>
  </si>
  <si>
    <t>250391A:UNSG Non-Roll Up</t>
  </si>
  <si>
    <t>PJ_DIST_STRUC_IMPROV_GENL_UNSG</t>
  </si>
  <si>
    <t>250900A:Structures &amp; Improve (Admin)</t>
  </si>
  <si>
    <t>250901A:Flagstaff Admin Office Bldg</t>
  </si>
  <si>
    <t>251900A:Structures &amp; Improv-New (Flag)</t>
  </si>
  <si>
    <t>252900A:Structures &amp; Improv-New (King)</t>
  </si>
  <si>
    <t>253900A:Struct &amp; Improv - New (Pres)</t>
  </si>
  <si>
    <t>253901A:UNSG Training Facility</t>
  </si>
  <si>
    <t>255900A:Struct &amp; Improv- New (Verde)</t>
  </si>
  <si>
    <t>255901A:Verde District Office Building</t>
  </si>
  <si>
    <t>257901A:Show Low District Office Bldg</t>
  </si>
  <si>
    <t>257902A:Winslow Field Office Building</t>
  </si>
  <si>
    <t>FBOGFAC:UNG Facilities FPA Only</t>
  </si>
  <si>
    <t>253902A:UNSG Meter Storage Shed</t>
  </si>
  <si>
    <t>PJ_DIST_STRUC_IMPROV_UNSG</t>
  </si>
  <si>
    <t>PJ_UNSG_Distribution</t>
  </si>
  <si>
    <t>250973A:UNSG Fixed Network Replacement</t>
  </si>
  <si>
    <t>PJ_DIST_COMM_EQUIP_UNSG</t>
  </si>
  <si>
    <t>250970A:Comm Equip - New (Admin)</t>
  </si>
  <si>
    <t>251970A:Comm Equip - New (Flag)</t>
  </si>
  <si>
    <t>252912A:Comp Equip - New (King)</t>
  </si>
  <si>
    <t>252970A:Comm Equip - New (King)</t>
  </si>
  <si>
    <t>253970A:Comm Equip - New (Pres)</t>
  </si>
  <si>
    <t>255970A:Comm Equip - New (Verde)</t>
  </si>
  <si>
    <t>256970A:Comm Equip - New (Nog)</t>
  </si>
  <si>
    <t>257970A:Comm Equip- New SL</t>
  </si>
  <si>
    <t>FBOGCOM:UNG Communication FPA Only</t>
  </si>
  <si>
    <t>252302A_PJ</t>
  </si>
  <si>
    <t>PJ_DIST_INT_FRAN_AZ_UNSG</t>
  </si>
  <si>
    <t>251302A:Franchise Specific Flagstaff</t>
  </si>
  <si>
    <t>252304A:Franchise Kingman</t>
  </si>
  <si>
    <t>253302A:Franchise - Prescott</t>
  </si>
  <si>
    <t>255300A:Franchise - Verde</t>
  </si>
  <si>
    <t>257302S:Franchise - Specific - SL</t>
  </si>
  <si>
    <t>Manual Test2</t>
  </si>
  <si>
    <t>PJ_DIST_LAND_LAND_RIGHTS_GENL_UNSG</t>
  </si>
  <si>
    <t>Manual Test1</t>
  </si>
  <si>
    <t>255389A:Verde District Office Land</t>
  </si>
  <si>
    <t>251971A:2024 Conference Room Mod-UESG</t>
  </si>
  <si>
    <t>PJ_DIST_OFFICE_EQUIP_UNSG</t>
  </si>
  <si>
    <t>252913B:2022 ND UNSG Storage Refresh</t>
  </si>
  <si>
    <t>250000A:UNSG Transportation Equip</t>
  </si>
  <si>
    <t>250910A:Office Furn &amp; Eq - New (Admin)</t>
  </si>
  <si>
    <t>2509312:Network &amp; Data Equip - Admin</t>
  </si>
  <si>
    <t>250972A:UNSG Digital Recorders</t>
  </si>
  <si>
    <t>251910A:Office Furn &amp; Equip-New (Flag)</t>
  </si>
  <si>
    <t>2519312:Network &amp; Data Equip - Flag</t>
  </si>
  <si>
    <t>252910A:Office Furn &amp; Equip-New (King)</t>
  </si>
  <si>
    <t>253910A:Office Furn &amp; Eq - New (Pres)</t>
  </si>
  <si>
    <t>255910A:Office Furn &amp; Eq - New (Verde)</t>
  </si>
  <si>
    <t>257900A:Structures &amp; Improv-New SL</t>
  </si>
  <si>
    <t>257910A:Office Furn &amp; Equip- New SL</t>
  </si>
  <si>
    <t>FBOGOTH:UNG Other FPA Only</t>
  </si>
  <si>
    <t>250960A:Power Operated Eq - New(Admin)</t>
  </si>
  <si>
    <t>PJ_DIST_POWER_OP_EQUIP_UNSG</t>
  </si>
  <si>
    <t>250938A:UNSG Misc. Equipment</t>
  </si>
  <si>
    <t>PJ_DIST_SHOP_STORES_EQUIP_UNSG</t>
  </si>
  <si>
    <t>250940A:Tools Shop Gar Eq - New(Admin)</t>
  </si>
  <si>
    <t>251940A:Tools Shop Gar Eq - New (Flag)</t>
  </si>
  <si>
    <t>252940A:Tools Shop Gar Eq - New (King)</t>
  </si>
  <si>
    <t>253940A:Tools Shop Gar Eq - New (Pres)</t>
  </si>
  <si>
    <t>255940A:Tools Shop Gar Eq - New(Verde)</t>
  </si>
  <si>
    <t>256940A:Tools Shop Gar Eq - New (Nog)</t>
  </si>
  <si>
    <t>257940A:Tools Shop Gar Eq - New SL</t>
  </si>
  <si>
    <t>CBOVR02:Vehicle Retirement - UNSG</t>
  </si>
  <si>
    <t>PJ_DIST_TRANS_CLASS_3_UNSG</t>
  </si>
  <si>
    <t>FBOGFEQ:UNG Fleet Equip FPA Only</t>
  </si>
  <si>
    <t>250920B:ESRI UtilityNet. Impl</t>
  </si>
  <si>
    <t>PJ_ESRI_UNSG</t>
  </si>
  <si>
    <t>PJ_UNSG_General</t>
  </si>
  <si>
    <t>PJ_UNSG</t>
  </si>
  <si>
    <t>G374 Total</t>
  </si>
  <si>
    <t>G379 Total</t>
  </si>
  <si>
    <t>PROJECT2</t>
  </si>
  <si>
    <r>
      <t xml:space="preserve">        </t>
    </r>
    <r>
      <rPr>
        <sz val="8"/>
        <color rgb="FFFF0000"/>
        <rFont val="Calibri"/>
        <family val="2"/>
        <scheme val="minor"/>
      </rPr>
      <t xml:space="preserve">   Open projects with EISD &lt; 07/01/2025.</t>
    </r>
    <r>
      <rPr>
        <sz val="8"/>
        <color theme="1"/>
        <rFont val="Calibri"/>
        <family val="2"/>
      </rPr>
      <t xml:space="preserve"> Manually excluded transmission &amp; new business projects </t>
    </r>
  </si>
  <si>
    <t>(Helen File)</t>
  </si>
  <si>
    <t>Changed G367 to G376</t>
  </si>
  <si>
    <t>379XX00000</t>
  </si>
  <si>
    <t>387 - Other Equipment</t>
  </si>
  <si>
    <t>396XX00000</t>
  </si>
  <si>
    <t>398XX00000</t>
  </si>
  <si>
    <t>Manual Input</t>
  </si>
  <si>
    <t>374RA00000</t>
  </si>
  <si>
    <t>390XX00000</t>
  </si>
  <si>
    <t>Sum of both PIVOTS</t>
  </si>
  <si>
    <t>New Services</t>
  </si>
  <si>
    <t>Prescott Valley Billable projects 253501B</t>
  </si>
  <si>
    <t>Services - install only 380A</t>
  </si>
  <si>
    <t>Ties to PIVOT</t>
  </si>
  <si>
    <t>394 - Tool, Shop, and Garage Equip</t>
  </si>
  <si>
    <t>394 - Tool, Shop, and Garage Equip Total</t>
  </si>
  <si>
    <t>396 - Power Operated Equipment</t>
  </si>
  <si>
    <t>396 - Power Operated Equipment Total</t>
  </si>
  <si>
    <t>397 - Communication Equipment</t>
  </si>
  <si>
    <t>397 - Communication Equipment Total</t>
  </si>
  <si>
    <t>398 - Miscellaneous Equipment</t>
  </si>
  <si>
    <t>398 - Miscellaneous Equipment Total</t>
  </si>
  <si>
    <t xml:space="preserve">Sum of Largest amount </t>
  </si>
  <si>
    <t>Manual input of (0) to forecast - Forecast in G390</t>
  </si>
  <si>
    <t>Manual input of (0) to forecast - Forecast in G385</t>
  </si>
  <si>
    <t>Manual input of (0) to forecast - Forecast in G383</t>
  </si>
  <si>
    <t>Manual input of (0) to forecast - Forecast in G376</t>
  </si>
  <si>
    <t>Manual input of (0) to foresast - Forecast in G387</t>
  </si>
  <si>
    <t>Manual input of (0) to foresast - Forecast in G378</t>
  </si>
  <si>
    <t>Manual input of Depr group based on Project description</t>
  </si>
  <si>
    <t>391NT00000</t>
  </si>
  <si>
    <t xml:space="preserve">Manual input of (0) to forecast - Forecast in G390; Manual input of Depr Group based on Sub acct with most charges </t>
  </si>
  <si>
    <t>Ties to total 2024 Adds</t>
  </si>
  <si>
    <t>No</t>
  </si>
  <si>
    <t>250000A - UNSG Transportation</t>
  </si>
  <si>
    <t>N/A</t>
  </si>
  <si>
    <t>USD</t>
  </si>
  <si>
    <t>050 - UNSG N Az Gas Admin</t>
  </si>
  <si>
    <t>UNSG N Az Gas Admin</t>
  </si>
  <si>
    <t>Cassandra Ruiz</t>
  </si>
  <si>
    <t>DA10305-250000A</t>
  </si>
  <si>
    <t>Truck 3/4 Ton EC 4x4 LB</t>
  </si>
  <si>
    <t>Joseline Oregel</t>
  </si>
  <si>
    <t>DA10306-250000A</t>
  </si>
  <si>
    <t>Arica Lope</t>
  </si>
  <si>
    <t>Truck 3/4 Ton CC 4x4 SB</t>
  </si>
  <si>
    <t>Andrew Pearce</t>
  </si>
  <si>
    <t>Corinna Rowlette</t>
  </si>
  <si>
    <t>DA10264-250000A</t>
  </si>
  <si>
    <t>DA10265-250000A</t>
  </si>
  <si>
    <t>DA10243-250000A</t>
  </si>
  <si>
    <t>Backhoe Trailer / Trailer King TK40</t>
  </si>
  <si>
    <t>DA10253-250000A</t>
  </si>
  <si>
    <t>Backhoe Trailer - New unit 90288</t>
  </si>
  <si>
    <t>DA10263-250000A</t>
  </si>
  <si>
    <t>DA10247-250000A</t>
  </si>
  <si>
    <t xml:space="preserve">10‐Wheel Dump Truck ‐ New Unit </t>
  </si>
  <si>
    <t>DA10255-250000A</t>
  </si>
  <si>
    <t>Gas Crew Truck - New Unit 70068</t>
  </si>
  <si>
    <t>DA10273-250000A</t>
  </si>
  <si>
    <t>3/4 Ton Truck CC 4x4 - New Unit 202</t>
  </si>
  <si>
    <t>DA10266-250000A</t>
  </si>
  <si>
    <t xml:space="preserve">Truck 1/2 Ton 4x4 EC SB - New Unit </t>
  </si>
  <si>
    <t>DA10244-250000A</t>
  </si>
  <si>
    <t>CAT Track Skid Steer ‐ New Unit 0</t>
  </si>
  <si>
    <t>DA10246-250000A</t>
  </si>
  <si>
    <t>Gas Crew Truck ‐ New Unit 70066</t>
  </si>
  <si>
    <t>DA10254-250000A</t>
  </si>
  <si>
    <t>Gas Crew Truck - New Unit 70067</t>
  </si>
  <si>
    <t>DA10248-250000A</t>
  </si>
  <si>
    <t>DA10249-250000A</t>
  </si>
  <si>
    <t>Gas Crew Truck ‐ New Unit 70064</t>
  </si>
  <si>
    <t>DA10214-250000A</t>
  </si>
  <si>
    <t>10-wheel dump truck - New Unit 7006</t>
  </si>
  <si>
    <t>parent_work_order_number</t>
  </si>
  <si>
    <t>pending_approval</t>
  </si>
  <si>
    <t>attached_db_docs</t>
  </si>
  <si>
    <t>attached_docs</t>
  </si>
  <si>
    <t>funding_project</t>
  </si>
  <si>
    <t>total_local_commit</t>
  </si>
  <si>
    <t>local_commitments</t>
  </si>
  <si>
    <t>total_commit</t>
  </si>
  <si>
    <t>commitments</t>
  </si>
  <si>
    <t>local_symbol</t>
  </si>
  <si>
    <t>func_symbol</t>
  </si>
  <si>
    <t>local_cost</t>
  </si>
  <si>
    <t>department_code_and_descr</t>
  </si>
  <si>
    <t>total_cost</t>
  </si>
  <si>
    <t>budget_number</t>
  </si>
  <si>
    <t>long_description</t>
  </si>
  <si>
    <t>description</t>
  </si>
  <si>
    <t>completion_date</t>
  </si>
  <si>
    <t>reimbursable_type_id</t>
  </si>
  <si>
    <t>joint_wo</t>
  </si>
  <si>
    <t>company_id</t>
  </si>
  <si>
    <t>work_order_grp_id</t>
  </si>
  <si>
    <t>bus_segment_id</t>
  </si>
  <si>
    <t>est_complete_date</t>
  </si>
  <si>
    <t>wo_status_id</t>
  </si>
  <si>
    <t>budget_id</t>
  </si>
  <si>
    <t>work_order_id</t>
  </si>
  <si>
    <t>current_revision</t>
  </si>
  <si>
    <r>
      <t xml:space="preserve">Query Parameters:  </t>
    </r>
    <r>
      <rPr>
        <sz val="11"/>
        <rFont val="Calibri"/>
        <family val="2"/>
        <scheme val="minor"/>
      </rPr>
      <t>Test Year Date:  06302024  Start Month:  202407  End Month:  202408 Company:  032 - UNS Gas, Inc.</t>
    </r>
  </si>
  <si>
    <t>06302024</t>
  </si>
  <si>
    <t>202407</t>
  </si>
  <si>
    <t>202408</t>
  </si>
  <si>
    <t>SHOWL - Show Low</t>
  </si>
  <si>
    <t>$2.8M in additions for 2023 under this project</t>
  </si>
  <si>
    <t>$0.4M in additions for 2023 under this project</t>
  </si>
  <si>
    <t>$1.9M in additions for 2023 under this project</t>
  </si>
  <si>
    <t>$1.1M in additions for 2023 under this project</t>
  </si>
  <si>
    <t>$554K in additions for 2023 under this project</t>
  </si>
  <si>
    <t>$2.2M in additions for 2023 under this project</t>
  </si>
  <si>
    <t>FLAG0</t>
  </si>
  <si>
    <t>SCWHG</t>
  </si>
  <si>
    <t>RWAZ</t>
  </si>
  <si>
    <t>375 INSPIRATIONAL DR HIT LINE SEDON</t>
  </si>
  <si>
    <t>MLE - 3757 Cerbat Vista</t>
  </si>
  <si>
    <t>MLE 4045 Papermill Rd - TY</t>
  </si>
  <si>
    <t>MLE Big Bear Estates LS</t>
  </si>
  <si>
    <t>PVC replacement on Packard from Mel</t>
  </si>
  <si>
    <t>ROCKRIDGE AND KITTREDGE RD MLE</t>
  </si>
  <si>
    <t>Removal &amp; Install 8th Av &amp; W Georgi</t>
  </si>
  <si>
    <t>Remove &amp; Install 2 " Steel Pretest</t>
  </si>
  <si>
    <t>Replace 6' of 2" STL Gas Main due t</t>
  </si>
  <si>
    <t>William-Ted-Dawn PVC Abandonment</t>
  </si>
  <si>
    <t>HAWK HOLLOW REG STATION RE-DESIGNIN</t>
  </si>
  <si>
    <t>TIMBERLINE REG STATION 04-1271</t>
  </si>
  <si>
    <t>C1</t>
  </si>
  <si>
    <t>Truck 1 Ton EC 4X4 8ft Bed Service</t>
  </si>
  <si>
    <t>C9</t>
  </si>
  <si>
    <t>Quad Trailer - New Unit 90292</t>
  </si>
  <si>
    <t>DK21992-252406S</t>
  </si>
  <si>
    <t>DH22267-252100A</t>
  </si>
  <si>
    <t>G374 - Land and Land Rights</t>
  </si>
  <si>
    <t>DV22368-255100A</t>
  </si>
  <si>
    <t>DK22323-252100A</t>
  </si>
  <si>
    <t>DL22339-257100A</t>
  </si>
  <si>
    <t>DL22010-257100A</t>
  </si>
  <si>
    <t>DK22310-252406S</t>
  </si>
  <si>
    <t>DF22319-251400S</t>
  </si>
  <si>
    <t>DL22367-257100A</t>
  </si>
  <si>
    <t>DL22353-257100A</t>
  </si>
  <si>
    <t>DS22350-256100A</t>
  </si>
  <si>
    <t>DH22269-252403S</t>
  </si>
  <si>
    <t>DV22014-255378A</t>
  </si>
  <si>
    <t>DF22054-251378A</t>
  </si>
  <si>
    <t>DA10203-250000A</t>
  </si>
  <si>
    <t>DA10223-250000A</t>
  </si>
  <si>
    <t>DA10182-250000A</t>
  </si>
  <si>
    <t>DA10258-250000A</t>
  </si>
  <si>
    <t>PVC Replacement at Lass Ave from Ro</t>
  </si>
  <si>
    <t>2" PE MAIN EXTENSION AT 2016 POLARI</t>
  </si>
  <si>
    <t>DA10348-250010A</t>
  </si>
  <si>
    <t>Hopi Tribe-Hopi Tribe</t>
  </si>
  <si>
    <t>Hopi Tribe Land Right renewal PRV-N</t>
  </si>
  <si>
    <t>Truck 3/4 Ton EC-Truck 3/4 Ton EC</t>
  </si>
  <si>
    <t>Truck 3/4 Ton CC 4x4-Truck 3/4 Ton CC 4x4</t>
  </si>
  <si>
    <t>DF22069-251379A</t>
  </si>
  <si>
    <t>DF22069-2023-077-DF22069-2023-077</t>
  </si>
  <si>
    <t>Meas &amp; Reg Sta Eq Gen-BI-Flag</t>
  </si>
  <si>
    <t>CITY GATE #1 REBUILD</t>
  </si>
  <si>
    <t>Gas Crew Truck - New-Gas Crew Truck - New</t>
  </si>
  <si>
    <t>DP11080-253970A</t>
  </si>
  <si>
    <t>REPLACING MODEM AT V-REPLACING MODEM AT V</t>
  </si>
  <si>
    <t>REPLACING MODEM AT VERDE LN COLLECT</t>
  </si>
  <si>
    <t>DP22333-253100A</t>
  </si>
  <si>
    <t>DP22333-2024-030-DP22333-2024-030</t>
  </si>
  <si>
    <t>Division S. MLE</t>
  </si>
  <si>
    <t>DP22162-253100A</t>
  </si>
  <si>
    <t>DP22162-2023-042-DP22162-2023-042</t>
  </si>
  <si>
    <t>645 Sky Terrace Dr. C&amp;M Repair</t>
  </si>
  <si>
    <t>Backhoe Trailer/ Tra-Backhoe Trailer/ Trailer King TK40LP ‐ New Unit 90282</t>
  </si>
  <si>
    <t>392C300000</t>
  </si>
  <si>
    <t>Largest balance of transportation equipment is C3</t>
  </si>
  <si>
    <t>391CP00000</t>
  </si>
  <si>
    <t>Manual Add</t>
  </si>
  <si>
    <t>250974A</t>
  </si>
  <si>
    <t>2022 - Gas SO PDF Process</t>
  </si>
  <si>
    <t>303 - Miscellaneous Intangible Plant</t>
  </si>
  <si>
    <t>303S200000</t>
  </si>
  <si>
    <t>3.2A</t>
  </si>
  <si>
    <t>3.2B</t>
  </si>
  <si>
    <t xml:space="preserve">Ties to Forecast All Proj_Add Total </t>
  </si>
  <si>
    <t>3. Jul-24 to Jun-25 Additions</t>
  </si>
  <si>
    <r>
      <rPr>
        <b/>
        <sz val="8"/>
        <rFont val="Calibri"/>
        <family val="2"/>
        <scheme val="minor"/>
      </rPr>
      <t>Data Source PP Query</t>
    </r>
    <r>
      <rPr>
        <sz val="8"/>
        <rFont val="Calibri"/>
        <family val="2"/>
        <scheme val="minor"/>
      </rPr>
      <t xml:space="preserve"> -  UNSG Post Test Year Plant. Data Source in the excel file tab PP Post Test</t>
    </r>
  </si>
  <si>
    <t xml:space="preserve">Total manual add </t>
  </si>
  <si>
    <t>See project request</t>
  </si>
  <si>
    <t>DA00100-250000A</t>
  </si>
  <si>
    <t>UNSG Vehicle Procurement</t>
  </si>
  <si>
    <t>DA10269-250000A</t>
  </si>
  <si>
    <t xml:space="preserve">Frieghtliner M2 EC (Chassis) - New </t>
  </si>
  <si>
    <t>DA10270-250000A</t>
  </si>
  <si>
    <t xml:space="preserve">Freightliner M2 EC (Chassis) - New </t>
  </si>
  <si>
    <t>DA15013-250000A</t>
  </si>
  <si>
    <t>Prescott - 2014 F150 x4x (Unit 1035</t>
  </si>
  <si>
    <t>Barbara Linn</t>
  </si>
  <si>
    <t>Exported from PowerPlan</t>
  </si>
  <si>
    <t>Filtered by OPEN</t>
  </si>
  <si>
    <t>Projects/WO/Select/WO 250000A</t>
  </si>
  <si>
    <t>$1.5M in CWIP for G392 Project 250000A - 9 tasks have no charges but an estimated ISD before 7/1/25 (250000A CWIP Tab)</t>
  </si>
  <si>
    <t>&lt;7/1/2025</t>
  </si>
  <si>
    <t>Used to compare totals by FERC in Lead schedule formula</t>
  </si>
  <si>
    <t>As of 9/4/24</t>
  </si>
  <si>
    <t>LINK:</t>
  </si>
  <si>
    <t>Location manually input as '00000' in MID column- all have same Rate</t>
  </si>
  <si>
    <t xml:space="preserve">To adjust rate base to include used and useful plant additions that have been, or are expected to be placed in service between July 2024 and June 2025.  </t>
  </si>
  <si>
    <t>Project request sent AUG-24 with ISD of 2/24/2025</t>
  </si>
  <si>
    <t>Excluded Prescott Public Improvements billable project 253501B and New Services blankets (End in 380A)</t>
  </si>
  <si>
    <t>Billable project</t>
  </si>
  <si>
    <t>303</t>
  </si>
  <si>
    <t>387</t>
  </si>
  <si>
    <t>Manual add of depr rate - S2 is 5 year life (Over $100K)</t>
  </si>
  <si>
    <t>UNS GAS, INC.</t>
  </si>
  <si>
    <t>TEST YEAR ENDED JUNE 30, 2024</t>
  </si>
  <si>
    <t>Net Entry</t>
  </si>
  <si>
    <t>Debits</t>
  </si>
  <si>
    <t>Credits</t>
  </si>
  <si>
    <t>Any significant and unusual forecasts, per professional judgment, were further investigated.</t>
  </si>
  <si>
    <t>Balance at 9/4/24</t>
  </si>
  <si>
    <t>Sent by Helen Bui 9/9/24</t>
  </si>
  <si>
    <t>Check</t>
  </si>
  <si>
    <t>Projects Not included in "PP Post Test Year" Query</t>
  </si>
  <si>
    <t>G:\PLANTACC\Rate Case\UNSG\2024-06 UNSG Rate Case\1 - Proformas\Post Test Year Plant\Support not included\Forecast UNSG -Helen Updated.xlsx</t>
  </si>
  <si>
    <t>Diff from Lead schedule</t>
  </si>
  <si>
    <t>PP 3Query (tab 3.4 PP Post Test)</t>
  </si>
  <si>
    <t>Jul-24 to Jun-25 Actuals</t>
  </si>
  <si>
    <t>Prescott Phase 1 New Offices Adding</t>
  </si>
  <si>
    <t>DP11083-253900A</t>
  </si>
  <si>
    <t>Installing new Collector Verde</t>
  </si>
  <si>
    <t>DV10343-255970A</t>
  </si>
  <si>
    <t>Installing New Repeater at Black Hi</t>
  </si>
  <si>
    <t>DV10345-255970A</t>
  </si>
  <si>
    <t>Installing New Collector at Amante</t>
  </si>
  <si>
    <t>DV10344-255970A</t>
  </si>
  <si>
    <t>Installing New Collector and Modem</t>
  </si>
  <si>
    <t>DV10349-255970A</t>
  </si>
  <si>
    <t>DV10348-255970A</t>
  </si>
  <si>
    <t>DV10347-255970A</t>
  </si>
  <si>
    <t>DV10346-255970A</t>
  </si>
  <si>
    <t>Replacing the collector &amp; modem at</t>
  </si>
  <si>
    <t>DP11079-253970A</t>
  </si>
  <si>
    <t>Mini Excavator - New unit 00414</t>
  </si>
  <si>
    <t>DA10311-250960A</t>
  </si>
  <si>
    <t>Rough Terrain Forklift 4x4- #00416</t>
  </si>
  <si>
    <t>DA10315-250960A</t>
  </si>
  <si>
    <t>Backhoe 4x4 - New Unit 00418</t>
  </si>
  <si>
    <t>DA10319-250960A</t>
  </si>
  <si>
    <t>Backhoe 4x4 with hydraulic hammer -</t>
  </si>
  <si>
    <t>DA10322-250960A</t>
  </si>
  <si>
    <t>FLAGW</t>
  </si>
  <si>
    <t>Hydraulic Hammer Attachment-#00409</t>
  </si>
  <si>
    <t>DA10307-250960A</t>
  </si>
  <si>
    <t>New Unit 00409 - Hydraulic Hammer a</t>
  </si>
  <si>
    <t>HAVAS</t>
  </si>
  <si>
    <t>Mini Excavator w/ Thumb and Hammer</t>
  </si>
  <si>
    <t>Hydraulic Hammer B4S - Unit 00415</t>
  </si>
  <si>
    <t>DA10312-250960A</t>
  </si>
  <si>
    <t>Concrete Saw - New Unit 00394</t>
  </si>
  <si>
    <t>Vacuum Trailer - New Unit 90297</t>
  </si>
  <si>
    <t>DA10317-250000A</t>
  </si>
  <si>
    <t>Vacuum Trailer - New Unit 90296</t>
  </si>
  <si>
    <t>DA10316-250000A</t>
  </si>
  <si>
    <t>UTV 4 seater Side By Side - #00413</t>
  </si>
  <si>
    <t>DA10310-250000A</t>
  </si>
  <si>
    <t>10-wheel dump truck- Unit 80086</t>
  </si>
  <si>
    <t>10 - Wheel Dump Truck‐ Unit 80085</t>
  </si>
  <si>
    <t>10 - Wheel Dump Truck- Unit 80084</t>
  </si>
  <si>
    <t>C7</t>
  </si>
  <si>
    <t>LARGE SUV 4X4 - NEW UNIT 10474</t>
  </si>
  <si>
    <t>DA10309-250000A</t>
  </si>
  <si>
    <t>Truck 1/4 Ton 4X4 CC SB-#10473</t>
  </si>
  <si>
    <t>DA10308-250000A</t>
  </si>
  <si>
    <t>10-Wheel Dump Truck- Unit 80085</t>
  </si>
  <si>
    <t>10-Wheel Dump Truck- Unit 80084</t>
  </si>
  <si>
    <t>3/4 Ton EC 4x4 LB New Unit 20239</t>
  </si>
  <si>
    <t>C2</t>
  </si>
  <si>
    <t>Truck 1/2 Ton 4x4 CC SB - New Unit</t>
  </si>
  <si>
    <t>Truck 1/2 Ton 4x4 EC SB - New Unit</t>
  </si>
  <si>
    <t>16K lb Tilt Bed Trailer - New Uni</t>
  </si>
  <si>
    <t>3/4 Ton Truck CC 4x4 SB Gasoline -</t>
  </si>
  <si>
    <t>Installing new completed seperating</t>
  </si>
  <si>
    <t>DL10460-257900A</t>
  </si>
  <si>
    <t>Installing Three New High Efficienc</t>
  </si>
  <si>
    <t>DL10461-257900A</t>
  </si>
  <si>
    <t>Installing 2 new complete furnaces</t>
  </si>
  <si>
    <t>DF10753-251900A</t>
  </si>
  <si>
    <t>Replace Sprinkler System for Presco</t>
  </si>
  <si>
    <t>DP11086-253900A</t>
  </si>
  <si>
    <t>Installing a new Rudd Furnaces/AC f</t>
  </si>
  <si>
    <t>DP11085-253900A</t>
  </si>
  <si>
    <t>Installing One New Rudd High Effici</t>
  </si>
  <si>
    <t>DP11084-253900A</t>
  </si>
  <si>
    <t>Turn Key Installation of Flag Pole</t>
  </si>
  <si>
    <t>DV10342-255900A</t>
  </si>
  <si>
    <t>Materials Storage Lot Landscaping a</t>
  </si>
  <si>
    <t>DP11081-253900A</t>
  </si>
  <si>
    <t>Installing new awning structure for</t>
  </si>
  <si>
    <t>DV10341-255900A</t>
  </si>
  <si>
    <t>MOBILE HAVEN REG STATION - REPLACIN</t>
  </si>
  <si>
    <t>DF22413-251378A</t>
  </si>
  <si>
    <t>RUDD TANK RD MLE</t>
  </si>
  <si>
    <t>DF21888-251100A</t>
  </si>
  <si>
    <t>PINE CANYON CABINS 5-7 MLE</t>
  </si>
  <si>
    <t>DF21986-251100A</t>
  </si>
  <si>
    <t>STONEMAN BLVD 2" PE MLE</t>
  </si>
  <si>
    <t>DF22416-251100A</t>
  </si>
  <si>
    <t>SPRUCE WASH RELOCATE - LINDA VISTA/</t>
  </si>
  <si>
    <t>DF22329-251500B</t>
  </si>
  <si>
    <t>SHADOW MOUNTAIN PHASE 2</t>
  </si>
  <si>
    <t>DF21673-251100A</t>
  </si>
  <si>
    <t>PONDEROSA PARKWAY BLDG 9-13 MLE</t>
  </si>
  <si>
    <t>DF22457-251100A</t>
  </si>
  <si>
    <t>MLE - Kingman Crossing Tract E</t>
  </si>
  <si>
    <t>DK22445-252100A</t>
  </si>
  <si>
    <t>Hartin/Stetson Relocate</t>
  </si>
  <si>
    <t>DP22472-253500B</t>
  </si>
  <si>
    <t>CIONE RANCH 2" PE MLE</t>
  </si>
  <si>
    <t>DF22501-251100A</t>
  </si>
  <si>
    <t>1464 DAVIDSON DR MLE</t>
  </si>
  <si>
    <t>DV22455-255100A</t>
  </si>
  <si>
    <t>1134 Stetson Relocate</t>
  </si>
  <si>
    <t>DP22470-253500B</t>
  </si>
  <si>
    <t>MLE 25 S Foothills Blvd - TY</t>
  </si>
  <si>
    <t>DL22407-257100A</t>
  </si>
  <si>
    <t>2" PVC MAIN REPLACEMENT AT 1700 ANI</t>
  </si>
  <si>
    <t>DH22450-252100A</t>
  </si>
  <si>
    <t>MLE 340 W Cooley - SL</t>
  </si>
  <si>
    <t>DL22306-257100A</t>
  </si>
  <si>
    <t>1800 N GEMINI - FJA MLE</t>
  </si>
  <si>
    <t>DF22296-251100A</t>
  </si>
  <si>
    <t>Stringfield Phase 1</t>
  </si>
  <si>
    <t>DP22033-253100A</t>
  </si>
  <si>
    <t>W DREAMVIEW TRL MLE</t>
  </si>
  <si>
    <t>DF22295-251100A</t>
  </si>
  <si>
    <t>Viewpoint Roundup Intersection</t>
  </si>
  <si>
    <t>DP21365-253501B</t>
  </si>
  <si>
    <t>Findlay MLE</t>
  </si>
  <si>
    <t>DP22307-253100A</t>
  </si>
  <si>
    <t>2" PE Main Leak Repair at 2680 Sout</t>
  </si>
  <si>
    <t>DH22402-252100A</t>
  </si>
  <si>
    <t>SYCAMORE VISTA LLC MLE</t>
  </si>
  <si>
    <t>DV22392-255100A</t>
  </si>
  <si>
    <t>MLE 3461 Oak View Ln - LS</t>
  </si>
  <si>
    <t>DL22345-257100A</t>
  </si>
  <si>
    <t>Venice Way MLE</t>
  </si>
  <si>
    <t>DP22383-253100A</t>
  </si>
  <si>
    <t>251100A - MAINS</t>
  </si>
  <si>
    <t>DF21922-251100A</t>
  </si>
  <si>
    <t>MLE - Walleck Ranch Tract 1961-K</t>
  </si>
  <si>
    <t>DK22282-252100A</t>
  </si>
  <si>
    <t>MLE 741 FOREST RD-BOWERS</t>
  </si>
  <si>
    <t>DV22352-255100A</t>
  </si>
  <si>
    <t>South Ranch Phase 3A</t>
  </si>
  <si>
    <t>DP22349-253100A</t>
  </si>
  <si>
    <t>MLE 518 Whispering Pines Ln - PT</t>
  </si>
  <si>
    <t>DL22357-257100A</t>
  </si>
  <si>
    <t>ASPEN RIDGE ESTATES IIA-APPALOOSA S</t>
  </si>
  <si>
    <t>DF22106-251100A</t>
  </si>
  <si>
    <t>SCHULTZ CREEK RELOCATE</t>
  </si>
  <si>
    <t>DF22274-251500B</t>
  </si>
  <si>
    <t>Jasper Phase 2A</t>
  </si>
  <si>
    <t>DP21620-253100A</t>
  </si>
  <si>
    <t>Welker Sulfur filters for Prescott</t>
  </si>
  <si>
    <t>DP22491-253379A</t>
  </si>
  <si>
    <t>G379 - Measr and Reg Stat Equip-Cty</t>
  </si>
  <si>
    <t>Rebuild Relief Stack (Rio Rico Stab</t>
  </si>
  <si>
    <t>DS22265-256378A</t>
  </si>
  <si>
    <t>RE-DESIGN RELIEF STACK ON CAMP VERD</t>
  </si>
  <si>
    <t>DV22452-255378A</t>
  </si>
  <si>
    <t>LITTLE AMERICA REG STATION 04-1259</t>
  </si>
  <si>
    <t>DF22052-251378A</t>
  </si>
  <si>
    <t>HUNTINGTON REG STATION 04-1273</t>
  </si>
  <si>
    <t>DF22055-251378A</t>
  </si>
  <si>
    <t>Replace Gas Valve at Mary Welty Reg</t>
  </si>
  <si>
    <t>DS22424-256378A</t>
  </si>
  <si>
    <t>KILTIE LN REG SPOOL #2</t>
  </si>
  <si>
    <t>DF22414-251378A</t>
  </si>
  <si>
    <t>KACHINA VILLAGE REG STATION 04-1270</t>
  </si>
  <si>
    <t>DF22053-251378A</t>
  </si>
  <si>
    <t>2" PVC MAIN REPLACEMENT AT 2530 HON</t>
  </si>
  <si>
    <t>DH22469-252100A</t>
  </si>
  <si>
    <t>2" PVC MAIN REPLACEMENT AT 1048 HUR</t>
  </si>
  <si>
    <t>DH22476-252100A</t>
  </si>
  <si>
    <t>INSTALLING KEROTEST AT THE INTERSEC</t>
  </si>
  <si>
    <t>DF22403-251100A</t>
  </si>
  <si>
    <t>SI - Upgrading System 6</t>
  </si>
  <si>
    <t>DK22394-252400S</t>
  </si>
  <si>
    <t>2" PVC MAIN REPLACEMENT AT 1515 RUS</t>
  </si>
  <si>
    <t>DH22438-252100A</t>
  </si>
  <si>
    <t>Rosser St C&amp;M Repair</t>
  </si>
  <si>
    <t>DP22502-253100A</t>
  </si>
  <si>
    <t>Remove Gas Valve in Front of 2340 C</t>
  </si>
  <si>
    <t>DS22521-256101A</t>
  </si>
  <si>
    <t>Relocate about 200' of 2" STL Gas</t>
  </si>
  <si>
    <t>DS22446-256100A</t>
  </si>
  <si>
    <t>PVC Replacement on Ames Ave (Benton</t>
  </si>
  <si>
    <t>DK22489-252406S</t>
  </si>
  <si>
    <t>PVC Replacement on Ames (Bank to Me</t>
  </si>
  <si>
    <t>DK22506-252406S</t>
  </si>
  <si>
    <t>PVC - Replacement on Ames (Roosevel</t>
  </si>
  <si>
    <t>DK22459-252406S</t>
  </si>
  <si>
    <t>MLE 7th St S - SF</t>
  </si>
  <si>
    <t>DL22442-257100A</t>
  </si>
  <si>
    <t>MLE - Marshall St from Suffock Ave</t>
  </si>
  <si>
    <t>DK22466-252400S</t>
  </si>
  <si>
    <t>Lower 2 inch PE Main Line 214 Verde</t>
  </si>
  <si>
    <t>DL22534-257100A</t>
  </si>
  <si>
    <t>PVC Replacement On Potter Ave from</t>
  </si>
  <si>
    <t>DK22312-252406S</t>
  </si>
  <si>
    <t>LOWERING 2" STL MAIN AT LINDA VISTA</t>
  </si>
  <si>
    <t>DF22479-251500B</t>
  </si>
  <si>
    <t>LEAK Repair &amp; Repl - Intersection o</t>
  </si>
  <si>
    <t>DK22490-252100A</t>
  </si>
  <si>
    <t>Jovian Dr. Remove</t>
  </si>
  <si>
    <t>DP22425-253100A</t>
  </si>
  <si>
    <t>Install and remove Ridgecrest St -</t>
  </si>
  <si>
    <t>DL22461-257100A</t>
  </si>
  <si>
    <t>CONT - RELOCATE 2336 MARLENE AVE</t>
  </si>
  <si>
    <t>DK22439-252100A</t>
  </si>
  <si>
    <t>737 FLORA ST C&amp;M REPAIR</t>
  </si>
  <si>
    <t>DP22468-253100A</t>
  </si>
  <si>
    <t>255100A HIT LINE SE CORNER 1298 FIN</t>
  </si>
  <si>
    <t>DV22487-255100A</t>
  </si>
  <si>
    <t>2201 View Dr. Reloate</t>
  </si>
  <si>
    <t>DP22498-253500B</t>
  </si>
  <si>
    <t>2" PVC Main Repair at 2101 Palo Ver</t>
  </si>
  <si>
    <t>DH22492-252100A</t>
  </si>
  <si>
    <t>2" PVC Main Repair at 1530 Palo Ver</t>
  </si>
  <si>
    <t>DH22495-252100A</t>
  </si>
  <si>
    <t>2" PVC MAIN REPAIR AT 2640 LAVERNE</t>
  </si>
  <si>
    <t>DH22509-252100A</t>
  </si>
  <si>
    <t>2" PVC MAIN LEAK REPAIR AT 2649 ANI</t>
  </si>
  <si>
    <t>DH22482-252100A</t>
  </si>
  <si>
    <t>2" PVC Leak Repair at 580 Knobhill</t>
  </si>
  <si>
    <t>DH22535-252100A</t>
  </si>
  <si>
    <t>2" PVC Leak Repair at 1639 Russell</t>
  </si>
  <si>
    <t>DH22536-252100A</t>
  </si>
  <si>
    <t>2" PVC Leak Repair at 1460 Nautilus</t>
  </si>
  <si>
    <t>DH22480-252100A</t>
  </si>
  <si>
    <t>2" PE main Leak Repair at 705 Meado</t>
  </si>
  <si>
    <t>DH22523-252100A</t>
  </si>
  <si>
    <t>2" PE Main Replacement AT 2475 BAR</t>
  </si>
  <si>
    <t>DH22475-252100A</t>
  </si>
  <si>
    <t>2" PE Main Leak Repair at 1902 Will</t>
  </si>
  <si>
    <t>DH22541-252100A</t>
  </si>
  <si>
    <t>126 HILLSIDE C&amp;M REPAIR</t>
  </si>
  <si>
    <t>DP22433-253100A</t>
  </si>
  <si>
    <t>LEAK Repair &amp; Repl - 509 E Andy Dev</t>
  </si>
  <si>
    <t>DK22327-252100A</t>
  </si>
  <si>
    <t>HAMPTON INN RE-INSTALL MAIN</t>
  </si>
  <si>
    <t>DF21730-251100A</t>
  </si>
  <si>
    <t>PVC abandonment behind Diane and Jo</t>
  </si>
  <si>
    <t>DH22399-252403S</t>
  </si>
  <si>
    <t>Pine Dr PI Phase 2</t>
  </si>
  <si>
    <t>DP22318-253500B</t>
  </si>
  <si>
    <t>2" PVC MAIN REPLACEMENT AT 2655 JOD</t>
  </si>
  <si>
    <t>DH22453-252100A</t>
  </si>
  <si>
    <t>2" PVC MAIN REPLACEMENT AT 2509 HON</t>
  </si>
  <si>
    <t>DH22449-252100A</t>
  </si>
  <si>
    <t>Replace 65' of 2" PE Gas Main Due t</t>
  </si>
  <si>
    <t>DS22458-256100A</t>
  </si>
  <si>
    <t>PVC - Replacement on Potter (Melody</t>
  </si>
  <si>
    <t>DK22435-252406S</t>
  </si>
  <si>
    <t>2" PVC Main Leak Repair at 2736 Hon</t>
  </si>
  <si>
    <t>DH22423-252100A</t>
  </si>
  <si>
    <t>2635 Honeybear Dr. 2" PVC Leak Repa</t>
  </si>
  <si>
    <t>DH22430-252100A</t>
  </si>
  <si>
    <t>2" PVC MAIN REPLACEMENT AT 2690 HON</t>
  </si>
  <si>
    <t>DH22434-252100A</t>
  </si>
  <si>
    <t>[WMS Transfer]-SI - Mission Wells 4</t>
  </si>
  <si>
    <t>DK22356-252400S</t>
  </si>
  <si>
    <t>PVC abandonment North Joyce</t>
  </si>
  <si>
    <t>DH22400-252403S</t>
  </si>
  <si>
    <t>MOGOLLON DROPPING 2" STL MAIN</t>
  </si>
  <si>
    <t>REPL - 4900 Industrial Blvd</t>
  </si>
  <si>
    <t>DK22454-252100A</t>
  </si>
  <si>
    <t>PVC - Replacement on Potter (Bank S</t>
  </si>
  <si>
    <t>DK22422-252406S</t>
  </si>
  <si>
    <t>Jasper Phase 3C</t>
  </si>
  <si>
    <t>DP22386-253100A</t>
  </si>
  <si>
    <t>2" PE Main Leak Repair at 2411 Dawn</t>
  </si>
  <si>
    <t>DH22426-252100A</t>
  </si>
  <si>
    <t>PVC Replacement on Potter from Bent</t>
  </si>
  <si>
    <t>DK22358-252406S</t>
  </si>
  <si>
    <t>2" PVC Main Replacement at 1559 Cat</t>
  </si>
  <si>
    <t>DH22405-252100A</t>
  </si>
  <si>
    <t>[WMS Transfer]-SI - Mineral Park @</t>
  </si>
  <si>
    <t>DK22355-252400S</t>
  </si>
  <si>
    <t>PVC Replacment at 3255 Rutherford s</t>
  </si>
  <si>
    <t>DK22364-252406S</t>
  </si>
  <si>
    <t>DMG - 1721 Florence Ave</t>
  </si>
  <si>
    <t>DK22388-252100A</t>
  </si>
  <si>
    <t>DMG - 1570 E Devlin Ave</t>
  </si>
  <si>
    <t>DK22387-252100A</t>
  </si>
  <si>
    <t>DMG - Corner of Carver Ave &amp; Bank S</t>
  </si>
  <si>
    <t>DK22431-252100A</t>
  </si>
  <si>
    <t>Remove &amp; Install 2" PE Pipe 1001 E</t>
  </si>
  <si>
    <t>DL22432-257100A</t>
  </si>
  <si>
    <t>View Dr PI</t>
  </si>
  <si>
    <t>DP22361-253500B</t>
  </si>
  <si>
    <t>Remove/Install 4" STL FB Pipe Prair</t>
  </si>
  <si>
    <t>DL22411-257400S</t>
  </si>
  <si>
    <t>SI - Mission Wells 4" Isolation Val</t>
  </si>
  <si>
    <t>PVC Replace Rd 2 South Ph1</t>
  </si>
  <si>
    <t>DP22256-253401A</t>
  </si>
  <si>
    <t>System Improvement - Mikes Pike Win</t>
  </si>
  <si>
    <t>DL22375-257400S</t>
  </si>
  <si>
    <t>PVC abandonment on Diane</t>
  </si>
  <si>
    <t>DH22381-252403S</t>
  </si>
  <si>
    <t>4" PE Main Replacement at 6510 Show</t>
  </si>
  <si>
    <t>DH22395-252100A</t>
  </si>
  <si>
    <t>SI - Mineral Park @ Irrigation Well</t>
  </si>
  <si>
    <t>1204 Cloudburst Dr. C&amp;M Repair</t>
  </si>
  <si>
    <t>DP22380-253100A</t>
  </si>
  <si>
    <t>2" PVC MAIN LEAK REAIR AT 1618 SEA</t>
  </si>
  <si>
    <t>DH22376-252100A</t>
  </si>
  <si>
    <t>LEAK Repair &amp; Repl - 109 Seventh St</t>
  </si>
  <si>
    <t>DK22365-252100A</t>
  </si>
  <si>
    <t>CITY OF COTTONWOOD 10TH ST &amp; MAIN R</t>
  </si>
  <si>
    <t>DV22354-255100A</t>
  </si>
  <si>
    <t>Main extention to replace PVC servi</t>
  </si>
  <si>
    <t>DH22374-252403S</t>
  </si>
  <si>
    <t>FRONTIER UNMARKED MAIN</t>
  </si>
  <si>
    <t>DF22389-251100A</t>
  </si>
  <si>
    <t>Replace 3' of 2" STL Gas Main in Fr</t>
  </si>
  <si>
    <t>DS22384-256100A</t>
  </si>
  <si>
    <t>CONT - Relocate Charleston Ct Mainl</t>
  </si>
  <si>
    <t>DK22314-252100A</t>
  </si>
  <si>
    <t>MEADE LN 4" STL MAIN REPAIR</t>
  </si>
  <si>
    <t>DF22372-251100A</t>
  </si>
  <si>
    <t>EMERGENCY MEADE LN 4" STL MAIN</t>
  </si>
  <si>
    <t>DF22370-251100A</t>
  </si>
  <si>
    <t>Bradshaw Dr. and Jacob Ln. C&amp;M Repa</t>
  </si>
  <si>
    <t>DP22378-253100A</t>
  </si>
  <si>
    <t>PVC abandonment on Rutherford</t>
  </si>
  <si>
    <t>DK22397-252406S</t>
  </si>
  <si>
    <t>PVC replacement at 3829 London Brid</t>
  </si>
  <si>
    <t>DH22174-252403S</t>
  </si>
  <si>
    <t>Forest Service 5 yr rent for licens</t>
  </si>
  <si>
    <t>DA10356-250010A</t>
  </si>
  <si>
    <t>AZ-030408-018 ASLD 10 year payment</t>
  </si>
  <si>
    <t>DA10350-250010A</t>
  </si>
  <si>
    <t>FCS 4.6 Upgrade (UNSGAS)</t>
  </si>
  <si>
    <t>DA10355-250921A</t>
  </si>
  <si>
    <t>G303 - Misc Intangible Plant</t>
  </si>
  <si>
    <t>S2</t>
  </si>
  <si>
    <t>DA10349-250974A</t>
  </si>
  <si>
    <t>Land Purchase Show Low, Admin/Opera</t>
  </si>
  <si>
    <t>DA10353-257971A</t>
  </si>
  <si>
    <t>G389 - Land and Land Rights</t>
  </si>
  <si>
    <t>Land-B389</t>
  </si>
  <si>
    <t>38900101</t>
  </si>
  <si>
    <t>LD</t>
  </si>
  <si>
    <t>16025.0105-Plant in Serv-Future Use</t>
  </si>
  <si>
    <t>Backfilling Machine</t>
  </si>
  <si>
    <t>39600301</t>
  </si>
  <si>
    <t>Pile Driver</t>
  </si>
  <si>
    <t>39601701</t>
  </si>
  <si>
    <t>Backhoe</t>
  </si>
  <si>
    <t>39600401</t>
  </si>
  <si>
    <t>Trailer</t>
  </si>
  <si>
    <t>39201001</t>
  </si>
  <si>
    <t>All Terrain Vehicle</t>
  </si>
  <si>
    <t>39200101</t>
  </si>
  <si>
    <t>Passenger Car</t>
  </si>
  <si>
    <t>39200401</t>
  </si>
  <si>
    <t>Furnace-B390</t>
  </si>
  <si>
    <t>39001810</t>
  </si>
  <si>
    <t>Flag Pole</t>
  </si>
  <si>
    <t>39001301</t>
  </si>
  <si>
    <t>Awnings-B390</t>
  </si>
  <si>
    <t>39000101</t>
  </si>
  <si>
    <t>4TH STREET RELOCATE</t>
  </si>
  <si>
    <t>DF22105-251500B</t>
  </si>
  <si>
    <t>Filter/Separator,Coalescing-G379</t>
  </si>
  <si>
    <t>37902001</t>
  </si>
  <si>
    <t>Valves-G379</t>
  </si>
  <si>
    <t>37900701</t>
  </si>
  <si>
    <t>Steel Piping-G379</t>
  </si>
  <si>
    <t>37900501</t>
  </si>
  <si>
    <t>Meters/Gauges-G379</t>
  </si>
  <si>
    <t>37900201</t>
  </si>
  <si>
    <t>Regulators-G379</t>
  </si>
  <si>
    <t>37900103</t>
  </si>
  <si>
    <t>Valves-G378</t>
  </si>
  <si>
    <t>37801001</t>
  </si>
  <si>
    <t>Recorders-G378</t>
  </si>
  <si>
    <t>37800102</t>
  </si>
  <si>
    <t>Expired Customer Advances for Kingm</t>
  </si>
  <si>
    <t>EXADVK0-252101R</t>
  </si>
  <si>
    <t>450-500 LUKE DR</t>
  </si>
  <si>
    <t>DV22456-255100A</t>
  </si>
  <si>
    <t>PVC abandonment on London Bridge Ro</t>
  </si>
  <si>
    <t>DH22401-252403S</t>
  </si>
  <si>
    <t>CONT - Main Removal @ Petro (Blake</t>
  </si>
  <si>
    <t>DK22415-252100A</t>
  </si>
  <si>
    <t>LINDA VISTA CROSSING CIAC</t>
  </si>
  <si>
    <t>DF22270-251500B</t>
  </si>
  <si>
    <t>PVC abandonment at 3251 London brid</t>
  </si>
  <si>
    <t>DH22362-252403S</t>
  </si>
  <si>
    <t>G375 - Structures and Improvements</t>
  </si>
  <si>
    <t>Fencing/Gates-G375</t>
  </si>
  <si>
    <t>37500101</t>
  </si>
  <si>
    <t>5 Year Easements and Rights of-G374</t>
  </si>
  <si>
    <t>37400202</t>
  </si>
  <si>
    <t>20 Year Easements and Rights o-G374</t>
  </si>
  <si>
    <t>37400204</t>
  </si>
  <si>
    <t>10 Year Easements and Rights o-G374</t>
  </si>
  <si>
    <t>37400203</t>
  </si>
  <si>
    <r>
      <rPr>
        <sz val="8"/>
        <color theme="1"/>
        <rFont val="Calibri"/>
        <family val="2"/>
      </rPr>
      <t xml:space="preserve">FERC Activity Code Desc is equal to / is in </t>
    </r>
    <r>
      <rPr>
        <b/>
        <sz val="8"/>
        <color theme="1"/>
        <rFont val="Calibri"/>
        <family val="2"/>
      </rPr>
      <t>Addition</t>
    </r>
  </si>
  <si>
    <r>
      <rPr>
        <sz val="8"/>
        <color theme="1"/>
        <rFont val="Calibri"/>
        <family val="2"/>
      </rPr>
      <t xml:space="preserve">Company ID is equal to / is in </t>
    </r>
    <r>
      <rPr>
        <b/>
        <sz val="8"/>
        <color theme="1"/>
        <rFont val="Calibri"/>
        <family val="2"/>
      </rPr>
      <t>32</t>
    </r>
  </si>
  <si>
    <r>
      <rPr>
        <sz val="8"/>
        <color theme="1"/>
        <rFont val="Calibri"/>
        <family val="2"/>
      </rPr>
      <t xml:space="preserve">GL Posting Mo Yr is equal to </t>
    </r>
    <r>
      <rPr>
        <b/>
        <sz val="8"/>
        <color theme="1"/>
        <rFont val="Calibri"/>
        <family val="2"/>
      </rPr>
      <t>202407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202408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202409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202410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202411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202412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202501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202502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202503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202504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202505</t>
    </r>
    <r>
      <rPr>
        <sz val="8"/>
        <color theme="1"/>
        <rFont val="Calibri"/>
        <family val="2"/>
      </rPr>
      <t xml:space="preserve"> , </t>
    </r>
    <r>
      <rPr>
        <b/>
        <sz val="8"/>
        <color theme="1"/>
        <rFont val="Calibri"/>
        <family val="2"/>
      </rPr>
      <t>202506</t>
    </r>
  </si>
  <si>
    <r>
      <rPr>
        <sz val="8"/>
        <color theme="1"/>
        <rFont val="Calibri"/>
        <family val="2"/>
      </rPr>
      <t xml:space="preserve">External Account Code is not LIKE (pattern match) </t>
    </r>
    <r>
      <rPr>
        <b/>
        <sz val="8"/>
        <color theme="1"/>
        <rFont val="Calibri"/>
        <family val="2"/>
      </rPr>
      <t>%ARC</t>
    </r>
  </si>
  <si>
    <t>G375 Total</t>
  </si>
  <si>
    <t>250921A</t>
  </si>
  <si>
    <t>G303 Total</t>
  </si>
  <si>
    <t>257971A</t>
  </si>
  <si>
    <t>Time run: 7/15/2025 1:39:59 PM</t>
  </si>
  <si>
    <t>250961B</t>
  </si>
  <si>
    <t>2025 ND UNSG Infra Ref UNSG</t>
  </si>
  <si>
    <t>UNSG Show Low Land Purchase</t>
  </si>
  <si>
    <t>389 - Land &amp; Land Rights</t>
  </si>
  <si>
    <t>389 - Land &amp; Land Rights Total</t>
  </si>
  <si>
    <t>387 - Other Equipment Total</t>
  </si>
  <si>
    <t>389LDSHOWL</t>
  </si>
  <si>
    <t>303 - Miscellaneous Intangible Plant Total</t>
  </si>
  <si>
    <t>375 - Structures and Improvements</t>
  </si>
  <si>
    <t>375 - Structures and Improvements Total</t>
  </si>
  <si>
    <t>375XX00000</t>
  </si>
  <si>
    <t>374RWAZ00000</t>
  </si>
  <si>
    <t>390XXPRESC</t>
  </si>
  <si>
    <t>390XXSHOWL</t>
  </si>
  <si>
    <t>390XXCOTTN</t>
  </si>
  <si>
    <t>390XXFLAGA</t>
  </si>
  <si>
    <t>391NTPRESC</t>
  </si>
  <si>
    <t>391OEPRESC</t>
  </si>
  <si>
    <t>391CPFLAGA</t>
  </si>
  <si>
    <t>391NTFLAGA</t>
  </si>
  <si>
    <t>391OECOTTN</t>
  </si>
  <si>
    <t>391OEFLAGA</t>
  </si>
  <si>
    <t>391OESHOWL</t>
  </si>
  <si>
    <t>392C100000</t>
  </si>
  <si>
    <t>392C200000</t>
  </si>
  <si>
    <t>392C700000</t>
  </si>
  <si>
    <t>392C900000</t>
  </si>
  <si>
    <t>394XXCOTTN</t>
  </si>
  <si>
    <t>394XXKINGM</t>
  </si>
  <si>
    <t>394XXHAVAS</t>
  </si>
  <si>
    <t>394XXSHOWL</t>
  </si>
  <si>
    <t>394XXFLAG0</t>
  </si>
  <si>
    <t>394XXSCWHG</t>
  </si>
  <si>
    <t>394XXPRESC</t>
  </si>
  <si>
    <t>396XXCOTTN</t>
  </si>
  <si>
    <t>396XXFLAGW</t>
  </si>
  <si>
    <t>396XXHAVAS</t>
  </si>
  <si>
    <t>396XXPRESC</t>
  </si>
  <si>
    <t>396XXSHOWL</t>
  </si>
  <si>
    <t>397XXPRESC</t>
  </si>
  <si>
    <t>397XXFLAGA</t>
  </si>
  <si>
    <t>397XXSHOWL</t>
  </si>
  <si>
    <t>397XXCOTTN</t>
  </si>
  <si>
    <t>398XXPRESC</t>
  </si>
  <si>
    <t xml:space="preserve">Manually entered Actuals &amp; DeprGroup based on Depr Group adds tab </t>
  </si>
  <si>
    <t>Split between depr groups in lead schedule</t>
  </si>
  <si>
    <t>375</t>
  </si>
  <si>
    <t>389</t>
  </si>
  <si>
    <t>no split - same rate NT &amp; CP</t>
  </si>
  <si>
    <t xml:space="preserve">Manually entered Actuals, Delayed Unitization &amp; DeprGroup based on Depr Group adds tab </t>
  </si>
  <si>
    <t>Manual add of depr group &amp; rate - S2 is 5 year life (Over $100K)</t>
  </si>
  <si>
    <t>Manual Input or Pg 2.1</t>
  </si>
  <si>
    <t>Exclude: New Installs (380A)</t>
  </si>
  <si>
    <t xml:space="preserve">PIVOT Table of Tab 2024_2025 Adds </t>
  </si>
  <si>
    <t xml:space="preserve">Copy &amp; PasteValues - PIVOT Table of Tab "2024_2025 Adds </t>
  </si>
  <si>
    <t xml:space="preserve">PIVOT Table of Tab "2024_2025 Adds </t>
  </si>
  <si>
    <t>Excluded Prescott Public Improvements billable project 253501B and New Services blankets (End in 380A), also excludes G389 Show Low Land purchase in FERC 105 Plant Held for Future Use</t>
  </si>
  <si>
    <t>Land Reduction</t>
  </si>
  <si>
    <t xml:space="preserve">To adjust rate base to include used and useful plant additions that have been placed in service between July 2024 and June 2025.  </t>
  </si>
  <si>
    <t>7/15/2025, 7/25/2025</t>
  </si>
  <si>
    <t>Cassandra Ruiz/David Cada</t>
  </si>
  <si>
    <t>Actuals V1 Debit</t>
  </si>
  <si>
    <t xml:space="preserve">Actuals V1 Net Entry </t>
  </si>
  <si>
    <t>File updated for the removal of Project 257971A - UNSG Show Low Land Purchase in the amount of $994,275. This asset is currently recorded in FERC 105, Plant Held for Future Use</t>
  </si>
  <si>
    <t xml:space="preserve">Less: </t>
  </si>
  <si>
    <t>G389 Show Low Land held in FERC 105</t>
  </si>
  <si>
    <t>V2 Adj Total</t>
  </si>
  <si>
    <t>To adjust rate base to include used and useful plant additions that have been placed in service between July 2024 and June 2025.</t>
  </si>
  <si>
    <t>File updated for the removal of Project 257971A - UNSG Show Low Land Purchase in the amount of $994,275. This asset is currently recorded in FERC 105, Plant Held for Future Use.</t>
  </si>
  <si>
    <t>CONFIDENTIAL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</si>
</sst>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[$-409]mmmm\ d\,\ yyyy;@"/>
    <numFmt numFmtId="167" formatCode="&quot;$&quot;#,##0"/>
    <numFmt numFmtId="168" formatCode="_(&quot;$&quot;* #,##0_);_(&quot;$&quot;* \(#,##0\);_(&quot;$&quot;* &quot;-&quot;??_);_(@_)"/>
    <numFmt numFmtId="169" formatCode="_(* #,##0.0_);_(* \(#,##0.0\);_(* &quot;-&quot;??_);_(@_)"/>
    <numFmt numFmtId="170" formatCode="mmmm\ d\,\ yyyy"/>
    <numFmt numFmtId="171" formatCode="&quot;$&quot;#,##0.00"/>
  </numFmts>
  <fonts count="7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b/>
      <sz val="9"/>
      <color rgb="FFFF0000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8"/>
      <color rgb="FFFF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10"/>
      <name val="MS Sans Serif"/>
    </font>
    <font>
      <b/>
      <u/>
      <sz val="9"/>
      <name val="Arial"/>
      <family val="2"/>
    </font>
    <font>
      <sz val="9"/>
      <name val="MS Sans Serif"/>
    </font>
    <font>
      <sz val="8"/>
      <color rgb="FFFF0000"/>
      <name val="MS Sans Serif"/>
    </font>
    <font>
      <b/>
      <sz val="10"/>
      <color rgb="FFFF0066"/>
      <name val="Arial"/>
      <family val="2"/>
    </font>
    <font>
      <sz val="10"/>
      <color rgb="FFFF0066"/>
      <name val="Arial"/>
      <family val="2"/>
    </font>
    <font>
      <b/>
      <sz val="9"/>
      <color rgb="FFFF0000"/>
      <name val="Calibri"/>
      <family val="2"/>
    </font>
    <font>
      <b/>
      <sz val="9"/>
      <color theme="1"/>
      <name val="Calibri"/>
      <family val="2"/>
    </font>
    <font>
      <sz val="11"/>
      <name val="Calibri"/>
      <family val="2"/>
    </font>
    <font>
      <b/>
      <sz val="10"/>
      <color rgb="FFFF0000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9"/>
      <color rgb="FFFF0000"/>
      <name val="Calibri"/>
      <family val="2"/>
    </font>
    <font>
      <u/>
      <sz val="8"/>
      <color theme="10"/>
      <name val="Calibri"/>
      <family val="2"/>
    </font>
    <font>
      <b/>
      <sz val="10"/>
      <color theme="1"/>
      <name val="Calibri"/>
      <family val="2"/>
    </font>
    <font>
      <sz val="8"/>
      <color rgb="FF333399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0"/>
      <color rgb="FFFF0000"/>
      <name val="Calibri"/>
      <family val="2"/>
      <scheme val="minor"/>
    </font>
    <font>
      <b/>
      <sz val="11"/>
      <name val="Calibri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indexed="10"/>
      <name val="Arial"/>
      <family val="2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theme="4" tint="0.79998168889431442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/>
      <top/>
      <bottom style="double">
        <color rgb="FF993300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indexed="64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indexed="64"/>
      </top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indexed="64"/>
      </bottom>
      <diagonal/>
    </border>
  </borders>
  <cellStyleXfs count="25">
    <xf numFmtId="0" fontId="0" fillId="0" borderId="0"/>
    <xf numFmtId="43" fontId="11" fillId="0" borderId="0" applyFont="0" applyFill="0" applyBorder="0" applyAlignment="0" applyProtection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2" fillId="0" borderId="0"/>
    <xf numFmtId="0" fontId="7" fillId="0" borderId="0"/>
    <xf numFmtId="0" fontId="31" fillId="0" borderId="0"/>
    <xf numFmtId="0" fontId="22" fillId="0" borderId="0"/>
    <xf numFmtId="0" fontId="31" fillId="0" borderId="0"/>
    <xf numFmtId="0" fontId="35" fillId="0" borderId="0"/>
    <xf numFmtId="0" fontId="35" fillId="0" borderId="0"/>
    <xf numFmtId="44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0" fontId="4" fillId="0" borderId="0"/>
    <xf numFmtId="0" fontId="49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2" fillId="0" borderId="0" applyFont="0" applyFill="0" applyBorder="0" applyAlignment="0" applyProtection="0"/>
    <xf numFmtId="0" fontId="1" fillId="0" borderId="0"/>
  </cellStyleXfs>
  <cellXfs count="458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1" fillId="0" borderId="0" xfId="2"/>
    <xf numFmtId="0" fontId="0" fillId="0" borderId="0" xfId="0" pivotButton="1"/>
    <xf numFmtId="0" fontId="0" fillId="0" borderId="0" xfId="0" applyAlignment="1">
      <alignment horizontal="left"/>
    </xf>
    <xf numFmtId="0" fontId="13" fillId="0" borderId="0" xfId="0" applyFont="1"/>
    <xf numFmtId="43" fontId="0" fillId="0" borderId="0" xfId="1" applyFont="1"/>
    <xf numFmtId="0" fontId="15" fillId="0" borderId="0" xfId="0" applyFont="1"/>
    <xf numFmtId="0" fontId="0" fillId="0" borderId="7" xfId="0" applyBorder="1"/>
    <xf numFmtId="0" fontId="13" fillId="0" borderId="8" xfId="0" applyFont="1" applyBorder="1"/>
    <xf numFmtId="0" fontId="13" fillId="0" borderId="9" xfId="0" applyFont="1" applyBorder="1"/>
    <xf numFmtId="43" fontId="15" fillId="0" borderId="0" xfId="1" applyFont="1"/>
    <xf numFmtId="0" fontId="16" fillId="0" borderId="0" xfId="3" applyFont="1" applyAlignment="1">
      <alignment wrapText="1"/>
    </xf>
    <xf numFmtId="0" fontId="17" fillId="0" borderId="0" xfId="3" applyFont="1"/>
    <xf numFmtId="0" fontId="16" fillId="0" borderId="7" xfId="3" applyFont="1" applyBorder="1" applyAlignment="1">
      <alignment horizontal="center"/>
    </xf>
    <xf numFmtId="0" fontId="16" fillId="0" borderId="7" xfId="3" applyFont="1" applyBorder="1" applyAlignment="1">
      <alignment horizontal="center" wrapText="1"/>
    </xf>
    <xf numFmtId="164" fontId="16" fillId="0" borderId="7" xfId="4" applyNumberFormat="1" applyFont="1" applyFill="1" applyBorder="1" applyAlignment="1">
      <alignment horizontal="center" wrapText="1"/>
    </xf>
    <xf numFmtId="0" fontId="16" fillId="0" borderId="0" xfId="3" applyFont="1" applyAlignment="1">
      <alignment horizontal="center"/>
    </xf>
    <xf numFmtId="164" fontId="17" fillId="0" borderId="0" xfId="3" applyNumberFormat="1" applyFont="1"/>
    <xf numFmtId="0" fontId="16" fillId="9" borderId="8" xfId="3" applyFont="1" applyFill="1" applyBorder="1" applyAlignment="1">
      <alignment wrapText="1"/>
    </xf>
    <xf numFmtId="0" fontId="17" fillId="9" borderId="8" xfId="3" applyFont="1" applyFill="1" applyBorder="1"/>
    <xf numFmtId="165" fontId="17" fillId="0" borderId="0" xfId="3" applyNumberFormat="1" applyFont="1"/>
    <xf numFmtId="0" fontId="17" fillId="9" borderId="0" xfId="3" applyFont="1" applyFill="1"/>
    <xf numFmtId="0" fontId="17" fillId="0" borderId="0" xfId="3" quotePrefix="1" applyFont="1"/>
    <xf numFmtId="43" fontId="13" fillId="0" borderId="8" xfId="1" applyFont="1" applyBorder="1"/>
    <xf numFmtId="0" fontId="8" fillId="0" borderId="0" xfId="3"/>
    <xf numFmtId="164" fontId="0" fillId="0" borderId="0" xfId="4" applyNumberFormat="1" applyFont="1"/>
    <xf numFmtId="0" fontId="24" fillId="0" borderId="0" xfId="0" applyFont="1"/>
    <xf numFmtId="0" fontId="12" fillId="5" borderId="7" xfId="0" applyFont="1" applyFill="1" applyBorder="1" applyAlignment="1">
      <alignment horizontal="center" vertical="center" wrapText="1"/>
    </xf>
    <xf numFmtId="0" fontId="23" fillId="0" borderId="0" xfId="0" applyFont="1"/>
    <xf numFmtId="0" fontId="10" fillId="0" borderId="0" xfId="0" applyFont="1"/>
    <xf numFmtId="164" fontId="10" fillId="0" borderId="0" xfId="4" applyNumberFormat="1" applyFont="1"/>
    <xf numFmtId="0" fontId="0" fillId="8" borderId="7" xfId="0" applyFill="1" applyBorder="1"/>
    <xf numFmtId="0" fontId="0" fillId="7" borderId="7" xfId="0" applyFill="1" applyBorder="1"/>
    <xf numFmtId="0" fontId="15" fillId="0" borderId="0" xfId="0" applyFont="1" applyAlignment="1">
      <alignment horizontal="center"/>
    </xf>
    <xf numFmtId="164" fontId="17" fillId="0" borderId="0" xfId="1" applyNumberFormat="1" applyFont="1" applyFill="1"/>
    <xf numFmtId="164" fontId="18" fillId="0" borderId="0" xfId="1" applyNumberFormat="1" applyFont="1" applyFill="1"/>
    <xf numFmtId="164" fontId="16" fillId="0" borderId="7" xfId="1" quotePrefix="1" applyNumberFormat="1" applyFont="1" applyFill="1" applyBorder="1" applyAlignment="1">
      <alignment horizontal="center" wrapText="1"/>
    </xf>
    <xf numFmtId="164" fontId="16" fillId="0" borderId="7" xfId="1" applyNumberFormat="1" applyFont="1" applyFill="1" applyBorder="1" applyAlignment="1">
      <alignment horizontal="center" wrapText="1"/>
    </xf>
    <xf numFmtId="164" fontId="16" fillId="0" borderId="7" xfId="1" applyNumberFormat="1" applyFont="1" applyFill="1" applyBorder="1" applyAlignment="1">
      <alignment horizontal="center"/>
    </xf>
    <xf numFmtId="164" fontId="16" fillId="9" borderId="8" xfId="1" applyNumberFormat="1" applyFont="1" applyFill="1" applyBorder="1"/>
    <xf numFmtId="164" fontId="17" fillId="0" borderId="0" xfId="1" applyNumberFormat="1" applyFont="1" applyFill="1" applyBorder="1"/>
    <xf numFmtId="164" fontId="0" fillId="0" borderId="0" xfId="1" applyNumberFormat="1" applyFont="1"/>
    <xf numFmtId="164" fontId="13" fillId="0" borderId="8" xfId="1" applyNumberFormat="1" applyFont="1" applyBorder="1"/>
    <xf numFmtId="164" fontId="15" fillId="0" borderId="0" xfId="1" applyNumberFormat="1" applyFont="1" applyAlignment="1">
      <alignment horizontal="right"/>
    </xf>
    <xf numFmtId="164" fontId="20" fillId="0" borderId="0" xfId="1" applyNumberFormat="1" applyFont="1" applyFill="1" applyAlignment="1">
      <alignment horizontal="center"/>
    </xf>
    <xf numFmtId="0" fontId="7" fillId="0" borderId="0" xfId="7"/>
    <xf numFmtId="49" fontId="7" fillId="0" borderId="0" xfId="7" applyNumberFormat="1"/>
    <xf numFmtId="0" fontId="12" fillId="0" borderId="0" xfId="7" applyFont="1" applyAlignment="1">
      <alignment wrapText="1"/>
    </xf>
    <xf numFmtId="49" fontId="12" fillId="0" borderId="0" xfId="7" applyNumberFormat="1" applyFont="1" applyAlignment="1">
      <alignment wrapText="1"/>
    </xf>
    <xf numFmtId="0" fontId="12" fillId="4" borderId="7" xfId="7" applyFont="1" applyFill="1" applyBorder="1" applyAlignment="1">
      <alignment wrapText="1"/>
    </xf>
    <xf numFmtId="49" fontId="12" fillId="9" borderId="7" xfId="7" applyNumberFormat="1" applyFont="1" applyFill="1" applyBorder="1" applyAlignment="1">
      <alignment wrapText="1"/>
    </xf>
    <xf numFmtId="49" fontId="12" fillId="4" borderId="7" xfId="7" applyNumberFormat="1" applyFont="1" applyFill="1" applyBorder="1" applyAlignment="1">
      <alignment wrapText="1"/>
    </xf>
    <xf numFmtId="0" fontId="29" fillId="0" borderId="0" xfId="7" applyFont="1"/>
    <xf numFmtId="0" fontId="11" fillId="0" borderId="0" xfId="0" applyFont="1"/>
    <xf numFmtId="164" fontId="11" fillId="0" borderId="0" xfId="1" applyNumberFormat="1" applyFont="1" applyBorder="1"/>
    <xf numFmtId="0" fontId="28" fillId="0" borderId="0" xfId="0" applyFont="1"/>
    <xf numFmtId="164" fontId="0" fillId="0" borderId="0" xfId="0" applyNumberFormat="1"/>
    <xf numFmtId="164" fontId="15" fillId="0" borderId="0" xfId="1" applyNumberFormat="1" applyFont="1" applyAlignment="1">
      <alignment horizontal="center"/>
    </xf>
    <xf numFmtId="164" fontId="20" fillId="0" borderId="0" xfId="1" applyNumberFormat="1" applyFont="1" applyFill="1" applyAlignment="1">
      <alignment horizontal="center" wrapText="1"/>
    </xf>
    <xf numFmtId="164" fontId="28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right"/>
    </xf>
    <xf numFmtId="49" fontId="20" fillId="0" borderId="0" xfId="7" applyNumberFormat="1" applyFont="1" applyAlignment="1">
      <alignment horizontal="center"/>
    </xf>
    <xf numFmtId="164" fontId="20" fillId="0" borderId="0" xfId="1" applyNumberFormat="1" applyFont="1" applyFill="1" applyBorder="1" applyAlignment="1">
      <alignment horizontal="center"/>
    </xf>
    <xf numFmtId="0" fontId="16" fillId="0" borderId="0" xfId="3" applyFont="1" applyAlignment="1">
      <alignment horizontal="right"/>
    </xf>
    <xf numFmtId="0" fontId="16" fillId="0" borderId="0" xfId="3" applyFont="1" applyAlignment="1">
      <alignment horizontal="right" wrapText="1"/>
    </xf>
    <xf numFmtId="164" fontId="10" fillId="0" borderId="0" xfId="1" applyNumberFormat="1" applyFont="1" applyAlignment="1">
      <alignment horizontal="right"/>
    </xf>
    <xf numFmtId="164" fontId="23" fillId="0" borderId="0" xfId="1" applyNumberFormat="1" applyFont="1" applyAlignment="1">
      <alignment horizontal="right"/>
    </xf>
    <xf numFmtId="164" fontId="28" fillId="0" borderId="0" xfId="1" applyNumberFormat="1" applyFont="1" applyAlignment="1">
      <alignment horizontal="right"/>
    </xf>
    <xf numFmtId="164" fontId="12" fillId="5" borderId="7" xfId="1" applyNumberFormat="1" applyFont="1" applyFill="1" applyBorder="1" applyAlignment="1">
      <alignment horizontal="center" vertical="center" wrapText="1"/>
    </xf>
    <xf numFmtId="164" fontId="12" fillId="10" borderId="7" xfId="1" applyNumberFormat="1" applyFont="1" applyFill="1" applyBorder="1" applyAlignment="1">
      <alignment horizontal="center" vertical="center" wrapText="1"/>
    </xf>
    <xf numFmtId="164" fontId="0" fillId="0" borderId="7" xfId="1" applyNumberFormat="1" applyFont="1" applyBorder="1" applyAlignment="1">
      <alignment horizontal="right"/>
    </xf>
    <xf numFmtId="164" fontId="0" fillId="0" borderId="7" xfId="1" applyNumberFormat="1" applyFont="1" applyFill="1" applyBorder="1"/>
    <xf numFmtId="164" fontId="0" fillId="0" borderId="7" xfId="1" applyNumberFormat="1" applyFont="1" applyFill="1" applyBorder="1" applyAlignment="1">
      <alignment horizontal="right"/>
    </xf>
    <xf numFmtId="164" fontId="0" fillId="0" borderId="7" xfId="1" applyNumberFormat="1" applyFont="1" applyBorder="1"/>
    <xf numFmtId="164" fontId="11" fillId="0" borderId="0" xfId="1" applyNumberFormat="1" applyFont="1" applyAlignment="1">
      <alignment horizontal="right"/>
    </xf>
    <xf numFmtId="0" fontId="17" fillId="0" borderId="0" xfId="7" applyFont="1"/>
    <xf numFmtId="0" fontId="32" fillId="0" borderId="7" xfId="8" applyFont="1" applyBorder="1" applyAlignment="1">
      <alignment vertical="center"/>
    </xf>
    <xf numFmtId="0" fontId="33" fillId="0" borderId="7" xfId="8" applyFont="1" applyBorder="1" applyAlignment="1">
      <alignment horizontal="left" vertical="center"/>
    </xf>
    <xf numFmtId="0" fontId="33" fillId="0" borderId="0" xfId="9" applyFont="1"/>
    <xf numFmtId="0" fontId="34" fillId="0" borderId="0" xfId="9" applyFont="1"/>
    <xf numFmtId="166" fontId="33" fillId="0" borderId="7" xfId="8" applyNumberFormat="1" applyFont="1" applyBorder="1" applyAlignment="1">
      <alignment horizontal="left" vertical="center"/>
    </xf>
    <xf numFmtId="0" fontId="32" fillId="11" borderId="7" xfId="10" applyFont="1" applyFill="1" applyBorder="1" applyAlignment="1">
      <alignment vertical="center"/>
    </xf>
    <xf numFmtId="0" fontId="33" fillId="11" borderId="7" xfId="10" applyFont="1" applyFill="1" applyBorder="1" applyAlignment="1">
      <alignment horizontal="left" vertical="center"/>
    </xf>
    <xf numFmtId="0" fontId="34" fillId="0" borderId="0" xfId="8" applyFont="1" applyAlignment="1">
      <alignment vertical="center"/>
    </xf>
    <xf numFmtId="0" fontId="18" fillId="0" borderId="0" xfId="7" applyFont="1"/>
    <xf numFmtId="0" fontId="32" fillId="0" borderId="13" xfId="8" applyFont="1" applyBorder="1" applyAlignment="1">
      <alignment horizontal="center" vertical="center"/>
    </xf>
    <xf numFmtId="0" fontId="33" fillId="0" borderId="13" xfId="8" applyFont="1" applyBorder="1" applyAlignment="1">
      <alignment horizontal="left" vertical="center"/>
    </xf>
    <xf numFmtId="0" fontId="33" fillId="0" borderId="13" xfId="8" applyFont="1" applyBorder="1" applyAlignment="1">
      <alignment vertical="center"/>
    </xf>
    <xf numFmtId="0" fontId="32" fillId="0" borderId="15" xfId="8" applyFont="1" applyBorder="1" applyAlignment="1">
      <alignment horizontal="center" vertical="center"/>
    </xf>
    <xf numFmtId="0" fontId="32" fillId="0" borderId="14" xfId="8" applyFont="1" applyBorder="1" applyAlignment="1">
      <alignment horizontal="left" vertical="center"/>
    </xf>
    <xf numFmtId="0" fontId="33" fillId="0" borderId="7" xfId="8" applyFont="1" applyBorder="1" applyAlignment="1">
      <alignment horizontal="center" vertical="center"/>
    </xf>
    <xf numFmtId="0" fontId="33" fillId="0" borderId="8" xfId="8" applyFont="1" applyBorder="1" applyAlignment="1">
      <alignment horizontal="left" vertical="center"/>
    </xf>
    <xf numFmtId="5" fontId="33" fillId="0" borderId="7" xfId="8" applyNumberFormat="1" applyFont="1" applyBorder="1" applyAlignment="1">
      <alignment vertical="center"/>
    </xf>
    <xf numFmtId="5" fontId="33" fillId="0" borderId="16" xfId="8" applyNumberFormat="1" applyFont="1" applyBorder="1" applyAlignment="1">
      <alignment vertical="center"/>
    </xf>
    <xf numFmtId="0" fontId="32" fillId="0" borderId="7" xfId="8" quotePrefix="1" applyFont="1" applyBorder="1" applyAlignment="1">
      <alignment horizontal="center" vertical="center"/>
    </xf>
    <xf numFmtId="0" fontId="32" fillId="0" borderId="8" xfId="8" applyFont="1" applyBorder="1" applyAlignment="1">
      <alignment horizontal="left" vertical="center"/>
    </xf>
    <xf numFmtId="0" fontId="33" fillId="0" borderId="7" xfId="11" quotePrefix="1" applyFont="1" applyBorder="1" applyAlignment="1">
      <alignment horizontal="center" vertical="center"/>
    </xf>
    <xf numFmtId="0" fontId="33" fillId="0" borderId="11" xfId="11" applyFont="1" applyBorder="1" applyAlignment="1">
      <alignment horizontal="left" vertical="center"/>
    </xf>
    <xf numFmtId="0" fontId="33" fillId="0" borderId="0" xfId="8" applyFont="1" applyAlignment="1">
      <alignment vertical="center"/>
    </xf>
    <xf numFmtId="0" fontId="32" fillId="0" borderId="0" xfId="8" applyFont="1" applyAlignment="1">
      <alignment horizontal="center" vertical="center"/>
    </xf>
    <xf numFmtId="5" fontId="32" fillId="0" borderId="15" xfId="8" applyNumberFormat="1" applyFont="1" applyBorder="1" applyAlignment="1">
      <alignment horizontal="right" vertical="center"/>
    </xf>
    <xf numFmtId="0" fontId="33" fillId="0" borderId="0" xfId="8" applyFont="1" applyAlignment="1">
      <alignment horizontal="left" vertical="center"/>
    </xf>
    <xf numFmtId="0" fontId="34" fillId="0" borderId="0" xfId="8" applyFont="1" applyAlignment="1">
      <alignment horizontal="center" vertical="center"/>
    </xf>
    <xf numFmtId="167" fontId="32" fillId="0" borderId="10" xfId="8" applyNumberFormat="1" applyFont="1" applyBorder="1" applyAlignment="1">
      <alignment vertical="center"/>
    </xf>
    <xf numFmtId="0" fontId="36" fillId="0" borderId="0" xfId="12" applyFont="1" applyAlignment="1">
      <alignment vertical="center"/>
    </xf>
    <xf numFmtId="0" fontId="37" fillId="0" borderId="0" xfId="12" applyFont="1"/>
    <xf numFmtId="0" fontId="38" fillId="0" borderId="0" xfId="12" applyFont="1"/>
    <xf numFmtId="5" fontId="17" fillId="0" borderId="0" xfId="7" applyNumberFormat="1" applyFont="1"/>
    <xf numFmtId="0" fontId="26" fillId="0" borderId="0" xfId="7" applyFont="1"/>
    <xf numFmtId="168" fontId="17" fillId="0" borderId="9" xfId="7" applyNumberFormat="1" applyFont="1" applyBorder="1"/>
    <xf numFmtId="168" fontId="17" fillId="0" borderId="0" xfId="13" applyNumberFormat="1" applyFont="1"/>
    <xf numFmtId="0" fontId="39" fillId="0" borderId="0" xfId="3" applyFont="1"/>
    <xf numFmtId="0" fontId="8" fillId="0" borderId="0" xfId="3" applyAlignment="1">
      <alignment horizontal="center"/>
    </xf>
    <xf numFmtId="0" fontId="40" fillId="0" borderId="0" xfId="3" applyFont="1"/>
    <xf numFmtId="0" fontId="41" fillId="0" borderId="0" xfId="0" applyFont="1"/>
    <xf numFmtId="164" fontId="13" fillId="0" borderId="0" xfId="1" applyNumberFormat="1" applyFont="1"/>
    <xf numFmtId="0" fontId="19" fillId="0" borderId="0" xfId="0" applyFont="1"/>
    <xf numFmtId="164" fontId="42" fillId="0" borderId="0" xfId="1" applyNumberFormat="1" applyFont="1"/>
    <xf numFmtId="0" fontId="42" fillId="5" borderId="0" xfId="0" applyFont="1" applyFill="1"/>
    <xf numFmtId="0" fontId="19" fillId="5" borderId="0" xfId="0" applyFont="1" applyFill="1"/>
    <xf numFmtId="0" fontId="42" fillId="0" borderId="0" xfId="0" applyFont="1"/>
    <xf numFmtId="0" fontId="42" fillId="5" borderId="6" xfId="0" applyFont="1" applyFill="1" applyBorder="1"/>
    <xf numFmtId="0" fontId="19" fillId="5" borderId="6" xfId="0" applyFont="1" applyFill="1" applyBorder="1"/>
    <xf numFmtId="0" fontId="20" fillId="0" borderId="0" xfId="0" applyFont="1"/>
    <xf numFmtId="0" fontId="13" fillId="7" borderId="13" xfId="0" applyFont="1" applyFill="1" applyBorder="1" applyAlignment="1">
      <alignment wrapText="1"/>
    </xf>
    <xf numFmtId="164" fontId="13" fillId="7" borderId="13" xfId="1" applyNumberFormat="1" applyFont="1" applyFill="1" applyBorder="1" applyAlignment="1">
      <alignment wrapText="1"/>
    </xf>
    <xf numFmtId="0" fontId="13" fillId="0" borderId="17" xfId="0" applyFont="1" applyBorder="1"/>
    <xf numFmtId="164" fontId="13" fillId="0" borderId="17" xfId="1" applyNumberFormat="1" applyFont="1" applyBorder="1"/>
    <xf numFmtId="164" fontId="13" fillId="0" borderId="9" xfId="1" applyNumberFormat="1" applyFont="1" applyBorder="1"/>
    <xf numFmtId="164" fontId="43" fillId="0" borderId="0" xfId="1" applyNumberFormat="1" applyFont="1" applyBorder="1"/>
    <xf numFmtId="164" fontId="43" fillId="0" borderId="0" xfId="1" applyNumberFormat="1" applyFont="1" applyBorder="1" applyAlignment="1">
      <alignment horizontal="center"/>
    </xf>
    <xf numFmtId="0" fontId="16" fillId="0" borderId="0" xfId="3" applyFont="1" applyAlignment="1">
      <alignment vertical="center" wrapText="1"/>
    </xf>
    <xf numFmtId="43" fontId="11" fillId="0" borderId="0" xfId="1" applyFont="1"/>
    <xf numFmtId="0" fontId="13" fillId="7" borderId="13" xfId="0" applyFont="1" applyFill="1" applyBorder="1" applyAlignment="1">
      <alignment horizontal="center" wrapText="1"/>
    </xf>
    <xf numFmtId="164" fontId="13" fillId="7" borderId="13" xfId="1" applyNumberFormat="1" applyFont="1" applyFill="1" applyBorder="1" applyAlignment="1">
      <alignment horizontal="center" wrapText="1"/>
    </xf>
    <xf numFmtId="43" fontId="13" fillId="4" borderId="7" xfId="1" applyFont="1" applyFill="1" applyBorder="1" applyAlignment="1">
      <alignment horizontal="center" wrapText="1"/>
    </xf>
    <xf numFmtId="164" fontId="13" fillId="4" borderId="7" xfId="1" applyNumberFormat="1" applyFont="1" applyFill="1" applyBorder="1" applyAlignment="1">
      <alignment horizontal="center" wrapText="1"/>
    </xf>
    <xf numFmtId="164" fontId="41" fillId="0" borderId="0" xfId="1" applyNumberFormat="1" applyFont="1" applyAlignment="1">
      <alignment wrapText="1"/>
    </xf>
    <xf numFmtId="0" fontId="41" fillId="0" borderId="0" xfId="0" applyFont="1" applyAlignment="1">
      <alignment wrapText="1"/>
    </xf>
    <xf numFmtId="0" fontId="41" fillId="0" borderId="0" xfId="0" applyFont="1" applyAlignment="1">
      <alignment horizontal="center"/>
    </xf>
    <xf numFmtId="43" fontId="41" fillId="0" borderId="0" xfId="1" applyFont="1" applyAlignment="1">
      <alignment horizontal="center"/>
    </xf>
    <xf numFmtId="164" fontId="13" fillId="0" borderId="0" xfId="0" applyNumberFormat="1" applyFont="1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169" fontId="0" fillId="0" borderId="0" xfId="1" applyNumberFormat="1" applyFont="1"/>
    <xf numFmtId="0" fontId="0" fillId="0" borderId="8" xfId="17" applyNumberFormat="1" applyFont="1" applyBorder="1"/>
    <xf numFmtId="0" fontId="0" fillId="0" borderId="0" xfId="17" applyNumberFormat="1" applyFont="1" applyBorder="1"/>
    <xf numFmtId="0" fontId="0" fillId="0" borderId="17" xfId="17" applyNumberFormat="1" applyFont="1" applyBorder="1"/>
    <xf numFmtId="0" fontId="0" fillId="0" borderId="11" xfId="17" applyNumberFormat="1" applyFont="1" applyBorder="1"/>
    <xf numFmtId="49" fontId="12" fillId="0" borderId="8" xfId="17" applyNumberFormat="1" applyFont="1" applyFill="1" applyBorder="1" applyAlignment="1">
      <alignment wrapText="1"/>
    </xf>
    <xf numFmtId="43" fontId="28" fillId="0" borderId="0" xfId="1" applyFont="1"/>
    <xf numFmtId="0" fontId="0" fillId="0" borderId="0" xfId="0" pivotButton="1" applyAlignment="1">
      <alignment wrapText="1"/>
    </xf>
    <xf numFmtId="0" fontId="10" fillId="0" borderId="0" xfId="0" applyFont="1" applyAlignment="1">
      <alignment horizontal="left"/>
    </xf>
    <xf numFmtId="0" fontId="28" fillId="0" borderId="0" xfId="0" applyFont="1" applyAlignment="1">
      <alignment horizontal="left" wrapText="1"/>
    </xf>
    <xf numFmtId="0" fontId="12" fillId="5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11" fillId="0" borderId="7" xfId="0" applyFont="1" applyBorder="1" applyAlignment="1">
      <alignment horizontal="left"/>
    </xf>
    <xf numFmtId="43" fontId="8" fillId="0" borderId="0" xfId="1" applyFont="1"/>
    <xf numFmtId="0" fontId="9" fillId="0" borderId="11" xfId="0" applyFont="1" applyBorder="1"/>
    <xf numFmtId="43" fontId="9" fillId="0" borderId="11" xfId="1" applyFont="1" applyBorder="1"/>
    <xf numFmtId="22" fontId="10" fillId="0" borderId="0" xfId="0" applyNumberFormat="1" applyFont="1"/>
    <xf numFmtId="43" fontId="10" fillId="0" borderId="0" xfId="1" applyFont="1"/>
    <xf numFmtId="164" fontId="0" fillId="0" borderId="0" xfId="0" applyNumberFormat="1" applyAlignment="1">
      <alignment wrapText="1"/>
    </xf>
    <xf numFmtId="164" fontId="47" fillId="10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/>
    <xf numFmtId="0" fontId="28" fillId="0" borderId="7" xfId="0" applyFont="1" applyBorder="1"/>
    <xf numFmtId="0" fontId="28" fillId="0" borderId="7" xfId="0" applyFont="1" applyBorder="1" applyAlignment="1">
      <alignment wrapText="1"/>
    </xf>
    <xf numFmtId="0" fontId="9" fillId="0" borderId="0" xfId="0" applyFont="1"/>
    <xf numFmtId="164" fontId="0" fillId="9" borderId="7" xfId="1" applyNumberFormat="1" applyFont="1" applyFill="1" applyBorder="1"/>
    <xf numFmtId="0" fontId="0" fillId="9" borderId="7" xfId="0" applyFill="1" applyBorder="1"/>
    <xf numFmtId="164" fontId="0" fillId="9" borderId="7" xfId="1" applyNumberFormat="1" applyFont="1" applyFill="1" applyBorder="1" applyAlignment="1">
      <alignment horizontal="right"/>
    </xf>
    <xf numFmtId="0" fontId="10" fillId="9" borderId="7" xfId="0" applyFont="1" applyFill="1" applyBorder="1"/>
    <xf numFmtId="0" fontId="17" fillId="0" borderId="0" xfId="3" applyFont="1" applyAlignment="1">
      <alignment horizontal="left"/>
    </xf>
    <xf numFmtId="164" fontId="16" fillId="0" borderId="7" xfId="4" applyNumberFormat="1" applyFont="1" applyFill="1" applyBorder="1" applyAlignment="1">
      <alignment horizontal="left" wrapText="1"/>
    </xf>
    <xf numFmtId="164" fontId="17" fillId="0" borderId="0" xfId="3" applyNumberFormat="1" applyFont="1" applyAlignment="1">
      <alignment horizontal="left"/>
    </xf>
    <xf numFmtId="164" fontId="17" fillId="0" borderId="0" xfId="3" quotePrefix="1" applyNumberFormat="1" applyFont="1" applyAlignment="1">
      <alignment horizontal="left"/>
    </xf>
    <xf numFmtId="169" fontId="10" fillId="0" borderId="0" xfId="1" applyNumberFormat="1" applyFont="1"/>
    <xf numFmtId="169" fontId="0" fillId="0" borderId="0" xfId="1" applyNumberFormat="1" applyFont="1" applyBorder="1"/>
    <xf numFmtId="0" fontId="26" fillId="0" borderId="0" xfId="3" applyFont="1" applyAlignment="1">
      <alignment horizontal="left" vertical="center"/>
    </xf>
    <xf numFmtId="164" fontId="47" fillId="9" borderId="8" xfId="1" applyNumberFormat="1" applyFont="1" applyFill="1" applyBorder="1" applyAlignment="1">
      <alignment horizontal="left" vertical="center"/>
    </xf>
    <xf numFmtId="43" fontId="15" fillId="0" borderId="0" xfId="1" applyFont="1" applyAlignment="1">
      <alignment horizontal="right"/>
    </xf>
    <xf numFmtId="164" fontId="0" fillId="0" borderId="9" xfId="1" applyNumberFormat="1" applyFont="1" applyBorder="1"/>
    <xf numFmtId="164" fontId="28" fillId="0" borderId="0" xfId="1" applyNumberFormat="1" applyFont="1" applyAlignment="1">
      <alignment horizontal="center" wrapText="1"/>
    </xf>
    <xf numFmtId="164" fontId="0" fillId="0" borderId="10" xfId="1" applyNumberFormat="1" applyFont="1" applyBorder="1" applyAlignment="1">
      <alignment horizontal="right"/>
    </xf>
    <xf numFmtId="0" fontId="17" fillId="0" borderId="7" xfId="7" applyFont="1" applyBorder="1"/>
    <xf numFmtId="0" fontId="16" fillId="8" borderId="13" xfId="0" applyFont="1" applyFill="1" applyBorder="1" applyAlignment="1">
      <alignment horizontal="left" wrapText="1"/>
    </xf>
    <xf numFmtId="0" fontId="25" fillId="0" borderId="7" xfId="3" applyFont="1" applyBorder="1" applyAlignment="1">
      <alignment horizontal="left" vertical="center"/>
    </xf>
    <xf numFmtId="0" fontId="30" fillId="0" borderId="0" xfId="0" applyFont="1" applyAlignment="1">
      <alignment horizontal="right"/>
    </xf>
    <xf numFmtId="0" fontId="48" fillId="0" borderId="0" xfId="0" applyFont="1"/>
    <xf numFmtId="164" fontId="51" fillId="0" borderId="0" xfId="1" applyNumberFormat="1" applyFont="1" applyAlignment="1">
      <alignment horizontal="center"/>
    </xf>
    <xf numFmtId="0" fontId="52" fillId="0" borderId="0" xfId="19" applyFont="1"/>
    <xf numFmtId="168" fontId="17" fillId="0" borderId="0" xfId="7" applyNumberFormat="1" applyFont="1"/>
    <xf numFmtId="0" fontId="2" fillId="0" borderId="0" xfId="22"/>
    <xf numFmtId="49" fontId="2" fillId="0" borderId="0" xfId="22" applyNumberFormat="1"/>
    <xf numFmtId="0" fontId="53" fillId="0" borderId="0" xfId="0" applyFont="1" applyAlignment="1">
      <alignment horizontal="left" vertical="top" wrapText="1"/>
    </xf>
    <xf numFmtId="0" fontId="56" fillId="0" borderId="0" xfId="0" applyFont="1" applyAlignment="1">
      <alignment horizontal="center" vertical="top" wrapText="1"/>
    </xf>
    <xf numFmtId="0" fontId="55" fillId="3" borderId="3" xfId="0" applyFont="1" applyFill="1" applyBorder="1" applyAlignment="1">
      <alignment horizontal="left" vertical="top" wrapText="1"/>
    </xf>
    <xf numFmtId="0" fontId="55" fillId="3" borderId="4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top" wrapText="1" indent="1"/>
    </xf>
    <xf numFmtId="0" fontId="55" fillId="0" borderId="0" xfId="0" applyFont="1" applyAlignment="1">
      <alignment horizontal="right" vertical="top" wrapText="1" indent="1"/>
    </xf>
    <xf numFmtId="0" fontId="0" fillId="0" borderId="0" xfId="0" applyAlignment="1">
      <alignment horizontal="left" vertical="top" wrapText="1" indent="1"/>
    </xf>
    <xf numFmtId="0" fontId="57" fillId="0" borderId="0" xfId="0" applyFont="1" applyAlignment="1">
      <alignment horizontal="center" vertical="top" wrapText="1"/>
    </xf>
    <xf numFmtId="0" fontId="56" fillId="2" borderId="2" xfId="0" applyFont="1" applyFill="1" applyBorder="1" applyAlignment="1">
      <alignment horizontal="left" vertical="top" wrapText="1"/>
    </xf>
    <xf numFmtId="0" fontId="56" fillId="2" borderId="1" xfId="0" applyFont="1" applyFill="1" applyBorder="1" applyAlignment="1">
      <alignment horizontal="left" vertical="top" wrapText="1"/>
    </xf>
    <xf numFmtId="0" fontId="55" fillId="2" borderId="4" xfId="0" applyFont="1" applyFill="1" applyBorder="1" applyAlignment="1">
      <alignment horizontal="left" vertical="top" wrapText="1"/>
    </xf>
    <xf numFmtId="0" fontId="56" fillId="0" borderId="0" xfId="0" applyFont="1" applyAlignment="1">
      <alignment horizontal="right" vertical="top" wrapText="1"/>
    </xf>
    <xf numFmtId="0" fontId="54" fillId="0" borderId="0" xfId="0" applyFont="1" applyAlignment="1">
      <alignment horizontal="left" vertical="top" wrapText="1"/>
    </xf>
    <xf numFmtId="5" fontId="33" fillId="0" borderId="15" xfId="8" applyNumberFormat="1" applyFont="1" applyBorder="1" applyAlignment="1">
      <alignment vertical="center"/>
    </xf>
    <xf numFmtId="0" fontId="53" fillId="0" borderId="0" xfId="0" applyFont="1" applyAlignment="1">
      <alignment horizontal="left" vertical="top"/>
    </xf>
    <xf numFmtId="0" fontId="54" fillId="0" borderId="5" xfId="0" applyFont="1" applyBorder="1" applyAlignment="1">
      <alignment horizontal="left" vertical="top"/>
    </xf>
    <xf numFmtId="0" fontId="0" fillId="0" borderId="20" xfId="0" applyBorder="1" applyProtection="1">
      <protection locked="0"/>
    </xf>
    <xf numFmtId="43" fontId="0" fillId="0" borderId="20" xfId="1" applyFont="1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43" fontId="0" fillId="0" borderId="20" xfId="1" quotePrefix="1" applyFont="1" applyBorder="1" applyAlignment="1" applyProtection="1">
      <alignment wrapText="1"/>
      <protection locked="0"/>
    </xf>
    <xf numFmtId="164" fontId="0" fillId="0" borderId="0" xfId="1" applyNumberFormat="1" applyFont="1" applyAlignment="1">
      <alignment wrapText="1"/>
    </xf>
    <xf numFmtId="43" fontId="0" fillId="0" borderId="20" xfId="1" applyFont="1" applyBorder="1" applyAlignment="1" applyProtection="1">
      <alignment wrapText="1"/>
      <protection locked="0"/>
    </xf>
    <xf numFmtId="0" fontId="0" fillId="0" borderId="20" xfId="0" quotePrefix="1" applyBorder="1" applyAlignment="1" applyProtection="1">
      <alignment wrapText="1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43" fontId="0" fillId="0" borderId="21" xfId="1" applyFont="1" applyBorder="1" applyAlignment="1" applyProtection="1">
      <alignment wrapText="1"/>
      <protection locked="0"/>
    </xf>
    <xf numFmtId="164" fontId="12" fillId="0" borderId="8" xfId="1" applyNumberFormat="1" applyFont="1" applyBorder="1"/>
    <xf numFmtId="0" fontId="12" fillId="0" borderId="22" xfId="0" applyFont="1" applyBorder="1" applyAlignment="1" applyProtection="1">
      <alignment wrapText="1"/>
      <protection locked="0"/>
    </xf>
    <xf numFmtId="43" fontId="12" fillId="0" borderId="22" xfId="1" applyFont="1" applyBorder="1" applyAlignment="1" applyProtection="1">
      <alignment wrapText="1"/>
      <protection locked="0"/>
    </xf>
    <xf numFmtId="43" fontId="12" fillId="6" borderId="22" xfId="1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23" xfId="0" quotePrefix="1" applyBorder="1" applyProtection="1">
      <protection locked="0"/>
    </xf>
    <xf numFmtId="0" fontId="0" fillId="0" borderId="23" xfId="0" applyBorder="1" applyProtection="1">
      <protection locked="0"/>
    </xf>
    <xf numFmtId="43" fontId="0" fillId="0" borderId="23" xfId="1" applyFont="1" applyBorder="1" applyProtection="1">
      <protection locked="0"/>
    </xf>
    <xf numFmtId="0" fontId="0" fillId="0" borderId="20" xfId="0" quotePrefix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1" xfId="0" quotePrefix="1" applyBorder="1" applyProtection="1">
      <protection locked="0"/>
    </xf>
    <xf numFmtId="0" fontId="0" fillId="0" borderId="24" xfId="0" applyBorder="1" applyProtection="1">
      <protection locked="0"/>
    </xf>
    <xf numFmtId="43" fontId="0" fillId="0" borderId="21" xfId="1" applyFont="1" applyBorder="1" applyProtection="1">
      <protection locked="0"/>
    </xf>
    <xf numFmtId="0" fontId="12" fillId="0" borderId="22" xfId="0" applyFont="1" applyBorder="1" applyProtection="1">
      <protection locked="0"/>
    </xf>
    <xf numFmtId="0" fontId="0" fillId="0" borderId="22" xfId="0" quotePrefix="1" applyBorder="1" applyProtection="1">
      <protection locked="0"/>
    </xf>
    <xf numFmtId="43" fontId="12" fillId="0" borderId="22" xfId="1" applyFont="1" applyBorder="1" applyProtection="1">
      <protection locked="0"/>
    </xf>
    <xf numFmtId="0" fontId="12" fillId="0" borderId="8" xfId="0" applyFont="1" applyBorder="1"/>
    <xf numFmtId="0" fontId="12" fillId="0" borderId="0" xfId="0" applyFont="1"/>
    <xf numFmtId="0" fontId="0" fillId="0" borderId="24" xfId="0" quotePrefix="1" applyBorder="1" applyProtection="1">
      <protection locked="0"/>
    </xf>
    <xf numFmtId="43" fontId="0" fillId="0" borderId="24" xfId="1" applyFont="1" applyBorder="1" applyProtection="1">
      <protection locked="0"/>
    </xf>
    <xf numFmtId="0" fontId="12" fillId="0" borderId="25" xfId="0" applyFont="1" applyBorder="1" applyProtection="1">
      <protection locked="0"/>
    </xf>
    <xf numFmtId="0" fontId="0" fillId="0" borderId="25" xfId="0" quotePrefix="1" applyBorder="1" applyProtection="1">
      <protection locked="0"/>
    </xf>
    <xf numFmtId="43" fontId="12" fillId="0" borderId="25" xfId="1" applyFont="1" applyBorder="1" applyProtection="1">
      <protection locked="0"/>
    </xf>
    <xf numFmtId="0" fontId="12" fillId="0" borderId="17" xfId="0" applyFont="1" applyBorder="1"/>
    <xf numFmtId="0" fontId="12" fillId="0" borderId="26" xfId="0" applyFont="1" applyBorder="1" applyProtection="1">
      <protection locked="0"/>
    </xf>
    <xf numFmtId="0" fontId="0" fillId="0" borderId="26" xfId="0" quotePrefix="1" applyBorder="1" applyProtection="1">
      <protection locked="0"/>
    </xf>
    <xf numFmtId="43" fontId="12" fillId="0" borderId="26" xfId="1" applyFont="1" applyBorder="1" applyProtection="1">
      <protection locked="0"/>
    </xf>
    <xf numFmtId="0" fontId="12" fillId="0" borderId="11" xfId="0" applyFont="1" applyBorder="1"/>
    <xf numFmtId="0" fontId="12" fillId="0" borderId="22" xfId="0" quotePrefix="1" applyFont="1" applyBorder="1" applyProtection="1">
      <protection locked="0"/>
    </xf>
    <xf numFmtId="43" fontId="29" fillId="0" borderId="0" xfId="1" applyFont="1"/>
    <xf numFmtId="0" fontId="0" fillId="0" borderId="0" xfId="0" quotePrefix="1" applyProtection="1">
      <protection locked="0"/>
    </xf>
    <xf numFmtId="0" fontId="0" fillId="0" borderId="27" xfId="0" quotePrefix="1" applyBorder="1" applyProtection="1">
      <protection locked="0"/>
    </xf>
    <xf numFmtId="43" fontId="12" fillId="0" borderId="27" xfId="1" applyFont="1" applyBorder="1" applyProtection="1">
      <protection locked="0"/>
    </xf>
    <xf numFmtId="43" fontId="48" fillId="0" borderId="0" xfId="1" applyFont="1"/>
    <xf numFmtId="164" fontId="10" fillId="0" borderId="7" xfId="1" applyNumberFormat="1" applyFont="1" applyFill="1" applyBorder="1" applyAlignment="1">
      <alignment horizontal="left"/>
    </xf>
    <xf numFmtId="0" fontId="11" fillId="9" borderId="7" xfId="0" applyFont="1" applyFill="1" applyBorder="1" applyAlignment="1">
      <alignment horizontal="left"/>
    </xf>
    <xf numFmtId="43" fontId="0" fillId="0" borderId="9" xfId="1" applyFont="1" applyBorder="1"/>
    <xf numFmtId="0" fontId="10" fillId="9" borderId="0" xfId="0" applyFont="1" applyFill="1"/>
    <xf numFmtId="0" fontId="46" fillId="9" borderId="0" xfId="3" applyFont="1" applyFill="1" applyAlignment="1">
      <alignment horizontal="center"/>
    </xf>
    <xf numFmtId="0" fontId="0" fillId="0" borderId="9" xfId="0" applyBorder="1"/>
    <xf numFmtId="0" fontId="30" fillId="0" borderId="9" xfId="0" applyFont="1" applyBorder="1" applyAlignment="1">
      <alignment horizontal="right"/>
    </xf>
    <xf numFmtId="169" fontId="51" fillId="0" borderId="0" xfId="1" applyNumberFormat="1" applyFont="1" applyBorder="1" applyAlignment="1">
      <alignment horizontal="center"/>
    </xf>
    <xf numFmtId="43" fontId="51" fillId="0" borderId="0" xfId="1" applyFont="1" applyAlignment="1">
      <alignment horizontal="center"/>
    </xf>
    <xf numFmtId="0" fontId="16" fillId="9" borderId="8" xfId="3" applyFont="1" applyFill="1" applyBorder="1" applyAlignment="1">
      <alignment vertical="top" wrapText="1"/>
    </xf>
    <xf numFmtId="0" fontId="17" fillId="9" borderId="8" xfId="3" applyFont="1" applyFill="1" applyBorder="1" applyAlignment="1">
      <alignment vertical="top"/>
    </xf>
    <xf numFmtId="164" fontId="16" fillId="9" borderId="8" xfId="1" applyNumberFormat="1" applyFont="1" applyFill="1" applyBorder="1" applyAlignment="1">
      <alignment vertical="top"/>
    </xf>
    <xf numFmtId="164" fontId="47" fillId="9" borderId="8" xfId="1" applyNumberFormat="1" applyFont="1" applyFill="1" applyBorder="1" applyAlignment="1">
      <alignment horizontal="left" vertical="top"/>
    </xf>
    <xf numFmtId="0" fontId="17" fillId="0" borderId="0" xfId="3" applyFont="1" applyAlignment="1">
      <alignment vertical="top"/>
    </xf>
    <xf numFmtId="164" fontId="10" fillId="0" borderId="0" xfId="1" applyNumberFormat="1" applyFont="1"/>
    <xf numFmtId="0" fontId="22" fillId="0" borderId="0" xfId="6"/>
    <xf numFmtId="43" fontId="0" fillId="0" borderId="0" xfId="23" applyFont="1"/>
    <xf numFmtId="49" fontId="0" fillId="0" borderId="0" xfId="0" applyNumberFormat="1"/>
    <xf numFmtId="49" fontId="29" fillId="0" borderId="0" xfId="0" applyNumberFormat="1" applyFont="1"/>
    <xf numFmtId="49" fontId="29" fillId="8" borderId="0" xfId="0" applyNumberFormat="1" applyFont="1" applyFill="1" applyAlignment="1">
      <alignment horizontal="center"/>
    </xf>
    <xf numFmtId="49" fontId="12" fillId="0" borderId="11" xfId="0" applyNumberFormat="1" applyFont="1" applyBorder="1" applyAlignment="1">
      <alignment wrapText="1"/>
    </xf>
    <xf numFmtId="0" fontId="12" fillId="0" borderId="11" xfId="0" applyFont="1" applyBorder="1" applyAlignment="1">
      <alignment wrapText="1"/>
    </xf>
    <xf numFmtId="0" fontId="12" fillId="0" borderId="0" xfId="0" applyFont="1" applyAlignment="1">
      <alignment wrapText="1"/>
    </xf>
    <xf numFmtId="43" fontId="12" fillId="0" borderId="0" xfId="1" applyFont="1" applyAlignment="1">
      <alignment wrapText="1"/>
    </xf>
    <xf numFmtId="14" fontId="0" fillId="0" borderId="0" xfId="0" applyNumberFormat="1"/>
    <xf numFmtId="8" fontId="0" fillId="0" borderId="0" xfId="0" applyNumberFormat="1"/>
    <xf numFmtId="0" fontId="11" fillId="0" borderId="7" xfId="0" applyFont="1" applyBorder="1"/>
    <xf numFmtId="43" fontId="14" fillId="0" borderId="9" xfId="1" applyFont="1" applyBorder="1" applyAlignment="1">
      <alignment horizontal="center"/>
    </xf>
    <xf numFmtId="8" fontId="0" fillId="0" borderId="9" xfId="1" applyNumberFormat="1" applyFont="1" applyBorder="1"/>
    <xf numFmtId="43" fontId="14" fillId="0" borderId="0" xfId="1" applyFont="1" applyBorder="1" applyAlignment="1">
      <alignment horizontal="center"/>
    </xf>
    <xf numFmtId="43" fontId="11" fillId="0" borderId="0" xfId="1" applyFont="1" applyBorder="1"/>
    <xf numFmtId="0" fontId="13" fillId="5" borderId="0" xfId="0" applyFont="1" applyFill="1"/>
    <xf numFmtId="43" fontId="13" fillId="5" borderId="0" xfId="1" applyFont="1" applyFill="1" applyBorder="1"/>
    <xf numFmtId="43" fontId="13" fillId="0" borderId="17" xfId="1" applyFont="1" applyBorder="1"/>
    <xf numFmtId="43" fontId="13" fillId="0" borderId="9" xfId="1" applyFont="1" applyBorder="1"/>
    <xf numFmtId="0" fontId="11" fillId="12" borderId="7" xfId="0" applyFont="1" applyFill="1" applyBorder="1"/>
    <xf numFmtId="164" fontId="15" fillId="0" borderId="0" xfId="1" applyNumberFormat="1" applyFont="1"/>
    <xf numFmtId="164" fontId="15" fillId="0" borderId="0" xfId="1" applyNumberFormat="1" applyFont="1" applyAlignment="1">
      <alignment horizontal="left"/>
    </xf>
    <xf numFmtId="0" fontId="16" fillId="0" borderId="12" xfId="3" applyFont="1" applyBorder="1" applyAlignment="1">
      <alignment horizontal="center"/>
    </xf>
    <xf numFmtId="164" fontId="0" fillId="7" borderId="9" xfId="1" applyNumberFormat="1" applyFont="1" applyFill="1" applyBorder="1" applyAlignment="1">
      <alignment horizontal="right"/>
    </xf>
    <xf numFmtId="164" fontId="0" fillId="12" borderId="9" xfId="0" applyNumberFormat="1" applyFill="1" applyBorder="1"/>
    <xf numFmtId="43" fontId="0" fillId="8" borderId="7" xfId="1" applyFont="1" applyFill="1" applyBorder="1"/>
    <xf numFmtId="22" fontId="0" fillId="0" borderId="0" xfId="0" applyNumberFormat="1"/>
    <xf numFmtId="0" fontId="59" fillId="0" borderId="8" xfId="0" applyFont="1" applyBorder="1"/>
    <xf numFmtId="43" fontId="59" fillId="0" borderId="8" xfId="1" applyFont="1" applyBorder="1"/>
    <xf numFmtId="0" fontId="60" fillId="0" borderId="0" xfId="6" applyFont="1"/>
    <xf numFmtId="0" fontId="34" fillId="0" borderId="0" xfId="6" applyFont="1" applyAlignment="1">
      <alignment horizontal="center"/>
    </xf>
    <xf numFmtId="0" fontId="0" fillId="6" borderId="0" xfId="0" applyFill="1"/>
    <xf numFmtId="164" fontId="30" fillId="0" borderId="0" xfId="1" applyNumberFormat="1" applyFont="1" applyAlignment="1">
      <alignment horizontal="center" wrapText="1"/>
    </xf>
    <xf numFmtId="0" fontId="61" fillId="0" borderId="0" xfId="6" applyFont="1"/>
    <xf numFmtId="0" fontId="49" fillId="0" borderId="20" xfId="19" applyBorder="1" applyAlignment="1" applyProtection="1">
      <protection locked="0"/>
    </xf>
    <xf numFmtId="0" fontId="15" fillId="0" borderId="20" xfId="0" applyFont="1" applyBorder="1" applyProtection="1">
      <protection locked="0"/>
    </xf>
    <xf numFmtId="0" fontId="15" fillId="0" borderId="20" xfId="0" applyFont="1" applyBorder="1" applyAlignment="1" applyProtection="1">
      <alignment horizontal="right" wrapText="1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 wrapText="1"/>
      <protection locked="0"/>
    </xf>
    <xf numFmtId="0" fontId="0" fillId="0" borderId="21" xfId="0" applyBorder="1" applyAlignment="1" applyProtection="1">
      <alignment horizontal="left" wrapText="1"/>
      <protection locked="0"/>
    </xf>
    <xf numFmtId="0" fontId="46" fillId="6" borderId="0" xfId="0" applyFont="1" applyFill="1" applyAlignment="1" applyProtection="1">
      <alignment horizontal="left" wrapText="1"/>
      <protection locked="0"/>
    </xf>
    <xf numFmtId="164" fontId="12" fillId="0" borderId="8" xfId="1" applyNumberFormat="1" applyFont="1" applyBorder="1" applyAlignment="1">
      <alignment horizontal="left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46" fillId="0" borderId="0" xfId="7" applyFont="1"/>
    <xf numFmtId="0" fontId="47" fillId="0" borderId="0" xfId="7" applyFont="1" applyAlignment="1">
      <alignment wrapText="1"/>
    </xf>
    <xf numFmtId="168" fontId="26" fillId="0" borderId="0" xfId="7" applyNumberFormat="1" applyFont="1"/>
    <xf numFmtId="164" fontId="26" fillId="0" borderId="0" xfId="3" applyNumberFormat="1" applyFont="1" applyAlignment="1">
      <alignment horizontal="left" vertical="center"/>
    </xf>
    <xf numFmtId="164" fontId="15" fillId="0" borderId="0" xfId="1" applyNumberFormat="1" applyFont="1" applyBorder="1" applyAlignment="1">
      <alignment horizontal="center"/>
    </xf>
    <xf numFmtId="0" fontId="62" fillId="0" borderId="0" xfId="2" applyFont="1" applyAlignment="1">
      <alignment horizontal="centerContinuous" vertical="center"/>
    </xf>
    <xf numFmtId="0" fontId="63" fillId="0" borderId="0" xfId="2" applyFont="1" applyAlignment="1">
      <alignment horizontal="centerContinuous" vertical="center"/>
    </xf>
    <xf numFmtId="0" fontId="22" fillId="0" borderId="0" xfId="2" applyFont="1" applyAlignment="1">
      <alignment vertical="center"/>
    </xf>
    <xf numFmtId="0" fontId="64" fillId="0" borderId="0" xfId="2" applyFont="1" applyAlignment="1">
      <alignment vertical="center"/>
    </xf>
    <xf numFmtId="0" fontId="60" fillId="0" borderId="7" xfId="2" applyFont="1" applyBorder="1" applyAlignment="1">
      <alignment vertical="center"/>
    </xf>
    <xf numFmtId="0" fontId="22" fillId="0" borderId="7" xfId="2" applyFont="1" applyBorder="1" applyAlignment="1">
      <alignment vertical="center"/>
    </xf>
    <xf numFmtId="0" fontId="61" fillId="0" borderId="0" xfId="2" applyFont="1" applyAlignment="1">
      <alignment vertical="center"/>
    </xf>
    <xf numFmtId="170" fontId="22" fillId="0" borderId="7" xfId="2" applyNumberFormat="1" applyFont="1" applyBorder="1" applyAlignment="1">
      <alignment horizontal="left" vertical="center"/>
    </xf>
    <xf numFmtId="0" fontId="60" fillId="0" borderId="13" xfId="2" applyFont="1" applyBorder="1" applyAlignment="1">
      <alignment horizontal="center" vertical="center"/>
    </xf>
    <xf numFmtId="0" fontId="22" fillId="0" borderId="28" xfId="2" applyFont="1" applyBorder="1" applyAlignment="1">
      <alignment vertical="center"/>
    </xf>
    <xf numFmtId="0" fontId="22" fillId="0" borderId="13" xfId="2" applyFont="1" applyBorder="1" applyAlignment="1">
      <alignment vertical="center"/>
    </xf>
    <xf numFmtId="0" fontId="60" fillId="0" borderId="15" xfId="2" applyFont="1" applyBorder="1" applyAlignment="1">
      <alignment horizontal="center" vertical="center"/>
    </xf>
    <xf numFmtId="0" fontId="60" fillId="0" borderId="29" xfId="2" applyFont="1" applyBorder="1" applyAlignment="1">
      <alignment horizontal="centerContinuous" vertical="center"/>
    </xf>
    <xf numFmtId="37" fontId="22" fillId="0" borderId="7" xfId="2" applyNumberFormat="1" applyFont="1" applyBorder="1" applyAlignment="1" applyProtection="1">
      <alignment horizontal="left" vertical="center"/>
      <protection locked="0"/>
    </xf>
    <xf numFmtId="5" fontId="22" fillId="0" borderId="7" xfId="2" applyNumberFormat="1" applyFont="1" applyBorder="1" applyAlignment="1">
      <alignment horizontal="right" vertical="center"/>
    </xf>
    <xf numFmtId="0" fontId="22" fillId="0" borderId="7" xfId="2" applyFont="1" applyBorder="1" applyAlignment="1">
      <alignment horizontal="center" vertical="center"/>
    </xf>
    <xf numFmtId="0" fontId="22" fillId="0" borderId="7" xfId="2" quotePrefix="1" applyFont="1" applyBorder="1" applyAlignment="1">
      <alignment horizontal="center" vertical="center"/>
    </xf>
    <xf numFmtId="0" fontId="22" fillId="0" borderId="0" xfId="2" applyFont="1" applyAlignment="1">
      <alignment horizontal="right" vertical="center"/>
    </xf>
    <xf numFmtId="0" fontId="60" fillId="0" borderId="0" xfId="2" applyFont="1" applyAlignment="1">
      <alignment horizontal="center" vertical="center"/>
    </xf>
    <xf numFmtId="5" fontId="60" fillId="0" borderId="15" xfId="2" applyNumberFormat="1" applyFont="1" applyBorder="1" applyAlignment="1">
      <alignment horizontal="right" vertical="center"/>
    </xf>
    <xf numFmtId="5" fontId="60" fillId="0" borderId="9" xfId="2" applyNumberFormat="1" applyFont="1" applyBorder="1" applyAlignment="1">
      <alignment horizontal="right" vertical="center"/>
    </xf>
    <xf numFmtId="0" fontId="30" fillId="0" borderId="0" xfId="2" applyFont="1"/>
    <xf numFmtId="5" fontId="11" fillId="0" borderId="0" xfId="2" applyNumberFormat="1"/>
    <xf numFmtId="0" fontId="65" fillId="0" borderId="0" xfId="2" applyFont="1" applyAlignment="1">
      <alignment vertical="center"/>
    </xf>
    <xf numFmtId="37" fontId="60" fillId="0" borderId="7" xfId="2" applyNumberFormat="1" applyFont="1" applyBorder="1" applyAlignment="1" applyProtection="1">
      <alignment horizontal="left" vertical="center"/>
      <protection locked="0"/>
    </xf>
    <xf numFmtId="0" fontId="60" fillId="0" borderId="7" xfId="2" applyFont="1" applyBorder="1" applyAlignment="1">
      <alignment horizontal="center" vertical="center"/>
    </xf>
    <xf numFmtId="43" fontId="17" fillId="0" borderId="0" xfId="1" applyFont="1" applyFill="1" applyBorder="1"/>
    <xf numFmtId="0" fontId="11" fillId="0" borderId="11" xfId="2" applyBorder="1"/>
    <xf numFmtId="0" fontId="60" fillId="0" borderId="7" xfId="2" applyFont="1" applyBorder="1" applyAlignment="1">
      <alignment horizontal="left" vertical="center"/>
    </xf>
    <xf numFmtId="0" fontId="22" fillId="0" borderId="7" xfId="2" applyFont="1" applyBorder="1" applyAlignment="1">
      <alignment horizontal="left" vertical="center"/>
    </xf>
    <xf numFmtId="0" fontId="22" fillId="0" borderId="7" xfId="2" applyFont="1" applyBorder="1" applyAlignment="1">
      <alignment horizontal="right" vertical="center"/>
    </xf>
    <xf numFmtId="164" fontId="12" fillId="0" borderId="8" xfId="1" applyNumberFormat="1" applyFont="1" applyBorder="1" applyAlignment="1">
      <alignment wrapText="1"/>
    </xf>
    <xf numFmtId="0" fontId="12" fillId="0" borderId="30" xfId="0" applyFont="1" applyBorder="1" applyProtection="1">
      <protection locked="0"/>
    </xf>
    <xf numFmtId="0" fontId="12" fillId="0" borderId="0" xfId="0" applyFont="1" applyProtection="1">
      <protection locked="0"/>
    </xf>
    <xf numFmtId="0" fontId="12" fillId="0" borderId="8" xfId="0" applyFont="1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12" fillId="0" borderId="25" xfId="0" applyFont="1" applyBorder="1" applyAlignment="1" applyProtection="1">
      <alignment wrapText="1"/>
      <protection locked="0"/>
    </xf>
    <xf numFmtId="0" fontId="12" fillId="0" borderId="26" xfId="0" applyFont="1" applyBorder="1" applyAlignment="1" applyProtection="1">
      <alignment wrapText="1"/>
      <protection locked="0"/>
    </xf>
    <xf numFmtId="0" fontId="12" fillId="0" borderId="30" xfId="0" applyFont="1" applyBorder="1" applyAlignment="1" applyProtection="1">
      <alignment wrapText="1"/>
      <protection locked="0"/>
    </xf>
    <xf numFmtId="0" fontId="12" fillId="0" borderId="0" xfId="0" applyFont="1" applyAlignment="1" applyProtection="1">
      <alignment wrapText="1"/>
      <protection locked="0"/>
    </xf>
    <xf numFmtId="0" fontId="12" fillId="0" borderId="8" xfId="0" applyFont="1" applyBorder="1" applyAlignment="1" applyProtection="1">
      <alignment wrapText="1"/>
      <protection locked="0"/>
    </xf>
    <xf numFmtId="43" fontId="29" fillId="0" borderId="0" xfId="1" applyFont="1" applyAlignment="1">
      <alignment wrapText="1"/>
    </xf>
    <xf numFmtId="43" fontId="0" fillId="0" borderId="23" xfId="1" applyFont="1" applyBorder="1" applyAlignment="1" applyProtection="1">
      <alignment wrapText="1"/>
      <protection locked="0"/>
    </xf>
    <xf numFmtId="43" fontId="0" fillId="0" borderId="24" xfId="1" applyFont="1" applyBorder="1" applyAlignment="1" applyProtection="1">
      <alignment wrapText="1"/>
      <protection locked="0"/>
    </xf>
    <xf numFmtId="43" fontId="12" fillId="0" borderId="25" xfId="1" applyFont="1" applyBorder="1" applyAlignment="1" applyProtection="1">
      <alignment wrapText="1"/>
      <protection locked="0"/>
    </xf>
    <xf numFmtId="43" fontId="12" fillId="0" borderId="26" xfId="1" applyFont="1" applyBorder="1" applyAlignment="1" applyProtection="1">
      <alignment wrapText="1"/>
      <protection locked="0"/>
    </xf>
    <xf numFmtId="43" fontId="12" fillId="0" borderId="30" xfId="1" applyFont="1" applyBorder="1" applyAlignment="1" applyProtection="1">
      <alignment wrapText="1"/>
      <protection locked="0"/>
    </xf>
    <xf numFmtId="43" fontId="12" fillId="0" borderId="0" xfId="1" applyFont="1" applyBorder="1" applyAlignment="1" applyProtection="1">
      <alignment wrapText="1"/>
      <protection locked="0"/>
    </xf>
    <xf numFmtId="43" fontId="12" fillId="0" borderId="8" xfId="1" applyFont="1" applyBorder="1" applyAlignment="1" applyProtection="1">
      <alignment wrapText="1"/>
      <protection locked="0"/>
    </xf>
    <xf numFmtId="43" fontId="0" fillId="0" borderId="0" xfId="1" applyFont="1" applyAlignment="1">
      <alignment wrapText="1"/>
    </xf>
    <xf numFmtId="43" fontId="12" fillId="6" borderId="8" xfId="1" applyFont="1" applyFill="1" applyBorder="1" applyAlignment="1" applyProtection="1">
      <alignment wrapText="1"/>
      <protection locked="0"/>
    </xf>
    <xf numFmtId="164" fontId="16" fillId="4" borderId="13" xfId="1" applyNumberFormat="1" applyFont="1" applyFill="1" applyBorder="1" applyAlignment="1">
      <alignment horizontal="center" wrapText="1"/>
    </xf>
    <xf numFmtId="164" fontId="17" fillId="8" borderId="18" xfId="1" applyNumberFormat="1" applyFont="1" applyFill="1" applyBorder="1" applyAlignment="1">
      <alignment wrapText="1"/>
    </xf>
    <xf numFmtId="0" fontId="16" fillId="8" borderId="18" xfId="0" applyFont="1" applyFill="1" applyBorder="1" applyAlignment="1">
      <alignment horizontal="center" wrapText="1"/>
    </xf>
    <xf numFmtId="0" fontId="16" fillId="8" borderId="19" xfId="0" applyFont="1" applyFill="1" applyBorder="1" applyAlignment="1">
      <alignment horizontal="center" wrapText="1"/>
    </xf>
    <xf numFmtId="5" fontId="22" fillId="0" borderId="7" xfId="8" applyNumberFormat="1" applyFont="1" applyBorder="1" applyAlignment="1">
      <alignment vertical="center"/>
    </xf>
    <xf numFmtId="0" fontId="66" fillId="0" borderId="7" xfId="7" applyFont="1" applyBorder="1"/>
    <xf numFmtId="0" fontId="67" fillId="0" borderId="0" xfId="2" applyFont="1"/>
    <xf numFmtId="5" fontId="67" fillId="0" borderId="0" xfId="2" applyNumberFormat="1" applyFont="1"/>
    <xf numFmtId="0" fontId="60" fillId="0" borderId="7" xfId="2" applyFont="1" applyBorder="1" applyAlignment="1">
      <alignment horizontal="centerContinuous" vertical="center"/>
    </xf>
    <xf numFmtId="43" fontId="0" fillId="5" borderId="0" xfId="0" applyNumberFormat="1" applyFill="1"/>
    <xf numFmtId="43" fontId="10" fillId="0" borderId="0" xfId="0" applyNumberFormat="1" applyFont="1"/>
    <xf numFmtId="0" fontId="10" fillId="3" borderId="3" xfId="0" applyFont="1" applyFill="1" applyBorder="1" applyAlignment="1">
      <alignment horizontal="left" vertical="top" wrapText="1"/>
    </xf>
    <xf numFmtId="0" fontId="16" fillId="0" borderId="0" xfId="3" applyFont="1"/>
    <xf numFmtId="39" fontId="68" fillId="2" borderId="4" xfId="0" applyNumberFormat="1" applyFont="1" applyFill="1" applyBorder="1" applyAlignment="1">
      <alignment horizontal="right" vertical="top" wrapText="1"/>
    </xf>
    <xf numFmtId="0" fontId="0" fillId="2" borderId="3" xfId="0" applyFill="1" applyBorder="1" applyAlignment="1">
      <alignment horizontal="left" vertical="top" wrapText="1"/>
    </xf>
    <xf numFmtId="0" fontId="69" fillId="3" borderId="3" xfId="0" applyFont="1" applyFill="1" applyBorder="1" applyAlignment="1">
      <alignment horizontal="left" vertical="top" wrapText="1"/>
    </xf>
    <xf numFmtId="0" fontId="68" fillId="2" borderId="3" xfId="0" applyFont="1" applyFill="1" applyBorder="1" applyAlignment="1">
      <alignment horizontal="right" vertical="top" wrapText="1"/>
    </xf>
    <xf numFmtId="39" fontId="69" fillId="3" borderId="4" xfId="0" applyNumberFormat="1" applyFont="1" applyFill="1" applyBorder="1" applyAlignment="1">
      <alignment horizontal="right" vertical="top" wrapText="1"/>
    </xf>
    <xf numFmtId="14" fontId="69" fillId="3" borderId="3" xfId="0" applyNumberFormat="1" applyFont="1" applyFill="1" applyBorder="1" applyAlignment="1">
      <alignment horizontal="left" vertical="top" wrapText="1"/>
    </xf>
    <xf numFmtId="1" fontId="69" fillId="3" borderId="3" xfId="0" applyNumberFormat="1" applyFont="1" applyFill="1" applyBorder="1" applyAlignment="1">
      <alignment horizontal="right" vertical="top" wrapText="1"/>
    </xf>
    <xf numFmtId="0" fontId="69" fillId="2" borderId="2" xfId="0" applyFont="1" applyFill="1" applyBorder="1" applyAlignment="1">
      <alignment horizontal="left" vertical="top" wrapText="1"/>
    </xf>
    <xf numFmtId="0" fontId="69" fillId="2" borderId="1" xfId="0" applyFont="1" applyFill="1" applyBorder="1" applyAlignment="1">
      <alignment horizontal="left" vertical="top" wrapText="1"/>
    </xf>
    <xf numFmtId="0" fontId="10" fillId="9" borderId="1" xfId="0" applyFont="1" applyFill="1" applyBorder="1" applyAlignment="1">
      <alignment horizontal="left" vertical="top" wrapText="1"/>
    </xf>
    <xf numFmtId="0" fontId="69" fillId="9" borderId="1" xfId="0" applyFont="1" applyFill="1" applyBorder="1" applyAlignment="1">
      <alignment horizontal="left" vertical="top" wrapText="1"/>
    </xf>
    <xf numFmtId="0" fontId="68" fillId="0" borderId="0" xfId="0" applyFont="1" applyAlignment="1">
      <alignment horizontal="center" vertical="top"/>
    </xf>
    <xf numFmtId="0" fontId="70" fillId="0" borderId="0" xfId="0" applyFont="1" applyAlignment="1">
      <alignment vertical="top"/>
    </xf>
    <xf numFmtId="39" fontId="69" fillId="7" borderId="4" xfId="0" applyNumberFormat="1" applyFont="1" applyFill="1" applyBorder="1" applyAlignment="1">
      <alignment horizontal="right" vertical="top" wrapText="1"/>
    </xf>
    <xf numFmtId="43" fontId="19" fillId="7" borderId="0" xfId="1" applyFont="1" applyFill="1"/>
    <xf numFmtId="0" fontId="10" fillId="3" borderId="0" xfId="0" applyFont="1" applyFill="1" applyAlignment="1">
      <alignment horizontal="left" vertical="center" wrapText="1"/>
    </xf>
    <xf numFmtId="43" fontId="10" fillId="0" borderId="9" xfId="0" applyNumberFormat="1" applyFont="1" applyBorder="1"/>
    <xf numFmtId="0" fontId="9" fillId="0" borderId="0" xfId="0" applyFont="1" applyAlignment="1">
      <alignment horizontal="center" vertical="top"/>
    </xf>
    <xf numFmtId="0" fontId="10" fillId="2" borderId="1" xfId="0" applyFont="1" applyFill="1" applyBorder="1" applyAlignment="1">
      <alignment horizontal="left" vertical="top"/>
    </xf>
    <xf numFmtId="0" fontId="10" fillId="2" borderId="2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/>
    </xf>
    <xf numFmtId="0" fontId="69" fillId="3" borderId="31" xfId="0" applyFont="1" applyFill="1" applyBorder="1" applyAlignment="1">
      <alignment horizontal="left" vertical="top" wrapText="1"/>
    </xf>
    <xf numFmtId="0" fontId="69" fillId="2" borderId="32" xfId="0" applyFont="1" applyFill="1" applyBorder="1" applyAlignment="1">
      <alignment horizontal="left" vertical="top" wrapText="1"/>
    </xf>
    <xf numFmtId="0" fontId="16" fillId="8" borderId="13" xfId="0" applyFont="1" applyFill="1" applyBorder="1" applyAlignment="1">
      <alignment horizontal="center" wrapText="1"/>
    </xf>
    <xf numFmtId="164" fontId="17" fillId="8" borderId="18" xfId="1" applyNumberFormat="1" applyFont="1" applyFill="1" applyBorder="1" applyAlignment="1">
      <alignment horizontal="center" wrapText="1"/>
    </xf>
    <xf numFmtId="43" fontId="0" fillId="0" borderId="0" xfId="1" pivotButton="1" applyFont="1"/>
    <xf numFmtId="0" fontId="28" fillId="0" borderId="0" xfId="0" applyFont="1" applyAlignment="1">
      <alignment horizontal="left"/>
    </xf>
    <xf numFmtId="0" fontId="0" fillId="7" borderId="0" xfId="0" applyFill="1" applyAlignment="1">
      <alignment horizontal="left"/>
    </xf>
    <xf numFmtId="164" fontId="0" fillId="7" borderId="0" xfId="0" applyNumberFormat="1" applyFill="1"/>
    <xf numFmtId="0" fontId="0" fillId="7" borderId="0" xfId="0" applyFill="1"/>
    <xf numFmtId="164" fontId="10" fillId="7" borderId="0" xfId="1" applyNumberFormat="1" applyFont="1" applyFill="1"/>
    <xf numFmtId="1" fontId="16" fillId="0" borderId="0" xfId="3" applyNumberFormat="1" applyFont="1" applyAlignment="1">
      <alignment horizontal="left" wrapText="1"/>
    </xf>
    <xf numFmtId="1" fontId="16" fillId="0" borderId="0" xfId="3" applyNumberFormat="1" applyFont="1" applyAlignment="1">
      <alignment horizontal="left" vertical="center" wrapText="1"/>
    </xf>
    <xf numFmtId="1" fontId="16" fillId="0" borderId="7" xfId="3" applyNumberFormat="1" applyFont="1" applyBorder="1" applyAlignment="1">
      <alignment horizontal="left" wrapText="1"/>
    </xf>
    <xf numFmtId="1" fontId="16" fillId="9" borderId="8" xfId="3" applyNumberFormat="1" applyFont="1" applyFill="1" applyBorder="1" applyAlignment="1">
      <alignment horizontal="left" wrapText="1"/>
    </xf>
    <xf numFmtId="1" fontId="16" fillId="0" borderId="0" xfId="3" applyNumberFormat="1" applyFont="1" applyAlignment="1">
      <alignment horizontal="left"/>
    </xf>
    <xf numFmtId="164" fontId="15" fillId="0" borderId="0" xfId="1" applyNumberFormat="1" applyFont="1" applyBorder="1" applyAlignment="1">
      <alignment horizontal="left"/>
    </xf>
    <xf numFmtId="43" fontId="17" fillId="0" borderId="0" xfId="1" applyFont="1"/>
    <xf numFmtId="7" fontId="17" fillId="0" borderId="0" xfId="7" applyNumberFormat="1" applyFont="1"/>
    <xf numFmtId="171" fontId="17" fillId="0" borderId="0" xfId="7" applyNumberFormat="1" applyFont="1"/>
    <xf numFmtId="0" fontId="17" fillId="0" borderId="0" xfId="7" applyFont="1" applyAlignment="1">
      <alignment horizontal="center"/>
    </xf>
    <xf numFmtId="0" fontId="11" fillId="0" borderId="0" xfId="2" applyAlignment="1">
      <alignment wrapText="1"/>
    </xf>
    <xf numFmtId="0" fontId="22" fillId="0" borderId="0" xfId="2" applyFont="1" applyAlignment="1">
      <alignment vertical="center" wrapText="1"/>
    </xf>
    <xf numFmtId="0" fontId="10" fillId="0" borderId="0" xfId="0" applyFont="1" applyAlignment="1">
      <alignment wrapText="1"/>
    </xf>
    <xf numFmtId="0" fontId="66" fillId="0" borderId="7" xfId="24" applyFont="1" applyBorder="1"/>
    <xf numFmtId="0" fontId="72" fillId="0" borderId="0" xfId="2" applyFont="1"/>
    <xf numFmtId="0" fontId="73" fillId="0" borderId="0" xfId="2" applyFont="1" applyAlignment="1">
      <alignment horizontal="right" vertical="center"/>
    </xf>
    <xf numFmtId="49" fontId="58" fillId="0" borderId="0" xfId="0" applyNumberFormat="1" applyFont="1" applyAlignment="1">
      <alignment horizontal="center"/>
    </xf>
    <xf numFmtId="0" fontId="62" fillId="0" borderId="0" xfId="2" applyFont="1" applyAlignment="1">
      <alignment horizontal="center" vertical="center"/>
    </xf>
    <xf numFmtId="0" fontId="22" fillId="0" borderId="0" xfId="2" quotePrefix="1" applyFont="1" applyAlignment="1">
      <alignment horizontal="left" vertical="center" wrapText="1"/>
    </xf>
    <xf numFmtId="0" fontId="22" fillId="0" borderId="0" xfId="2" applyFont="1" applyAlignment="1">
      <alignment horizontal="left" vertical="center" wrapText="1"/>
    </xf>
    <xf numFmtId="0" fontId="71" fillId="0" borderId="0" xfId="2" applyFont="1" applyAlignment="1">
      <alignment horizontal="left" vertical="center" wrapText="1"/>
    </xf>
    <xf numFmtId="0" fontId="33" fillId="0" borderId="0" xfId="12" quotePrefix="1" applyFont="1" applyAlignment="1">
      <alignment horizontal="left" vertical="center" wrapText="1"/>
    </xf>
    <xf numFmtId="0" fontId="32" fillId="0" borderId="0" xfId="8" applyFont="1" applyAlignment="1">
      <alignment horizontal="center" vertical="center"/>
    </xf>
    <xf numFmtId="0" fontId="32" fillId="0" borderId="0" xfId="8" quotePrefix="1" applyFont="1" applyAlignment="1">
      <alignment horizontal="center" vertical="center"/>
    </xf>
    <xf numFmtId="0" fontId="32" fillId="0" borderId="12" xfId="8" applyFont="1" applyBorder="1" applyAlignment="1">
      <alignment horizontal="center" vertical="center"/>
    </xf>
    <xf numFmtId="0" fontId="32" fillId="0" borderId="16" xfId="8" applyFont="1" applyBorder="1" applyAlignment="1">
      <alignment horizontal="center" vertical="center"/>
    </xf>
    <xf numFmtId="0" fontId="16" fillId="0" borderId="0" xfId="3" applyFont="1" applyAlignment="1">
      <alignment horizontal="left" wrapText="1"/>
    </xf>
    <xf numFmtId="164" fontId="16" fillId="9" borderId="13" xfId="1" applyNumberFormat="1" applyFont="1" applyFill="1" applyBorder="1" applyAlignment="1">
      <alignment horizontal="center" wrapText="1"/>
    </xf>
    <xf numFmtId="43" fontId="44" fillId="0" borderId="11" xfId="1" applyFont="1" applyBorder="1" applyAlignment="1">
      <alignment horizontal="center"/>
    </xf>
    <xf numFmtId="0" fontId="41" fillId="0" borderId="0" xfId="0" applyFont="1" applyAlignment="1">
      <alignment horizontal="left" wrapText="1"/>
    </xf>
    <xf numFmtId="0" fontId="13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48" fillId="0" borderId="0" xfId="0" applyFont="1" applyAlignment="1">
      <alignment horizontal="left" wrapText="1"/>
    </xf>
    <xf numFmtId="43" fontId="48" fillId="0" borderId="0" xfId="1" applyFont="1" applyAlignment="1">
      <alignment horizontal="left" vertical="center" wrapText="1"/>
    </xf>
    <xf numFmtId="164" fontId="46" fillId="6" borderId="0" xfId="17" applyNumberFormat="1" applyFont="1" applyFill="1" applyBorder="1" applyAlignment="1">
      <alignment horizontal="center"/>
    </xf>
    <xf numFmtId="0" fontId="0" fillId="6" borderId="0" xfId="0" applyFill="1" applyAlignment="1" applyProtection="1">
      <alignment horizontal="center" wrapText="1"/>
      <protection locked="0"/>
    </xf>
  </cellXfs>
  <cellStyles count="25">
    <cellStyle name="Comma" xfId="1" builtinId="3"/>
    <cellStyle name="Comma 2" xfId="4" xr:uid="{00000000-0005-0000-0000-000001000000}"/>
    <cellStyle name="Comma 3" xfId="5" xr:uid="{00000000-0005-0000-0000-000002000000}"/>
    <cellStyle name="Comma 4" xfId="15" xr:uid="{00000000-0005-0000-0000-000003000000}"/>
    <cellStyle name="Comma 5" xfId="17" xr:uid="{49072F3F-9856-4F67-AFC0-0CED4E22FEFF}"/>
    <cellStyle name="Comma 6" xfId="21" xr:uid="{1C3346DA-727A-4430-9192-68E5E14A4ABA}"/>
    <cellStyle name="Comma 7" xfId="23" xr:uid="{CCD6A2A9-0A8B-46CF-8336-49B78400E94E}"/>
    <cellStyle name="Currency 2" xfId="13" xr:uid="{00000000-0005-0000-0000-000004000000}"/>
    <cellStyle name="Hyperlink" xfId="19" builtinId="8"/>
    <cellStyle name="Normal" xfId="0" builtinId="0"/>
    <cellStyle name="Normal 2" xfId="2" xr:uid="{00000000-0005-0000-0000-000007000000}"/>
    <cellStyle name="Normal 2 2" xfId="3" xr:uid="{00000000-0005-0000-0000-000008000000}"/>
    <cellStyle name="Normal 2 2 21" xfId="8" xr:uid="{00000000-0005-0000-0000-000009000000}"/>
    <cellStyle name="Normal 3" xfId="6" xr:uid="{00000000-0005-0000-0000-00000A000000}"/>
    <cellStyle name="Normal 4" xfId="7" xr:uid="{00000000-0005-0000-0000-00000B000000}"/>
    <cellStyle name="Normal 4 2" xfId="24" xr:uid="{D2EA0DC2-C20E-4DFC-9A41-7283697C7BD5}"/>
    <cellStyle name="Normal 5" xfId="14" xr:uid="{00000000-0005-0000-0000-00000C000000}"/>
    <cellStyle name="Normal 6" xfId="16" xr:uid="{408BD01A-218A-4875-A21E-C69FF7A1026B}"/>
    <cellStyle name="Normal 7" xfId="18" xr:uid="{BAEA79FA-5C9E-48B0-A39B-F1A206ED3536}"/>
    <cellStyle name="Normal 70" xfId="9" xr:uid="{00000000-0005-0000-0000-00000D000000}"/>
    <cellStyle name="Normal 74" xfId="11" xr:uid="{00000000-0005-0000-0000-00000E000000}"/>
    <cellStyle name="Normal 8" xfId="20" xr:uid="{065C75A3-1004-4193-95CE-00F0AF4CB194}"/>
    <cellStyle name="Normal 80" xfId="12" xr:uid="{00000000-0005-0000-0000-00000F000000}"/>
    <cellStyle name="Normal 9" xfId="22" xr:uid="{B5F5447E-DC30-41AF-8C40-B7D0FB27EE15}"/>
    <cellStyle name="Normal_Classified Wage Adjustment" xfId="10" xr:uid="{00000000-0005-0000-0000-000010000000}"/>
  </cellStyles>
  <dxfs count="63"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wrapText="1"/>
    </dxf>
    <dxf>
      <alignment wrapText="1"/>
    </dxf>
    <dxf>
      <alignment wrapText="1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wrapText="1"/>
    </dxf>
    <dxf>
      <alignment wrapText="1"/>
    </dxf>
    <dxf>
      <alignment wrapText="1"/>
    </dxf>
    <dxf>
      <alignment wrapText="1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9" formatCode="_(* #,##0.0_);_(* \(#,##0.0\);_(* &quot;-&quot;??_);_(@_)"/>
    </dxf>
    <dxf>
      <numFmt numFmtId="35" formatCode="_(* #,##0.00_);_(* \(#,##0.00\);_(* &quot;-&quot;??_);_(@_)"/>
    </dxf>
    <dxf>
      <numFmt numFmtId="172" formatCode="_(* #,##0.000_);_(* \(#,##0.00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fill>
        <patternFill>
          <bgColor theme="4" tint="0.79998168889431442"/>
        </patternFill>
      </fill>
    </dxf>
    <dxf>
      <numFmt numFmtId="35" formatCode="_(* #,##0.00_);_(* \(#,##0.00\);_(* &quot;-&quot;??_);_(@_)"/>
      <fill>
        <patternFill>
          <fgColor theme="4" tint="0.79998168889431442"/>
        </patternFill>
      </fill>
    </dxf>
    <dxf>
      <fill>
        <patternFill patternType="solid">
          <bgColor theme="5" tint="0.79998168889431442"/>
        </patternFill>
      </fill>
    </dxf>
    <dxf>
      <numFmt numFmtId="164" formatCode="_(* #,##0_);_(* \(#,##0\);_(* &quot;-&quot;??_);_(@_)"/>
    </dxf>
    <dxf>
      <numFmt numFmtId="164" formatCode="_(* #,##0_);_(* \(#,##0\);_(* &quot;-&quot;??_);_(@_)"/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fill>
        <patternFill patternType="solid">
          <bgColor theme="9" tint="0.79998168889431442"/>
        </patternFill>
      </fill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wrapText="1"/>
    </dxf>
    <dxf>
      <alignment wrapText="1"/>
    </dxf>
    <dxf>
      <alignment wrapText="1"/>
    </dxf>
    <dxf>
      <alignment wrapText="1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9" formatCode="_(* #,##0.0_);_(* \(#,##0.0\);_(* &quot;-&quot;??_);_(@_)"/>
    </dxf>
    <dxf>
      <numFmt numFmtId="169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9" formatCode="_(* #,##0.0_);_(* \(#,##0.0\);_(* &quot;-&quot;??_);_(@_)"/>
    </dxf>
    <dxf>
      <numFmt numFmtId="169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alignment wrapText="1"/>
    </dxf>
    <dxf>
      <alignment wrapText="1"/>
    </dxf>
    <dxf>
      <alignment wrapText="1"/>
    </dxf>
    <dxf>
      <alignment wrapText="1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9" formatCode="_(* #,##0.0_);_(* \(#,##0.0\);_(* &quot;-&quot;??_);_(@_)"/>
    </dxf>
    <dxf>
      <numFmt numFmtId="169" formatCode="_(* #,##0.0_);_(* \(#,##0.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9" formatCode="_(* #,##0.0_);_(* \(#,##0.0\);_(* &quot;-&quot;??_);_(@_)"/>
    </dxf>
    <dxf>
      <numFmt numFmtId="169" formatCode="_(* #,##0.0_);_(* \(#,##0.0\);_(* &quot;-&quot;??_);_(@_)"/>
    </dxf>
  </dxfs>
  <tableStyles count="0" defaultTableStyle="TableStyleMedium9" defaultPivotStyle="PivotStyleLight16"/>
  <colors>
    <mruColors>
      <color rgb="FF0000FF"/>
      <color rgb="FFFFFE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4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3.xml"/><Relationship Id="rId27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590550</xdr:colOff>
      <xdr:row>3</xdr:row>
      <xdr:rowOff>104775</xdr:rowOff>
    </xdr:from>
    <xdr:to>
      <xdr:col>17</xdr:col>
      <xdr:colOff>800100</xdr:colOff>
      <xdr:row>3</xdr:row>
      <xdr:rowOff>295275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869150" y="676275"/>
          <a:ext cx="2095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rgbClr val="FF0000"/>
              </a:solidFill>
            </a:rPr>
            <a:t>D</a:t>
          </a:r>
        </a:p>
      </xdr:txBody>
    </xdr:sp>
    <xdr:clientData/>
  </xdr:twoCellAnchor>
  <xdr:twoCellAnchor>
    <xdr:from>
      <xdr:col>17</xdr:col>
      <xdr:colOff>38100</xdr:colOff>
      <xdr:row>112</xdr:row>
      <xdr:rowOff>133350</xdr:rowOff>
    </xdr:from>
    <xdr:to>
      <xdr:col>17</xdr:col>
      <xdr:colOff>38100</xdr:colOff>
      <xdr:row>115</xdr:row>
      <xdr:rowOff>152400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9316700" y="26546175"/>
          <a:ext cx="0" cy="781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76200</xdr:colOff>
      <xdr:row>118</xdr:row>
      <xdr:rowOff>180975</xdr:rowOff>
    </xdr:from>
    <xdr:to>
      <xdr:col>17</xdr:col>
      <xdr:colOff>76200</xdr:colOff>
      <xdr:row>123</xdr:row>
      <xdr:rowOff>9525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19354800" y="28117800"/>
          <a:ext cx="0" cy="1162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66675</xdr:colOff>
      <xdr:row>147</xdr:row>
      <xdr:rowOff>57150</xdr:rowOff>
    </xdr:from>
    <xdr:to>
      <xdr:col>17</xdr:col>
      <xdr:colOff>66675</xdr:colOff>
      <xdr:row>156</xdr:row>
      <xdr:rowOff>123825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9345275" y="33899475"/>
          <a:ext cx="0" cy="17811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76200</xdr:colOff>
      <xdr:row>169</xdr:row>
      <xdr:rowOff>57150</xdr:rowOff>
    </xdr:from>
    <xdr:to>
      <xdr:col>17</xdr:col>
      <xdr:colOff>76200</xdr:colOff>
      <xdr:row>172</xdr:row>
      <xdr:rowOff>123825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9354800" y="38090475"/>
          <a:ext cx="0" cy="6381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895350</xdr:colOff>
      <xdr:row>111</xdr:row>
      <xdr:rowOff>123825</xdr:rowOff>
    </xdr:from>
    <xdr:to>
      <xdr:col>17</xdr:col>
      <xdr:colOff>590550</xdr:colOff>
      <xdr:row>113</xdr:row>
      <xdr:rowOff>57150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9192875" y="26346150"/>
          <a:ext cx="6762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solidFill>
                <a:srgbClr val="FF0000"/>
              </a:solidFill>
            </a:rPr>
            <a:t>2.1A</a:t>
          </a:r>
        </a:p>
      </xdr:txBody>
    </xdr:sp>
    <xdr:clientData/>
  </xdr:twoCellAnchor>
  <xdr:twoCellAnchor>
    <xdr:from>
      <xdr:col>16</xdr:col>
      <xdr:colOff>904875</xdr:colOff>
      <xdr:row>118</xdr:row>
      <xdr:rowOff>0</xdr:rowOff>
    </xdr:from>
    <xdr:to>
      <xdr:col>17</xdr:col>
      <xdr:colOff>600075</xdr:colOff>
      <xdr:row>119</xdr:row>
      <xdr:rowOff>104775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19202400" y="27917775"/>
          <a:ext cx="6762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solidFill>
                <a:srgbClr val="FF0000"/>
              </a:solidFill>
            </a:rPr>
            <a:t>2.1B</a:t>
          </a:r>
        </a:p>
      </xdr:txBody>
    </xdr:sp>
    <xdr:clientData/>
  </xdr:twoCellAnchor>
  <xdr:twoCellAnchor>
    <xdr:from>
      <xdr:col>16</xdr:col>
      <xdr:colOff>857250</xdr:colOff>
      <xdr:row>145</xdr:row>
      <xdr:rowOff>152400</xdr:rowOff>
    </xdr:from>
    <xdr:to>
      <xdr:col>17</xdr:col>
      <xdr:colOff>552450</xdr:colOff>
      <xdr:row>147</xdr:row>
      <xdr:rowOff>85725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19154775" y="33613725"/>
          <a:ext cx="6762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solidFill>
                <a:srgbClr val="FF0000"/>
              </a:solidFill>
            </a:rPr>
            <a:t>2.1C</a:t>
          </a:r>
        </a:p>
      </xdr:txBody>
    </xdr:sp>
    <xdr:clientData/>
  </xdr:twoCellAnchor>
  <xdr:twoCellAnchor>
    <xdr:from>
      <xdr:col>16</xdr:col>
      <xdr:colOff>904875</xdr:colOff>
      <xdr:row>167</xdr:row>
      <xdr:rowOff>180975</xdr:rowOff>
    </xdr:from>
    <xdr:to>
      <xdr:col>17</xdr:col>
      <xdr:colOff>600075</xdr:colOff>
      <xdr:row>169</xdr:row>
      <xdr:rowOff>133350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19202400" y="37833300"/>
          <a:ext cx="676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>
              <a:solidFill>
                <a:srgbClr val="FF0000"/>
              </a:solidFill>
            </a:rPr>
            <a:t>2.1D</a:t>
          </a:r>
        </a:p>
      </xdr:txBody>
    </xdr:sp>
    <xdr:clientData/>
  </xdr:twoCellAnchor>
  <xdr:twoCellAnchor>
    <xdr:from>
      <xdr:col>10</xdr:col>
      <xdr:colOff>419100</xdr:colOff>
      <xdr:row>4</xdr:row>
      <xdr:rowOff>133350</xdr:rowOff>
    </xdr:from>
    <xdr:to>
      <xdr:col>10</xdr:col>
      <xdr:colOff>790575</xdr:colOff>
      <xdr:row>4</xdr:row>
      <xdr:rowOff>381000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12096750" y="1019175"/>
          <a:ext cx="3714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>
              <a:solidFill>
                <a:srgbClr val="FF0000"/>
              </a:solidFill>
            </a:rPr>
            <a:t>A</a:t>
          </a:r>
        </a:p>
      </xdr:txBody>
    </xdr:sp>
    <xdr:clientData/>
  </xdr:twoCellAnchor>
  <xdr:twoCellAnchor>
    <xdr:from>
      <xdr:col>4</xdr:col>
      <xdr:colOff>104775</xdr:colOff>
      <xdr:row>386</xdr:row>
      <xdr:rowOff>123825</xdr:rowOff>
    </xdr:from>
    <xdr:to>
      <xdr:col>9</xdr:col>
      <xdr:colOff>1809750</xdr:colOff>
      <xdr:row>386</xdr:row>
      <xdr:rowOff>152400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2D9ABD4B-80D9-E679-76C1-98A50ABEB3F5}"/>
            </a:ext>
          </a:extLst>
        </xdr:cNvPr>
        <xdr:cNvCxnSpPr/>
      </xdr:nvCxnSpPr>
      <xdr:spPr>
        <a:xfrm flipV="1">
          <a:off x="5353050" y="5019675"/>
          <a:ext cx="6553200" cy="285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4</xdr:row>
      <xdr:rowOff>38100</xdr:rowOff>
    </xdr:from>
    <xdr:to>
      <xdr:col>7</xdr:col>
      <xdr:colOff>123825</xdr:colOff>
      <xdr:row>27</xdr:row>
      <xdr:rowOff>133350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7CC0F40-AC3B-B0E6-3232-D2D5B662D5C3}"/>
            </a:ext>
          </a:extLst>
        </xdr:cNvPr>
        <xdr:cNvCxnSpPr/>
      </xdr:nvCxnSpPr>
      <xdr:spPr>
        <a:xfrm>
          <a:off x="7296150" y="800100"/>
          <a:ext cx="9525" cy="44767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0</xdr:colOff>
      <xdr:row>0</xdr:row>
      <xdr:rowOff>0</xdr:rowOff>
    </xdr:from>
    <xdr:to>
      <xdr:col>18</xdr:col>
      <xdr:colOff>161143</xdr:colOff>
      <xdr:row>41</xdr:row>
      <xdr:rowOff>75212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E952D9-BB06-6B5B-4FC3-DFE40AB0E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1450" y="0"/>
          <a:ext cx="6257143" cy="7904762"/>
        </a:xfrm>
        <a:prstGeom prst="rect">
          <a:avLst/>
        </a:prstGeom>
      </xdr:spPr>
    </xdr:pic>
    <xdr:clientData/>
  </xdr:twoCellAnchor>
  <xdr:twoCellAnchor>
    <xdr:from>
      <xdr:col>7</xdr:col>
      <xdr:colOff>238125</xdr:colOff>
      <xdr:row>26</xdr:row>
      <xdr:rowOff>133350</xdr:rowOff>
    </xdr:from>
    <xdr:to>
      <xdr:col>15</xdr:col>
      <xdr:colOff>238125</xdr:colOff>
      <xdr:row>28</xdr:row>
      <xdr:rowOff>152400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130A6B9E-F9F8-BEBD-732F-3DF9EE2864DB}"/>
            </a:ext>
          </a:extLst>
        </xdr:cNvPr>
        <xdr:cNvCxnSpPr/>
      </xdr:nvCxnSpPr>
      <xdr:spPr>
        <a:xfrm flipV="1">
          <a:off x="7419975" y="5086350"/>
          <a:ext cx="4876800" cy="400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142874</xdr:colOff>
      <xdr:row>0</xdr:row>
      <xdr:rowOff>85725</xdr:rowOff>
    </xdr:from>
    <xdr:to>
      <xdr:col>18</xdr:col>
      <xdr:colOff>76199</xdr:colOff>
      <xdr:row>2</xdr:row>
      <xdr:rowOff>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461DB4D-204F-6998-B6FA-E78AE2CF6175}"/>
            </a:ext>
          </a:extLst>
        </xdr:cNvPr>
        <xdr:cNvSpPr txBox="1"/>
      </xdr:nvSpPr>
      <xdr:spPr>
        <a:xfrm>
          <a:off x="13144499" y="85725"/>
          <a:ext cx="1152525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285750</xdr:colOff>
      <xdr:row>58</xdr:row>
      <xdr:rowOff>85725</xdr:rowOff>
    </xdr:from>
    <xdr:to>
      <xdr:col>21</xdr:col>
      <xdr:colOff>0</xdr:colOff>
      <xdr:row>58</xdr:row>
      <xdr:rowOff>104775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AD00A2C3-BCCF-4649-A797-F34B40F25479}"/>
            </a:ext>
          </a:extLst>
        </xdr:cNvPr>
        <xdr:cNvCxnSpPr/>
      </xdr:nvCxnSpPr>
      <xdr:spPr>
        <a:xfrm>
          <a:off x="15516225" y="11515725"/>
          <a:ext cx="2714625" cy="190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276225</xdr:colOff>
      <xdr:row>3</xdr:row>
      <xdr:rowOff>95250</xdr:rowOff>
    </xdr:from>
    <xdr:to>
      <xdr:col>7</xdr:col>
      <xdr:colOff>1857375</xdr:colOff>
      <xdr:row>3</xdr:row>
      <xdr:rowOff>104775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508F2CB0-B43A-43E4-9878-E33DB259473B}"/>
            </a:ext>
          </a:extLst>
        </xdr:cNvPr>
        <xdr:cNvCxnSpPr/>
      </xdr:nvCxnSpPr>
      <xdr:spPr>
        <a:xfrm flipV="1">
          <a:off x="5695950" y="666750"/>
          <a:ext cx="2390775" cy="9525"/>
        </a:xfrm>
        <a:prstGeom prst="straightConnector1">
          <a:avLst/>
        </a:prstGeom>
        <a:ln>
          <a:solidFill>
            <a:srgbClr val="FF0000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539.540105324071" createdVersion="8" refreshedVersion="8" minRefreshableVersion="3" recordCount="53" xr:uid="{22343E9F-B0AC-42BC-9DC5-6D6C87CFD1E8}">
  <cacheSource type="worksheet">
    <worksheetSource ref="A4:U57" sheet="8. UNS 106 Proforma Adj Query"/>
  </cacheSource>
  <cacheFields count="21">
    <cacheField name="Test Year Date mmddyyyy" numFmtId="49">
      <sharedItems/>
    </cacheField>
    <cacheField name="Start Month yyyymm" numFmtId="49">
      <sharedItems/>
    </cacheField>
    <cacheField name="End Month yyyymm" numFmtId="49">
      <sharedItems/>
    </cacheField>
    <cacheField name="Company" numFmtId="49">
      <sharedItems/>
    </cacheField>
    <cacheField name="Asset Id" numFmtId="0">
      <sharedItems containsSemiMixedTypes="0" containsString="0" containsNumber="1" containsInteger="1" minValue="36428740" maxValue="36699963"/>
    </cacheField>
    <cacheField name="Work Order Number" numFmtId="49">
      <sharedItems/>
    </cacheField>
    <cacheField name="Project" numFmtId="0">
      <sharedItems count="15">
        <s v="252406S"/>
        <s v="250000A"/>
        <s v="251500B"/>
        <s v="251100A"/>
        <s v="253378A"/>
        <s v="257400S"/>
        <s v="253100A"/>
        <s v="252100A"/>
        <s v="256100A"/>
        <s v="257900A"/>
        <s v="251378A"/>
        <s v="252403S"/>
        <s v="257100A"/>
        <s v="252400S"/>
        <s v="252500B"/>
      </sharedItems>
    </cacheField>
    <cacheField name="Project Description _x000a_No New Bus" numFmtId="0">
      <sharedItems/>
    </cacheField>
    <cacheField name="Ferc" numFmtId="49">
      <sharedItems count="5">
        <s v="G376"/>
        <s v="G392"/>
        <s v="G378"/>
        <s v="G380"/>
        <s v="G390"/>
      </sharedItems>
    </cacheField>
    <cacheField name="Utility Account" numFmtId="49">
      <sharedItems/>
    </cacheField>
    <cacheField name="Sub Account" numFmtId="49">
      <sharedItems count="2">
        <s v="XX"/>
        <s v="C3"/>
      </sharedItems>
    </cacheField>
    <cacheField name="System Id" numFmtId="49">
      <sharedItems/>
    </cacheField>
    <cacheField name="Asset Location" numFmtId="49">
      <sharedItems/>
    </cacheField>
    <cacheField name="Engineering In Service" numFmtId="14">
      <sharedItems containsSemiMixedTypes="0" containsNonDate="0" containsDate="1" containsString="0" minDate="2023-09-26T00:00:00" maxDate="2024-06-28T00:00:00"/>
    </cacheField>
    <cacheField name="System In Service" numFmtId="14">
      <sharedItems containsSemiMixedTypes="0" containsNonDate="0" containsDate="1" containsString="0" minDate="2024-07-01T00:00:00" maxDate="2024-08-02T00:00:00"/>
    </cacheField>
    <cacheField name="Depr Group" numFmtId="49">
      <sharedItems/>
    </cacheField>
    <cacheField name="Annual Depr Rate" numFmtId="0">
      <sharedItems containsSemiMixedTypes="0" containsString="0" containsNumber="1" minValue="2.09" maxValue="10.78"/>
    </cacheField>
    <cacheField name="Monthly Depr Rate" numFmtId="0">
      <sharedItems containsSemiMixedTypes="0" containsString="0" containsNumber="1" minValue="0.17419999999999999" maxValue="0.89829999999999999"/>
    </cacheField>
    <cacheField name="Book Amount" numFmtId="8">
      <sharedItems containsSemiMixedTypes="0" containsString="0" containsNumber="1" minValue="0" maxValue="146176.06"/>
    </cacheField>
    <cacheField name="Months Late" numFmtId="0">
      <sharedItems containsSemiMixedTypes="0" containsString="0" containsNumber="1" minValue="0.5" maxValue="9.5"/>
    </cacheField>
    <cacheField name="Missed Depreciation" numFmtId="8">
      <sharedItems containsSemiMixedTypes="0" containsString="0" containsNumber="1" minValue="0" maxValue="434.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539.553709837965" createdVersion="8" refreshedVersion="8" minRefreshableVersion="3" recordCount="59" xr:uid="{8D0536E0-B63A-43D7-992E-D91422EA3952}">
  <cacheSource type="worksheet">
    <worksheetSource ref="A3:Q62" sheet="3.4 PP Post Test"/>
  </cacheSource>
  <cacheFields count="17">
    <cacheField name="gl_account" numFmtId="0">
      <sharedItems/>
    </cacheField>
    <cacheField name="work_order_number" numFmtId="0">
      <sharedItems/>
    </cacheField>
    <cacheField name="est_in_service_date" numFmtId="0">
      <sharedItems containsSemiMixedTypes="0" containsDate="1" containsString="0" containsMixedTypes="1" minDate="2017-10-11T00:00:00" maxDate="1900-01-03T17:51:04"/>
    </cacheField>
    <cacheField name="in_service_date" numFmtId="0">
      <sharedItems containsNonDate="0" containsString="0" containsBlank="1"/>
    </cacheField>
    <cacheField name="work_order_status" numFmtId="0">
      <sharedItems/>
    </cacheField>
    <cacheField name="work_order_long_desc" numFmtId="0">
      <sharedItems/>
    </cacheField>
    <cacheField name="cc_accounting_location" numFmtId="0">
      <sharedItems/>
    </cacheField>
    <cacheField name="cc_location" numFmtId="0">
      <sharedItems/>
    </cacheField>
    <cacheField name="cc_project_ferc" numFmtId="0">
      <sharedItems count="9">
        <s v="G392"/>
        <s v="G376"/>
        <s v="G374"/>
        <s v="G396"/>
        <s v="G389"/>
        <s v="G378"/>
        <s v="G391"/>
        <s v="G397"/>
        <s v="G379"/>
      </sharedItems>
    </cacheField>
    <cacheField name="asset_location" numFmtId="0">
      <sharedItems containsBlank="1"/>
    </cacheField>
    <cacheField name="fund_proj_description" numFmtId="0">
      <sharedItems count="16">
        <s v="UNSG Transportation"/>
        <s v="Mains - Blanket - Flag"/>
        <s v="Dist Land Rghts Conv O&amp;M to Capx-Fa"/>
        <s v="Power Operated Eq - New(Admin)"/>
        <s v="DO NOT USE-Nog Bld Land"/>
        <s v="Meas &amp; Reg Sta Eq Gen- Bl-Pres"/>
        <s v="Mains - Blanket - Pres"/>
        <s v="Mains PVC Replacement KNG"/>
        <s v="2019-ND Corp NETW Refresh UNSG"/>
        <s v="Mains - Blanket - King"/>
        <s v="Comm Equip - New (Pres)"/>
        <s v="Network &amp; Data Equip - Verde"/>
        <s v="Meas &amp; Reg Sta Eq Gen-BI-Flag"/>
        <s v="PI Mains - Prescott"/>
        <s v="Meas &amp; Reg Sta Eq Gen-B1-Pres"/>
        <s v="Meas &amp; Reg Sta Eq Gen- Bl-Flag"/>
      </sharedItems>
    </cacheField>
    <cacheField name="fund_proj_number" numFmtId="0">
      <sharedItems count="16">
        <s v="250000A"/>
        <s v="251100A"/>
        <s v="250010A"/>
        <s v="250960A"/>
        <s v="385164A"/>
        <s v="253378A"/>
        <s v="253100A"/>
        <s v="252406S"/>
        <s v="D191NNG"/>
        <s v="252100A"/>
        <s v="253970A"/>
        <s v="2559312"/>
        <s v="251379A"/>
        <s v="253500B"/>
        <s v="253379A"/>
        <s v="251378A"/>
      </sharedItems>
    </cacheField>
    <cacheField name="closing_option" numFmtId="0">
      <sharedItems/>
    </cacheField>
    <cacheField name="work_order_description" numFmtId="0">
      <sharedItems/>
    </cacheField>
    <cacheField name="func_class" numFmtId="0">
      <sharedItems/>
    </cacheField>
    <cacheField name="amount" numFmtId="0">
      <sharedItems containsSemiMixedTypes="0" containsString="0" containsNumber="1" minValue="0" maxValue="228943.03"/>
    </cacheField>
    <cacheField name="quantity" numFmtId="0">
      <sharedItems containsSemiMixedTypes="0" containsString="0" containsNumber="1" minValue="-5202.93" maxValue="167344.5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544.479193402774" createdVersion="8" refreshedVersion="8" minRefreshableVersion="3" recordCount="210" xr:uid="{D97EB638-13C0-4DD8-96BB-9CBB6EACD964}">
  <cacheSource type="worksheet">
    <worksheetSource ref="A8:AT218" sheet="Forecast All Proj_Add"/>
  </cacheSource>
  <cacheFields count="46">
    <cacheField name="Project" numFmtId="0">
      <sharedItems/>
    </cacheField>
    <cacheField name="PROJECT2" numFmtId="0">
      <sharedItems containsBlank="1" count="185">
        <s v="250912A"/>
        <s v="250916A"/>
        <s v="250917A"/>
        <s v="2539312"/>
        <s v="2559312"/>
        <s v="2579312"/>
        <s v="FBOGTEC"/>
        <m/>
        <s v="250010A"/>
        <s v="255374A"/>
        <s v="251100A"/>
        <s v="251101R"/>
        <s v="251376B"/>
        <s v="251400S"/>
        <s v="251500B"/>
        <s v="252100A"/>
        <s v="252101R"/>
        <s v="252400S"/>
        <s v="252401S"/>
        <s v="252402S"/>
        <s v="252403S"/>
        <s v="252404S"/>
        <s v="252405S"/>
        <s v="252406S"/>
        <s v="252500B"/>
        <s v="252501B"/>
        <s v="253100A"/>
        <s v="253101R"/>
        <s v="253376B"/>
        <s v="253400S"/>
        <s v="253401A"/>
        <s v="253500B"/>
        <s v="253501B"/>
        <s v="253506B"/>
        <s v="255100A"/>
        <s v="255101R"/>
        <s v="255102A"/>
        <s v="255103A"/>
        <s v="255400S"/>
        <s v="255500B"/>
        <s v="255501B"/>
        <s v="256100A"/>
        <s v="256101A"/>
        <s v="256400S"/>
        <s v="256500B"/>
        <s v="257100A"/>
        <s v="257101R"/>
        <s v="257400S"/>
        <s v="257500B"/>
        <s v="ACCACRG"/>
        <s v="CPUNGAG"/>
        <s v="FBOGGRT"/>
        <s v="UNSG004"/>
        <s v="UNSG006"/>
        <s v="251381A"/>
        <s v="251382A"/>
        <s v="251AMRN"/>
        <s v="252381A"/>
        <s v="252382A"/>
        <s v="252391A"/>
        <s v="252850A"/>
        <s v="253381A"/>
        <s v="253382A"/>
        <s v="253AMRN"/>
        <s v="255381A"/>
        <s v="255382A"/>
        <s v="255AMRN"/>
        <s v="256381A"/>
        <s v="256382A"/>
        <s v="257381A"/>
        <s v="257382A"/>
        <s v="FBOGIMP"/>
        <s v="251383A"/>
        <s v="251384A"/>
        <s v="252383A"/>
        <s v="252384A"/>
        <s v="253383A"/>
        <s v="253384A"/>
        <s v="255383A"/>
        <s v="255384A"/>
        <s v="256101R"/>
        <s v="256383A"/>
        <s v="256384A"/>
        <s v="257383A"/>
        <s v="257384A"/>
        <s v="251380A"/>
        <s v="251380R"/>
        <s v="252380A"/>
        <s v="252380B"/>
        <s v="252380R"/>
        <s v="253380A"/>
        <s v="253380B"/>
        <s v="253380C"/>
        <s v="253380R"/>
        <s v="255104A"/>
        <s v="255380A"/>
        <s v="255380R"/>
        <s v="256380A"/>
        <s v="256380R"/>
        <s v="257380A"/>
        <s v="257380R"/>
        <s v="FBOGRPL"/>
        <s v="251378A"/>
        <s v="251379A"/>
        <s v="251385A"/>
        <s v="251387A"/>
        <s v="252378A"/>
        <s v="252379A"/>
        <s v="252385A"/>
        <s v="252387A"/>
        <s v="253378A"/>
        <s v="253379A"/>
        <s v="253385A"/>
        <s v="253387A"/>
        <s v="254369B"/>
        <s v="254385A"/>
        <s v="255378A"/>
        <s v="255379A"/>
        <s v="255385A"/>
        <s v="255387A"/>
        <s v="256378A"/>
        <s v="256379A"/>
        <s v="256385A"/>
        <s v="256387A"/>
        <s v="257379A"/>
        <s v="256AMRN"/>
        <s v="257378A"/>
        <s v="257385A"/>
        <s v="257387A"/>
        <s v="250391A"/>
        <s v="250900A"/>
        <s v="250901A"/>
        <s v="251900A"/>
        <s v="252900A"/>
        <s v="253900A"/>
        <s v="253901A"/>
        <s v="255900A"/>
        <s v="255901A"/>
        <s v="257901A"/>
        <s v="257902A"/>
        <s v="FBOGFAC"/>
        <s v="253902A"/>
        <s v="250973A"/>
        <s v="250970A"/>
        <s v="251970A"/>
        <s v="252912A"/>
        <s v="252970A"/>
        <s v="253970A"/>
        <s v="255970A"/>
        <s v="256970A"/>
        <s v="257970A"/>
        <s v="FBOGCOM"/>
        <s v="252302A"/>
        <s v="251302A"/>
        <s v="252304A"/>
        <s v="253302A"/>
        <s v="255300A"/>
        <s v="257302S"/>
        <s v="255389A"/>
        <s v="251971A"/>
        <s v="252913B"/>
        <s v="250000A"/>
        <s v="250910A"/>
        <s v="2509312"/>
        <s v="250972A"/>
        <s v="251910A"/>
        <s v="2519312"/>
        <s v="252910A"/>
        <s v="253910A"/>
        <s v="255910A"/>
        <s v="257900A"/>
        <s v="257910A"/>
        <s v="FBOGOTH"/>
        <s v="250960A"/>
        <s v="250938A"/>
        <s v="250940A"/>
        <s v="251940A"/>
        <s v="252940A"/>
        <s v="253940A"/>
        <s v="255940A"/>
        <s v="256940A"/>
        <s v="257940A"/>
        <s v="CBOVR02"/>
        <s v="FBOGFEQ"/>
        <s v="250920B"/>
      </sharedItems>
    </cacheField>
    <cacheField name="PROJECT DESCRIPTION" numFmtId="0">
      <sharedItems containsBlank="1" containsMixedTypes="1" containsNumber="1" containsInteger="1" minValue="0" maxValue="0" count="163">
        <s v="Comp Equip - UNSG"/>
        <s v="Network IT Equip - UNSG"/>
        <s v="Systems IT Equip - UNSG"/>
        <s v="Network &amp; Data Equip - Pres"/>
        <s v="Network &amp; Data Equip - Verde"/>
        <s v="Network &amp; Data Equip - SL"/>
        <n v="0"/>
        <m/>
        <s v="Dist Land Rghts Facilities"/>
        <s v="Mains - Blanket - Flag"/>
        <s v="Mains - Blkt Refunds - Flag"/>
        <s v="Mains Volun Repl - Flag"/>
        <s v="Mains-System Improv-Flag"/>
        <s v="PI Mains - Flagstaff"/>
        <s v="Mains - Blanket - King"/>
        <s v="Mains - Blkt Refunds - King"/>
        <s v="Mains-System Improv-King"/>
        <s v="PVC Replacement - LH"/>
        <s v="Drisco Pipe Replacement"/>
        <s v="Main/Services PVC Replace LHC"/>
        <s v="Main &amp; Services PVC Repl KNG"/>
        <s v="Services PVC Replacement LHC"/>
        <s v="Mains PVC Replacement KNG"/>
        <s v="PI Mains - Kingman"/>
        <s v="PI Mains - Lake Havasu"/>
        <s v="Mains - Blanket - Pres"/>
        <s v="Mains - Blkt Refunds - Pres"/>
        <s v="Mains Volun Repl - Pres"/>
        <s v="Mains-System Improv-Pres"/>
        <s v="Mains - Chino Valley"/>
        <s v="PI Mains - Prescott"/>
        <s v="PI Mains-PrescottVall-Billable"/>
        <s v="PI - Park Ave Robinson Dr"/>
        <s v="Mains - Blanket - Verde"/>
        <s v="Mains - Blkt Refunds- Verde"/>
        <s v="Mains-System Improv-Verd"/>
        <s v="PI Mains - Verde"/>
        <s v="PI - ADOT HWY 260"/>
        <s v="Mains - Blanket - Nog"/>
        <s v="Valve Replacement Nogales"/>
        <s v="Mains-System Improv-Nog"/>
        <s v="PI Mains - Nogales"/>
        <s v="Mains - Blanket - SL"/>
        <s v="Mains - Blanket Refunds - SL"/>
        <s v="Mains-System Improv-Show Low"/>
        <s v="PI Mains - Showlow"/>
        <s v="Meters - Bl - Flag"/>
        <s v="Meter Installations - Bl -Flag"/>
        <s v="Meters (AMR) - Flag"/>
        <s v="Meters - Bl - King"/>
        <s v="Meter Installations -Bl - King"/>
        <s v="UNSG Non-AFUDC"/>
        <s v="BMGS Meter Station"/>
        <s v="Meters - Bl - Pres"/>
        <s v="Meter Installations -Bl - Pres"/>
        <s v="Meters (AMR) - Prescott"/>
        <s v="Meters - Bl - Verde"/>
        <s v="Meter Installations-Bl - Verde"/>
        <s v="Meters (AMR) - Verde"/>
        <s v="Meters - Bl - Nog"/>
        <s v="Meter Installations - Bl - Nog"/>
        <s v="Meters - Bl - SL"/>
        <s v="Meter Installations - Bl -SL"/>
        <s v="Regulators - Blanket - Flag"/>
        <s v="Regulator Install - Bl - Flag"/>
        <s v="Regulators - Blanket - King"/>
        <s v="Regulator Install - Bl - King"/>
        <s v="Regulators - Blanket - Pres"/>
        <s v="Regulator Install - Bl - Pres"/>
        <s v="Regulators - Blanket - Verde"/>
        <s v="Regulator Install- Bl - Verde"/>
        <s v="Mains - Blanket Refund - Nog"/>
        <s v="Regulators - Blanket - Nog"/>
        <s v="Regulator Install - Bl - Nog"/>
        <s v="Regulators - Blanket - SL"/>
        <s v="Regulator Install - Bl - SL"/>
        <s v="Services - Bl - Flag"/>
        <s v="Service Repl - Flag"/>
        <s v="Install Services - Bl - King"/>
        <s v="PI Service Repl- King"/>
        <s v="Service Repl - King"/>
        <s v="Services - Bl - Pres"/>
        <s v="PI Services Repl - Prescott"/>
        <s v="PI Service Repl - Prescott Val"/>
        <s v="Service Repl - Pres"/>
        <s v="Services - Bl - Verde"/>
        <s v="Service Repl - Verde"/>
        <s v="Services - Bl - Nog"/>
        <s v="Service Repl - Santa Cruz"/>
        <s v="Services - Bl - SL"/>
        <s v="Service Repl - Show Low"/>
        <s v="Meas&amp;Reg Sta Distribution-Flag"/>
        <s v="Meas &amp; Reg Sta City Gate-Flag"/>
        <s v="Industrial Metering - Flag"/>
        <s v="Other Distr Equip CP-Bl - Flag"/>
        <s v="Meas&amp;Reg Sta Distribution-King"/>
        <s v="Meas&amp;Reg Sta City Gate-King"/>
        <s v="Industrial Metering - King"/>
        <s v="Other Distr Eq CP-Bl - King"/>
        <s v="Meas&amp;Reg Sta Distribution-Pres"/>
        <s v="Meas &amp; Reg Sta City Gate-Pres"/>
        <s v="Industrial Metering - Pres"/>
        <s v="Other Distr Equip CP-Bl-Pres"/>
        <s v="Griffith Meter Station Valves"/>
        <s v="Meas&amp;Reg Sta DistributionVerde"/>
        <s v="Meas &amp; Reg Sta City Gate-Verde"/>
        <s v="Industrial Metering - Verde"/>
        <s v="Other Distr Eq CP - Bl - Verde"/>
        <s v="Meas&amp;Reg Sta Distribution-Nog"/>
        <s v="Meas &amp; Reg Sta City Gate-Nog"/>
        <s v="Industrial Metering - Nog"/>
        <s v="Other Distr Eq CP - Bl - Nog"/>
        <s v="Meas &amp; Reg Sta Eq Gen-BL-SL"/>
        <s v="Meters (AMR) - Nog"/>
        <s v="Meas&amp;Reg Sta Distribution-SL"/>
        <s v="Industrial Metering-Show Low"/>
        <s v="Other Distr Equip CP-Bl - SL"/>
        <s v="UNSG Non-Roll Up"/>
        <s v="Structures &amp; Improve (Admin)"/>
        <s v="Structures &amp; Improv-New(Flag)"/>
        <s v="Struct &amp; Improv-New (King)"/>
        <s v="Struct &amp; Improv - New (Pres)"/>
        <s v="UNSG Training Facility"/>
        <s v="Struct &amp; Improv- New (Verde)"/>
        <s v="Verde District Office Building"/>
        <s v="Show Low District Office Bldg"/>
        <s v="Winslow Field Office Building"/>
        <s v="Comm Equip - New"/>
        <s v="Comm Equip - New (Flag)"/>
        <s v="Comp Equip - New (King)"/>
        <s v="Comm Equip - New (King)"/>
        <s v="Comm Equip - New (Pres)"/>
        <s v="Comm Equip - New (Verde)"/>
        <s v="Comm Equip - New (Nog)"/>
        <s v="Comm Equip- New SL"/>
        <s v="Franchise - Kingman"/>
        <s v="Franchise Specific Flagstaff"/>
        <s v="Franchise - Prescott"/>
        <s v="Franchise - Verde"/>
        <s v="Franchise - Specific - SL"/>
        <s v="Verde District Office Land"/>
        <s v="2024 Conference Room Mod-UESG"/>
        <s v="2022 ND UNSG Storage Refresh"/>
        <s v="UNSG Transportation Equip"/>
        <s v="Office Furn &amp; Eq - New"/>
        <s v="Network &amp; Data Equip - Admin"/>
        <s v="UNSG Digital Recorders"/>
        <s v="Office Furn &amp; Equip-New(Flag)"/>
        <s v="Network &amp; Data Equip - Flag"/>
        <s v="Office Furn &amp; Equip-New (King)"/>
        <s v="Office Furn &amp; Eq - New (Pres)"/>
        <s v="Office Furn &amp; Eq-New (Verde)"/>
        <s v="Structures &amp; Improv-New SL"/>
        <s v="Office Furn &amp; Equip- New SL"/>
        <s v="Power Op Eq - New"/>
        <s v="Tools,Shop,Gar Eq - New"/>
        <s v="Tools,Shop,Gar Eq-New(Flag)"/>
        <s v="Tool,Shop,Gar Eq-New (King)"/>
        <s v="Tools,Shop,Gar Eq-New (Pres)"/>
        <s v="Tools,Shop,Gar Eq-New(Verde)"/>
        <s v="Tools,Shop,Gar Eq-New (Nog)"/>
        <s v="Tools,Shop,Gar Eq - New SL"/>
        <s v="Vehicle Retirement - UNSG"/>
      </sharedItems>
    </cacheField>
    <cacheField name="Hierarchy" numFmtId="0">
      <sharedItems containsBlank="1"/>
    </cacheField>
    <cacheField name="PLANT FERC" numFmtId="0">
      <sharedItems containsBlank="1" containsMixedTypes="1" containsNumber="1" containsInteger="1" minValue="0" maxValue="0" count="23">
        <s v="G391"/>
        <s v="G397"/>
        <n v="0"/>
        <s v="G374"/>
        <s v="G376"/>
        <s v="G380"/>
        <s v="G381"/>
        <s v="G382"/>
        <s v="G390"/>
        <s v="G379"/>
        <s v="G383"/>
        <s v="G384"/>
        <m/>
        <s v="G378"/>
        <s v="G385"/>
        <s v="G387"/>
        <s v="G369"/>
        <s v="G302"/>
        <s v="G389"/>
        <s v="G392"/>
        <s v="G396"/>
        <s v="G398"/>
        <s v="G394"/>
      </sharedItems>
    </cacheField>
    <cacheField name="In-Service Date" numFmtId="0">
      <sharedItems containsString="0" containsBlank="1" containsNumber="1" containsInteger="1" minValue="20180101" maxValue="20320101"/>
    </cacheField>
    <cacheField name="MONTH" numFmtId="0">
      <sharedItems containsBlank="1"/>
    </cacheField>
    <cacheField name="DATE" numFmtId="0">
      <sharedItems containsBlank="1"/>
    </cacheField>
    <cacheField name="YEAR" numFmtId="0">
      <sharedItems containsBlank="1"/>
    </cacheField>
    <cacheField name="FORECAST ISD" numFmtId="0">
      <sharedItems containsBlank="1"/>
    </cacheField>
    <cacheField name="CWIP Additions" numFmtId="43">
      <sharedItems containsSemiMixedTypes="0" containsString="0" containsNumber="1" minValue="-18466" maxValue="2899098.5699999994"/>
    </cacheField>
    <cacheField name="CWIP Additions2" numFmtId="43">
      <sharedItems containsSemiMixedTypes="0" containsString="0" containsNumber="1" minValue="-37203.089999999997" maxValue="1921327.5"/>
    </cacheField>
    <cacheField name="CWIP Additions3" numFmtId="43">
      <sharedItems containsSemiMixedTypes="0" containsString="0" containsNumber="1" minValue="-14661" maxValue="3046686.3800000004"/>
    </cacheField>
    <cacheField name="CWIP Additions4" numFmtId="43">
      <sharedItems containsSemiMixedTypes="0" containsString="0" containsNumber="1" minValue="-13844.09" maxValue="1542455.81"/>
    </cacheField>
    <cacheField name="CWIP Additions5" numFmtId="43">
      <sharedItems containsSemiMixedTypes="0" containsString="0" containsNumber="1" minValue="-22.13" maxValue="2577321.560000001"/>
    </cacheField>
    <cacheField name="CWIP Additions6" numFmtId="43">
      <sharedItems containsSemiMixedTypes="0" containsString="0" containsNumber="1" minValue="-72014.95" maxValue="2821705.37"/>
    </cacheField>
    <cacheField name="CWIP Additions7" numFmtId="43">
      <sharedItems containsSemiMixedTypes="0" containsString="0" containsNumber="1" minValue="-2557.4899999999998" maxValue="1545167.78"/>
    </cacheField>
    <cacheField name="CWIP Additions8" numFmtId="43">
      <sharedItems containsSemiMixedTypes="0" containsString="0" containsNumber="1" minValue="-16237" maxValue="2215225.36"/>
    </cacheField>
    <cacheField name="CWIP Additions9" numFmtId="43">
      <sharedItems containsSemiMixedTypes="0" containsString="0" containsNumber="1" minValue="-6861.02" maxValue="2730782.53"/>
    </cacheField>
    <cacheField name="CWIP Additions10" numFmtId="43">
      <sharedItems containsSemiMixedTypes="0" containsString="0" containsNumber="1" minValue="-39136.75" maxValue="2014209.1700000002"/>
    </cacheField>
    <cacheField name="CWIP Additions11" numFmtId="43">
      <sharedItems containsSemiMixedTypes="0" containsString="0" containsNumber="1" minValue="-46493.24" maxValue="1859944.7699999998"/>
    </cacheField>
    <cacheField name="CWIP Additions12" numFmtId="43">
      <sharedItems containsSemiMixedTypes="0" containsString="0" containsNumber="1" minValue="-196694" maxValue="9903613.9100000001"/>
    </cacheField>
    <cacheField name="CWIP Additions13" numFmtId="43">
      <sharedItems containsSemiMixedTypes="0" containsString="0" containsNumber="1" minValue="-107937" maxValue="35077538.710000001"/>
    </cacheField>
    <cacheField name="CWIP Additions14" numFmtId="43">
      <sharedItems containsSemiMixedTypes="0" containsString="0" containsNumber="1" minValue="-134573" maxValue="2772378.23"/>
    </cacheField>
    <cacheField name="CWIP Additions15" numFmtId="43">
      <sharedItems containsSemiMixedTypes="0" containsString="0" containsNumber="1" minValue="-164108.56" maxValue="2542191.0500000003"/>
    </cacheField>
    <cacheField name="CWIP (Including AFUDC)" numFmtId="43">
      <sharedItems containsSemiMixedTypes="0" containsString="0" containsNumber="1" minValue="-88337" maxValue="5236368.84"/>
    </cacheField>
    <cacheField name="Asset Additions" numFmtId="43">
      <sharedItems containsSemiMixedTypes="0" containsString="0" containsNumber="1" minValue="-88337" maxValue="6993638.5975000001"/>
    </cacheField>
    <cacheField name="Asset Additions2" numFmtId="43">
      <sharedItems containsSemiMixedTypes="0" containsString="0" containsNumber="1" minValue="-9438.4551742987496" maxValue="2875455.3386041741"/>
    </cacheField>
    <cacheField name="Asset Additions3" numFmtId="43">
      <sharedItems containsSemiMixedTypes="0" containsString="0" containsNumber="1" minValue="-7643.8964898317927" maxValue="2208628.1864030231"/>
    </cacheField>
    <cacheField name="Asset Additions4" numFmtId="43">
      <sharedItems containsSemiMixedTypes="0" containsString="0" containsNumber="1" minValue="-5758.3521091590455" maxValue="2745495.9704691353"/>
    </cacheField>
    <cacheField name="CWIP (Including AFUDC)2" numFmtId="43">
      <sharedItems containsSemiMixedTypes="0" containsString="0" containsNumber="1" minValue="-17378.297338809247" maxValue="1369756.0631357851"/>
    </cacheField>
    <cacheField name="Asset Additions5" numFmtId="43">
      <sharedItems containsSemiMixedTypes="0" containsString="0" containsNumber="1" minValue="-4344.5743347023117" maxValue="2281319.6326611983"/>
    </cacheField>
    <cacheField name="Asset Additions6" numFmtId="43">
      <sharedItems containsSemiMixedTypes="0" containsString="0" containsNumber="1" minValue="-22623.13759525464" maxValue="2071725.5362506227"/>
    </cacheField>
    <cacheField name="Asset Additions7" numFmtId="43">
      <sharedItems containsSemiMixedTypes="0" containsString="0" containsNumber="1" minValue="-51100" maxValue="2589364.6269971551"/>
    </cacheField>
    <cacheField name="Asset Additions8" numFmtId="43">
      <sharedItems containsSemiMixedTypes="0" containsString="0" containsNumber="1" minValue="-16887.562368909825" maxValue="2026393.035589061"/>
    </cacheField>
    <cacheField name="Asset Additions9" numFmtId="43">
      <sharedItems containsSemiMixedTypes="0" containsString="0" containsNumber="1" minValue="-14744.682703015445" maxValue="1881741.6236760279"/>
    </cacheField>
    <cacheField name="Asset Additions10" numFmtId="43">
      <sharedItems containsSemiMixedTypes="0" containsString="0" containsNumber="1" minValue="-11107.17509861607" maxValue="4159959.4717559614"/>
    </cacheField>
    <cacheField name="Asset Additions11" numFmtId="43">
      <sharedItems containsSemiMixedTypes="0" containsString="0" containsNumber="1" minValue="-97198" maxValue="29833722.019906364"/>
    </cacheField>
    <cacheField name="Asset Additions12" numFmtId="43">
      <sharedItems containsSemiMixedTypes="0" containsString="0" containsNumber="1" minValue="-8366.6062104019366" maxValue="1981960.3638467074"/>
    </cacheField>
    <cacheField name="Asset Additions13" numFmtId="43">
      <sharedItems containsSemiMixedTypes="0" containsString="0" containsNumber="1" minValue="-6297.7564067856983" maxValue="1989173.5485104083"/>
    </cacheField>
    <cacheField name="Asset Additions14" numFmtId="43">
      <sharedItems containsSemiMixedTypes="0" containsString="0" containsNumber="1" minValue="-4740.131199763252" maxValue="1994590.1952286263"/>
    </cacheField>
    <cacheField name="Asset Additions15" numFmtId="43">
      <sharedItems containsSemiMixedTypes="0" containsString="0" containsNumber="1" minValue="-35000" maxValue="2378025.6234625587"/>
    </cacheField>
    <cacheField name="Asset Additions16" numFmtId="43">
      <sharedItems containsSemiMixedTypes="0" containsString="0" containsNumber="1" minValue="-35000" maxValue="2373832.8425967386"/>
    </cacheField>
    <cacheField name="Asset Additions17" numFmtId="43">
      <sharedItems containsSemiMixedTypes="0" containsString="0" containsNumber="1" minValue="-35000" maxValue="2370683.7433462515"/>
    </cacheField>
    <cacheField name="TOTAL FORECAST ADDITIONS" numFmtId="43">
      <sharedItems containsSemiMixedTypes="0" containsString="0" containsNumber="1" minValue="-156100" maxValue="23745725.075009495"/>
    </cacheField>
    <cacheField name="In Jul-Aug Adds?" numFmtId="43">
      <sharedItems containsMixedTypes="1" containsNumber="1" containsInteger="1" minValue="0" maxValue="0" count="12">
        <n v="0"/>
        <s v="250010A"/>
        <s v="251100A"/>
        <s v="252100A"/>
        <s v="253100A"/>
        <s v="253500B"/>
        <s v="251378A"/>
        <s v="251379A"/>
        <s v="253379A"/>
        <s v="253970A"/>
        <s v="250000A"/>
        <s v="250960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544.485384490741" createdVersion="8" refreshedVersion="8" minRefreshableVersion="3" recordCount="108" xr:uid="{D7851D82-B7B6-4C82-AD9D-5DA4610F7755}">
  <cacheSource type="worksheet">
    <worksheetSource ref="H9:M116" sheet="3. PP Post Test vs Actuals"/>
  </cacheSource>
  <cacheFields count="6">
    <cacheField name="Row Labels" numFmtId="0">
      <sharedItems count="18">
        <s v="G374"/>
        <s v="G376"/>
        <s v="G378"/>
        <s v="G379"/>
        <s v="G380"/>
        <s v="G381"/>
        <s v="G382"/>
        <s v="G383"/>
        <s v="G384"/>
        <s v="G385"/>
        <s v="G387"/>
        <s v="G390"/>
        <s v="G391"/>
        <s v="G392"/>
        <s v="G394"/>
        <s v="G396"/>
        <s v="G397"/>
        <s v="G303"/>
      </sharedItems>
    </cacheField>
    <cacheField name="fund_proj_x000a__number" numFmtId="0">
      <sharedItems/>
    </cacheField>
    <cacheField name="fund_proj_description" numFmtId="0">
      <sharedItems/>
    </cacheField>
    <cacheField name="Sum of amount_x000a_(3.4)" numFmtId="164">
      <sharedItems containsString="0" containsBlank="1" containsNumber="1" minValue="0" maxValue="1461224.7699999996"/>
    </cacheField>
    <cacheField name="Vlookup Forecast_x000a_(3.1)" numFmtId="164">
      <sharedItems containsSemiMixedTypes="0" containsString="0" containsNumber="1" minValue="-156100" maxValue="2200000"/>
    </cacheField>
    <cacheField name="Largest amount " numFmtId="164">
      <sharedItems containsSemiMixedTypes="0" containsString="0" containsNumber="1" minValue="-92368.887630488884" maxValue="22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853.575998495369" createdVersion="8" refreshedVersion="8" minRefreshableVersion="3" recordCount="2950" xr:uid="{FD21FFA5-D11E-4947-B506-DD4C5ADCB365}">
  <cacheSource type="worksheet">
    <worksheetSource ref="A8:V2958" sheet="5. 2024_2025 Adds"/>
  </cacheSource>
  <cacheFields count="22">
    <cacheField name="GL Posting Mo Yr" numFmtId="1">
      <sharedItems containsSemiMixedTypes="0" containsString="0" containsNumber="1" containsInteger="1" minValue="202407" maxValue="202506"/>
    </cacheField>
    <cacheField name="GL Company Number" numFmtId="0">
      <sharedItems/>
    </cacheField>
    <cacheField name="GL Account" numFmtId="0">
      <sharedItems/>
    </cacheField>
    <cacheField name="Sub Acct Code" numFmtId="0">
      <sharedItems/>
    </cacheField>
    <cacheField name="Sub Account" numFmtId="0">
      <sharedItems/>
    </cacheField>
    <cacheField name="Voltage" numFmtId="0">
      <sharedItems/>
    </cacheField>
    <cacheField name="System ID" numFmtId="0">
      <sharedItems/>
    </cacheField>
    <cacheField name="External Retire Unit" numFmtId="0">
      <sharedItems/>
    </cacheField>
    <cacheField name="Retirement Unit Desc" numFmtId="0">
      <sharedItems/>
    </cacheField>
    <cacheField name="Asset Activity Description" numFmtId="0">
      <sharedItems/>
    </cacheField>
    <cacheField name="FERC Activity Code Desc" numFmtId="0">
      <sharedItems/>
    </cacheField>
    <cacheField name="GL JE Code" numFmtId="0">
      <sharedItems/>
    </cacheField>
    <cacheField name="In Service Year" numFmtId="14">
      <sharedItems containsSemiMixedTypes="0" containsNonDate="0" containsDate="1" containsString="0" minDate="2019-01-01T00:00:00" maxDate="2025-06-02T00:00:00" count="28">
        <d v="2024-08-01T00:00:00"/>
        <d v="2024-11-01T00:00:00"/>
        <d v="2025-03-01T00:00:00"/>
        <d v="2024-01-01T00:00:00"/>
        <d v="2022-01-01T00:00:00"/>
        <d v="2023-01-01T00:00:00"/>
        <d v="2019-01-01T00:00:00"/>
        <d v="2025-01-01T00:00:00"/>
        <d v="2020-01-01T00:00:00"/>
        <d v="2024-03-01T00:00:00"/>
        <d v="2024-09-01T00:00:00"/>
        <d v="2024-10-01T00:00:00"/>
        <d v="2024-12-01T00:00:00"/>
        <d v="2025-02-01T00:00:00"/>
        <d v="2025-04-01T00:00:00"/>
        <d v="2025-05-01T00:00:00"/>
        <d v="2025-06-01T00:00:00"/>
        <d v="2023-12-01T00:00:00"/>
        <d v="2024-06-01T00:00:00"/>
        <d v="2024-07-01T00:00:00"/>
        <d v="2024-05-01T00:00:00"/>
        <d v="2024-04-01T00:00:00"/>
        <d v="2024-02-01T00:00:00"/>
        <d v="2023-10-01T00:00:00"/>
        <d v="2023-02-01T00:00:00"/>
        <d v="2021-01-01T00:00:00"/>
        <d v="2021-03-01T00:00:00"/>
        <d v="2022-07-01T00:00:00"/>
      </sharedItems>
    </cacheField>
    <cacheField name="Eng In Service Year" numFmtId="14">
      <sharedItems containsSemiMixedTypes="0" containsNonDate="0" containsDate="1" containsString="0" minDate="2019-01-01T00:00:00" maxDate="2025-06-27T00:00:00" count="225">
        <d v="2024-08-11T00:00:00"/>
        <d v="2024-11-18T00:00:00"/>
        <d v="2025-01-01T00:00:00"/>
        <d v="2024-05-09T00:00:00"/>
        <d v="2022-01-03T00:00:00"/>
        <d v="2024-01-10T00:00:00"/>
        <d v="2023-12-19T00:00:00"/>
        <d v="2024-01-30T00:00:00"/>
        <d v="2019-02-08T00:00:00"/>
        <d v="2024-07-01T00:00:00"/>
        <d v="2023-05-24T00:00:00"/>
        <d v="2024-04-19T00:00:00"/>
        <d v="2024-02-29T00:00:00"/>
        <d v="2024-05-03T00:00:00"/>
        <d v="2023-12-18T00:00:00"/>
        <d v="2019-10-16T00:00:00"/>
        <d v="2023-07-20T00:00:00"/>
        <d v="2019-11-22T00:00:00"/>
        <d v="2019-12-18T00:00:00"/>
        <d v="2024-08-08T00:00:00"/>
        <d v="2024-09-25T00:00:00"/>
        <d v="2025-02-01T00:00:00"/>
        <d v="2024-09-26T00:00:00"/>
        <d v="2024-10-24T00:00:00"/>
        <d v="2024-11-08T00:00:00"/>
        <d v="2025-03-01T00:00:00"/>
        <d v="2020-01-06T00:00:00"/>
        <d v="2020-01-09T00:00:00"/>
        <d v="2020-03-25T00:00:00"/>
        <d v="2024-04-17T00:00:00"/>
        <d v="2024-10-23T00:00:00"/>
        <d v="2025-01-15T00:00:00"/>
        <d v="2020-05-19T00:00:00"/>
        <d v="2024-04-11T00:00:00"/>
        <d v="2024-02-08T00:00:00"/>
        <d v="2024-05-15T00:00:00"/>
        <d v="2024-07-31T00:00:00"/>
        <d v="2024-12-27T00:00:00"/>
        <d v="2025-01-09T00:00:00"/>
        <d v="2024-09-04T00:00:00"/>
        <d v="2024-10-03T00:00:00"/>
        <d v="2024-03-01T00:00:00"/>
        <d v="2022-02-01T00:00:00"/>
        <d v="2023-03-24T00:00:00"/>
        <d v="2024-10-11T00:00:00"/>
        <d v="2024-09-20T00:00:00"/>
        <d v="2024-09-09T00:00:00"/>
        <d v="2024-08-01T00:00:00"/>
        <d v="2024-09-01T00:00:00"/>
        <d v="2024-10-01T00:00:00"/>
        <d v="2024-11-01T00:00:00"/>
        <d v="2024-12-01T00:00:00"/>
        <d v="2025-04-01T00:00:00"/>
        <d v="2025-05-01T00:00:00"/>
        <d v="2025-06-01T00:00:00"/>
        <d v="2024-11-07T00:00:00"/>
        <d v="2023-12-15T00:00:00"/>
        <d v="2024-06-03T00:00:00"/>
        <d v="2024-06-24T00:00:00"/>
        <d v="2024-07-05T00:00:00"/>
        <d v="2024-09-16T00:00:00"/>
        <d v="2024-12-22T00:00:00"/>
        <d v="2025-01-29T00:00:00"/>
        <d v="2024-10-30T00:00:00"/>
        <d v="2023-12-08T00:00:00"/>
        <d v="2024-05-16T00:00:00"/>
        <d v="2024-08-02T00:00:00"/>
        <d v="2024-06-07T00:00:00"/>
        <d v="2024-06-20T00:00:00"/>
        <d v="2024-07-30T00:00:00"/>
        <d v="2024-11-02T00:00:00"/>
        <d v="2024-11-04T00:00:00"/>
        <d v="2024-11-19T00:00:00"/>
        <d v="2024-12-16T00:00:00"/>
        <d v="2024-12-06T00:00:00"/>
        <d v="2024-12-12T00:00:00"/>
        <d v="2025-03-03T00:00:00"/>
        <d v="2025-02-10T00:00:00"/>
        <d v="2025-02-21T00:00:00"/>
        <d v="2025-05-23T00:00:00"/>
        <d v="2025-05-06T00:00:00"/>
        <d v="2024-08-13T00:00:00"/>
        <d v="2024-05-20T00:00:00"/>
        <d v="2024-09-07T00:00:00"/>
        <d v="2024-09-24T00:00:00"/>
        <d v="2025-03-26T00:00:00"/>
        <d v="2024-03-21T00:00:00"/>
        <d v="2024-03-26T00:00:00"/>
        <d v="2024-07-10T00:00:00"/>
        <d v="2024-07-23T00:00:00"/>
        <d v="2024-07-24T00:00:00"/>
        <d v="2024-07-22T00:00:00"/>
        <d v="2025-05-12T00:00:00"/>
        <d v="2025-05-17T00:00:00"/>
        <d v="2024-05-30T00:00:00"/>
        <d v="2024-06-27T00:00:00"/>
        <d v="2024-06-21T00:00:00"/>
        <d v="2024-05-06T00:00:00"/>
        <d v="2024-05-28T00:00:00"/>
        <d v="2024-05-10T00:00:00"/>
        <d v="2024-07-11T00:00:00"/>
        <d v="2024-06-04T00:00:00"/>
        <d v="2024-07-03T00:00:00"/>
        <d v="2024-03-06T00:00:00"/>
        <d v="2024-06-05T00:00:00"/>
        <d v="2024-04-25T00:00:00"/>
        <d v="2024-06-25T00:00:00"/>
        <d v="2024-07-25T00:00:00"/>
        <d v="2024-06-10T00:00:00"/>
        <d v="2024-04-08T00:00:00"/>
        <d v="2024-03-20T00:00:00"/>
        <d v="2024-01-01T00:00:00"/>
        <d v="2024-05-01T00:00:00"/>
        <d v="2024-05-17T00:00:00"/>
        <d v="2024-05-02T00:00:00"/>
        <d v="2024-07-29T00:00:00"/>
        <d v="2024-02-27T00:00:00"/>
        <d v="2023-09-26T00:00:00"/>
        <d v="2024-03-28T00:00:00"/>
        <d v="2023-12-13T00:00:00"/>
        <d v="2024-06-12T00:00:00"/>
        <d v="2024-07-12T00:00:00"/>
        <d v="2024-07-08T00:00:00"/>
        <d v="2024-05-23T00:00:00"/>
        <d v="2024-06-11T00:00:00"/>
        <d v="2024-05-31T00:00:00"/>
        <d v="2024-02-06T00:00:00"/>
        <d v="2024-04-04T00:00:00"/>
        <d v="2024-04-10T00:00:00"/>
        <d v="2024-05-24T00:00:00"/>
        <d v="2024-07-19T00:00:00"/>
        <d v="2024-07-09T00:00:00"/>
        <d v="2024-08-07T00:00:00"/>
        <d v="2024-08-22T00:00:00"/>
        <d v="2024-08-29T00:00:00"/>
        <d v="2024-09-05T00:00:00"/>
        <d v="2024-09-27T00:00:00"/>
        <d v="2024-09-18T00:00:00"/>
        <d v="2024-10-02T00:00:00"/>
        <d v="2024-10-16T00:00:00"/>
        <d v="2022-03-16T00:00:00"/>
        <d v="2024-09-12T00:00:00"/>
        <d v="2024-10-28T00:00:00"/>
        <d v="2024-10-04T00:00:00"/>
        <d v="2024-10-08T00:00:00"/>
        <d v="2023-10-03T00:00:00"/>
        <d v="2024-10-29T00:00:00"/>
        <d v="2024-11-09T00:00:00"/>
        <d v="2024-11-05T00:00:00"/>
        <d v="2024-11-06T00:00:00"/>
        <d v="2024-11-14T00:00:00"/>
        <d v="2024-11-11T00:00:00"/>
        <d v="2024-10-18T00:00:00"/>
        <d v="2024-11-12T00:00:00"/>
        <d v="2024-09-19T00:00:00"/>
        <d v="2024-12-17T00:00:00"/>
        <d v="2024-11-25T00:00:00"/>
        <d v="2024-12-10T00:00:00"/>
        <d v="2024-12-11T00:00:00"/>
        <d v="2024-12-20T00:00:00"/>
        <d v="2025-01-10T00:00:00"/>
        <d v="2024-12-09T00:00:00"/>
        <d v="2025-01-06T00:00:00"/>
        <d v="2025-01-07T00:00:00"/>
        <d v="2024-12-19T00:00:00"/>
        <d v="2025-01-16T00:00:00"/>
        <d v="2024-12-23T00:00:00"/>
        <d v="2025-01-22T00:00:00"/>
        <d v="2025-01-28T00:00:00"/>
        <d v="2025-02-07T00:00:00"/>
        <d v="2025-02-11T00:00:00"/>
        <d v="2024-06-06T00:00:00"/>
        <d v="2025-02-27T00:00:00"/>
        <d v="2025-01-30T00:00:00"/>
        <d v="2025-02-05T00:00:00"/>
        <d v="2025-03-24T00:00:00"/>
        <d v="2025-03-11T00:00:00"/>
        <d v="2025-03-10T00:00:00"/>
        <d v="2025-01-03T00:00:00"/>
        <d v="2025-03-12T00:00:00"/>
        <d v="2025-03-20T00:00:00"/>
        <d v="2025-03-25T00:00:00"/>
        <d v="2025-02-18T00:00:00"/>
        <d v="2025-04-22T00:00:00"/>
        <d v="2025-04-03T00:00:00"/>
        <d v="2025-03-21T00:00:00"/>
        <d v="2025-04-16T00:00:00"/>
        <d v="2025-04-30T00:00:00"/>
        <d v="2025-04-15T00:00:00"/>
        <d v="2020-04-29T00:00:00"/>
        <d v="2025-03-18T00:00:00"/>
        <d v="2025-04-02T00:00:00"/>
        <d v="2025-04-12T00:00:00"/>
        <d v="2025-05-13T00:00:00"/>
        <d v="2025-05-05T00:00:00"/>
        <d v="2024-07-18T00:00:00"/>
        <d v="2025-05-07T00:00:00"/>
        <d v="2025-06-26T00:00:00"/>
        <d v="2025-05-27T00:00:00"/>
        <d v="2025-06-03T00:00:00"/>
        <d v="2025-06-02T00:00:00"/>
        <d v="2025-06-17T00:00:00"/>
        <d v="2025-06-12T00:00:00"/>
        <d v="2025-06-13T00:00:00"/>
        <d v="2025-06-04T00:00:00"/>
        <d v="2025-06-10T00:00:00"/>
        <d v="2024-04-03T00:00:00"/>
        <d v="2025-03-04T00:00:00"/>
        <d v="2023-02-01T00:00:00"/>
        <d v="2025-04-09T00:00:00"/>
        <d v="2025-05-19T00:00:00"/>
        <d v="2020-01-01T00:00:00"/>
        <d v="2021-01-01T00:00:00"/>
        <d v="2022-01-01T00:00:00"/>
        <d v="2023-01-01T00:00:00"/>
        <d v="2019-01-01T00:00:00"/>
        <d v="2021-03-01T00:00:00"/>
        <d v="2022-07-01T00:00:00"/>
        <d v="2024-02-01T00:00:00"/>
        <d v="2024-06-01T00:00:00"/>
        <d v="2025-02-25T00:00:00"/>
        <d v="2025-05-02T00:00:00"/>
        <d v="2025-05-30T00:00:00"/>
        <d v="2025-05-28T00:00:00"/>
        <d v="2025-03-14T00:00:00"/>
      </sharedItems>
    </cacheField>
    <cacheField name="External Account Code" numFmtId="0">
      <sharedItems count="21">
        <s v="G374"/>
        <s v="G375"/>
        <s v="G376"/>
        <s v="G378"/>
        <s v="G379"/>
        <s v="G380"/>
        <s v="G381"/>
        <s v="G382"/>
        <s v="G383"/>
        <s v="G384"/>
        <s v="G385"/>
        <s v="G390"/>
        <s v="G391"/>
        <s v="G392"/>
        <s v="G394"/>
        <s v="G396"/>
        <s v="G397"/>
        <s v="G398"/>
        <s v="G389"/>
        <s v="G303"/>
        <s v="G387"/>
      </sharedItems>
    </cacheField>
    <cacheField name="Depr Group" numFmtId="0">
      <sharedItems count="51">
        <s v="374RWAZ00000"/>
        <s v="375XX00000"/>
        <s v="376XX00000"/>
        <s v="378XX00000"/>
        <s v="379XX00000"/>
        <s v="380XX00000"/>
        <s v="381XX00000"/>
        <s v="382XX00000"/>
        <s v="383XX00000"/>
        <s v="384XX00000"/>
        <s v="385XX00000"/>
        <s v="390XXPRESC"/>
        <s v="390XXSHOWL"/>
        <s v="390XXCOTTN"/>
        <s v="390XXFLAGA"/>
        <s v="391NTFLAGA"/>
        <s v="391NTPRESC"/>
        <s v="391OEPRESC"/>
        <s v="391OECOTTN"/>
        <s v="391OEFLAGA"/>
        <s v="391CPFLAGA"/>
        <s v="391OESHOWL"/>
        <s v="392C300000"/>
        <s v="392C100000"/>
        <s v="392C900000"/>
        <s v="392C200000"/>
        <s v="392C700000"/>
        <s v="394XXCOTTN"/>
        <s v="394XXKINGM"/>
        <s v="394XXFLAG0"/>
        <s v="394XXPRESC"/>
        <s v="394XXSCWHG"/>
        <s v="394XXSHOWL"/>
        <s v="394XXHAVAS"/>
        <s v="396XXCOTTN"/>
        <s v="396XXSHOWL"/>
        <s v="396XXFLAGW"/>
        <s v="396XXHAVAS"/>
        <s v="396XXPRESC"/>
        <s v="397XXPRESC"/>
        <s v="397XXFLAGA"/>
        <s v="397XXSHOWL"/>
        <s v="398XXPRESC"/>
        <s v="389LDSHOWL"/>
        <s v="303S200000"/>
        <s v="387XX00000"/>
        <s v="390XXFLAGW"/>
        <s v="391OE00000"/>
        <s v="394XX00000"/>
        <s v="397XX00000"/>
        <s v="397XXCOTTN"/>
      </sharedItems>
    </cacheField>
    <cacheField name="Utility Account" numFmtId="0">
      <sharedItems/>
    </cacheField>
    <cacheField name="Work Order Number" numFmtId="0">
      <sharedItems/>
    </cacheField>
    <cacheField name="Project Only (right Formula added)" numFmtId="0">
      <sharedItems count="116">
        <s v="250010A"/>
        <s v="253378A"/>
        <s v="257100A"/>
        <s v="251100A"/>
        <s v="252406S"/>
        <s v="252400S"/>
        <s v="253100A"/>
        <s v="252403S"/>
        <s v="252100A"/>
        <s v="256100A"/>
        <s v="251101R"/>
        <s v="256101R"/>
        <s v="252378A"/>
        <s v="252387A"/>
        <s v="253387A"/>
        <s v="256387A"/>
        <s v="257387A"/>
        <s v="252500B"/>
        <s v="257101R"/>
        <s v="253101R"/>
        <s v="255387A"/>
        <s v="252402S"/>
        <s v="257400S"/>
        <s v="255100A"/>
        <s v="251500B"/>
        <s v="251400S"/>
        <s v="255101R"/>
        <s v="252101R"/>
        <s v="253500B"/>
        <s v="251378A"/>
        <s v="257378A"/>
        <s v="255378A"/>
        <s v="256378A"/>
        <s v="251379A"/>
        <s v="253379A"/>
        <s v="251380A"/>
        <s v="252380A"/>
        <s v="253380A"/>
        <s v="255380A"/>
        <s v="256380A"/>
        <s v="256380R"/>
        <s v="257380A"/>
        <s v="252404S"/>
        <s v="252380R"/>
        <s v="251380R"/>
        <s v="253380R"/>
        <s v="252405S"/>
        <s v="253380B"/>
        <s v="253381A"/>
        <s v="253385A"/>
        <s v="255381A"/>
        <s v="255385A"/>
        <s v="251381A"/>
        <s v="256381A"/>
        <s v="252381A"/>
        <s v="257381A"/>
        <s v="251385A"/>
        <s v="257385A"/>
        <s v="251382A"/>
        <s v="252382A"/>
        <s v="253382A"/>
        <s v="255382A"/>
        <s v="257382A"/>
        <s v="256382A"/>
        <s v="251383A"/>
        <s v="252383A"/>
        <s v="253383A"/>
        <s v="256383A"/>
        <s v="257383A"/>
        <s v="255383A"/>
        <s v="251384A"/>
        <s v="252384A"/>
        <s v="253384A"/>
        <s v="255384A"/>
        <s v="257384A"/>
        <s v="256384A"/>
        <s v="253901A"/>
        <s v="253900A"/>
        <s v="257900A"/>
        <s v="250900A"/>
        <s v="255900A"/>
        <s v="251900A"/>
        <s v="250912A"/>
        <s v="255910A"/>
        <s v="250910A"/>
        <s v="251910A"/>
        <s v="250916A"/>
        <s v="253910A"/>
        <s v="250917A"/>
        <s v="257910A"/>
        <s v="250000A"/>
        <s v="255940A"/>
        <s v="252940A"/>
        <s v="250940A"/>
        <s v="251940A"/>
        <s v="253940A"/>
        <s v="256940A"/>
        <s v="257940A"/>
        <s v="250960A"/>
        <s v="253970A"/>
        <s v="250970A"/>
        <s v="251970A"/>
        <s v="257970A"/>
        <s v="257971A"/>
        <s v="250974A"/>
        <s v="250921A"/>
        <s v="253401A"/>
        <s v="253501B"/>
        <s v="256101A"/>
        <s v="257380R"/>
        <s v="255380R"/>
        <s v="253380C"/>
        <s v="252385A"/>
        <s v="256385A"/>
        <s v="255970A"/>
        <s v="" u="1"/>
      </sharedItems>
    </cacheField>
    <cacheField name="Project Description (Vlookup)" numFmtId="0">
      <sharedItems containsMixedTypes="1" containsNumber="1" containsInteger="1" minValue="0" maxValue="0" count="116">
        <s v="Dist Land Rghts Facilities"/>
        <s v="Meas&amp;Reg Sta Distribution-Pres"/>
        <s v="Mains - Blanket - SL"/>
        <s v="Mains - Blanket - Flag"/>
        <s v="Mains PVC Replacement KNG"/>
        <s v="Mains-System Improv-King"/>
        <s v="Mains - Blanket - Pres"/>
        <s v="Main/Services PVC Replace LHC"/>
        <s v="Mains - Blanket - King"/>
        <s v="Mains - Blanket - Nog"/>
        <s v="Mains - Blkt Refunds - Flag"/>
        <s v="Mains - Blanket Refund - Nog"/>
        <s v="Meas&amp;Reg Sta Distribution-King"/>
        <s v="Other Distr Eq CP-Bl - King"/>
        <s v="Other Distr Equip CP-Bl-Pres"/>
        <s v="Other Distr Eq CP - Bl - Nog"/>
        <s v="Other Distr Equip CP-Bl - SL"/>
        <s v="PI Mains - Kingman"/>
        <s v="Mains - Blanket Refunds - SL"/>
        <s v="Mains - Blkt Refunds - Pres"/>
        <s v="Other Distr Eq CP - Bl - Verde"/>
        <s v="Drisco Pipe Replacement"/>
        <s v="Mains-System Improv-Show Low"/>
        <s v="Mains - Blanket - Verde"/>
        <s v="PI Mains - Flagstaff"/>
        <s v="Mains-System Improv-Flag"/>
        <s v="Mains - Blkt Refunds- Verde"/>
        <s v="Mains - Blkt Refunds - King"/>
        <s v="PI Mains - Prescott"/>
        <s v="Meas&amp;Reg Sta Distribution-Flag"/>
        <s v="Meas&amp;Reg Sta Distribution-SL"/>
        <s v="Meas&amp;Reg Sta DistributionVerde"/>
        <s v="Meas&amp;Reg Sta Distribution-Nog"/>
        <s v="Meas &amp; Reg Sta City Gate-Flag"/>
        <s v="Meas &amp; Reg Sta City Gate-Pres"/>
        <s v="Services - Bl - Flag"/>
        <s v="Install Services - Bl - King"/>
        <s v="Services - Bl - Pres"/>
        <s v="Services - Bl - Verde"/>
        <s v="Services - Bl - Nog"/>
        <s v="Service Repl - Santa Cruz"/>
        <s v="Services - Bl - SL"/>
        <s v="Main &amp; Services PVC Repl KNG"/>
        <s v="Service Repl - King"/>
        <s v="Service Repl - Flag"/>
        <s v="Service Repl - Pres"/>
        <s v="Services PVC Replacement LHC"/>
        <s v="PI Services Repl - Prescott"/>
        <s v="Meters - Bl - Pres"/>
        <s v="Industrial Metering - Pres"/>
        <s v="Meters - Bl - Verde"/>
        <s v="Industrial Metering - Verde"/>
        <s v="Meters - Bl - Flag"/>
        <s v="Meters - Bl - Nog"/>
        <s v="Meters - Bl - King"/>
        <s v="Meters - Bl - SL"/>
        <s v="Industrial Metering - Flag"/>
        <s v="Industrial Metering-Show Low"/>
        <s v="Meter Installations - Bl -Flag"/>
        <s v="Meter Installations -Bl - King"/>
        <s v="Meter Installations -Bl - Pres"/>
        <s v="Meter Installations-Bl - Verde"/>
        <s v="Meter Installations - Bl -SL"/>
        <s v="Meter Installations - Bl - Nog"/>
        <s v="Regulators - Blanket - Flag"/>
        <s v="Regulators - Blanket - King"/>
        <s v="Regulators - Blanket - Pres"/>
        <s v="Regulators - Blanket - Nog"/>
        <s v="Regulators - Blanket - SL"/>
        <s v="Regulators - Blanket - Verde"/>
        <s v="Regulator Install - Bl - Flag"/>
        <s v="Regulator Install - Bl - King"/>
        <s v="Regulator Install - Bl - Pres"/>
        <s v="Regulator Install- Bl - Verde"/>
        <s v="Regulator Install - Bl - SL"/>
        <s v="Regulator Install - Bl - Nog"/>
        <s v="UNSG Training Facility"/>
        <s v="Struct &amp; Improv - New (Pres)"/>
        <s v="Structures &amp; Improv-New SL"/>
        <s v="Structures &amp; Improve (Admin)"/>
        <s v="Struct &amp; Improv- New (Verde)"/>
        <s v="Structures &amp; Improv-New(Flag)"/>
        <s v="Comp Equip - UNSG"/>
        <s v="Office Furn &amp; Eq-New (Verde)"/>
        <s v="Office Furn &amp; Eq - New"/>
        <s v="Office Furn &amp; Equip-New(Flag)"/>
        <s v="Network IT Equip - UNSG"/>
        <s v="Office Furn &amp; Eq - New (Pres)"/>
        <s v="Systems IT Equip - UNSG"/>
        <s v="Office Furn &amp; Equip- New SL"/>
        <s v="UNSG Transportation Equip"/>
        <s v="Tools,Shop,Gar Eq-New(Verde)"/>
        <s v="Tool,Shop,Gar Eq-New (King)"/>
        <s v="Tools,Shop,Gar Eq - New"/>
        <s v="Tools,Shop,Gar Eq-New(Flag)"/>
        <s v="Tools,Shop,Gar Eq-New (Pres)"/>
        <s v="Tools,Shop,Gar Eq-New (Nog)"/>
        <s v="Tools,Shop,Gar Eq - New SL"/>
        <s v="Power Op Eq - New"/>
        <s v="Comm Equip - New (Pres)"/>
        <s v="Comm Equip - New"/>
        <s v="Comm Equip - New (Flag)"/>
        <s v="Comm Equip- New SL"/>
        <s v="UNSG Show Low Land Purchase"/>
        <s v="2022 - Gas SO PDF Process"/>
        <s v="FCS 4.6 Upgrade (UNSGAS)"/>
        <s v="Mains - Chino Valley"/>
        <s v="PI Mains-PrescottVall-Billable"/>
        <s v="Valve Replacement Nogales"/>
        <s v="Service Repl - Show Low"/>
        <s v="Service Repl - Verde"/>
        <s v="PI Service Repl - Prescott Val"/>
        <s v="Industrial Metering - King"/>
        <s v="Industrial Metering - Nog"/>
        <s v="Comm Equip - New (Verde)"/>
        <n v="0" u="1"/>
      </sharedItems>
    </cacheField>
    <cacheField name="Work Order Description" numFmtId="0">
      <sharedItems/>
    </cacheField>
    <cacheField name="Additions" numFmtId="39">
      <sharedItems containsSemiMixedTypes="0" containsString="0" containsNumber="1" minValue="-7072865.4299999997" maxValue="1172499.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">
  <r>
    <s v="06302024"/>
    <s v="202407"/>
    <s v="202408"/>
    <s v="032 - UNS Gas, Inc."/>
    <n v="36428809"/>
    <s v="DK22298-252406S"/>
    <x v="0"/>
    <s v="Mains PVC Replacement KNG"/>
    <x v="0"/>
    <s v="G376 - Mains"/>
    <x v="0"/>
    <s v="00000"/>
    <s v="00000 - Unspecified AZ"/>
    <d v="2024-06-12T00:00:00"/>
    <d v="2024-07-01T00:00:00"/>
    <s v="G1376XX00000000"/>
    <n v="2.09"/>
    <n v="0.17419999999999999"/>
    <n v="146176.06"/>
    <n v="0.5"/>
    <n v="127.29"/>
  </r>
  <r>
    <s v="06302024"/>
    <s v="202407"/>
    <s v="202408"/>
    <s v="032 - UNS Gas, Inc."/>
    <n v="36699907"/>
    <s v="DA10182-250000A"/>
    <x v="1"/>
    <s v="UNSG Transportation Equip"/>
    <x v="1"/>
    <s v="G392 - Transportation Equipment"/>
    <x v="1"/>
    <s v="00000"/>
    <s v="00000 - Unspecified AZ"/>
    <d v="2024-06-20T00:00:00"/>
    <d v="2024-08-01T00:00:00"/>
    <s v="G1392C300000000"/>
    <n v="10.78"/>
    <n v="0.89829999999999999"/>
    <n v="96628.83"/>
    <n v="0.5"/>
    <n v="434.02"/>
  </r>
  <r>
    <s v="06302024"/>
    <s v="202407"/>
    <s v="202408"/>
    <s v="032 - UNS Gas, Inc."/>
    <n v="36699913"/>
    <s v="DA10223-250000A"/>
    <x v="1"/>
    <s v="UNSG Transportation Equip"/>
    <x v="1"/>
    <s v="G392 - Transportation Equipment"/>
    <x v="1"/>
    <s v="00000"/>
    <s v="00000 - Unspecified AZ"/>
    <d v="2024-06-20T00:00:00"/>
    <d v="2024-08-01T00:00:00"/>
    <s v="G1392C300000000"/>
    <n v="10.78"/>
    <n v="0.89829999999999999"/>
    <n v="92233.72"/>
    <n v="0.5"/>
    <n v="414.28"/>
  </r>
  <r>
    <s v="06302024"/>
    <s v="202407"/>
    <s v="202408"/>
    <s v="032 - UNS Gas, Inc."/>
    <n v="36699910"/>
    <s v="DA10203-250000A"/>
    <x v="1"/>
    <s v="UNSG Transportation Equip"/>
    <x v="1"/>
    <s v="G392 - Transportation Equipment"/>
    <x v="1"/>
    <s v="00000"/>
    <s v="00000 - Unspecified AZ"/>
    <d v="2024-06-07T00:00:00"/>
    <d v="2024-08-01T00:00:00"/>
    <s v="G1392C300000000"/>
    <n v="10.78"/>
    <n v="0.89829999999999999"/>
    <n v="87009.08"/>
    <n v="0.5"/>
    <n v="390.82"/>
  </r>
  <r>
    <s v="06302024"/>
    <s v="202407"/>
    <s v="202408"/>
    <s v="032 - UNS Gas, Inc."/>
    <n v="36428740"/>
    <s v="DF21916-251500B"/>
    <x v="2"/>
    <s v="PI Mains - Flagstaff"/>
    <x v="0"/>
    <s v="G376 - Mains"/>
    <x v="0"/>
    <s v="00000"/>
    <s v="00000 - Unspecified AZ"/>
    <d v="2024-06-25T00:00:00"/>
    <d v="2024-07-01T00:00:00"/>
    <s v="G1376XX00000000"/>
    <n v="2.09"/>
    <n v="0.17419999999999999"/>
    <n v="33770.18"/>
    <n v="0.5"/>
    <n v="29.41"/>
  </r>
  <r>
    <s v="06302024"/>
    <s v="202407"/>
    <s v="202408"/>
    <s v="032 - UNS Gas, Inc."/>
    <n v="36428764"/>
    <s v="DF22278-251100A"/>
    <x v="3"/>
    <s v="Mains - Blanket - Flag"/>
    <x v="0"/>
    <s v="G376 - Mains"/>
    <x v="0"/>
    <s v="00000"/>
    <s v="00000 - Unspecified AZ"/>
    <d v="2024-05-03T00:00:00"/>
    <d v="2024-07-01T00:00:00"/>
    <s v="G1376XX00000000"/>
    <n v="2.09"/>
    <n v="0.17419999999999999"/>
    <n v="13698.36"/>
    <n v="1.5"/>
    <n v="35.79"/>
  </r>
  <r>
    <s v="06302024"/>
    <s v="202407"/>
    <s v="202408"/>
    <s v="032 - UNS Gas, Inc."/>
    <n v="36428854"/>
    <s v="DP22118-253378A"/>
    <x v="4"/>
    <s v="Meas&amp;Reg Sta Distribution-Pres"/>
    <x v="2"/>
    <s v="G378 - Measr and Reg Stat Equip-Gen"/>
    <x v="0"/>
    <s v="00000"/>
    <s v="00000 - Unspecified AZ"/>
    <d v="2024-05-09T00:00:00"/>
    <d v="2024-07-01T00:00:00"/>
    <s v="G1378XX00000000"/>
    <n v="3.1"/>
    <n v="0.25829999999999997"/>
    <n v="8314.7099999999991"/>
    <n v="1.5"/>
    <n v="32.22"/>
  </r>
  <r>
    <s v="06302024"/>
    <s v="202407"/>
    <s v="202408"/>
    <s v="032 - UNS Gas, Inc."/>
    <n v="36428824"/>
    <s v="DL21027-257400S"/>
    <x v="5"/>
    <s v="Mains-System Improv-Show Low"/>
    <x v="0"/>
    <s v="G376 - Mains"/>
    <x v="0"/>
    <s v="00000"/>
    <s v="00000 - Unspecified AZ"/>
    <d v="2024-05-06T00:00:00"/>
    <d v="2024-07-01T00:00:00"/>
    <s v="G1376XX00000000"/>
    <n v="2.09"/>
    <n v="0.17419999999999999"/>
    <n v="6510.87"/>
    <n v="1.5"/>
    <n v="17.010000000000002"/>
  </r>
  <r>
    <s v="06302024"/>
    <s v="202407"/>
    <s v="202408"/>
    <s v="032 - UNS Gas, Inc."/>
    <n v="36428848"/>
    <s v="DP22117-253100A"/>
    <x v="6"/>
    <s v="Mains - Blanket - Pres"/>
    <x v="0"/>
    <s v="G376 - Mains"/>
    <x v="0"/>
    <s v="00000"/>
    <s v="00000 - Unspecified AZ"/>
    <d v="2024-05-30T00:00:00"/>
    <d v="2024-07-01T00:00:00"/>
    <s v="G1376XX00000000"/>
    <n v="2.09"/>
    <n v="0.17419999999999999"/>
    <n v="5262.17"/>
    <n v="1.5"/>
    <n v="13.75"/>
  </r>
  <r>
    <s v="06302024"/>
    <s v="202407"/>
    <s v="202408"/>
    <s v="032 - UNS Gas, Inc."/>
    <n v="36699953"/>
    <s v="DF22347-251100A"/>
    <x v="3"/>
    <s v="Mains - Blanket - Flag"/>
    <x v="0"/>
    <s v="G376 - Mains"/>
    <x v="0"/>
    <s v="00000"/>
    <s v="00000 - Unspecified AZ"/>
    <d v="2024-05-09T00:00:00"/>
    <d v="2024-08-01T00:00:00"/>
    <s v="G1376XX00000000"/>
    <n v="2.09"/>
    <n v="0.17419999999999999"/>
    <n v="5053.5200000000004"/>
    <n v="1.5"/>
    <n v="13.2"/>
  </r>
  <r>
    <s v="06302024"/>
    <s v="202407"/>
    <s v="202408"/>
    <s v="032 - UNS Gas, Inc."/>
    <n v="36428806"/>
    <s v="DK22255-252100A"/>
    <x v="7"/>
    <s v="Mains - Blanket - King"/>
    <x v="0"/>
    <s v="G376 - Mains"/>
    <x v="0"/>
    <s v="00000"/>
    <s v="00000 - Unspecified AZ"/>
    <d v="2024-06-05T00:00:00"/>
    <d v="2024-07-01T00:00:00"/>
    <s v="G1376XX00000000"/>
    <n v="2.09"/>
    <n v="0.17419999999999999"/>
    <n v="4613.53"/>
    <n v="0.5"/>
    <n v="4.0199999999999996"/>
  </r>
  <r>
    <s v="06302024"/>
    <s v="202407"/>
    <s v="202408"/>
    <s v="032 - UNS Gas, Inc."/>
    <n v="36428881"/>
    <s v="DS22315-256100A"/>
    <x v="8"/>
    <s v="Mains - Blanket - Nog"/>
    <x v="0"/>
    <s v="G376 - Mains"/>
    <x v="0"/>
    <s v="00000"/>
    <s v="00000 - Unspecified AZ"/>
    <d v="2024-06-11T00:00:00"/>
    <d v="2024-07-01T00:00:00"/>
    <s v="G1376XX00000000"/>
    <n v="2.09"/>
    <n v="0.17419999999999999"/>
    <n v="2007.39"/>
    <n v="0.5"/>
    <n v="1.75"/>
  </r>
  <r>
    <s v="06302024"/>
    <s v="202407"/>
    <s v="202408"/>
    <s v="032 - UNS Gas, Inc."/>
    <n v="36428767"/>
    <s v="DF22278-251100A"/>
    <x v="3"/>
    <s v="Mains - Blanket - Flag"/>
    <x v="3"/>
    <s v="G380 - Services"/>
    <x v="0"/>
    <s v="00000"/>
    <s v="00000 - Unspecified AZ"/>
    <d v="2024-05-03T00:00:00"/>
    <d v="2024-07-01T00:00:00"/>
    <s v="G1380XX00000000"/>
    <n v="2.85"/>
    <n v="0.23749999999999999"/>
    <n v="1668.52"/>
    <n v="1.5"/>
    <n v="5.94"/>
  </r>
  <r>
    <s v="06302024"/>
    <s v="202407"/>
    <s v="202408"/>
    <s v="032 - UNS Gas, Inc."/>
    <n v="36428743"/>
    <s v="DF21916-251500B"/>
    <x v="2"/>
    <s v="PI Mains - Flagstaff"/>
    <x v="3"/>
    <s v="G380 - Services"/>
    <x v="0"/>
    <s v="00000"/>
    <s v="00000 - Unspecified AZ"/>
    <d v="2024-06-25T00:00:00"/>
    <d v="2024-07-01T00:00:00"/>
    <s v="G1380XX00000000"/>
    <n v="2.85"/>
    <n v="0.23749999999999999"/>
    <n v="1609.99"/>
    <n v="0.5"/>
    <n v="1.91"/>
  </r>
  <r>
    <s v="06302024"/>
    <s v="202407"/>
    <s v="202408"/>
    <s v="032 - UNS Gas, Inc."/>
    <n v="36428857"/>
    <s v="DP22237-253100A"/>
    <x v="6"/>
    <s v="Mains - Blanket - Pres"/>
    <x v="0"/>
    <s v="G376 - Mains"/>
    <x v="0"/>
    <s v="00000"/>
    <s v="00000 - Unspecified AZ"/>
    <d v="2023-12-18T00:00:00"/>
    <d v="2024-07-01T00:00:00"/>
    <s v="G1376XX00000000"/>
    <n v="2.09"/>
    <n v="0.17419999999999999"/>
    <n v="1446.26"/>
    <n v="6.5"/>
    <n v="16.37"/>
  </r>
  <r>
    <s v="06302024"/>
    <s v="202407"/>
    <s v="202408"/>
    <s v="032 - UNS Gas, Inc."/>
    <n v="36699963"/>
    <s v="DH22326-252100A"/>
    <x v="7"/>
    <s v="Mains - Blanket - King"/>
    <x v="0"/>
    <s v="G376 - Mains"/>
    <x v="0"/>
    <s v="00000"/>
    <s v="00000 - Unspecified AZ"/>
    <d v="2024-06-11T00:00:00"/>
    <d v="2024-08-01T00:00:00"/>
    <s v="G1376XX00000000"/>
    <n v="2.09"/>
    <n v="0.17419999999999999"/>
    <n v="1085.27"/>
    <n v="0.5"/>
    <n v="0.95"/>
  </r>
  <r>
    <s v="06302024"/>
    <s v="202407"/>
    <s v="202408"/>
    <s v="032 - UNS Gas, Inc."/>
    <n v="36428788"/>
    <s v="DF22337-251100A"/>
    <x v="3"/>
    <s v="Mains - Blanket - Flag"/>
    <x v="0"/>
    <s v="G376 - Mains"/>
    <x v="0"/>
    <s v="00000"/>
    <s v="00000 - Unspecified AZ"/>
    <d v="2024-06-21T00:00:00"/>
    <d v="2024-07-01T00:00:00"/>
    <s v="G1376XX00000000"/>
    <n v="2.09"/>
    <n v="0.17419999999999999"/>
    <n v="1076.95"/>
    <n v="0.5"/>
    <n v="0.94"/>
  </r>
  <r>
    <s v="06302024"/>
    <s v="202407"/>
    <s v="202408"/>
    <s v="032 - UNS Gas, Inc."/>
    <n v="36428803"/>
    <s v="DH22303-252100A"/>
    <x v="7"/>
    <s v="Mains - Blanket - King"/>
    <x v="0"/>
    <s v="G376 - Mains"/>
    <x v="0"/>
    <s v="00000"/>
    <s v="00000 - Unspecified AZ"/>
    <d v="2024-05-30T00:00:00"/>
    <d v="2024-07-01T00:00:00"/>
    <s v="G1376XX00000000"/>
    <n v="2.09"/>
    <n v="0.17419999999999999"/>
    <n v="739.86"/>
    <n v="1.5"/>
    <n v="1.93"/>
  </r>
  <r>
    <s v="06302024"/>
    <s v="202407"/>
    <s v="202408"/>
    <s v="032 - UNS Gas, Inc."/>
    <n v="36428851"/>
    <s v="DP22118-253378A"/>
    <x v="4"/>
    <s v="Meas&amp;Reg Sta Distribution-Pres"/>
    <x v="0"/>
    <s v="G376 - Mains"/>
    <x v="0"/>
    <s v="00000"/>
    <s v="00000 - Unspecified AZ"/>
    <d v="2024-05-09T00:00:00"/>
    <d v="2024-07-01T00:00:00"/>
    <s v="G1376XX00000000"/>
    <n v="2.09"/>
    <n v="0.17419999999999999"/>
    <n v="723.03"/>
    <n v="1.5"/>
    <n v="1.89"/>
  </r>
  <r>
    <s v="06302024"/>
    <s v="202407"/>
    <s v="202408"/>
    <s v="032 - UNS Gas, Inc."/>
    <n v="36428770"/>
    <s v="DF22290-251100A"/>
    <x v="3"/>
    <s v="Mains - Blanket - Flag"/>
    <x v="0"/>
    <s v="G376 - Mains"/>
    <x v="0"/>
    <s v="00000"/>
    <s v="00000 - Unspecified AZ"/>
    <d v="2024-06-27T00:00:00"/>
    <d v="2024-07-01T00:00:00"/>
    <s v="G1376XX00000000"/>
    <n v="2.09"/>
    <n v="0.17419999999999999"/>
    <n v="672.06"/>
    <n v="0.5"/>
    <n v="0.59"/>
  </r>
  <r>
    <s v="06302024"/>
    <s v="202407"/>
    <s v="202408"/>
    <s v="032 - UNS Gas, Inc."/>
    <n v="36428773"/>
    <s v="DF22290-251100A"/>
    <x v="3"/>
    <s v="Mains - Blanket - Flag"/>
    <x v="3"/>
    <s v="G380 - Services"/>
    <x v="0"/>
    <s v="00000"/>
    <s v="00000 - Unspecified AZ"/>
    <d v="2024-06-27T00:00:00"/>
    <d v="2024-07-01T00:00:00"/>
    <s v="G1380XX00000000"/>
    <n v="2.85"/>
    <n v="0.23749999999999999"/>
    <n v="672.06"/>
    <n v="0.5"/>
    <n v="0.8"/>
  </r>
  <r>
    <s v="06302024"/>
    <s v="202407"/>
    <s v="202408"/>
    <s v="032 - UNS Gas, Inc."/>
    <n v="36524338"/>
    <s v="DL10458-257900A"/>
    <x v="9"/>
    <s v="Structures &amp; Improv-New SL"/>
    <x v="4"/>
    <s v="G390 - Structures and Improvements"/>
    <x v="0"/>
    <s v="SHOWL"/>
    <s v="SHOWL - Show Low"/>
    <d v="2024-06-24T00:00:00"/>
    <d v="2024-07-01T00:00:00"/>
    <s v="G1390XXSHOWL000"/>
    <n v="3.4"/>
    <n v="0.2833"/>
    <n v="625.62"/>
    <n v="0.5"/>
    <n v="0.89"/>
  </r>
  <r>
    <s v="06302024"/>
    <s v="202407"/>
    <s v="202408"/>
    <s v="032 - UNS Gas, Inc."/>
    <n v="36428746"/>
    <s v="DF22050-251378A"/>
    <x v="10"/>
    <s v="Meas&amp;Reg Sta Distribution-Flag"/>
    <x v="2"/>
    <s v="G378 - Measr and Reg Stat Equip-Gen"/>
    <x v="0"/>
    <s v="00000"/>
    <s v="00000 - Unspecified AZ"/>
    <d v="2024-06-05T00:00:00"/>
    <d v="2024-07-01T00:00:00"/>
    <s v="G1378XX00000000"/>
    <n v="3.1"/>
    <n v="0.25829999999999997"/>
    <n v="532.02"/>
    <n v="0.5"/>
    <n v="0.69"/>
  </r>
  <r>
    <s v="06302024"/>
    <s v="202407"/>
    <s v="202408"/>
    <s v="032 - UNS Gas, Inc."/>
    <n v="36428752"/>
    <s v="DF22057-251378A"/>
    <x v="10"/>
    <s v="Meas&amp;Reg Sta Distribution-Flag"/>
    <x v="2"/>
    <s v="G378 - Measr and Reg Stat Equip-Gen"/>
    <x v="0"/>
    <s v="00000"/>
    <s v="00000 - Unspecified AZ"/>
    <d v="2024-05-31T00:00:00"/>
    <d v="2024-07-01T00:00:00"/>
    <s v="G1378XX00000000"/>
    <n v="3.1"/>
    <n v="0.25829999999999997"/>
    <n v="483.52"/>
    <n v="1.5"/>
    <n v="1.87"/>
  </r>
  <r>
    <s v="06302024"/>
    <s v="202407"/>
    <s v="202408"/>
    <s v="032 - UNS Gas, Inc."/>
    <n v="36699956"/>
    <s v="DH22269-252403S"/>
    <x v="11"/>
    <s v="Main/Services PVC Replace LHC"/>
    <x v="0"/>
    <s v="G376 - Mains"/>
    <x v="0"/>
    <s v="00000"/>
    <s v="00000 - Unspecified AZ"/>
    <d v="2024-05-09T00:00:00"/>
    <d v="2024-08-01T00:00:00"/>
    <s v="G1376XX00000000"/>
    <n v="2.09"/>
    <n v="0.17419999999999999"/>
    <n v="184.34"/>
    <n v="1.5"/>
    <n v="0.48"/>
  </r>
  <r>
    <s v="06302024"/>
    <s v="202407"/>
    <s v="202408"/>
    <s v="032 - UNS Gas, Inc."/>
    <n v="36428785"/>
    <s v="DF22328-251100A"/>
    <x v="3"/>
    <s v="Mains - Blanket - Flag"/>
    <x v="0"/>
    <s v="G376 - Mains"/>
    <x v="0"/>
    <s v="00000"/>
    <s v="00000 - Unspecified AZ"/>
    <d v="2024-06-04T00:00:00"/>
    <d v="2024-07-01T00:00:00"/>
    <s v="G1376XX00000000"/>
    <n v="2.09"/>
    <n v="0.17419999999999999"/>
    <n v="74.33"/>
    <n v="0.5"/>
    <n v="0.06"/>
  </r>
  <r>
    <s v="06302024"/>
    <s v="202407"/>
    <s v="202408"/>
    <s v="032 - UNS Gas, Inc."/>
    <n v="36428818"/>
    <s v="DK22322-252100A"/>
    <x v="7"/>
    <s v="Mains - Blanket - King"/>
    <x v="0"/>
    <s v="G376 - Mains"/>
    <x v="0"/>
    <s v="00000"/>
    <s v="00000 - Unspecified AZ"/>
    <d v="2024-05-28T00:00:00"/>
    <d v="2024-07-01T00:00:00"/>
    <s v="G1376XX00000000"/>
    <n v="2.09"/>
    <n v="0.17419999999999999"/>
    <n v="58.95"/>
    <n v="1.5"/>
    <n v="0.15"/>
  </r>
  <r>
    <s v="06302024"/>
    <s v="202407"/>
    <s v="202408"/>
    <s v="032 - UNS Gas, Inc."/>
    <n v="36428821"/>
    <s v="DL10458-257900A"/>
    <x v="9"/>
    <s v="Structures &amp; Improv-New SL"/>
    <x v="4"/>
    <s v="G390 - Structures and Improvements"/>
    <x v="0"/>
    <s v="SHOWL"/>
    <s v="SHOWL - Show Low"/>
    <d v="2024-06-24T00:00:00"/>
    <d v="2024-07-01T00:00:00"/>
    <s v="G1390XXSHOWL000"/>
    <n v="3.4"/>
    <n v="0.2833"/>
    <n v="0"/>
    <n v="0.5"/>
    <n v="0"/>
  </r>
  <r>
    <s v="06302024"/>
    <s v="202407"/>
    <s v="202408"/>
    <s v="032 - UNS Gas, Inc."/>
    <n v="36431965"/>
    <s v="DK22130-252406S"/>
    <x v="0"/>
    <s v="Mains PVC Replacement KNG"/>
    <x v="0"/>
    <s v="G376 - Mains"/>
    <x v="0"/>
    <s v="00000"/>
    <s v="00000 - Unspecified AZ"/>
    <d v="2023-09-26T00:00:00"/>
    <d v="2024-07-01T00:00:00"/>
    <s v="G1376XX00000000"/>
    <n v="2.09"/>
    <n v="0.17419999999999999"/>
    <n v="0"/>
    <n v="9.5"/>
    <n v="0"/>
  </r>
  <r>
    <s v="06302024"/>
    <s v="202407"/>
    <s v="202408"/>
    <s v="032 - UNS Gas, Inc."/>
    <n v="36431960"/>
    <s v="DH22221-252403S"/>
    <x v="11"/>
    <s v="Main/Services PVC Replace LHC"/>
    <x v="0"/>
    <s v="G376 - Mains"/>
    <x v="0"/>
    <s v="00000"/>
    <s v="00000 - Unspecified AZ"/>
    <d v="2023-12-13T00:00:00"/>
    <d v="2024-07-01T00:00:00"/>
    <s v="G1376XX00000000"/>
    <n v="2.09"/>
    <n v="0.17419999999999999"/>
    <n v="0"/>
    <n v="6.5"/>
    <n v="0"/>
  </r>
  <r>
    <s v="06302024"/>
    <s v="202407"/>
    <s v="202408"/>
    <s v="032 - UNS Gas, Inc."/>
    <n v="36431968"/>
    <s v="DK22230-252406S"/>
    <x v="0"/>
    <s v="Mains PVC Replacement KNG"/>
    <x v="0"/>
    <s v="G376 - Mains"/>
    <x v="0"/>
    <s v="00000"/>
    <s v="00000 - Unspecified AZ"/>
    <d v="2024-02-27T00:00:00"/>
    <d v="2024-07-01T00:00:00"/>
    <s v="G1376XX00000000"/>
    <n v="2.09"/>
    <n v="0.17419999999999999"/>
    <n v="0"/>
    <n v="4.5"/>
    <n v="0"/>
  </r>
  <r>
    <s v="06302024"/>
    <s v="202407"/>
    <s v="202408"/>
    <s v="032 - UNS Gas, Inc."/>
    <n v="36431971"/>
    <s v="DK22272-252406S"/>
    <x v="0"/>
    <s v="Mains PVC Replacement KNG"/>
    <x v="0"/>
    <s v="G376 - Mains"/>
    <x v="0"/>
    <s v="00000"/>
    <s v="00000 - Unspecified AZ"/>
    <d v="2024-05-02T00:00:00"/>
    <d v="2024-07-01T00:00:00"/>
    <s v="G1376XX00000000"/>
    <n v="2.09"/>
    <n v="0.17419999999999999"/>
    <n v="0"/>
    <n v="1.5"/>
    <n v="0"/>
  </r>
  <r>
    <s v="06302024"/>
    <s v="202407"/>
    <s v="202408"/>
    <s v="032 - UNS Gas, Inc."/>
    <n v="36431974"/>
    <s v="DK22273-252406S"/>
    <x v="0"/>
    <s v="Mains PVC Replacement KNG"/>
    <x v="0"/>
    <s v="G376 - Mains"/>
    <x v="0"/>
    <s v="00000"/>
    <s v="00000 - Unspecified AZ"/>
    <d v="2024-03-28T00:00:00"/>
    <d v="2024-07-01T00:00:00"/>
    <s v="G1376XX00000000"/>
    <n v="2.09"/>
    <n v="0.17419999999999999"/>
    <n v="0"/>
    <n v="3.5"/>
    <n v="0"/>
  </r>
  <r>
    <s v="06302024"/>
    <s v="202407"/>
    <s v="202408"/>
    <s v="032 - UNS Gas, Inc."/>
    <n v="36431980"/>
    <s v="DL21813-257100A"/>
    <x v="12"/>
    <s v="Mains - Blanket - SL"/>
    <x v="0"/>
    <s v="G376 - Mains"/>
    <x v="0"/>
    <s v="00000"/>
    <s v="00000 - Unspecified AZ"/>
    <d v="2024-05-28T00:00:00"/>
    <d v="2024-07-01T00:00:00"/>
    <s v="G1376XX00000000"/>
    <n v="2.09"/>
    <n v="0.17419999999999999"/>
    <n v="0"/>
    <n v="1.5"/>
    <n v="0"/>
  </r>
  <r>
    <s v="06302024"/>
    <s v="202407"/>
    <s v="202408"/>
    <s v="032 - UNS Gas, Inc."/>
    <n v="36431983"/>
    <s v="DP21897-253100A"/>
    <x v="6"/>
    <s v="Mains - Blanket - Pres"/>
    <x v="0"/>
    <s v="G376 - Mains"/>
    <x v="0"/>
    <s v="00000"/>
    <s v="00000 - Unspecified AZ"/>
    <d v="2024-04-08T00:00:00"/>
    <d v="2024-07-01T00:00:00"/>
    <s v="G1376XX00000000"/>
    <n v="2.09"/>
    <n v="0.17419999999999999"/>
    <n v="0"/>
    <n v="2.5"/>
    <n v="0"/>
  </r>
  <r>
    <s v="06302024"/>
    <s v="202407"/>
    <s v="202408"/>
    <s v="032 - UNS Gas, Inc."/>
    <n v="36431986"/>
    <s v="DP22275-253100A"/>
    <x v="6"/>
    <s v="Mains - Blanket - Pres"/>
    <x v="0"/>
    <s v="G376 - Mains"/>
    <x v="0"/>
    <s v="00000"/>
    <s v="00000 - Unspecified AZ"/>
    <d v="2024-03-06T00:00:00"/>
    <d v="2024-07-01T00:00:00"/>
    <s v="G1376XX00000000"/>
    <n v="2.09"/>
    <n v="0.17419999999999999"/>
    <n v="0"/>
    <n v="3.5"/>
    <n v="0"/>
  </r>
  <r>
    <s v="06302024"/>
    <s v="202407"/>
    <s v="202408"/>
    <s v="032 - UNS Gas, Inc."/>
    <n v="36428755"/>
    <s v="DF22236-251100A"/>
    <x v="3"/>
    <s v="Mains - Blanket - Flag"/>
    <x v="0"/>
    <s v="G376 - Mains"/>
    <x v="0"/>
    <s v="00000"/>
    <s v="00000 - Unspecified AZ"/>
    <d v="2024-02-29T00:00:00"/>
    <d v="2024-07-01T00:00:00"/>
    <s v="G1376XX00000000"/>
    <n v="2.09"/>
    <n v="0.17419999999999999"/>
    <n v="0"/>
    <n v="4.5"/>
    <n v="0"/>
  </r>
  <r>
    <s v="06302024"/>
    <s v="202407"/>
    <s v="202408"/>
    <s v="032 - UNS Gas, Inc."/>
    <n v="36428758"/>
    <s v="DF22244-251100A"/>
    <x v="3"/>
    <s v="Mains - Blanket - Flag"/>
    <x v="0"/>
    <s v="G376 - Mains"/>
    <x v="0"/>
    <s v="00000"/>
    <s v="00000 - Unspecified AZ"/>
    <d v="2024-05-03T00:00:00"/>
    <d v="2024-07-01T00:00:00"/>
    <s v="G1376XX00000000"/>
    <n v="2.09"/>
    <n v="0.17419999999999999"/>
    <n v="0"/>
    <n v="1.5"/>
    <n v="0"/>
  </r>
  <r>
    <s v="06302024"/>
    <s v="202407"/>
    <s v="202408"/>
    <s v="032 - UNS Gas, Inc."/>
    <n v="36428761"/>
    <s v="DF22268-251100A"/>
    <x v="3"/>
    <s v="Mains - Blanket - Flag"/>
    <x v="0"/>
    <s v="G376 - Mains"/>
    <x v="0"/>
    <s v="00000"/>
    <s v="00000 - Unspecified AZ"/>
    <d v="2024-05-23T00:00:00"/>
    <d v="2024-07-01T00:00:00"/>
    <s v="G1376XX00000000"/>
    <n v="2.09"/>
    <n v="0.17419999999999999"/>
    <n v="0"/>
    <n v="1.5"/>
    <n v="0"/>
  </r>
  <r>
    <s v="06302024"/>
    <s v="202407"/>
    <s v="202408"/>
    <s v="032 - UNS Gas, Inc."/>
    <n v="36428794"/>
    <s v="DH22284-252400S"/>
    <x v="13"/>
    <s v="Mains-System Improv-King"/>
    <x v="0"/>
    <s v="G376 - Mains"/>
    <x v="0"/>
    <s v="00000"/>
    <s v="00000 - Unspecified AZ"/>
    <d v="2024-03-20T00:00:00"/>
    <d v="2024-07-01T00:00:00"/>
    <s v="G1376XX00000000"/>
    <n v="2.09"/>
    <n v="0.17419999999999999"/>
    <n v="0"/>
    <n v="3.5"/>
    <n v="0"/>
  </r>
  <r>
    <s v="06302024"/>
    <s v="202407"/>
    <s v="202408"/>
    <s v="032 - UNS Gas, Inc."/>
    <n v="36428812"/>
    <s v="DK22313-252500B"/>
    <x v="14"/>
    <s v="PI Mains - Kingman"/>
    <x v="0"/>
    <s v="G376 - Mains"/>
    <x v="0"/>
    <s v="00000"/>
    <s v="00000 - Unspecified AZ"/>
    <d v="2024-05-17T00:00:00"/>
    <d v="2024-07-01T00:00:00"/>
    <s v="G1376XX00000000"/>
    <n v="2.09"/>
    <n v="0.17419999999999999"/>
    <n v="0"/>
    <n v="1.5"/>
    <n v="0"/>
  </r>
  <r>
    <s v="06302024"/>
    <s v="202407"/>
    <s v="202408"/>
    <s v="032 - UNS Gas, Inc."/>
    <n v="36428815"/>
    <s v="DK22316-252100A"/>
    <x v="7"/>
    <s v="Mains - Blanket - King"/>
    <x v="0"/>
    <s v="G376 - Mains"/>
    <x v="0"/>
    <s v="00000"/>
    <s v="00000 - Unspecified AZ"/>
    <d v="2024-05-10T00:00:00"/>
    <d v="2024-07-01T00:00:00"/>
    <s v="G1376XX00000000"/>
    <n v="2.09"/>
    <n v="0.17419999999999999"/>
    <n v="0"/>
    <n v="1.5"/>
    <n v="0"/>
  </r>
  <r>
    <s v="06302024"/>
    <s v="202407"/>
    <s v="202408"/>
    <s v="032 - UNS Gas, Inc."/>
    <n v="36428833"/>
    <s v="DL22213-257100A"/>
    <x v="12"/>
    <s v="Mains - Blanket - SL"/>
    <x v="0"/>
    <s v="G376 - Mains"/>
    <x v="0"/>
    <s v="00000"/>
    <s v="00000 - Unspecified AZ"/>
    <d v="2024-06-10T00:00:00"/>
    <d v="2024-07-01T00:00:00"/>
    <s v="G1376XX00000000"/>
    <n v="2.09"/>
    <n v="0.17419999999999999"/>
    <n v="0"/>
    <n v="0.5"/>
    <n v="0"/>
  </r>
  <r>
    <s v="06302024"/>
    <s v="202407"/>
    <s v="202408"/>
    <s v="032 - UNS Gas, Inc."/>
    <n v="36428845"/>
    <s v="DP22035-253100A"/>
    <x v="6"/>
    <s v="Mains - Blanket - Pres"/>
    <x v="0"/>
    <s v="G376 - Mains"/>
    <x v="0"/>
    <s v="00000"/>
    <s v="00000 - Unspecified AZ"/>
    <d v="2024-06-03T00:00:00"/>
    <d v="2024-07-01T00:00:00"/>
    <s v="G1376XX00000000"/>
    <n v="2.09"/>
    <n v="0.17419999999999999"/>
    <n v="0"/>
    <n v="0.5"/>
    <n v="0"/>
  </r>
  <r>
    <s v="06302024"/>
    <s v="202407"/>
    <s v="202408"/>
    <s v="032 - UNS Gas, Inc."/>
    <n v="36428860"/>
    <s v="DP22254-253100A"/>
    <x v="6"/>
    <s v="Mains - Blanket - Pres"/>
    <x v="0"/>
    <s v="G376 - Mains"/>
    <x v="0"/>
    <s v="00000"/>
    <s v="00000 - Unspecified AZ"/>
    <d v="2024-05-31T00:00:00"/>
    <d v="2024-07-01T00:00:00"/>
    <s v="G1376XX00000000"/>
    <n v="2.09"/>
    <n v="0.17419999999999999"/>
    <n v="0"/>
    <n v="1.5"/>
    <n v="0"/>
  </r>
  <r>
    <s v="06302024"/>
    <s v="202407"/>
    <s v="202408"/>
    <s v="032 - UNS Gas, Inc."/>
    <n v="36428872"/>
    <s v="DP22299-253100A"/>
    <x v="6"/>
    <s v="Mains - Blanket - Pres"/>
    <x v="0"/>
    <s v="G376 - Mains"/>
    <x v="0"/>
    <s v="00000"/>
    <s v="00000 - Unspecified AZ"/>
    <d v="2024-04-19T00:00:00"/>
    <d v="2024-07-01T00:00:00"/>
    <s v="G1376XX00000000"/>
    <n v="2.09"/>
    <n v="0.17419999999999999"/>
    <n v="0"/>
    <n v="2.5"/>
    <n v="0"/>
  </r>
  <r>
    <s v="06302024"/>
    <s v="202407"/>
    <s v="202408"/>
    <s v="032 - UNS Gas, Inc."/>
    <n v="36428875"/>
    <s v="DP22317-253100A"/>
    <x v="6"/>
    <s v="Mains - Blanket - Pres"/>
    <x v="0"/>
    <s v="G376 - Mains"/>
    <x v="0"/>
    <s v="00000"/>
    <s v="00000 - Unspecified AZ"/>
    <d v="2024-06-24T00:00:00"/>
    <d v="2024-07-01T00:00:00"/>
    <s v="G1376XX00000000"/>
    <n v="2.09"/>
    <n v="0.17419999999999999"/>
    <n v="0"/>
    <n v="0.5"/>
    <n v="0"/>
  </r>
  <r>
    <s v="06302024"/>
    <s v="202407"/>
    <s v="202408"/>
    <s v="032 - UNS Gas, Inc."/>
    <n v="36428749"/>
    <s v="DF22056-251378A"/>
    <x v="10"/>
    <s v="Meas&amp;Reg Sta Distribution-Flag"/>
    <x v="2"/>
    <s v="G378 - Measr and Reg Stat Equip-Gen"/>
    <x v="0"/>
    <s v="00000"/>
    <s v="00000 - Unspecified AZ"/>
    <d v="2024-05-15T00:00:00"/>
    <d v="2024-07-01T00:00:00"/>
    <s v="G1378XX00000000"/>
    <n v="3.1"/>
    <n v="0.25829999999999997"/>
    <n v="0"/>
    <n v="1.5"/>
    <n v="0"/>
  </r>
  <r>
    <s v="06302024"/>
    <s v="202407"/>
    <s v="202408"/>
    <s v="032 - UNS Gas, Inc."/>
    <n v="36431977"/>
    <s v="DL21813-257100A"/>
    <x v="12"/>
    <s v="Mains - Blanket - SL"/>
    <x v="3"/>
    <s v="G380 - Services"/>
    <x v="0"/>
    <s v="00000"/>
    <s v="00000 - Unspecified AZ"/>
    <d v="2024-05-28T00:00:00"/>
    <d v="2024-07-01T00:00:00"/>
    <s v="G1380XX00000000"/>
    <n v="2.85"/>
    <n v="0.23749999999999999"/>
    <n v="0"/>
    <n v="1.5"/>
    <n v="0"/>
  </r>
  <r>
    <s v="06302024"/>
    <s v="202407"/>
    <s v="202408"/>
    <s v="032 - UNS Gas, Inc."/>
    <n v="36428830"/>
    <s v="DL22213-257100A"/>
    <x v="12"/>
    <s v="Mains - Blanket - SL"/>
    <x v="3"/>
    <s v="G380 - Services"/>
    <x v="0"/>
    <s v="00000"/>
    <s v="00000 - Unspecified AZ"/>
    <d v="2024-06-10T00:00:00"/>
    <d v="2024-07-01T00:00:00"/>
    <s v="G1380XX00000000"/>
    <n v="2.85"/>
    <n v="0.23749999999999999"/>
    <n v="0"/>
    <n v="0.5"/>
    <n v="0"/>
  </r>
  <r>
    <s v="06302024"/>
    <s v="202407"/>
    <s v="202408"/>
    <s v="032 - UNS Gas, Inc."/>
    <n v="36428842"/>
    <s v="DP22035-253100A"/>
    <x v="6"/>
    <s v="Mains - Blanket - Pres"/>
    <x v="3"/>
    <s v="G380 - Services"/>
    <x v="0"/>
    <s v="00000"/>
    <s v="00000 - Unspecified AZ"/>
    <d v="2024-06-03T00:00:00"/>
    <d v="2024-07-01T00:00:00"/>
    <s v="G1380XX00000000"/>
    <n v="2.85"/>
    <n v="0.23749999999999999"/>
    <n v="0"/>
    <n v="0.5"/>
    <n v="0"/>
  </r>
  <r>
    <s v="06302024"/>
    <s v="202407"/>
    <s v="202408"/>
    <s v="032 - UNS Gas, Inc."/>
    <n v="36428863"/>
    <s v="DP22254-253100A"/>
    <x v="6"/>
    <s v="Mains - Blanket - Pres"/>
    <x v="3"/>
    <s v="G380 - Services"/>
    <x v="0"/>
    <s v="00000"/>
    <s v="00000 - Unspecified AZ"/>
    <d v="2024-05-31T00:00:00"/>
    <d v="2024-07-01T00:00:00"/>
    <s v="G1380XX00000000"/>
    <n v="2.85"/>
    <n v="0.23749999999999999"/>
    <n v="0"/>
    <n v="1.5"/>
    <n v="0"/>
  </r>
  <r>
    <s v="06302024"/>
    <s v="202407"/>
    <s v="202408"/>
    <s v="032 - UNS Gas, Inc."/>
    <n v="36428878"/>
    <s v="DP22317-253100A"/>
    <x v="6"/>
    <s v="Mains - Blanket - Pres"/>
    <x v="3"/>
    <s v="G380 - Services"/>
    <x v="0"/>
    <s v="00000"/>
    <s v="00000 - Unspecified AZ"/>
    <d v="2024-06-24T00:00:00"/>
    <d v="2024-07-01T00:00:00"/>
    <s v="G1380XX00000000"/>
    <n v="2.85"/>
    <n v="0.23749999999999999"/>
    <n v="0"/>
    <n v="0.5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9">
  <r>
    <s v="16450-Construction Work in Progress"/>
    <s v="DA10185-250000A"/>
    <d v="2024-09-30T00:00:00"/>
    <m/>
    <s v="open"/>
    <s v="Truck 1 Ton EC 4X4 8-Truck 1 Ton EC 4X4 8"/>
    <s v="000"/>
    <s v="Unspecified"/>
    <x v="0"/>
    <s v="00000 - Unspecified AZ"/>
    <x v="0"/>
    <x v="0"/>
    <s v="Standard Close Auto"/>
    <s v="Truck 1 Ton EC 4X4 8ft Bed Service "/>
    <s v="Gas General Plant"/>
    <n v="79478.14"/>
    <n v="73412.820000000007"/>
  </r>
  <r>
    <s v="16450-Construction Work in Progress"/>
    <s v="DA10188-250000A"/>
    <d v="2024-12-31T00:00:00"/>
    <m/>
    <s v="open"/>
    <s v="Dump Truck-Dump Truck"/>
    <s v="000"/>
    <s v="Unspecified"/>
    <x v="0"/>
    <s v="00000 - Unspecified AZ"/>
    <x v="0"/>
    <x v="0"/>
    <s v="Standard Close Auto"/>
    <s v="Dump Truck 5 YD- New Unit 70063"/>
    <s v="Gas General Plant"/>
    <n v="118868.16"/>
    <n v="112022.77"/>
  </r>
  <r>
    <s v="16450-Construction Work in Progress"/>
    <s v="DF21349-251100A"/>
    <d v="2023-07-20T00:00:00"/>
    <m/>
    <s v="open"/>
    <s v="DF21349-2020-001-DF21349-2020-001"/>
    <s v="000"/>
    <s v="Unspecified"/>
    <x v="1"/>
    <s v="00000 - Unspecified AZ"/>
    <x v="1"/>
    <x v="1"/>
    <s v="Standard Close Auto"/>
    <s v="Lower entire 2&quot; steel main line alo"/>
    <s v="Gas Distribution Plant"/>
    <n v="0"/>
    <n v="-5202.93"/>
  </r>
  <r>
    <s v="16450-Construction Work in Progress"/>
    <s v="DA10204-250000A"/>
    <d v="2024-10-31T00:00:00"/>
    <m/>
    <s v="open"/>
    <s v="1 Ton 4x4 EC Gas Ser-1 Ton 4x4 EC Gas Ser"/>
    <s v="000"/>
    <s v="Unspecified"/>
    <x v="0"/>
    <s v="00000 - Unspecified AZ"/>
    <x v="0"/>
    <x v="0"/>
    <s v="Standard Close Auto"/>
    <s v="1 Ton 4x4 EC Gas Service Tech Truck"/>
    <s v="Gas General Plant"/>
    <n v="58577.48"/>
    <n v="54077.06"/>
  </r>
  <r>
    <s v="16450-Construction Work in Progress"/>
    <s v="DA10261-250000A"/>
    <d v="2024-09-30T00:00:00"/>
    <m/>
    <s v="open"/>
    <s v="Truck 1/2 Ton 4x4 CC-Truck 1/2 Ton 4x4 CC"/>
    <s v="000"/>
    <s v="Unspecified"/>
    <x v="0"/>
    <s v="00000 - Unspecified AZ"/>
    <x v="0"/>
    <x v="0"/>
    <s v="Standard Close Auto"/>
    <s v="Truck 1/2 Ton 4x4 CC SB - New Unit "/>
    <s v="Gas General Plant"/>
    <n v="53417.599999999999"/>
    <n v="49254.04"/>
  </r>
  <r>
    <s v="16450-Construction Work in Progress"/>
    <s v="DA10273-250000A"/>
    <d v="2024-12-31T00:00:00"/>
    <m/>
    <s v="open"/>
    <s v="3/4 Ton Truck CC 4x4-3/4 Ton Truck CC 4x4"/>
    <s v="000"/>
    <s v="Unspecified"/>
    <x v="0"/>
    <s v="00000 - Unspecified AZ"/>
    <x v="0"/>
    <x v="0"/>
    <s v="Standard Close Auto"/>
    <s v="3/4 Ton Truck CC 4x4 - New Unit 202"/>
    <s v="Gas General Plant"/>
    <n v="67574.3"/>
    <n v="62459.48"/>
  </r>
  <r>
    <s v="16450-Construction Work in Progress"/>
    <s v="DA10348-250010A"/>
    <d v="2024-08-01T00:00:00"/>
    <m/>
    <s v="open"/>
    <s v="Hopi Tribe-Hopi Tribe"/>
    <s v="000"/>
    <s v="Unspecified"/>
    <x v="2"/>
    <s v="00000 - Unspecified AZ"/>
    <x v="2"/>
    <x v="2"/>
    <s v="Standard Close Auto"/>
    <s v="Hopi Tribe Land Right renewal PRV-N"/>
    <s v="Gas Distribution Plant"/>
    <n v="3888.05"/>
    <n v="1888.05"/>
  </r>
  <r>
    <s v="16450-Construction Work in Progress"/>
    <s v="DA10245-250000A"/>
    <d v="2024-09-30T00:00:00"/>
    <m/>
    <s v="open"/>
    <s v="16K lb Tilt Bed Trai-16K lb Tilt Bed Trai"/>
    <s v="000"/>
    <s v="Unspecified"/>
    <x v="0"/>
    <s v="00000 - Unspecified AZ"/>
    <x v="0"/>
    <x v="0"/>
    <s v="Standard Close Auto"/>
    <s v="16K lb Tilt Bed Trailer ‐ New Uni"/>
    <s v="Gas General Plant"/>
    <n v="26709.5"/>
    <n v="24725"/>
  </r>
  <r>
    <s v="16450-Construction Work in Progress"/>
    <s v="DA10268-250960A"/>
    <d v="2024-09-30T00:00:00"/>
    <m/>
    <s v="open"/>
    <s v="CAT Backhoe 4x4 - Ne-CAT Backhoe 4x4 - Ne"/>
    <s v="000"/>
    <s v="Unspecified"/>
    <x v="3"/>
    <m/>
    <x v="3"/>
    <x v="3"/>
    <s v="Standard Close Auto"/>
    <s v="CAT Backhoe 4x4 - New Unit 04406"/>
    <s v="Gas General Plant"/>
    <n v="142822.9"/>
    <n v="132124.9"/>
  </r>
  <r>
    <s v="16450-Construction Work in Progress"/>
    <s v="HS10808-385164A"/>
    <d v="2024-03-05T00:00:00"/>
    <m/>
    <s v="open"/>
    <s v="Nogales HQ Land Acq-Nogales HQ Land Acq"/>
    <s v="000"/>
    <s v="Unspecified"/>
    <x v="4"/>
    <m/>
    <x v="4"/>
    <x v="4"/>
    <s v="Standard Close Auto"/>
    <s v="Nogales HQ Land Acquisition Additio"/>
    <s v="Gas General Plant"/>
    <n v="0"/>
    <n v="2006.51"/>
  </r>
  <r>
    <s v="16450-Construction Work in Progress"/>
    <s v="DP21629-253378A"/>
    <d v="2021-08-23T00:00:00"/>
    <m/>
    <s v="open"/>
    <s v="DP21629-2021-032-DP21629-2021-032"/>
    <s v="000"/>
    <s v="Unspecified"/>
    <x v="5"/>
    <s v="00000 - Unspecified AZ"/>
    <x v="5"/>
    <x v="5"/>
    <s v="Standard Close Auto"/>
    <s v="Prescott Country Club Reg Station"/>
    <s v="Gas Distribution Plant"/>
    <n v="0"/>
    <n v="410.95"/>
  </r>
  <r>
    <s v="16450-Construction Work in Progress"/>
    <s v="DA10262-250000A"/>
    <d v="2024-09-30T00:00:00"/>
    <m/>
    <s v="open"/>
    <s v="Truck 1/2 Ton 4x4 CC-Truck 1/2 Ton 4x4 CC"/>
    <s v="000"/>
    <s v="Unspecified"/>
    <x v="0"/>
    <s v="00000 - Unspecified AZ"/>
    <x v="0"/>
    <x v="0"/>
    <s v="Standard Close Auto"/>
    <s v="Truck 1/2 Ton 4x4 CC SB - New Unit "/>
    <s v="Gas General Plant"/>
    <n v="53442.98"/>
    <n v="49279.42"/>
  </r>
  <r>
    <s v="16450-Construction Work in Progress"/>
    <s v="DA10305-250000A"/>
    <d v="2024-10-31T00:00:00"/>
    <m/>
    <s v="open"/>
    <s v="Truck 3/4 Ton EC-Truck 3/4 Ton EC"/>
    <s v="000"/>
    <s v="Unspecified"/>
    <x v="0"/>
    <s v="00000 - Unspecified AZ"/>
    <x v="0"/>
    <x v="0"/>
    <s v="Standard Close Auto"/>
    <s v="Truck 3/4 Ton EC 4x4 LB"/>
    <s v="Gas General Plant"/>
    <n v="61454.85"/>
    <n v="57155.33"/>
  </r>
  <r>
    <s v="16450-Construction Work in Progress"/>
    <s v="DP22245-253100A"/>
    <d v="2024-09-06T00:00:00"/>
    <m/>
    <s v="open"/>
    <s v="DP22245-2024-005-DP22245-2024-005"/>
    <s v="000"/>
    <s v="Unspecified"/>
    <x v="1"/>
    <s v="00000 - Unspecified AZ"/>
    <x v="6"/>
    <x v="6"/>
    <s v="Standard Close Auto"/>
    <s v="Jasper Phase 3A"/>
    <s v="Gas Distribution Plant"/>
    <n v="35728.06"/>
    <n v="32095.05"/>
  </r>
  <r>
    <s v="16450-Construction Work in Progress"/>
    <s v="DK22019-252406S"/>
    <d v="2023-03-03T00:00:00"/>
    <m/>
    <s v="open"/>
    <s v="DK22019-2023-002-DK22019-2023-002"/>
    <s v="000"/>
    <s v="Unspecified"/>
    <x v="1"/>
    <s v="00000 - Unspecified AZ"/>
    <x v="7"/>
    <x v="7"/>
    <s v="Standard Close Auto"/>
    <s v="PVC Retirement at Hearne Ave west o"/>
    <s v="Gas Transmission Plant"/>
    <n v="0"/>
    <n v="243.35"/>
  </r>
  <r>
    <s v="16450-Construction Work in Progress"/>
    <s v="CO9CNGA-D191NNG"/>
    <d v="2019-08-10T00:00:00"/>
    <m/>
    <s v="open"/>
    <s v="[WMS Transfer]-Corp NETW Refresh-Corp NETW Refresh"/>
    <s v="000"/>
    <s v="Unspecified"/>
    <x v="6"/>
    <m/>
    <x v="8"/>
    <x v="8"/>
    <s v="Standard Close Auto"/>
    <s v="[WMS Transfer]-Corp NETW Refresh UN"/>
    <s v="Gas General Plant"/>
    <n v="0"/>
    <n v="-200.39000000000001"/>
  </r>
  <r>
    <s v="16450-Construction Work in Progress"/>
    <s v="DA10260-250000A"/>
    <d v="2024-09-30T00:00:00"/>
    <m/>
    <s v="open"/>
    <s v="Truck 1/2 Ton 4x4 CC-Truck 1/2 Ton 4x4 CC"/>
    <s v="000"/>
    <s v="Unspecified"/>
    <x v="0"/>
    <s v="00000 - Unspecified AZ"/>
    <x v="0"/>
    <x v="0"/>
    <s v="Standard Close Auto"/>
    <s v="Truck 1/2 Ton 4x4 CC SB - New Unit "/>
    <s v="Gas General Plant"/>
    <n v="53442.97"/>
    <n v="49279.41"/>
  </r>
  <r>
    <s v="16450-Construction Work in Progress"/>
    <s v="DA10306-250000A"/>
    <d v="2024-09-30T00:00:00"/>
    <m/>
    <s v="open"/>
    <s v="Truck 3/4 Ton CC 4x4-Truck 3/4 Ton CC 4x4"/>
    <s v="000"/>
    <s v="Unspecified"/>
    <x v="0"/>
    <s v="00000 - Unspecified AZ"/>
    <x v="0"/>
    <x v="0"/>
    <s v="Standard Close Auto"/>
    <s v="Truck 3/4 Ton CC 4x4 SB"/>
    <s v="Gas General Plant"/>
    <n v="58558.89"/>
    <n v="54014.1"/>
  </r>
  <r>
    <s v="16450-Construction Work in Progress"/>
    <s v="DK22338-252100A"/>
    <d v="2024-08-30T00:00:00"/>
    <m/>
    <s v="open"/>
    <s v="DK22338-2024-034-DK22338-2024-034"/>
    <s v="000"/>
    <s v="Unspecified"/>
    <x v="1"/>
    <s v="00000 - Unspecified AZ"/>
    <x v="9"/>
    <x v="9"/>
    <s v="Standard Close Auto"/>
    <s v="CONT - 3378 Gold Canyon Main RMVL"/>
    <s v="Gas Distribution Plant"/>
    <n v="88.97"/>
    <n v="1.73"/>
  </r>
  <r>
    <s v="16450-Construction Work in Progress"/>
    <s v="DK22335-252100A"/>
    <d v="2024-08-30T00:00:00"/>
    <m/>
    <s v="open"/>
    <s v="DK22335-2024-033-DK22335-2024-033"/>
    <s v="000"/>
    <s v="Unspecified"/>
    <x v="1"/>
    <s v="00000 - Unspecified AZ"/>
    <x v="9"/>
    <x v="9"/>
    <s v="Standard Close Auto"/>
    <s v="DMG - 672 Carlton St."/>
    <s v="Gas Distribution Plant"/>
    <n v="497.32"/>
    <n v="113.58"/>
  </r>
  <r>
    <s v="16450-Construction Work in Progress"/>
    <s v="DA10267-250960A"/>
    <d v="2024-09-30T00:00:00"/>
    <m/>
    <s v="open"/>
    <s v="CAT Backhoe 4x4 - Ne-CAT Backhoe 4x4 - Ne"/>
    <s v="000"/>
    <s v="Unspecified"/>
    <x v="3"/>
    <m/>
    <x v="3"/>
    <x v="3"/>
    <s v="Standard Close Auto"/>
    <s v="CAT Backhoe 4x4 - New Unit 00450"/>
    <s v="Gas General Plant"/>
    <n v="142822.9"/>
    <n v="132124.9"/>
  </r>
  <r>
    <s v="16450-Construction Work in Progress"/>
    <s v="DA10257-250960A"/>
    <d v="2024-09-30T00:00:00"/>
    <m/>
    <s v="open"/>
    <s v="Mini Excavator - New-Mini Excavator - New"/>
    <s v="000"/>
    <s v="Unspecified"/>
    <x v="3"/>
    <m/>
    <x v="3"/>
    <x v="3"/>
    <s v="Standard Close Auto"/>
    <s v="Mini Excavator - New Unit 00402"/>
    <s v="Gas General Plant"/>
    <n v="114881.91"/>
    <n v="108282.85"/>
  </r>
  <r>
    <s v="16450-Construction Work in Progress"/>
    <s v="DK21376-252100A"/>
    <d v="2020-02-03T00:00:00"/>
    <m/>
    <s v="open"/>
    <s v="DK21376-2020-002-DK21376-2020-002"/>
    <s v="000"/>
    <s v="Unspecified"/>
    <x v="1"/>
    <s v="00000 - Unspecified AZ"/>
    <x v="9"/>
    <x v="9"/>
    <s v="Standard Close Auto"/>
    <s v="252100A INSTALLED 97' 2&quot; PE PIPE"/>
    <s v="Gas Distribution Plant"/>
    <n v="0"/>
    <n v="240.26"/>
  </r>
  <r>
    <s v="16450-Construction Work in Progress"/>
    <s v="DA10265-250000A"/>
    <d v="2024-12-31T00:00:00"/>
    <m/>
    <s v="open"/>
    <s v="Truck 1/2 Ton 4x4 CC-Truck 1/2 Ton 4x4 CC"/>
    <s v="000"/>
    <s v="Unspecified"/>
    <x v="0"/>
    <s v="00000 - Unspecified AZ"/>
    <x v="0"/>
    <x v="0"/>
    <s v="Standard Close Auto"/>
    <s v="Truck 1/2 Ton 4x4 CC SB - New Unit "/>
    <s v="Gas General Plant"/>
    <n v="53455.66"/>
    <n v="49292.1"/>
  </r>
  <r>
    <s v="16450-Construction Work in Progress"/>
    <s v="DA10250-250960A"/>
    <d v="2024-09-30T00:00:00"/>
    <m/>
    <s v="open"/>
    <s v="Concrete Saw - New U-Concrete Saw - New U"/>
    <s v="000"/>
    <s v="Unspecified"/>
    <x v="3"/>
    <m/>
    <x v="3"/>
    <x v="3"/>
    <s v="Standard Close Auto"/>
    <s v="Concrete Saw ‐ New Unit 00394"/>
    <s v="Gas General Plant"/>
    <n v="3202.33"/>
    <n v="3202.33"/>
  </r>
  <r>
    <s v="16450-Construction Work in Progress"/>
    <s v="DP11077-253970A"/>
    <d v="2024-09-30T00:00:00"/>
    <m/>
    <s v="open"/>
    <s v="Replace Collector at-Replace Collector at"/>
    <s v="000"/>
    <s v="Unspecified"/>
    <x v="7"/>
    <m/>
    <x v="10"/>
    <x v="10"/>
    <s v="Standard Close Auto"/>
    <s v="Replace Collector at Prescott E Hwy"/>
    <s v="Gas General Plant"/>
    <n v="6144.9800000000005"/>
    <n v="185.05"/>
  </r>
  <r>
    <s v="16450-Construction Work in Progress"/>
    <s v="DP21762-253100A"/>
    <d v="2023-01-18T00:00:00"/>
    <m/>
    <s v="open"/>
    <s v="[WMS Transfer]-DP21762-2021-083-DP21762-2021-083"/>
    <s v="000"/>
    <s v="Unspecified"/>
    <x v="1"/>
    <s v="00000 - Unspecified AZ"/>
    <x v="6"/>
    <x v="6"/>
    <s v="Standard Close Auto"/>
    <s v="[WMS Transfer]-Viewpoint Connector-"/>
    <s v="Gas Distribution Plant"/>
    <n v="0"/>
    <n v="-4437.8100000000004"/>
  </r>
  <r>
    <s v="16450-Construction Work in Progress"/>
    <s v="DA15197-250000A"/>
    <d v="2024-12-31T00:00:00"/>
    <m/>
    <s v="open"/>
    <s v="Truck Gas Crew-Truck Gas Crew"/>
    <s v="000"/>
    <s v="Unspecified"/>
    <x v="0"/>
    <s v="00000 - Unspecified AZ"/>
    <x v="0"/>
    <x v="0"/>
    <s v="Standard Close Auto"/>
    <s v="Truck Gas Crew-New Unit 70062"/>
    <s v="Gas General Plant"/>
    <n v="155286.18"/>
    <n v="146041.49"/>
  </r>
  <r>
    <s v="16450-Construction Work in Progress"/>
    <s v="DA10263-250000A"/>
    <d v="2024-12-31T00:00:00"/>
    <m/>
    <s v="open"/>
    <s v="Truck 1/2 Ton 4x4 CC-Truck 1/2 Ton 4x4 CC"/>
    <s v="000"/>
    <s v="Unspecified"/>
    <x v="0"/>
    <s v="00000 - Unspecified AZ"/>
    <x v="0"/>
    <x v="0"/>
    <s v="Standard Close Auto"/>
    <s v="Truck 1/2 Ton 4x4 CC SB - New Unit "/>
    <s v="Gas General Plant"/>
    <n v="53404.91"/>
    <n v="49241.35"/>
  </r>
  <r>
    <s v="16450-Construction Work in Progress"/>
    <s v="DV10302-2559312"/>
    <d v="2017-10-11T00:00:00"/>
    <m/>
    <s v="open"/>
    <s v="[WMS Transfer]-10,510-10,510"/>
    <s v="000"/>
    <s v="Unspecified"/>
    <x v="6"/>
    <m/>
    <x v="11"/>
    <x v="11"/>
    <s v="Standard Close Auto"/>
    <s v="[WMS Transfer]-DC Repeater Verde Va"/>
    <s v="Gas General Plant"/>
    <n v="0"/>
    <n v="1"/>
  </r>
  <r>
    <s v="16450-Construction Work in Progress"/>
    <s v="DP11078-253970A"/>
    <d v="2024-10-01T00:00:00"/>
    <m/>
    <s v="open"/>
    <s v="REPLACE THE VERDE LA-REPLACE THE VERDE LA"/>
    <s v="000"/>
    <s v="Unspecified"/>
    <x v="7"/>
    <m/>
    <x v="10"/>
    <x v="10"/>
    <s v="Standard Close Auto"/>
    <s v="REPLACE THE VERDE LANE COLLECTOR"/>
    <s v="Gas General Plant"/>
    <n v="143.26"/>
    <n v="108.08"/>
  </r>
  <r>
    <s v="16450-Construction Work in Progress"/>
    <s v="DP10990-253970A"/>
    <d v="2018-07-05T00:00:00"/>
    <m/>
    <s v="open"/>
    <s v="3 New HDR Modems-3 New HDR Modems"/>
    <s v="000"/>
    <s v="Unspecified"/>
    <x v="7"/>
    <m/>
    <x v="10"/>
    <x v="10"/>
    <s v="Standard Close Auto"/>
    <s v="3 New HDR Modems"/>
    <s v="Gas General Plant"/>
    <n v="0"/>
    <n v="6"/>
  </r>
  <r>
    <s v="16450-Construction Work in Progress"/>
    <s v="DA10180-250000A"/>
    <d v="2024-09-30T00:00:00"/>
    <m/>
    <s v="open"/>
    <s v="Truck 4X4 EC-Truck 4X4 EC"/>
    <s v="000"/>
    <s v="Unspecified"/>
    <x v="0"/>
    <s v="00000 - Unspecified AZ"/>
    <x v="0"/>
    <x v="0"/>
    <s v="Standard Close Auto"/>
    <s v="Truck 4X4 EC w/Service Body-New Uni"/>
    <s v="Gas General Plant"/>
    <n v="79852.570000000007"/>
    <n v="73787.25"/>
  </r>
  <r>
    <s v="16450-Construction Work in Progress"/>
    <s v="DA10196-250000A"/>
    <d v="2024-09-30T00:00:00"/>
    <m/>
    <s v="open"/>
    <s v="Truck 1 Ton 4x4-Truck 1 Ton 4x4"/>
    <s v="000"/>
    <s v="Unspecified"/>
    <x v="0"/>
    <s v="00000 - Unspecified AZ"/>
    <x v="0"/>
    <x v="0"/>
    <s v="Standard Close Auto"/>
    <s v="Truck 1 Ton 4X4 EC Service Body (Un"/>
    <s v="Gas General Plant"/>
    <n v="79855.210000000006"/>
    <n v="73950.53"/>
  </r>
  <r>
    <s v="16450-Construction Work in Progress"/>
    <s v="DF22069-251379A"/>
    <d v="2024-09-30T00:00:00"/>
    <m/>
    <s v="open"/>
    <s v="DF22069-2023-077-DF22069-2023-077"/>
    <s v="000"/>
    <s v="Unspecified"/>
    <x v="8"/>
    <s v="00000 - Unspecified AZ"/>
    <x v="12"/>
    <x v="12"/>
    <s v="Standard Close Auto"/>
    <s v="CITY GATE #1 REBUILD"/>
    <s v="Gas Distribution Plant"/>
    <n v="27226.65"/>
    <n v="23880.9"/>
  </r>
  <r>
    <s v="16450-Construction Work in Progress"/>
    <s v="DA10255-250000A"/>
    <d v="2024-12-31T00:00:00"/>
    <m/>
    <s v="open"/>
    <s v="Gas Crew Truck - New-Gas Crew Truck - New"/>
    <s v="000"/>
    <s v="Unspecified"/>
    <x v="0"/>
    <s v="00000 - Unspecified AZ"/>
    <x v="0"/>
    <x v="0"/>
    <s v="Standard Close Auto"/>
    <s v="Gas Crew Truck - New Unit 70068"/>
    <s v="Gas General Plant"/>
    <n v="76.13"/>
    <n v="76.13"/>
  </r>
  <r>
    <s v="16450-Construction Work in Progress"/>
    <s v="DA10254-250000A"/>
    <d v="2024-12-31T00:00:00"/>
    <m/>
    <s v="open"/>
    <s v="Gas Crew Truck - New-Gas Crew Truck - New"/>
    <s v="000"/>
    <s v="Unspecified"/>
    <x v="0"/>
    <s v="00000 - Unspecified AZ"/>
    <x v="0"/>
    <x v="0"/>
    <s v="Standard Close Auto"/>
    <s v="Gas Crew Truck - New Unit 70067"/>
    <s v="Gas General Plant"/>
    <n v="76.13"/>
    <n v="76.13"/>
  </r>
  <r>
    <s v="16450-Construction Work in Progress"/>
    <s v="DF22271-251100A"/>
    <d v="2024-09-30T00:00:00"/>
    <m/>
    <s v="open"/>
    <s v="DF22271-2024-015-DF22271-2024-015"/>
    <s v="000"/>
    <s v="Unspecified"/>
    <x v="1"/>
    <s v="00000 - Unspecified AZ"/>
    <x v="1"/>
    <x v="1"/>
    <s v="Standard Close Auto"/>
    <s v="THE ELKWOOD MLE 1002 N FOURTH ST"/>
    <s v="Gas Distribution Plant"/>
    <n v="6008.57"/>
    <n v="6206.1100000000006"/>
  </r>
  <r>
    <s v="16450-Construction Work in Progress"/>
    <s v="DV10298-2559312"/>
    <d v="2017-10-11T00:00:00"/>
    <m/>
    <s v="open"/>
    <s v="[WMS Transfer]-12,682-12,682"/>
    <s v="000"/>
    <s v="Unspecified"/>
    <x v="6"/>
    <m/>
    <x v="11"/>
    <x v="11"/>
    <s v="Standard Close Auto"/>
    <s v="[WMS Transfer]-Collector &amp; Modem - "/>
    <s v="Gas General Plant"/>
    <n v="0"/>
    <n v="4"/>
  </r>
  <r>
    <s v="16450-Construction Work in Progress"/>
    <s v="DF22030-251100A"/>
    <d v="2024-10-31T00:00:00"/>
    <m/>
    <s v="open"/>
    <s v="DF22030-2023-063-DF22030-2023-063"/>
    <s v="000"/>
    <s v="Unspecified"/>
    <x v="1"/>
    <s v="00000 - Unspecified AZ"/>
    <x v="1"/>
    <x v="1"/>
    <s v="Standard Close Auto"/>
    <s v="KACHINA HIGHLANDS PHASE III MLE"/>
    <s v="Gas Distribution Plant"/>
    <n v="64789.07"/>
    <n v="58207.590000000004"/>
  </r>
  <r>
    <s v="16450-Construction Work in Progress"/>
    <s v="DP11080-253970A"/>
    <d v="2024-09-10T00:00:00"/>
    <m/>
    <s v="open"/>
    <s v="REPLACING MODEM AT V-REPLACING MODEM AT V"/>
    <s v="000"/>
    <s v="Unspecified"/>
    <x v="7"/>
    <m/>
    <x v="10"/>
    <x v="10"/>
    <s v="Standard Close Auto"/>
    <s v="REPLACING MODEM AT VERDE LN COLLECT"/>
    <s v="Gas General Plant"/>
    <n v="830.39"/>
    <n v="167.01"/>
  </r>
  <r>
    <s v="16450-Construction Work in Progress"/>
    <s v="DA10240-250000A"/>
    <d v="2025-03-31T00:00:00"/>
    <m/>
    <s v="open"/>
    <s v="1 Ton 4x4 Gas Servic-1 Ton 4x4 Gas Servic"/>
    <s v="000"/>
    <s v="Unspecified"/>
    <x v="0"/>
    <s v="00000 - Unspecified AZ"/>
    <x v="0"/>
    <x v="0"/>
    <s v="Standard Close Auto"/>
    <s v="1 Ton 4x4 EC Gas Service Tech Truck"/>
    <s v="Gas General Plant"/>
    <n v="57196.67"/>
    <n v="52605.55"/>
  </r>
  <r>
    <s v="16450-Construction Work in Progress"/>
    <s v="DA10183-250000A"/>
    <d v="2024-09-30T00:00:00"/>
    <m/>
    <s v="open"/>
    <s v="Truck 1 ton-Truck 1 ton"/>
    <s v="000"/>
    <s v="Unspecified"/>
    <x v="0"/>
    <s v="00000 - Unspecified AZ"/>
    <x v="0"/>
    <x v="0"/>
    <s v="Standard Close Auto"/>
    <s v="Truck 1 Ton EC 4X4 8ft Bed Service "/>
    <s v="Gas General Plant"/>
    <n v="80706.2"/>
    <n v="74640.88"/>
  </r>
  <r>
    <s v="16450-Construction Work in Progress"/>
    <s v="DP22333-253100A"/>
    <d v="2024-10-14T00:00:00"/>
    <m/>
    <s v="open"/>
    <s v="DP22333-2024-030-DP22333-2024-030"/>
    <s v="000"/>
    <s v="Unspecified"/>
    <x v="1"/>
    <s v="00000 - Unspecified AZ"/>
    <x v="6"/>
    <x v="6"/>
    <s v="Standard Close Auto"/>
    <s v="Division S. MLE"/>
    <s v="Gas Distribution Plant"/>
    <n v="83406.850000000006"/>
    <n v="28905.690000000002"/>
  </r>
  <r>
    <s v="16450-Construction Work in Progress"/>
    <s v="DP22309-253500B"/>
    <d v="2024-09-13T00:00:00"/>
    <m/>
    <s v="open"/>
    <s v="DP22309-2024-026-DP22309-2024-026"/>
    <s v="000"/>
    <s v="Unspecified"/>
    <x v="1"/>
    <s v="00000 - Unspecified AZ"/>
    <x v="13"/>
    <x v="13"/>
    <s v="Standard Close Auto"/>
    <s v="Pine Dr PI Phase 1"/>
    <s v="Gas Distribution Plant"/>
    <n v="228943.03"/>
    <n v="167344.59"/>
  </r>
  <r>
    <s v="16450-Construction Work in Progress"/>
    <s v="DP21344-253379A"/>
    <d v="2024-10-29T00:00:00"/>
    <m/>
    <s v="open"/>
    <s v="DP21344-2023-53-DP21344-2023-53"/>
    <s v="000"/>
    <s v="Unspecified"/>
    <x v="5"/>
    <s v="00000 - Unspecified AZ"/>
    <x v="14"/>
    <x v="14"/>
    <s v="Standard Close Auto"/>
    <s v="Black Canyon City Gate Reg Station"/>
    <s v="Gas Distribution Plant"/>
    <n v="114186.43000000001"/>
    <n v="90120.89"/>
  </r>
  <r>
    <s v="16450-Construction Work in Progress"/>
    <s v="DV10301-2559312"/>
    <d v="2017-10-11T00:00:00"/>
    <m/>
    <s v="open"/>
    <s v="10,510-10,510"/>
    <s v="000"/>
    <s v="Unspecified"/>
    <x v="6"/>
    <m/>
    <x v="11"/>
    <x v="11"/>
    <s v="Standard Close Auto"/>
    <s v="DC Repeater Lee Mountain VOC"/>
    <s v="Gas General Plant"/>
    <n v="0"/>
    <n v="1"/>
  </r>
  <r>
    <s v="16450-Construction Work in Progress"/>
    <s v="DV10296-2559312"/>
    <d v="2017-10-11T00:00:00"/>
    <m/>
    <s v="open"/>
    <s v="12,682-12,682"/>
    <s v="000"/>
    <s v="Unspecified"/>
    <x v="6"/>
    <m/>
    <x v="11"/>
    <x v="11"/>
    <s v="Standard Close Auto"/>
    <s v="Collector &amp; Modem - Back O Beyond R"/>
    <s v="Gas General Plant"/>
    <n v="0"/>
    <n v="4"/>
  </r>
  <r>
    <s v="16450-Construction Work in Progress"/>
    <s v="DF22182-251378A"/>
    <d v="2024-09-30T00:00:00"/>
    <m/>
    <s v="open"/>
    <s v="DF22182-2023-102-DF22182-2023-102"/>
    <s v="000"/>
    <s v="Unspecified"/>
    <x v="5"/>
    <s v="00000 - Unspecified AZ"/>
    <x v="15"/>
    <x v="15"/>
    <s v="Standard Close Auto"/>
    <s v="CITY GATE WILLIAMS BORDER STATION"/>
    <s v="Gas Distribution Plant"/>
    <n v="3975.34"/>
    <n v="3823.7000000000003"/>
  </r>
  <r>
    <s v="16450-Construction Work in Progress"/>
    <s v="DA10259-250000A"/>
    <d v="2024-09-30T00:00:00"/>
    <m/>
    <s v="open"/>
    <s v="Truck 1/2 Ton 4x4 CC-Truck 1/2 Ton 4x4 CC"/>
    <s v="000"/>
    <s v="Unspecified"/>
    <x v="0"/>
    <s v="00000 - Unspecified AZ"/>
    <x v="0"/>
    <x v="0"/>
    <s v="Standard Close Auto"/>
    <s v="Truck 1/2 Ton 4x4 CC SB - New Unit "/>
    <s v="Gas General Plant"/>
    <n v="53442.97"/>
    <n v="49279.41"/>
  </r>
  <r>
    <s v="16450-Construction Work in Progress"/>
    <s v="DA10264-250000A"/>
    <d v="2024-12-31T00:00:00"/>
    <m/>
    <s v="open"/>
    <s v="Truck 1/2 Ton 4x4 CC-Truck 1/2 Ton 4x4 CC"/>
    <s v="000"/>
    <s v="Unspecified"/>
    <x v="0"/>
    <s v="00000 - Unspecified AZ"/>
    <x v="0"/>
    <x v="0"/>
    <s v="Standard Close Auto"/>
    <s v="Truck 1/2 Ton 4x4 CC SB - New Unit "/>
    <s v="Gas General Plant"/>
    <n v="53455.66"/>
    <n v="49292.1"/>
  </r>
  <r>
    <s v="16450-Construction Work in Progress"/>
    <s v="DA10272-250000A"/>
    <d v="2024-09-30T00:00:00"/>
    <m/>
    <s v="open"/>
    <s v="3/4 Ton Truck CC 4x4-3/4 Ton Truck CC 4x4"/>
    <s v="000"/>
    <s v="Unspecified"/>
    <x v="0"/>
    <s v="00000 - Unspecified AZ"/>
    <x v="0"/>
    <x v="0"/>
    <s v="Standard Close Auto"/>
    <s v="3/4 Ton Truck CC 4x4 SB Gasoline - "/>
    <s v="Gas General Plant"/>
    <n v="55883.1"/>
    <n v="54001.54"/>
  </r>
  <r>
    <s v="16450-Construction Work in Progress"/>
    <s v="DP22162-253100A"/>
    <d v="2024-09-16T00:00:00"/>
    <m/>
    <s v="open"/>
    <s v="DP22162-2023-042-DP22162-2023-042"/>
    <s v="000"/>
    <s v="Unspecified"/>
    <x v="1"/>
    <s v="00000 - Unspecified AZ"/>
    <x v="6"/>
    <x v="6"/>
    <s v="Standard Close Auto"/>
    <s v="645 Sky Terrace Dr. C&amp;M Repair"/>
    <s v="Gas Distribution Plant"/>
    <n v="468.56"/>
    <n v="123.52"/>
  </r>
  <r>
    <s v="16450-Construction Work in Progress"/>
    <s v="DA10243-250000A"/>
    <n v="45473"/>
    <m/>
    <s v="open"/>
    <s v="Backhoe Trailer/ Tra-Backhoe Trailer/ Trailer King TK40LP ‐ New Unit 90282"/>
    <s v="000"/>
    <s v="Unspecified"/>
    <x v="0"/>
    <s v="00000 - Unspecified AZ"/>
    <x v="0"/>
    <x v="0"/>
    <s v="Standard Close Auto"/>
    <s v="Backhoe Trailer / Trailer King TK40"/>
    <s v="Gas General Plant"/>
    <n v="45953.25"/>
    <n v="38775.75"/>
  </r>
  <r>
    <s v="16450-Construction Work in Progress"/>
    <s v="DF21271-251100A"/>
    <n v="44106"/>
    <m/>
    <s v="open"/>
    <s v="[WMS Transfer]-DF21271-2019-038-DF21271-2019-038"/>
    <s v="000"/>
    <s v="Unspecified"/>
    <x v="1"/>
    <s v="00000 - Unspecified AZ"/>
    <x v="1"/>
    <x v="1"/>
    <s v="Standard Close Auto"/>
    <s v="[WMS Transfer]-Rio de Flag ADOT Bri"/>
    <s v="Gas Distribution Plant"/>
    <n v="0"/>
    <n v="154.06"/>
  </r>
  <r>
    <s v="16450-Construction Work in Progress"/>
    <s v="DV10299-2559312"/>
    <n v="43019"/>
    <m/>
    <s v="open"/>
    <s v="[WMS Transfer]-13,182-13,182"/>
    <s v="000"/>
    <s v="Unspecified"/>
    <x v="6"/>
    <m/>
    <x v="11"/>
    <x v="11"/>
    <s v="Standard Close Auto"/>
    <s v="[WMS Transfer]-Collector &amp; Modem - "/>
    <s v="Gas General Plant"/>
    <n v="0"/>
    <n v="4"/>
  </r>
  <r>
    <s v="16450-Construction Work in Progress"/>
    <s v="DV10300-2559312"/>
    <n v="43019"/>
    <m/>
    <s v="open"/>
    <s v="[WMS Transfer]-9,710-9,710"/>
    <s v="000"/>
    <s v="Unspecified"/>
    <x v="6"/>
    <m/>
    <x v="11"/>
    <x v="11"/>
    <s v="Standard Close Auto"/>
    <s v="[WMS Transfer]-DC Repeater Morgan R"/>
    <s v="Gas General Plant"/>
    <n v="0"/>
    <n v="1"/>
  </r>
  <r>
    <s v="16450-Construction Work in Progress"/>
    <s v="DA10256-250960A"/>
    <n v="45565"/>
    <m/>
    <s v="open"/>
    <s v="Mini Excavator w/ Th-Mini Excavator w/ Th"/>
    <s v="000"/>
    <s v="Unspecified"/>
    <x v="3"/>
    <m/>
    <x v="3"/>
    <x v="3"/>
    <s v="Standard Close Auto"/>
    <s v="Mini Excavator w/ Thumb and Hammer "/>
    <s v="Gas General Plant"/>
    <n v="72532.94"/>
    <n v="67098"/>
  </r>
  <r>
    <s v="16450-Construction Work in Progress"/>
    <s v="DA10239-250000A"/>
    <n v="45747"/>
    <m/>
    <s v="open"/>
    <s v="1 Ton 4x4 EC Gas Ser-1 Ton 4x4 EC Gas Ser"/>
    <s v="000"/>
    <s v="Unspecified"/>
    <x v="0"/>
    <s v="00000 - Unspecified AZ"/>
    <x v="0"/>
    <x v="0"/>
    <s v="Standard Close Auto"/>
    <s v="1 Ton 4x4 EC Gas Service Tech Truck"/>
    <s v="Gas General Plant"/>
    <n v="61055.26"/>
    <n v="56554.1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0">
  <r>
    <s v="250912A:CompEquip - UNSG"/>
    <x v="0"/>
    <x v="0"/>
    <s v="PJ_DIST_DATA_PROC_EQUIP_UNSG"/>
    <x v="0"/>
    <n v="20180501"/>
    <s v="05"/>
    <s v="01"/>
    <s v="2018"/>
    <s v="05/01/2018"/>
    <n v="19935.650000000001"/>
    <n v="37474.980000000003"/>
    <n v="69732.600000000006"/>
    <n v="2392.8000000000002"/>
    <n v="32605.63"/>
    <n v="18687.05"/>
    <n v="13205.55"/>
    <n v="1180.92"/>
    <n v="39579.33"/>
    <n v="13370.95"/>
    <n v="2441.94"/>
    <n v="14890.21"/>
    <n v="265497.61"/>
    <n v="16218.16"/>
    <n v="21152.22"/>
    <n v="0"/>
    <n v="35657.919999999991"/>
    <n v="35653.06"/>
    <n v="35651.919999999991"/>
    <n v="35663.329999999994"/>
    <n v="0"/>
    <n v="35666.559999999998"/>
    <n v="35670.589999999997"/>
    <n v="35625.079999999994"/>
    <n v="35645.99"/>
    <n v="35663.49"/>
    <n v="35672.929999999993"/>
    <n v="356570.86999999994"/>
    <n v="32902.239999999998"/>
    <n v="32902.239999999998"/>
    <n v="32902.239999999998"/>
    <n v="32891.760000000002"/>
    <n v="32891.760000000002"/>
    <n v="32891.760000000002"/>
    <n v="339989.49"/>
    <x v="0"/>
  </r>
  <r>
    <s v="250916A:Network IT Equip - UNSG"/>
    <x v="1"/>
    <x v="1"/>
    <s v="PJ_DIST_DATA_PROC_EQUIP_UNSG"/>
    <x v="0"/>
    <n v="20221231"/>
    <s v="12"/>
    <s v="31"/>
    <s v="2022"/>
    <s v="12/31/2022"/>
    <n v="72411.649999999994"/>
    <n v="-37203.089999999997"/>
    <n v="0"/>
    <n v="11514.94"/>
    <n v="49857.32"/>
    <n v="4597.22"/>
    <n v="0"/>
    <n v="87229.17"/>
    <n v="71.92"/>
    <n v="8001.92"/>
    <n v="8797.5"/>
    <n v="11475.03"/>
    <n v="216753.58000000002"/>
    <n v="0"/>
    <n v="3745.79"/>
    <n v="0"/>
    <n v="25000"/>
    <n v="7500"/>
    <n v="62500"/>
    <n v="34500"/>
    <n v="0"/>
    <n v="14500"/>
    <n v="14500"/>
    <n v="34500"/>
    <n v="14500"/>
    <n v="12500"/>
    <n v="22500"/>
    <n v="242500"/>
    <n v="5833.333333333333"/>
    <n v="5833.333333333333"/>
    <n v="5833.333333333333"/>
    <n v="172500"/>
    <n v="172500"/>
    <n v="172500"/>
    <n v="619000"/>
    <x v="0"/>
  </r>
  <r>
    <s v="250917A:Systems IT Equip - UNSG"/>
    <x v="2"/>
    <x v="2"/>
    <s v="PJ_DIST_DATA_PROC_EQUIP_UNSG"/>
    <x v="0"/>
    <n v="20180501"/>
    <s v="05"/>
    <s v="01"/>
    <s v="2018"/>
    <s v="05/01/2018"/>
    <n v="0"/>
    <n v="0"/>
    <n v="0"/>
    <n v="0"/>
    <n v="0"/>
    <n v="0"/>
    <n v="0"/>
    <n v="0"/>
    <n v="0"/>
    <n v="0"/>
    <n v="0"/>
    <n v="0"/>
    <n v="0"/>
    <n v="0"/>
    <n v="0"/>
    <n v="0"/>
    <n v="0"/>
    <n v="18750"/>
    <n v="14062.5"/>
    <n v="10546.875"/>
    <n v="31640.625"/>
    <n v="7910.15625"/>
    <n v="5932.6171875"/>
    <n v="4449.462890625"/>
    <n v="3337.09716796875"/>
    <n v="2502.8228759765625"/>
    <n v="1877.1171569824219"/>
    <n v="69368.648529052734"/>
    <n v="8282.8378677368164"/>
    <n v="13087.128400802612"/>
    <n v="16690.346300601959"/>
    <n v="13142.759725451469"/>
    <n v="10482.069794088602"/>
    <n v="8486.5523455664515"/>
    <n v="82338.194525800645"/>
    <x v="0"/>
  </r>
  <r>
    <s v="2539312:Network &amp; Data Equip - Pres"/>
    <x v="3"/>
    <x v="3"/>
    <s v="PJ_DIST_DATA_PROC_EQUIP_UNSG"/>
    <x v="1"/>
    <n v="20210801"/>
    <s v="08"/>
    <s v="01"/>
    <s v="2021"/>
    <s v="08/01/20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59312:Network &amp; Data Equip - Verde"/>
    <x v="4"/>
    <x v="4"/>
    <s v="PJ_DIST_DATA_PROC_EQUIP_UNSG"/>
    <x v="0"/>
    <n v="20200701"/>
    <s v="07"/>
    <s v="01"/>
    <s v="2020"/>
    <s v="07/01/20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79312:Network &amp; Data Equip - Show Low"/>
    <x v="5"/>
    <x v="5"/>
    <s v="PJ_DIST_DATA_PROC_EQUIP_UNSG"/>
    <x v="0"/>
    <n v="20320101"/>
    <s v="01"/>
    <s v="01"/>
    <s v="2032"/>
    <s v="01/01/20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FBOGTEC:UNG Info Tech FPA Only"/>
    <x v="6"/>
    <x v="6"/>
    <s v="PJ_DIST_DATA_PROC_EQUIP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DATA_PROC_EQUIP_UNSG"/>
    <x v="7"/>
    <x v="7"/>
    <m/>
    <x v="2"/>
    <m/>
    <m/>
    <m/>
    <m/>
    <m/>
    <n v="92347.299999999988"/>
    <n v="271.89000000000669"/>
    <n v="69732.600000000006"/>
    <n v="13907.740000000002"/>
    <n v="82462.95"/>
    <n v="23284.27"/>
    <n v="13205.55"/>
    <n v="88410.09"/>
    <n v="39651.25"/>
    <n v="21372.870000000003"/>
    <n v="11239.44"/>
    <n v="26365.239999999998"/>
    <n v="482251.19"/>
    <n v="16218.16"/>
    <n v="24898.010000000002"/>
    <n v="0"/>
    <n v="60657.919999999991"/>
    <n v="61903.06"/>
    <n v="112214.41999999998"/>
    <n v="80710.204999999987"/>
    <n v="31640.625"/>
    <n v="58076.716249999998"/>
    <n v="56103.207187499997"/>
    <n v="74574.542890624987"/>
    <n v="53483.087167968748"/>
    <n v="50666.31287597656"/>
    <n v="60050.047156982415"/>
    <n v="668439.51852905261"/>
    <n v="47018.41120107015"/>
    <n v="51822.701734135946"/>
    <n v="55425.919633935293"/>
    <n v="218534.51972545148"/>
    <n v="215873.82979408861"/>
    <n v="213878.31234556646"/>
    <n v="1041327.6845258006"/>
    <x v="0"/>
  </r>
  <r>
    <s v="Manual_VDLDOI1_PJ"/>
    <x v="7"/>
    <x v="6"/>
    <s v="PJ_DIST_LAND_LAND_RIGHTS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Manual_VDLDOO1_PJ"/>
    <x v="7"/>
    <x v="6"/>
    <s v="PJ_DIST_LAND_LAND_RIGHTS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0010A:Land Rghts Conv O&amp;M to Capx-Facilities"/>
    <x v="8"/>
    <x v="8"/>
    <s v="PJ_DIST_LAND_LAND_RIGHTS_UNSG"/>
    <x v="3"/>
    <n v="20240115"/>
    <s v="01"/>
    <s v="15"/>
    <s v="2024"/>
    <s v="01/15/2024"/>
    <n v="0"/>
    <n v="1171.6400000000001"/>
    <n v="0"/>
    <n v="0"/>
    <n v="5000"/>
    <n v="-72014.95"/>
    <n v="0"/>
    <n v="8219"/>
    <n v="0"/>
    <n v="0"/>
    <n v="0"/>
    <n v="11352.88"/>
    <n v="-46271.43"/>
    <n v="34609.4"/>
    <n v="1901.8"/>
    <n v="0"/>
    <n v="0"/>
    <n v="6296"/>
    <n v="0"/>
    <n v="0"/>
    <n v="0"/>
    <n v="0"/>
    <n v="5116"/>
    <n v="0"/>
    <n v="0"/>
    <n v="1613"/>
    <n v="0"/>
    <n v="13025"/>
    <n v="0"/>
    <n v="0"/>
    <n v="0"/>
    <n v="0"/>
    <n v="0"/>
    <n v="0"/>
    <n v="1613"/>
    <x v="1"/>
  </r>
  <r>
    <s v="255374A:Verde District Office Land"/>
    <x v="9"/>
    <x v="6"/>
    <s v="PJ_DIST_LAND_LAND_RIGHTS_UNSG"/>
    <x v="2"/>
    <n v="20211231"/>
    <s v="12"/>
    <s v="31"/>
    <s v="2021"/>
    <s v="12/31/20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LAND_LAND_RIGHTS_UNSG"/>
    <x v="7"/>
    <x v="7"/>
    <m/>
    <x v="2"/>
    <m/>
    <m/>
    <m/>
    <m/>
    <m/>
    <n v="0"/>
    <n v="1171.6400000000001"/>
    <n v="0"/>
    <n v="0"/>
    <n v="5000"/>
    <n v="-72014.95"/>
    <n v="0"/>
    <n v="8219"/>
    <n v="0"/>
    <n v="0"/>
    <n v="0"/>
    <n v="11352.88"/>
    <n v="-46271.43"/>
    <n v="34609.4"/>
    <n v="1901.8"/>
    <n v="0"/>
    <n v="0"/>
    <n v="6296"/>
    <n v="0"/>
    <n v="0"/>
    <n v="0"/>
    <n v="0"/>
    <n v="5116"/>
    <n v="0"/>
    <n v="0"/>
    <n v="1613"/>
    <n v="0"/>
    <n v="13025"/>
    <n v="0"/>
    <n v="0"/>
    <n v="0"/>
    <n v="0"/>
    <n v="0"/>
    <n v="0"/>
    <n v="1613"/>
    <x v="0"/>
  </r>
  <r>
    <s v="Manual_DFPATDS_12"/>
    <x v="7"/>
    <x v="6"/>
    <s v="PJ_DIST_MAINS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Manual_UNSG Capex Pushout ACTDEC18"/>
    <x v="7"/>
    <x v="6"/>
    <s v="PJ_DIST_MAINS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1100A:Mains - Blanket - Flag"/>
    <x v="10"/>
    <x v="9"/>
    <s v="PJ_DIST_MAINS_UNSG"/>
    <x v="4"/>
    <n v="20231229"/>
    <s v="12"/>
    <s v="29"/>
    <s v="2023"/>
    <s v="12/29/2023"/>
    <n v="6456.04"/>
    <n v="10039.24"/>
    <n v="3100.74"/>
    <n v="186363.41"/>
    <n v="16199.78"/>
    <n v="217314.57"/>
    <n v="104653.38"/>
    <n v="103900.62"/>
    <n v="-3780.1"/>
    <n v="70828.77"/>
    <n v="20273.37"/>
    <n v="8906.43"/>
    <n v="744256.25"/>
    <n v="80181.08"/>
    <n v="344772.97"/>
    <n v="105324.59"/>
    <n v="135408.91999999998"/>
    <n v="29630.7"/>
    <n v="30866.670000000006"/>
    <n v="32485.73"/>
    <n v="0"/>
    <n v="32557.9"/>
    <n v="32538.539999999997"/>
    <n v="29345.83"/>
    <n v="32294.01"/>
    <n v="32483.7"/>
    <n v="32623.57"/>
    <n v="420235.56999999995"/>
    <n v="32663.853333333333"/>
    <n v="32663.853333333333"/>
    <n v="32663.853333333333"/>
    <n v="32550.58666666667"/>
    <n v="32550.58666666667"/>
    <n v="32550.58666666667"/>
    <n v="322390.43"/>
    <x v="2"/>
  </r>
  <r>
    <s v="251101R:Mains - Blanket Refunds - Flag"/>
    <x v="11"/>
    <x v="10"/>
    <s v="PJ_DIST_MAINS_UNSG"/>
    <x v="4"/>
    <n v="20180101"/>
    <s v="01"/>
    <s v="01"/>
    <s v="2018"/>
    <s v="01/01/2018"/>
    <n v="-2949"/>
    <n v="-3047"/>
    <n v="-2269"/>
    <n v="0"/>
    <n v="0"/>
    <n v="0"/>
    <n v="0"/>
    <n v="-16237"/>
    <n v="0"/>
    <n v="0"/>
    <n v="0"/>
    <n v="-16588"/>
    <n v="-41090"/>
    <n v="0"/>
    <n v="0"/>
    <n v="0"/>
    <n v="0"/>
    <n v="0"/>
    <n v="0"/>
    <n v="0"/>
    <n v="0"/>
    <n v="-893.17499999999995"/>
    <n v="-22623.13759525464"/>
    <n v="-17498.834867883063"/>
    <n v="-16887.562368909825"/>
    <n v="-14744.682703015445"/>
    <n v="-11107.17509861607"/>
    <n v="-83754.567633679049"/>
    <n v="-8366.6062104019366"/>
    <n v="-6297.7564067856983"/>
    <n v="-4740.131199763252"/>
    <n v="-4445.5745839194424"/>
    <n v="-4223.7701304710099"/>
    <n v="-4056.794060723143"/>
    <n v="-92368.887630488884"/>
    <x v="0"/>
  </r>
  <r>
    <s v="251376B:Mains Volun Repl - Flag"/>
    <x v="12"/>
    <x v="11"/>
    <s v="PJ_DIST_MAINS_UNSG"/>
    <x v="4"/>
    <n v="20190417"/>
    <s v="04"/>
    <s v="17"/>
    <s v="2019"/>
    <s v="04/17/20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1400S:Mains-System Improv-Flag"/>
    <x v="13"/>
    <x v="12"/>
    <s v="PJ_DIST_MAINS_UNSG"/>
    <x v="4"/>
    <n v="20240430"/>
    <s v="04"/>
    <s v="30"/>
    <s v="2024"/>
    <s v="04/30/2024"/>
    <n v="0"/>
    <n v="0"/>
    <n v="0"/>
    <n v="0"/>
    <n v="181252.62"/>
    <n v="160139.23000000001"/>
    <n v="32230.01"/>
    <n v="538.54999999999995"/>
    <n v="-669.51"/>
    <n v="0"/>
    <n v="0"/>
    <n v="506.75"/>
    <n v="373997.64999999997"/>
    <n v="59"/>
    <n v="0"/>
    <n v="0"/>
    <n v="0"/>
    <n v="18001.324356633337"/>
    <n v="17907.740000000002"/>
    <n v="0"/>
    <n v="0"/>
    <n v="17946.39"/>
    <n v="0"/>
    <n v="17865.050000000003"/>
    <n v="0"/>
    <n v="0"/>
    <n v="0"/>
    <n v="71720.504356633348"/>
    <n v="29948.09"/>
    <n v="29948.09"/>
    <n v="29948.09"/>
    <n v="0"/>
    <n v="0"/>
    <n v="0"/>
    <n v="107709.32"/>
    <x v="0"/>
  </r>
  <r>
    <s v="251500B:PI Mains - Flagstaff"/>
    <x v="14"/>
    <x v="13"/>
    <s v="PJ_DIST_MAINS_UNSG"/>
    <x v="4"/>
    <n v="20231231"/>
    <s v="12"/>
    <s v="31"/>
    <s v="2023"/>
    <s v="12/31/2023"/>
    <n v="-270.66000000000003"/>
    <n v="29574.94"/>
    <n v="637182.46"/>
    <n v="87326.2"/>
    <n v="33262.74"/>
    <n v="21949.93"/>
    <n v="1587.49"/>
    <n v="-43.33"/>
    <n v="227735.01"/>
    <n v="8666.01"/>
    <n v="3822.85"/>
    <n v="-84.1"/>
    <n v="1050709.54"/>
    <n v="1451.96"/>
    <n v="10279.93"/>
    <n v="90608.91"/>
    <n v="225268.62"/>
    <n v="134199.93999999997"/>
    <n v="133900.4"/>
    <n v="0"/>
    <n v="0"/>
    <n v="0"/>
    <n v="0"/>
    <n v="109551.1"/>
    <n v="111273.66000000002"/>
    <n v="112818.31"/>
    <n v="0"/>
    <n v="827012.03"/>
    <n v="34292.616666666661"/>
    <n v="34292.616666666661"/>
    <n v="34292.616666666661"/>
    <n v="0"/>
    <n v="0"/>
    <n v="0"/>
    <n v="436520.92"/>
    <x v="0"/>
  </r>
  <r>
    <s v="252100A:Mains - Blanket - King"/>
    <x v="15"/>
    <x v="14"/>
    <s v="PJ_DIST_MAINS_UNSG"/>
    <x v="4"/>
    <n v="20230131"/>
    <s v="01"/>
    <s v="31"/>
    <s v="2023"/>
    <s v="01/31/2023"/>
    <n v="7666.41"/>
    <n v="36731.629999999997"/>
    <n v="967.91"/>
    <n v="39779.39"/>
    <n v="11225.43"/>
    <n v="25054.59"/>
    <n v="53988.18"/>
    <n v="30850.51"/>
    <n v="9324.59"/>
    <n v="7344.65"/>
    <n v="4627.58"/>
    <n v="2752.98"/>
    <n v="230313.85"/>
    <n v="16478.099999999999"/>
    <n v="41523.26"/>
    <n v="68440.490000000005"/>
    <n v="102109.66"/>
    <n v="33588.330000000009"/>
    <n v="33535.670000000006"/>
    <n v="33799.650000000009"/>
    <n v="0"/>
    <n v="33923.620000000003"/>
    <n v="33890.380000000012"/>
    <n v="33106.840000000011"/>
    <n v="33470.270000000011"/>
    <n v="33796.160000000011"/>
    <n v="34036.470000000008"/>
    <n v="405257.05000000005"/>
    <n v="34109.4"/>
    <n v="34109.4"/>
    <n v="34109.4"/>
    <n v="33914.753333333334"/>
    <n v="33914.753333333334"/>
    <n v="33914.753333333334"/>
    <n v="338482.2"/>
    <x v="3"/>
  </r>
  <r>
    <s v="252101R:Mains - Blanket Refunds - King"/>
    <x v="16"/>
    <x v="15"/>
    <s v="PJ_DIST_MAINS_UNSG"/>
    <x v="4"/>
    <n v="20180101"/>
    <s v="01"/>
    <s v="01"/>
    <s v="2018"/>
    <s v="01/01/2018"/>
    <n v="-18466"/>
    <n v="0"/>
    <n v="-14661"/>
    <n v="0"/>
    <n v="0"/>
    <n v="-7559"/>
    <n v="0"/>
    <n v="0"/>
    <n v="-2407"/>
    <n v="0"/>
    <n v="0"/>
    <n v="-7413"/>
    <n v="-50506"/>
    <n v="0"/>
    <n v="0"/>
    <n v="0"/>
    <n v="-714.98500000000001"/>
    <n v="-1274.5632421074999"/>
    <n v="-960.19356746917174"/>
    <n v="-723.34105472712122"/>
    <n v="-2183.0000282574333"/>
    <n v="-545.75000706435833"/>
    <n v="-411.72344763128046"/>
    <n v="-310.10623273390081"/>
    <n v="-233.54605426457621"/>
    <n v="-175.86438775614883"/>
    <n v="-132.40619907127271"/>
    <n v="-5482.4791928253308"/>
    <n v="-366.3509513490223"/>
    <n v="-542.42115809913139"/>
    <n v="-674.97233748587996"/>
    <n v="-1053.694884460007"/>
    <n v="-1338.8100468491373"/>
    <n v="-1553.4670540050643"/>
    <n v="-6381.6393060741411"/>
    <x v="0"/>
  </r>
  <r>
    <s v="252400S:Mains-System Improv-King"/>
    <x v="17"/>
    <x v="16"/>
    <s v="PJ_DIST_MAINS_UNSG"/>
    <x v="4"/>
    <n v="20231231"/>
    <s v="12"/>
    <s v="31"/>
    <s v="2023"/>
    <s v="12/31/2023"/>
    <n v="0"/>
    <n v="0"/>
    <n v="0"/>
    <n v="0"/>
    <n v="0"/>
    <n v="0"/>
    <n v="0"/>
    <n v="0"/>
    <n v="0"/>
    <n v="0"/>
    <n v="0"/>
    <n v="21740.65"/>
    <n v="21740.65"/>
    <n v="2397.17"/>
    <n v="1000"/>
    <n v="763.53"/>
    <n v="763.53"/>
    <n v="0"/>
    <n v="0"/>
    <n v="0"/>
    <n v="0"/>
    <n v="0"/>
    <n v="0"/>
    <n v="165800.32999999996"/>
    <n v="0"/>
    <n v="0"/>
    <n v="0"/>
    <n v="166563.85999999996"/>
    <n v="0"/>
    <n v="0"/>
    <n v="0"/>
    <n v="0"/>
    <n v="0"/>
    <n v="0"/>
    <n v="165800.32999999996"/>
    <x v="0"/>
  </r>
  <r>
    <s v="252401S:PVC Replacement - LH"/>
    <x v="18"/>
    <x v="17"/>
    <s v="PJ_DIST_MAINS_UNSG"/>
    <x v="4"/>
    <n v="20191107"/>
    <s v="11"/>
    <s v="07"/>
    <s v="2019"/>
    <s v="11/07/2019"/>
    <n v="0"/>
    <n v="0"/>
    <n v="0"/>
    <n v="0"/>
    <n v="0"/>
    <n v="754.4"/>
    <n v="40.76"/>
    <n v="0"/>
    <n v="0"/>
    <n v="0"/>
    <n v="0"/>
    <n v="0"/>
    <n v="795.16"/>
    <n v="0"/>
    <n v="0"/>
    <n v="3849.02"/>
    <n v="3849.02"/>
    <n v="0"/>
    <n v="0"/>
    <n v="0"/>
    <n v="0"/>
    <n v="0"/>
    <n v="0"/>
    <n v="0"/>
    <n v="0"/>
    <n v="0"/>
    <n v="0"/>
    <n v="3849.02"/>
    <n v="0"/>
    <n v="0"/>
    <n v="0"/>
    <n v="0"/>
    <n v="0"/>
    <n v="0"/>
    <n v="0"/>
    <x v="0"/>
  </r>
  <r>
    <s v="252402S:Drisco Pipe Replacement"/>
    <x v="19"/>
    <x v="18"/>
    <s v="PJ_DIST_MAINS_UNSG"/>
    <x v="5"/>
    <n v="20180101"/>
    <s v="01"/>
    <s v="01"/>
    <s v="2018"/>
    <s v="01/01/2018"/>
    <n v="95474.91"/>
    <n v="386433.4"/>
    <n v="525106.44999999995"/>
    <n v="-13844.09"/>
    <n v="349244.55"/>
    <n v="454945.11"/>
    <n v="238425.65"/>
    <n v="104387.91"/>
    <n v="331031.06"/>
    <n v="215666.39"/>
    <n v="-46493.24"/>
    <n v="181625.97"/>
    <n v="2822004.0700000003"/>
    <n v="118587.55"/>
    <n v="275925.5"/>
    <n v="22404.77"/>
    <n v="217301.58000000005"/>
    <n v="194730.06000000008"/>
    <n v="194621.42000000004"/>
    <n v="195165.93000000005"/>
    <n v="0"/>
    <n v="195421.64000000007"/>
    <n v="195353.08000000005"/>
    <n v="193736.86000000007"/>
    <n v="194486.52000000008"/>
    <n v="195158.75000000006"/>
    <n v="195654.43000000005"/>
    <n v="1971630.2700000005"/>
    <n v="195724.84999999998"/>
    <n v="195724.84999999998"/>
    <n v="195724.84999999998"/>
    <n v="195324.75333333333"/>
    <n v="195324.75333333333"/>
    <n v="195324.75333333333"/>
    <n v="1952185.37"/>
    <x v="0"/>
  </r>
  <r>
    <s v="252403S:Main/Services PVC Replace LHC"/>
    <x v="20"/>
    <x v="19"/>
    <s v="PJ_DIST_MAINS_UNSG"/>
    <x v="4"/>
    <n v="20240304"/>
    <s v="03"/>
    <s v="04"/>
    <s v="2024"/>
    <s v="03/04/2024"/>
    <n v="0"/>
    <n v="8613.18"/>
    <n v="-2620.34"/>
    <n v="0"/>
    <n v="2504.11"/>
    <n v="1517.14"/>
    <n v="789.66"/>
    <n v="5178.4799999999996"/>
    <n v="336.96"/>
    <n v="154144.10999999999"/>
    <n v="210258.83"/>
    <n v="173023.85"/>
    <n v="553745.97999999986"/>
    <n v="71616.460000000006"/>
    <n v="20210.32"/>
    <n v="307194.83"/>
    <n v="418607.42000000004"/>
    <n v="111356.45"/>
    <n v="111319.87"/>
    <n v="111503.2"/>
    <n v="0"/>
    <n v="111589.28"/>
    <n v="111566.20999999999"/>
    <n v="111022.05999999998"/>
    <n v="111274.44999999998"/>
    <n v="111500.78"/>
    <n v="111667.66"/>
    <n v="1421407.38"/>
    <n v="111695.06999999995"/>
    <n v="111695.06999999995"/>
    <n v="111695.06999999995"/>
    <n v="111560.29666666665"/>
    <n v="111560.29666666665"/>
    <n v="111560.29666666665"/>
    <n v="1115231.0499999998"/>
    <x v="0"/>
  </r>
  <r>
    <s v="252404S:Main &amp; Services PVC Repl KNG"/>
    <x v="21"/>
    <x v="20"/>
    <s v="PJ_DIST_MAINS_UNSG"/>
    <x v="4"/>
    <n v="20260101"/>
    <s v="01"/>
    <s v="01"/>
    <s v="2026"/>
    <s v="01/01/2026"/>
    <n v="14147.56"/>
    <n v="8511.83"/>
    <n v="7281.23"/>
    <n v="10908.39"/>
    <n v="14493.61"/>
    <n v="11694.45"/>
    <n v="5382.98"/>
    <n v="27155.15"/>
    <n v="6264.79"/>
    <n v="14442.66"/>
    <n v="5262.91"/>
    <n v="12662.07"/>
    <n v="138207.63"/>
    <n v="7043.23"/>
    <n v="48401.51"/>
    <n v="3528.08"/>
    <n v="47497.020000000011"/>
    <n v="43900.640000000007"/>
    <n v="43856.140000000007"/>
    <n v="44079.19"/>
    <n v="0"/>
    <n v="44183.94"/>
    <n v="44155.850000000013"/>
    <n v="43493.780000000006"/>
    <n v="43800.880000000005"/>
    <n v="44076.260000000009"/>
    <n v="44279.3"/>
    <n v="443323.00000000006"/>
    <n v="44302.506666666661"/>
    <n v="44302.506666666661"/>
    <n v="44302.506666666661"/>
    <n v="44138.610000000008"/>
    <n v="44138.610000000008"/>
    <n v="44138.610000000008"/>
    <n v="440973.57000000007"/>
    <x v="0"/>
  </r>
  <r>
    <s v="252405S:Services PVC Replacement LHC"/>
    <x v="22"/>
    <x v="21"/>
    <s v="PJ_DIST_MAINS_UNSG"/>
    <x v="5"/>
    <n v="20300710"/>
    <s v="07"/>
    <s v="10"/>
    <s v="2030"/>
    <s v="07/10/2030"/>
    <n v="40474.67"/>
    <n v="79236.36"/>
    <n v="46141.68"/>
    <n v="61319.95"/>
    <n v="95315.839999999997"/>
    <n v="99833.279999999999"/>
    <n v="82176.78"/>
    <n v="77557.919999999998"/>
    <n v="271704.90999999997"/>
    <n v="17551.240000000002"/>
    <n v="68064.83"/>
    <n v="127227.77"/>
    <n v="1066605.23"/>
    <n v="170929.58"/>
    <n v="271323.74"/>
    <n v="75905.66"/>
    <n v="162382.63"/>
    <n v="86409.61"/>
    <n v="86365.739999999991"/>
    <n v="86585.670000000013"/>
    <n v="0"/>
    <n v="86688.960000000006"/>
    <n v="86661.25"/>
    <n v="86008.449999999983"/>
    <n v="86311.23000000001"/>
    <n v="86582.76999999999"/>
    <n v="86782.98"/>
    <n v="940779.29"/>
    <n v="81018.333333333343"/>
    <n v="81018.333333333343"/>
    <n v="81018.333333333343"/>
    <n v="80867.53333333334"/>
    <n v="80867.53333333334"/>
    <n v="80867.53333333334"/>
    <n v="831343.03"/>
    <x v="0"/>
  </r>
  <r>
    <s v="252406S:Mains PVC Replacement KNG"/>
    <x v="23"/>
    <x v="22"/>
    <s v="PJ_DIST_MAINS_UNSG"/>
    <x v="4"/>
    <n v="20240311"/>
    <s v="03"/>
    <s v="11"/>
    <s v="2024"/>
    <s v="03/11/2024"/>
    <n v="231511.5"/>
    <n v="272172.96000000002"/>
    <n v="140632.48000000001"/>
    <n v="152511.56"/>
    <n v="152057.45000000001"/>
    <n v="55944.2"/>
    <n v="120484.51"/>
    <n v="156486.74"/>
    <n v="224602.39"/>
    <n v="113988.97"/>
    <n v="86575.59"/>
    <n v="159714.38"/>
    <n v="1866682.73"/>
    <n v="139953.76"/>
    <n v="162139.56"/>
    <n v="119382.62"/>
    <n v="238533.24"/>
    <n v="119096.31999999998"/>
    <n v="119060.92999999998"/>
    <n v="119238.29999999999"/>
    <n v="0"/>
    <n v="119321.58999999998"/>
    <n v="119299.25999999998"/>
    <n v="118772.77999999998"/>
    <n v="119016.97999999998"/>
    <n v="119235.95999999998"/>
    <n v="119397.40999999997"/>
    <n v="1310972.7699999998"/>
    <n v="119421.19333333334"/>
    <n v="119421.19333333334"/>
    <n v="119421.19333333334"/>
    <n v="119290.80999999998"/>
    <n v="119290.80999999998"/>
    <n v="119290.80999999998"/>
    <n v="1192559.1399999997"/>
    <x v="0"/>
  </r>
  <r>
    <s v="252500B:PI Mains - Kingman"/>
    <x v="24"/>
    <x v="23"/>
    <s v="PJ_DIST_MAINS_UNSG"/>
    <x v="4"/>
    <n v="20241231"/>
    <s v="12"/>
    <s v="31"/>
    <s v="2024"/>
    <s v="12/31/2024"/>
    <n v="0"/>
    <n v="0"/>
    <n v="0"/>
    <n v="0"/>
    <n v="0"/>
    <n v="0"/>
    <n v="6917.06"/>
    <n v="-869.16"/>
    <n v="742.94"/>
    <n v="109.68"/>
    <n v="0"/>
    <n v="0"/>
    <n v="6900.52"/>
    <n v="0"/>
    <n v="0"/>
    <n v="0"/>
    <n v="0"/>
    <n v="0"/>
    <n v="0"/>
    <n v="0"/>
    <n v="12240.381105232138"/>
    <n v="0"/>
    <n v="0"/>
    <n v="0"/>
    <n v="0"/>
    <n v="0"/>
    <n v="30895.288679391302"/>
    <n v="30895.288679391302"/>
    <n v="3060.9566666666665"/>
    <n v="3060.9566666666665"/>
    <n v="3060.9566666666665"/>
    <n v="3044.5099999999998"/>
    <n v="3044.5099999999998"/>
    <n v="3044.5099999999998"/>
    <n v="49211.6886793913"/>
    <x v="0"/>
  </r>
  <r>
    <s v="252501B:PI Mains - Lake Havasu"/>
    <x v="25"/>
    <x v="24"/>
    <s v="PJ_DIST_MAINS_UNSG"/>
    <x v="4"/>
    <n v="20241231"/>
    <s v="12"/>
    <s v="31"/>
    <s v="2024"/>
    <s v="12/31/20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2142.919689025664"/>
    <n v="0"/>
    <n v="0"/>
    <n v="0"/>
    <n v="0"/>
    <n v="0"/>
    <n v="30648.907288986513"/>
    <n v="30648.907288986513"/>
    <n v="3035.8033333333337"/>
    <n v="3035.8033333333337"/>
    <n v="3035.8033333333337"/>
    <n v="3019.7133333333331"/>
    <n v="3019.7133333333331"/>
    <n v="3019.7133333333331"/>
    <n v="48815.457288986516"/>
    <x v="0"/>
  </r>
  <r>
    <s v="253100A:Mains - Blanket - Pres"/>
    <x v="26"/>
    <x v="25"/>
    <s v="PJ_DIST_MAINS_UNSG"/>
    <x v="4"/>
    <n v="20240430"/>
    <s v="04"/>
    <s v="30"/>
    <s v="2024"/>
    <s v="04/30/2024"/>
    <n v="16049.13"/>
    <n v="-4480.45"/>
    <n v="651.03"/>
    <n v="10168.290000000001"/>
    <n v="26580.55"/>
    <n v="117017.72"/>
    <n v="44368.69"/>
    <n v="42754.080000000002"/>
    <n v="39479.370000000003"/>
    <n v="19232.240000000002"/>
    <n v="45412.86"/>
    <n v="12027.26"/>
    <n v="369260.77"/>
    <n v="121193.87"/>
    <n v="27022.18"/>
    <n v="428122.25"/>
    <n v="0"/>
    <n v="581987.95891394664"/>
    <n v="75729.84"/>
    <n v="75940.61"/>
    <n v="0"/>
    <n v="76039.599999999991"/>
    <n v="76013.070000000007"/>
    <n v="75387.38"/>
    <n v="75677.59"/>
    <n v="75937.83"/>
    <n v="76129.740000000005"/>
    <n v="1188843.6189139464"/>
    <n v="76188.203333333324"/>
    <n v="76188.203333333324"/>
    <n v="76188.203333333324"/>
    <n v="76032.756666666668"/>
    <n v="76032.756666666668"/>
    <n v="76032.756666666668"/>
    <n v="759795.41999999993"/>
    <x v="4"/>
  </r>
  <r>
    <s v="253101R:Mains - Blanket Refunds - Pres"/>
    <x v="27"/>
    <x v="26"/>
    <s v="PJ_DIST_MAINS_UNSG"/>
    <x v="4"/>
    <n v="20221231"/>
    <s v="12"/>
    <s v="31"/>
    <s v="2022"/>
    <s v="12/31/2022"/>
    <n v="0"/>
    <n v="0"/>
    <n v="0"/>
    <n v="0"/>
    <n v="0"/>
    <n v="0"/>
    <n v="0"/>
    <n v="-772"/>
    <n v="0"/>
    <n v="0"/>
    <n v="-354"/>
    <n v="-106811"/>
    <n v="-107937"/>
    <n v="-134573"/>
    <n v="0"/>
    <n v="0"/>
    <n v="-7202.2025000000003"/>
    <n v="-9438.4551742987496"/>
    <n v="-7643.8964898317927"/>
    <n v="-5758.3521091590455"/>
    <n v="-17378.297338809247"/>
    <n v="-4344.5743347023117"/>
    <n v="-3277.6075430837518"/>
    <n v="-2468.6514311216342"/>
    <n v="-1859.169868989095"/>
    <n v="-1399.9767369980677"/>
    <n v="-1054.0141473888157"/>
    <n v="-44446.900335573271"/>
    <n v="-1018.0077183391591"/>
    <n v="-990.45894176858212"/>
    <n v="-969.7100047777792"/>
    <n v="-3859.5106753881901"/>
    <n v="-6035.0957878319005"/>
    <n v="-7673.0329331473222"/>
    <n v="-27327.628245750544"/>
    <x v="0"/>
  </r>
  <r>
    <s v="253376B:Mains Volun Repl - Pres"/>
    <x v="28"/>
    <x v="27"/>
    <s v="PJ_DIST_MAINS_UNSG"/>
    <x v="4"/>
    <n v="20240129"/>
    <s v="01"/>
    <s v="29"/>
    <s v="2024"/>
    <s v="01/29/2024"/>
    <n v="0"/>
    <n v="0"/>
    <n v="1355.56"/>
    <n v="10327.030000000001"/>
    <n v="1892.75"/>
    <n v="0"/>
    <n v="0"/>
    <n v="53618.66"/>
    <n v="2948"/>
    <n v="0"/>
    <n v="0"/>
    <n v="58728.01"/>
    <n v="128870.01000000001"/>
    <n v="6160.95"/>
    <n v="612.05999999999995"/>
    <n v="0"/>
    <n v="6237.1799999999994"/>
    <n v="6232.57"/>
    <n v="6229.55"/>
    <n v="6244.6599999999989"/>
    <n v="0"/>
    <n v="6251.7499999999991"/>
    <n v="6249.829999999999"/>
    <n v="6205.0300000000007"/>
    <n v="6225.8200000000006"/>
    <n v="6244.4499999999989"/>
    <n v="6258.19"/>
    <n v="62379.03"/>
    <n v="6263.4733333333352"/>
    <n v="6263.4733333333352"/>
    <n v="6263.4733333333352"/>
    <n v="6252.3433333333342"/>
    <n v="6252.3433333333342"/>
    <n v="6252.3433333333342"/>
    <n v="62480.940000000017"/>
    <x v="0"/>
  </r>
  <r>
    <s v="253400S:Mains-System Improv-Pres"/>
    <x v="29"/>
    <x v="28"/>
    <s v="PJ_DIST_MAINS_UNSG"/>
    <x v="4"/>
    <n v="20251231"/>
    <s v="12"/>
    <s v="31"/>
    <s v="2025"/>
    <s v="12/31/20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7488.82845124336"/>
    <n v="0"/>
    <n v="0"/>
    <n v="0"/>
    <n v="0"/>
    <n v="0"/>
    <n v="0"/>
    <n v="0"/>
    <n v="0"/>
    <n v="0"/>
    <n v="0"/>
    <n v="0"/>
    <n v="0"/>
    <n v="0"/>
    <n v="0"/>
    <x v="0"/>
  </r>
  <r>
    <s v="253401A:Mains - Blanket - Chino Valley"/>
    <x v="30"/>
    <x v="29"/>
    <s v="PJ_DIST_MAINS_UNSG"/>
    <x v="4"/>
    <n v="20251231"/>
    <s v="12"/>
    <s v="31"/>
    <s v="2025"/>
    <s v="12/31/202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3500B:PI Mains - Prescott"/>
    <x v="31"/>
    <x v="30"/>
    <s v="PJ_DIST_MAINS_UNSG"/>
    <x v="4"/>
    <n v="20251231"/>
    <s v="12"/>
    <s v="31"/>
    <s v="2025"/>
    <s v="12/31/2025"/>
    <n v="78812.91"/>
    <n v="14954.84"/>
    <n v="315585.08"/>
    <n v="37851.839999999997"/>
    <n v="406108.59"/>
    <n v="134966.54999999999"/>
    <n v="25284.99"/>
    <n v="156545.94"/>
    <n v="76625.87"/>
    <n v="57072.4"/>
    <n v="-18327.07"/>
    <n v="10402.290000000001"/>
    <n v="1295884.2300000002"/>
    <n v="786.81"/>
    <n v="-164108.56"/>
    <n v="-109.06"/>
    <n v="0"/>
    <n v="0"/>
    <n v="0"/>
    <n v="0"/>
    <n v="427739.37535029004"/>
    <n v="0"/>
    <n v="0"/>
    <n v="0"/>
    <n v="0"/>
    <n v="0"/>
    <n v="0"/>
    <n v="0"/>
    <n v="0"/>
    <n v="0"/>
    <n v="0"/>
    <n v="0"/>
    <n v="0"/>
    <n v="0"/>
    <n v="0"/>
    <x v="5"/>
  </r>
  <r>
    <s v="253501B:PI Mains - Prescott Valley"/>
    <x v="32"/>
    <x v="31"/>
    <s v="PJ_DIST_MAINS_UNSG"/>
    <x v="4"/>
    <n v="20190516"/>
    <s v="05"/>
    <s v="16"/>
    <s v="2019"/>
    <s v="05/16/2019"/>
    <n v="0"/>
    <n v="0"/>
    <n v="0"/>
    <n v="0"/>
    <n v="0"/>
    <n v="0"/>
    <n v="0"/>
    <n v="0"/>
    <n v="0"/>
    <n v="0"/>
    <n v="0"/>
    <n v="0"/>
    <n v="0"/>
    <n v="0"/>
    <n v="0"/>
    <n v="1224096.51"/>
    <n v="1264105.6499999999"/>
    <n v="39996.21"/>
    <n v="39987.76999999999"/>
    <n v="40030.03"/>
    <n v="0"/>
    <n v="40049.86"/>
    <n v="40044.549999999996"/>
    <n v="39919.149999999994"/>
    <n v="39977.31"/>
    <n v="40029.459999999992"/>
    <n v="40067.93"/>
    <n v="1624207.92"/>
    <n v="40086.030000000006"/>
    <n v="40086.030000000006"/>
    <n v="40086.030000000006"/>
    <n v="40054.883333333331"/>
    <n v="40054.883333333331"/>
    <n v="40054.883333333331"/>
    <n v="400416.58999999997"/>
    <x v="0"/>
  </r>
  <r>
    <s v="253506B:PI - Park Ave Robinson Dr"/>
    <x v="33"/>
    <x v="32"/>
    <s v="PJ_DIST_MAINS_UNSG"/>
    <x v="4"/>
    <n v="20200401"/>
    <s v="04"/>
    <s v="01"/>
    <s v="2020"/>
    <s v="04/01/20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5100A:Mains - Blanket - Verde"/>
    <x v="34"/>
    <x v="33"/>
    <s v="PJ_DIST_MAINS_UNSG"/>
    <x v="4"/>
    <n v="20231231"/>
    <s v="12"/>
    <s v="31"/>
    <s v="2023"/>
    <s v="12/31/2023"/>
    <n v="5248.8"/>
    <n v="1028.96"/>
    <n v="1382.66"/>
    <n v="30351.67"/>
    <n v="72517.460000000006"/>
    <n v="23887.75"/>
    <n v="6104.5"/>
    <n v="1056.82"/>
    <n v="2169.1999999999998"/>
    <n v="14121.78"/>
    <n v="12412.55"/>
    <n v="230355.83"/>
    <n v="400637.98"/>
    <n v="24293.52"/>
    <n v="4203.93"/>
    <n v="-20328.63"/>
    <n v="-4469.380000000001"/>
    <n v="15813.33"/>
    <n v="15783.4"/>
    <n v="15933.350000000002"/>
    <n v="0"/>
    <n v="16003.78"/>
    <n v="15984.91"/>
    <n v="13281.770000000002"/>
    <n v="15746.25"/>
    <n v="15931.38"/>
    <n v="16067.9"/>
    <n v="136076.69"/>
    <n v="16107.430000000002"/>
    <n v="16107.430000000002"/>
    <n v="16107.430000000002"/>
    <n v="15996.886666666667"/>
    <n v="15996.886666666667"/>
    <n v="15996.886666666667"/>
    <n v="157340.25"/>
    <x v="0"/>
  </r>
  <r>
    <s v="255101R:Mains - Blanket Refunds- Verde"/>
    <x v="35"/>
    <x v="34"/>
    <s v="PJ_DIST_MAINS_UNSG"/>
    <x v="4"/>
    <n v="20320101"/>
    <s v="01"/>
    <s v="01"/>
    <s v="2032"/>
    <s v="01/01/2032"/>
    <n v="0"/>
    <n v="0"/>
    <n v="0"/>
    <n v="-91"/>
    <n v="0"/>
    <n v="-517"/>
    <n v="0"/>
    <n v="0"/>
    <n v="0"/>
    <n v="0"/>
    <n v="-3200"/>
    <n v="0"/>
    <n v="-3808"/>
    <n v="0"/>
    <n v="0"/>
    <n v="0"/>
    <n v="0"/>
    <n v="0"/>
    <n v="0"/>
    <n v="0"/>
    <n v="0"/>
    <n v="0"/>
    <n v="0"/>
    <n v="0"/>
    <n v="0"/>
    <n v="-1525.75"/>
    <n v="-1149.4382571250001"/>
    <n v="-2675.1882571249998"/>
    <n v="-1019.5631040271463"/>
    <n v="-921.19224480257651"/>
    <n v="-847.12257918619844"/>
    <n v="-637.70340026345173"/>
    <n v="-480.03269299261615"/>
    <n v="-361.32970310267427"/>
    <n v="-6942.1319814996632"/>
    <x v="0"/>
  </r>
  <r>
    <s v="255102A:Mains at Highway 89A &amp; Vine"/>
    <x v="36"/>
    <x v="6"/>
    <s v="PJ_DIST_MAINS_UNSG"/>
    <x v="2"/>
    <n v="20241231"/>
    <s v="12"/>
    <s v="31"/>
    <s v="2024"/>
    <s v="12/31/20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5103A:Main Ogden Ranch Rd Subdvision"/>
    <x v="37"/>
    <x v="6"/>
    <s v="PJ_DIST_MAINS_UNSG"/>
    <x v="2"/>
    <n v="20241231"/>
    <s v="12"/>
    <s v="31"/>
    <s v="2024"/>
    <s v="12/31/20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5400S:Mains-System Improv-Verd"/>
    <x v="38"/>
    <x v="35"/>
    <s v="PJ_DIST_MAINS_UNSG"/>
    <x v="4"/>
    <n v="20251231"/>
    <s v="12"/>
    <s v="31"/>
    <s v="2025"/>
    <s v="12/31/2025"/>
    <n v="0"/>
    <n v="0"/>
    <n v="0"/>
    <n v="0"/>
    <n v="0"/>
    <n v="0"/>
    <n v="0"/>
    <n v="0"/>
    <n v="0"/>
    <n v="0"/>
    <n v="0"/>
    <n v="0"/>
    <n v="0"/>
    <n v="0"/>
    <n v="0"/>
    <n v="94063.05"/>
    <n v="0"/>
    <n v="0"/>
    <n v="0"/>
    <n v="0"/>
    <n v="153140.67717518989"/>
    <n v="0"/>
    <n v="0"/>
    <n v="0"/>
    <n v="0"/>
    <n v="0"/>
    <n v="0"/>
    <n v="0"/>
    <n v="0"/>
    <n v="0"/>
    <n v="0"/>
    <n v="0"/>
    <n v="0"/>
    <n v="0"/>
    <n v="0"/>
    <x v="0"/>
  </r>
  <r>
    <s v="255500B:PI Mains - Verde"/>
    <x v="39"/>
    <x v="36"/>
    <s v="PJ_DIST_MAINS_UNSG"/>
    <x v="4"/>
    <n v="20230131"/>
    <s v="01"/>
    <s v="31"/>
    <s v="2023"/>
    <s v="01/31/2023"/>
    <n v="0"/>
    <n v="0"/>
    <n v="0"/>
    <n v="0"/>
    <n v="0"/>
    <n v="40584.79"/>
    <n v="52805.52"/>
    <n v="88725.41"/>
    <n v="3586.02"/>
    <n v="0"/>
    <n v="0"/>
    <n v="-196694"/>
    <n v="-10992.260000000009"/>
    <n v="0"/>
    <n v="7504.78"/>
    <n v="-8.76"/>
    <n v="-8.76"/>
    <n v="0"/>
    <n v="0"/>
    <n v="0"/>
    <n v="0"/>
    <n v="0"/>
    <n v="0"/>
    <n v="126582.56"/>
    <n v="127759.34"/>
    <n v="0"/>
    <n v="0"/>
    <n v="254333.14"/>
    <n v="0"/>
    <n v="0"/>
    <n v="0"/>
    <n v="4307.54"/>
    <n v="4307.54"/>
    <n v="4307.54"/>
    <n v="267264.52"/>
    <x v="0"/>
  </r>
  <r>
    <s v="255501B:PI - ADOT HWY 260"/>
    <x v="40"/>
    <x v="37"/>
    <s v="PJ_DIST_MAINS_UNSG"/>
    <x v="4"/>
    <n v="20180601"/>
    <s v="06"/>
    <s v="01"/>
    <s v="2018"/>
    <s v="06/01/2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6100A:Mains - Blanket - Nog"/>
    <x v="41"/>
    <x v="38"/>
    <s v="PJ_DIST_MAINS_UNSG"/>
    <x v="4"/>
    <n v="20230228"/>
    <s v="02"/>
    <s v="28"/>
    <s v="2023"/>
    <s v="02/28/2023"/>
    <n v="15077.02"/>
    <n v="3748.21"/>
    <n v="45879.74"/>
    <n v="19031.810000000001"/>
    <n v="46342.87"/>
    <n v="18282.09"/>
    <n v="173062.39"/>
    <n v="44583.08"/>
    <n v="1468.9"/>
    <n v="4341.2"/>
    <n v="3097.06"/>
    <n v="1169.54"/>
    <n v="376083.91"/>
    <n v="2816.86"/>
    <n v="1589.37"/>
    <n v="6888.85"/>
    <n v="25555.800000000003"/>
    <n v="18639.07"/>
    <n v="18620.91"/>
    <n v="18711.93"/>
    <n v="0"/>
    <n v="18754.669999999998"/>
    <n v="18743.22"/>
    <n v="18473.04"/>
    <n v="18598.349999999999"/>
    <n v="18710.73"/>
    <n v="18793.59"/>
    <n v="193601.31"/>
    <n v="18793.340000000004"/>
    <n v="18793.340000000004"/>
    <n v="18793.340000000004"/>
    <n v="18726.600000000002"/>
    <n v="18726.600000000002"/>
    <n v="18726.600000000002"/>
    <n v="187135.53000000003"/>
    <x v="0"/>
  </r>
  <r>
    <s v="256101A:Valve Replacement Nogales"/>
    <x v="42"/>
    <x v="39"/>
    <s v="PJ_DIST_MAINS_UNSG"/>
    <x v="4"/>
    <n v="20200331"/>
    <s v="03"/>
    <s v="31"/>
    <s v="2020"/>
    <s v="03/31/2020"/>
    <n v="0"/>
    <n v="0"/>
    <n v="0"/>
    <n v="0"/>
    <n v="8298.07"/>
    <n v="15971.94"/>
    <n v="2301.56"/>
    <n v="335.14"/>
    <n v="0"/>
    <n v="88.33"/>
    <n v="13.66"/>
    <n v="0"/>
    <n v="27008.700000000004"/>
    <n v="0"/>
    <n v="0"/>
    <n v="-2156.9699999999998"/>
    <n v="770.07499999999993"/>
    <n v="1885.01125"/>
    <n v="2720.5109375000002"/>
    <n v="3352.0607031250001"/>
    <n v="10056.182109375"/>
    <n v="3827.39302734375"/>
    <n v="4184.9122705078116"/>
    <n v="4434.8192028808589"/>
    <n v="4630.5719021606437"/>
    <n v="4784.4689266204823"/>
    <n v="4904.091694965362"/>
    <n v="35493.914915103916"/>
    <n v="5014.7229378906877"/>
    <n v="5097.6963700846818"/>
    <n v="5159.9264442301774"/>
    <n v="5202.4281665059661"/>
    <n v="5234.3044582128077"/>
    <n v="5258.2116769929389"/>
    <n v="49721.241780544602"/>
    <x v="0"/>
  </r>
  <r>
    <s v="256400S:Mains-System Improv-Nog"/>
    <x v="43"/>
    <x v="40"/>
    <s v="PJ_DIST_MAINS_UNSG"/>
    <x v="4"/>
    <n v="20231231"/>
    <s v="12"/>
    <s v="31"/>
    <s v="2023"/>
    <s v="12/31/20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6500B:PI Mains - Nogales"/>
    <x v="44"/>
    <x v="41"/>
    <s v="PJ_DIST_MAINS_UNSG"/>
    <x v="4"/>
    <n v="20180501"/>
    <s v="05"/>
    <s v="01"/>
    <s v="2018"/>
    <s v="05/01/2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7100A:Mains - Blanket - SL"/>
    <x v="45"/>
    <x v="42"/>
    <s v="PJ_DIST_MAINS_UNSG"/>
    <x v="4"/>
    <n v="20231229"/>
    <s v="12"/>
    <s v="29"/>
    <s v="2023"/>
    <s v="12/29/2023"/>
    <n v="13695.2"/>
    <n v="21277.87"/>
    <n v="33042.39"/>
    <n v="7179.29"/>
    <n v="6443.59"/>
    <n v="24395.96"/>
    <n v="15844.41"/>
    <n v="27562.13"/>
    <n v="16932.14"/>
    <n v="2900.37"/>
    <n v="17672"/>
    <n v="72922.179999999993"/>
    <n v="259867.52999999997"/>
    <n v="31715.34"/>
    <n v="13667.04"/>
    <n v="56404.69"/>
    <n v="75761.14"/>
    <n v="13906.22"/>
    <n v="13871.35"/>
    <n v="13467.77"/>
    <n v="0"/>
    <n v="14128.22"/>
    <n v="18763.54"/>
    <n v="17982.13"/>
    <n v="18344.57"/>
    <n v="18669.590000000004"/>
    <n v="18909.240000000005"/>
    <n v="223803.77000000002"/>
    <n v="17146.283333333333"/>
    <n v="17146.283333333333"/>
    <n v="17146.283333333333"/>
    <n v="16975.883333333335"/>
    <n v="16975.883333333335"/>
    <n v="16975.883333333335"/>
    <n v="176272.03"/>
    <x v="0"/>
  </r>
  <r>
    <s v="257101R:Mains - Blanket Refunds - SL"/>
    <x v="46"/>
    <x v="43"/>
    <s v="PJ_DIST_MAINS_UNSG"/>
    <x v="4"/>
    <n v="20180101"/>
    <s v="01"/>
    <s v="01"/>
    <s v="2018"/>
    <s v="01/01/2018"/>
    <n v="0"/>
    <n v="0"/>
    <n v="0"/>
    <n v="-4704"/>
    <n v="0"/>
    <n v="-5283"/>
    <n v="0"/>
    <n v="0"/>
    <n v="0"/>
    <n v="0"/>
    <n v="0"/>
    <n v="-2516"/>
    <n v="-12503"/>
    <n v="0"/>
    <n v="0"/>
    <n v="0"/>
    <n v="0"/>
    <n v="0"/>
    <n v="0"/>
    <n v="-1863.6399999999999"/>
    <n v="-5624.9735103329076"/>
    <n v="-1406.2433775832269"/>
    <n v="-2852.5236565458454"/>
    <n v="-2199.9166453889989"/>
    <n v="-2901.2063266263021"/>
    <n v="-2959.7444546778456"/>
    <n v="-3023.8466868613395"/>
    <n v="-17207.12114768356"/>
    <n v="-2277.8150015641236"/>
    <n v="-1714.6265535693556"/>
    <n v="-1290.6049649347008"/>
    <n v="-1535.7375103464246"/>
    <n v="-1720.273168334998"/>
    <n v="-1859.2085818098149"/>
    <n v="-21482.979894113902"/>
    <x v="0"/>
  </r>
  <r>
    <s v="257400S:Mains-System Improv-Show Low"/>
    <x v="47"/>
    <x v="44"/>
    <s v="PJ_DIST_MAINS_UNSG"/>
    <x v="4"/>
    <n v="20241231"/>
    <s v="12"/>
    <s v="31"/>
    <s v="2024"/>
    <s v="12/31/20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5961.27570161398"/>
    <n v="0"/>
    <n v="0"/>
    <n v="0"/>
    <n v="0"/>
    <n v="0"/>
    <n v="72200.186439211655"/>
    <n v="72200.186439211655"/>
    <n v="0"/>
    <n v="0"/>
    <n v="0"/>
    <n v="10998.269999999999"/>
    <n v="10998.269999999999"/>
    <n v="10998.269999999999"/>
    <n v="105194.99643921165"/>
    <x v="0"/>
  </r>
  <r>
    <s v="257500B:PI Mains - Showlow"/>
    <x v="48"/>
    <x v="45"/>
    <s v="PJ_DIST_MAINS_UNSG"/>
    <x v="4"/>
    <n v="20241231"/>
    <s v="12"/>
    <s v="31"/>
    <s v="2024"/>
    <s v="12/31/2024"/>
    <n v="14.12"/>
    <n v="0"/>
    <n v="0"/>
    <n v="0"/>
    <n v="0"/>
    <n v="0"/>
    <n v="0"/>
    <n v="0"/>
    <n v="0"/>
    <n v="0"/>
    <n v="0"/>
    <n v="0"/>
    <n v="14.12"/>
    <n v="22796.080000000002"/>
    <n v="42319.25"/>
    <n v="21774.17"/>
    <n v="0"/>
    <n v="0"/>
    <n v="0"/>
    <n v="0"/>
    <n v="45293.235136570758"/>
    <n v="0"/>
    <n v="0"/>
    <n v="0"/>
    <n v="0"/>
    <n v="0"/>
    <n v="59539.805605325106"/>
    <n v="59539.805605325106"/>
    <n v="0"/>
    <n v="0"/>
    <n v="0"/>
    <n v="5529.7033333333338"/>
    <n v="5529.7033333333338"/>
    <n v="5529.7033333333338"/>
    <n v="76128.915605325106"/>
    <x v="0"/>
  </r>
  <r>
    <s v="ACCACRG:Accruals-Unreleased APs UEG"/>
    <x v="49"/>
    <x v="6"/>
    <s v="PJ_DIST_MAINS_UNSG"/>
    <x v="2"/>
    <n v="20180101"/>
    <s v="01"/>
    <s v="01"/>
    <s v="2018"/>
    <s v="01/01/2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CPUNGAG:UNS Gas Admin and General"/>
    <x v="50"/>
    <x v="6"/>
    <s v="PJ_DIST_MAINS_UNSG"/>
    <x v="2"/>
    <n v="20180101"/>
    <s v="01"/>
    <s v="01"/>
    <s v="2018"/>
    <s v="01/01/2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FBOGGRT:UNG Growth FPA Only"/>
    <x v="51"/>
    <x v="6"/>
    <s v="PJ_DIST_MAINS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UNSG004:UNS Gas E&amp;S Mains Clrng-Cap"/>
    <x v="52"/>
    <x v="6"/>
    <s v="PJ_DIST_MAINS_UNSG"/>
    <x v="2"/>
    <n v="20180101"/>
    <s v="01"/>
    <s v="01"/>
    <s v="2018"/>
    <s v="01/01/2018"/>
    <n v="0"/>
    <n v="0"/>
    <n v="0"/>
    <n v="0"/>
    <n v="0"/>
    <n v="0"/>
    <n v="0"/>
    <n v="0"/>
    <n v="0"/>
    <n v="0"/>
    <n v="0"/>
    <n v="0"/>
    <n v="0"/>
    <n v="0"/>
    <n v="0"/>
    <n v="-1475"/>
    <n v="-1475.0300000000134"/>
    <n v="-2.0000000004074536E-2"/>
    <n v="-3.0000000013387762E-2"/>
    <n v="-3.0000000013387762E-2"/>
    <n v="0"/>
    <n v="-2.0000000004074536E-2"/>
    <n v="-3.0000000013387762E-2"/>
    <n v="-3.0000000013387762E-2"/>
    <n v="-2.0000000004074536E-2"/>
    <n v="-3.0000000013387762E-2"/>
    <n v="-3.0000000013387762E-2"/>
    <n v="-1475.2700000001059"/>
    <n v="3.3333333794871578E-3"/>
    <n v="3.3333333794871578E-3"/>
    <n v="3.3333333794871578E-3"/>
    <n v="4.3049415883918605E-11"/>
    <n v="4.3049415883918605E-11"/>
    <n v="4.3049415883918605E-11"/>
    <n v="-9.9999999776628101E-2"/>
    <x v="0"/>
  </r>
  <r>
    <s v="UNSG006:UNS Gas E&amp;S Services Clrng-Cap"/>
    <x v="53"/>
    <x v="6"/>
    <s v="PJ_DIST_MAINS_UNSG"/>
    <x v="2"/>
    <n v="20180101"/>
    <s v="01"/>
    <s v="01"/>
    <s v="2018"/>
    <s v="01/01/2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MAINS_UNSG"/>
    <x v="7"/>
    <x v="7"/>
    <m/>
    <x v="2"/>
    <m/>
    <m/>
    <m/>
    <m/>
    <m/>
    <n v="502942.61"/>
    <n v="864795.97"/>
    <n v="1738759.0699999998"/>
    <n v="634479.74000000022"/>
    <n v="1423740.0100000002"/>
    <n v="1410894.7000000002"/>
    <n v="966448.52"/>
    <n v="903315.65"/>
    <n v="1208095.54"/>
    <n v="700498.79999999993"/>
    <n v="409119.77999999991"/>
    <n v="743659.8600000001"/>
    <n v="11506750.25"/>
    <n v="683888.32"/>
    <n v="1108386.8399999999"/>
    <n v="2604673.6"/>
    <n v="2910281.1275000004"/>
    <n v="1438660.7061041738"/>
    <n v="935773.79088019917"/>
    <n v="788192.71753923886"/>
    <n v="708876.60384114133"/>
    <n v="809498.83030799392"/>
    <n v="774283.58002799237"/>
    <n v="1188491.4200257531"/>
    <n v="1017006.2972833706"/>
    <n v="895154.55064417282"/>
    <n v="982389.77931881743"/>
    <n v="11739732.799631713"/>
    <n v="855823.81661887607"/>
    <n v="858488.67773172609"/>
    <n v="860494.82202474913"/>
    <n v="812256.64044546196"/>
    <n v="810022.75596506661"/>
    <n v="808340.81267753849"/>
    <n v="9088469.5727355331"/>
    <x v="0"/>
  </r>
  <r>
    <s v="251381A:Meters - Bl - Flag"/>
    <x v="54"/>
    <x v="46"/>
    <s v="PJ_DIST_METERS_UNSG"/>
    <x v="6"/>
    <n v="20180101"/>
    <s v="01"/>
    <s v="01"/>
    <s v="2018"/>
    <s v="01/01/2018"/>
    <n v="8948.86"/>
    <n v="7071.73"/>
    <n v="4913.1400000000003"/>
    <n v="0"/>
    <n v="4666.88"/>
    <n v="7115.07"/>
    <n v="2481.65"/>
    <n v="4744.51"/>
    <n v="2315.34"/>
    <n v="4318.8500000000004"/>
    <n v="2372.62"/>
    <n v="5233.1499999999996"/>
    <n v="54181.8"/>
    <n v="2315.1999999999998"/>
    <n v="4877.75"/>
    <n v="2322.8000000000002"/>
    <n v="14406.43"/>
    <n v="0"/>
    <n v="12083.63"/>
    <n v="0"/>
    <n v="0"/>
    <n v="12083.63"/>
    <n v="0"/>
    <n v="12083.63"/>
    <n v="0"/>
    <n v="0"/>
    <n v="0"/>
    <n v="50657.319999999992"/>
    <n v="4060.0966666666668"/>
    <n v="4060.0966666666668"/>
    <n v="4060.0966666666668"/>
    <n v="4060.0966666666668"/>
    <n v="4060.0966666666668"/>
    <n v="4060.0966666666668"/>
    <n v="36444.21"/>
    <x v="0"/>
  </r>
  <r>
    <s v="251382A:Meter Installations - Bl -Flag"/>
    <x v="55"/>
    <x v="47"/>
    <s v="PJ_DIST_METERS_UNSG"/>
    <x v="7"/>
    <n v="20180101"/>
    <s v="01"/>
    <s v="01"/>
    <s v="2018"/>
    <s v="01/01/2018"/>
    <n v="9551.9"/>
    <n v="7175.4"/>
    <n v="5092.84"/>
    <n v="10656.59"/>
    <n v="15769.99"/>
    <n v="15961.86"/>
    <n v="7760.64"/>
    <n v="10540"/>
    <n v="14186.41"/>
    <n v="12278.38"/>
    <n v="13923.62"/>
    <n v="9187.5499999999993"/>
    <n v="132085.18"/>
    <n v="12327.99"/>
    <n v="12861.37"/>
    <n v="3185.87"/>
    <n v="13865.259999999998"/>
    <n v="10674.519999999999"/>
    <n v="10672.689999999999"/>
    <n v="10685.55"/>
    <n v="0"/>
    <n v="10689.9"/>
    <n v="10692.569999999998"/>
    <n v="10644.99"/>
    <n v="10666.699999999999"/>
    <n v="10685.179999999998"/>
    <n v="10696.15"/>
    <n v="109973.51"/>
    <n v="10479.036666666667"/>
    <n v="10479.036666666667"/>
    <n v="10479.036666666667"/>
    <n v="10468.216666666667"/>
    <n v="10468.216666666667"/>
    <n v="10468.216666666667"/>
    <n v="105534.78"/>
    <x v="0"/>
  </r>
  <r>
    <s v="251AMRN:Meters (AMR) - Flag"/>
    <x v="56"/>
    <x v="48"/>
    <s v="PJ_DIST_METERS_UNSG"/>
    <x v="6"/>
    <n v="20191231"/>
    <s v="12"/>
    <s v="31"/>
    <s v="2019"/>
    <s v="12/31/20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2381A:Meters - BL - King"/>
    <x v="57"/>
    <x v="49"/>
    <s v="PJ_DIST_METERS_UNSG"/>
    <x v="6"/>
    <n v="20180501"/>
    <s v="05"/>
    <s v="01"/>
    <s v="2018"/>
    <s v="05/01/2018"/>
    <n v="6566.61"/>
    <n v="2456.5700000000002"/>
    <n v="4580.33"/>
    <n v="19662.88"/>
    <n v="0"/>
    <n v="4925.1099999999997"/>
    <n v="4744.53"/>
    <n v="2520.27"/>
    <n v="0"/>
    <n v="9245.9500000000007"/>
    <n v="0"/>
    <n v="6784.35"/>
    <n v="61486.600000000006"/>
    <n v="0"/>
    <n v="4873.55"/>
    <n v="2291.79"/>
    <n v="7662.29"/>
    <n v="5370.5"/>
    <n v="5370.5"/>
    <n v="5370.5"/>
    <n v="0"/>
    <n v="5370.5"/>
    <n v="5370.5"/>
    <n v="5370.5"/>
    <n v="5370.5"/>
    <n v="5370.5"/>
    <n v="5370.5"/>
    <n v="55996.79"/>
    <n v="5451.0566666666664"/>
    <n v="5451.0566666666664"/>
    <n v="5451.0566666666664"/>
    <n v="5451.0566666666664"/>
    <n v="5451.0566666666664"/>
    <n v="5451.0566666666664"/>
    <n v="54188.34"/>
    <x v="0"/>
  </r>
  <r>
    <s v="252382A:Meter Installations -Bl - King"/>
    <x v="58"/>
    <x v="50"/>
    <s v="PJ_DIST_METERS_UNSG"/>
    <x v="7"/>
    <n v="20180501"/>
    <s v="05"/>
    <s v="01"/>
    <s v="2018"/>
    <s v="05/01/2018"/>
    <n v="5994.6"/>
    <n v="9016.24"/>
    <n v="8598.6"/>
    <n v="11674.74"/>
    <n v="12513.07"/>
    <n v="7578.11"/>
    <n v="8641.24"/>
    <n v="7088.79"/>
    <n v="12169.04"/>
    <n v="12176.16"/>
    <n v="9726.68"/>
    <n v="5437.72"/>
    <n v="110614.98999999999"/>
    <n v="7954.38"/>
    <n v="14439.78"/>
    <n v="2374.4699999999998"/>
    <n v="20391.140000000003"/>
    <n v="17995.66"/>
    <n v="17987.77"/>
    <n v="18043.260000000002"/>
    <n v="0"/>
    <n v="18062.050000000003"/>
    <n v="18073.54"/>
    <n v="17868.170000000006"/>
    <n v="17961.910000000003"/>
    <n v="18041.700000000004"/>
    <n v="18089.000000000004"/>
    <n v="182514.2"/>
    <n v="18116.706666666661"/>
    <n v="18116.706666666661"/>
    <n v="18116.706666666661"/>
    <n v="18070.329999999994"/>
    <n v="18070.329999999994"/>
    <n v="18070.329999999994"/>
    <n v="180521.88999999996"/>
    <x v="0"/>
  </r>
  <r>
    <s v="252391A:UNSG Non-AFUDC"/>
    <x v="59"/>
    <x v="51"/>
    <s v="PJ_DIST_METERS_UNSG"/>
    <x v="8"/>
    <n v="20180920"/>
    <s v="09"/>
    <s v="20"/>
    <s v="2018"/>
    <s v="09/20/2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2850A:BMGS Meter Station"/>
    <x v="60"/>
    <x v="52"/>
    <s v="PJ_DIST_METERS_UNSG"/>
    <x v="9"/>
    <n v="20261231"/>
    <s v="12"/>
    <s v="31"/>
    <s v="2026"/>
    <s v="12/31/202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8473.206390081574"/>
    <n v="0"/>
    <n v="0"/>
    <n v="0"/>
    <n v="0"/>
    <n v="0"/>
    <n v="0"/>
    <n v="0"/>
    <n v="0"/>
    <n v="0"/>
    <n v="0"/>
    <n v="0"/>
    <n v="0"/>
    <n v="0"/>
    <n v="0"/>
    <x v="0"/>
  </r>
  <r>
    <s v="253381A:Meters - Bl - Pres"/>
    <x v="61"/>
    <x v="53"/>
    <s v="PJ_DIST_METERS_UNSG"/>
    <x v="6"/>
    <n v="20180101"/>
    <s v="01"/>
    <s v="01"/>
    <s v="2018"/>
    <s v="01/01/2018"/>
    <n v="19276.080000000002"/>
    <n v="4746.72"/>
    <n v="0"/>
    <n v="7115.79"/>
    <n v="191550.45"/>
    <n v="348638.06"/>
    <n v="0"/>
    <n v="244333.98"/>
    <n v="309796.46999999997"/>
    <n v="444817.28"/>
    <n v="496146.13"/>
    <n v="131050.4"/>
    <n v="2197471.3600000003"/>
    <n v="981889.73"/>
    <n v="47467.75"/>
    <n v="0"/>
    <n v="314715.51"/>
    <n v="236036.63"/>
    <n v="236036.63"/>
    <n v="236036.63"/>
    <n v="0"/>
    <n v="236036.63"/>
    <n v="236036.63"/>
    <n v="157357.75999999998"/>
    <n v="157357.75999999998"/>
    <n v="157357.75999999998"/>
    <n v="157357.75999999998"/>
    <n v="2124329.6999999997"/>
    <n v="212957.49666666667"/>
    <n v="212957.49666666667"/>
    <n v="212957.49666666667"/>
    <n v="212957.49666666667"/>
    <n v="212957.49666666667"/>
    <n v="212957.49666666667"/>
    <n v="1907176.02"/>
    <x v="0"/>
  </r>
  <r>
    <s v="253382A:Meter Installations -Bl - Pres"/>
    <x v="62"/>
    <x v="54"/>
    <s v="PJ_DIST_METERS_UNSG"/>
    <x v="7"/>
    <n v="20180101"/>
    <s v="01"/>
    <s v="01"/>
    <s v="2018"/>
    <s v="01/01/2018"/>
    <n v="14113.45"/>
    <n v="23359.77"/>
    <n v="32895.94"/>
    <n v="24969.39"/>
    <n v="17712.46"/>
    <n v="9985.5499999999993"/>
    <n v="8456.1200000000008"/>
    <n v="18999.62"/>
    <n v="13698.72"/>
    <n v="9361.34"/>
    <n v="20527.97"/>
    <n v="16149.01"/>
    <n v="210229.34"/>
    <n v="15749.38"/>
    <n v="13259.85"/>
    <n v="2392.5100000000002"/>
    <n v="32412.450000000004"/>
    <n v="29982.960000000003"/>
    <n v="29969.050000000007"/>
    <n v="30066.790000000005"/>
    <n v="0"/>
    <n v="30099.900000000005"/>
    <n v="30120.150000000005"/>
    <n v="37197.96"/>
    <n v="37404.379999999997"/>
    <n v="37580.060000000005"/>
    <n v="37684.239999999998"/>
    <n v="332517.94000000006"/>
    <n v="30220.17333333334"/>
    <n v="30220.17333333334"/>
    <n v="30220.17333333334"/>
    <n v="30138.333333333339"/>
    <n v="30138.333333333339"/>
    <n v="30138.333333333339"/>
    <n v="330942.16000000003"/>
    <x v="0"/>
  </r>
  <r>
    <s v="253AMRN:Meters (AMR) - Prescott"/>
    <x v="63"/>
    <x v="55"/>
    <s v="PJ_DIST_METERS_UNSG"/>
    <x v="6"/>
    <n v="20180101"/>
    <s v="01"/>
    <s v="01"/>
    <s v="2018"/>
    <s v="01/01/2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5381A:Meters - Bl - Verde"/>
    <x v="64"/>
    <x v="56"/>
    <s v="PJ_DIST_METERS_UNSG"/>
    <x v="6"/>
    <n v="20180101"/>
    <s v="01"/>
    <s v="01"/>
    <s v="2018"/>
    <s v="01/01/2018"/>
    <n v="2723.29"/>
    <n v="0"/>
    <n v="2402.66"/>
    <n v="2333.46"/>
    <n v="4896.3500000000004"/>
    <n v="0"/>
    <n v="2429.17"/>
    <n v="0"/>
    <n v="0"/>
    <n v="0"/>
    <n v="2372.63"/>
    <n v="0"/>
    <n v="17157.560000000001"/>
    <n v="0"/>
    <n v="0"/>
    <n v="0"/>
    <n v="16439.009999999998"/>
    <n v="0"/>
    <n v="8219.5"/>
    <n v="0"/>
    <n v="0"/>
    <n v="4109.76"/>
    <n v="0"/>
    <n v="4109.76"/>
    <n v="0"/>
    <n v="0"/>
    <n v="0"/>
    <n v="32878.03"/>
    <n v="5479.5800000000008"/>
    <n v="5479.5800000000008"/>
    <n v="5479.5800000000008"/>
    <n v="2739.7900000000004"/>
    <n v="2739.7900000000004"/>
    <n v="2739.7900000000004"/>
    <n v="28767.870000000003"/>
    <x v="0"/>
  </r>
  <r>
    <s v="255382A:Meter Installations-Bl - Verde"/>
    <x v="65"/>
    <x v="57"/>
    <s v="PJ_DIST_METERS_UNSG"/>
    <x v="7"/>
    <n v="20180101"/>
    <s v="01"/>
    <s v="01"/>
    <s v="2018"/>
    <s v="01/01/2018"/>
    <n v="5661.41"/>
    <n v="10663.63"/>
    <n v="13935.66"/>
    <n v="9452.8799999999992"/>
    <n v="6956.48"/>
    <n v="5474.79"/>
    <n v="4358.3500000000004"/>
    <n v="14553.05"/>
    <n v="16606.900000000001"/>
    <n v="15031.38"/>
    <n v="9842.44"/>
    <n v="3155.63"/>
    <n v="115692.59999999999"/>
    <n v="8312.51"/>
    <n v="8080.46"/>
    <n v="1605.97"/>
    <n v="11272.27"/>
    <n v="9652.0400000000009"/>
    <n v="9646.69"/>
    <n v="9684.36"/>
    <n v="0"/>
    <n v="9697.1200000000008"/>
    <n v="9704.92"/>
    <n v="9565.4500000000007"/>
    <n v="9629.1200000000008"/>
    <n v="9683.2999999999993"/>
    <n v="9715.43"/>
    <n v="98250.700000000012"/>
    <n v="9724.1299999999992"/>
    <n v="9724.1299999999992"/>
    <n v="9724.1299999999992"/>
    <n v="9692.6999999999989"/>
    <n v="9692.6999999999989"/>
    <n v="9692.6999999999989"/>
    <n v="96843.79"/>
    <x v="0"/>
  </r>
  <r>
    <s v="255AMRN:Meters (AMR) - Verde"/>
    <x v="66"/>
    <x v="58"/>
    <s v="PJ_DIST_METERS_UNSG"/>
    <x v="6"/>
    <n v="20180101"/>
    <s v="01"/>
    <s v="01"/>
    <s v="2018"/>
    <s v="01/01/2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6381A:Meters - Bl - Nog"/>
    <x v="67"/>
    <x v="59"/>
    <s v="PJ_DIST_METERS_UNSG"/>
    <x v="6"/>
    <n v="20180101"/>
    <s v="01"/>
    <s v="01"/>
    <s v="2018"/>
    <s v="01/01/2018"/>
    <n v="0"/>
    <n v="0"/>
    <n v="0"/>
    <n v="0"/>
    <n v="0"/>
    <n v="0"/>
    <n v="0"/>
    <n v="0"/>
    <n v="2315.35"/>
    <n v="0"/>
    <n v="0"/>
    <n v="0"/>
    <n v="2315.35"/>
    <n v="0"/>
    <n v="0"/>
    <n v="0"/>
    <n v="1038.95"/>
    <n v="1034.31"/>
    <n v="1031.25"/>
    <n v="1046.48"/>
    <n v="0"/>
    <n v="1053.68"/>
    <n v="1051.6499999999999"/>
    <n v="1006.71"/>
    <n v="1027.55"/>
    <n v="1046.29"/>
    <n v="1060.17"/>
    <n v="10397.040000000001"/>
    <n v="1072.5733333333333"/>
    <n v="1072.5733333333333"/>
    <n v="1072.5733333333333"/>
    <n v="1061.4000000000001"/>
    <n v="1061.4000000000001"/>
    <n v="1061.4000000000001"/>
    <n v="10542.64"/>
    <x v="0"/>
  </r>
  <r>
    <s v="256382A:Meter Installations - Bl - Nog"/>
    <x v="68"/>
    <x v="60"/>
    <s v="PJ_DIST_METERS_UNSG"/>
    <x v="7"/>
    <n v="20180101"/>
    <s v="01"/>
    <s v="01"/>
    <s v="2018"/>
    <s v="01/01/2018"/>
    <n v="1018.64"/>
    <n v="1599.77"/>
    <n v="2661.24"/>
    <n v="2852.8"/>
    <n v="408.48"/>
    <n v="1350.8"/>
    <n v="414.68"/>
    <n v="1633.64"/>
    <n v="1799.21"/>
    <n v="1551.38"/>
    <n v="1732.8"/>
    <n v="996.94"/>
    <n v="18020.38"/>
    <n v="1342.41"/>
    <n v="903.33"/>
    <n v="125.07"/>
    <n v="2260.6500000000005"/>
    <n v="2133.7000000000003"/>
    <n v="2133.0100000000002"/>
    <n v="2137.94"/>
    <n v="0"/>
    <n v="2139.62"/>
    <n v="2140.65"/>
    <n v="2122.3500000000004"/>
    <n v="2130.7000000000003"/>
    <n v="2137.81"/>
    <n v="2142.0099999999998"/>
    <n v="21478.440000000002"/>
    <n v="2143.1399999999994"/>
    <n v="2143.1399999999994"/>
    <n v="2143.1399999999994"/>
    <n v="2139.0199999999995"/>
    <n v="2139.0199999999995"/>
    <n v="2139.0199999999995"/>
    <n v="21379.35"/>
    <x v="0"/>
  </r>
  <r>
    <s v="257381A:Meters - Bl - SL"/>
    <x v="69"/>
    <x v="61"/>
    <s v="PJ_DIST_METERS_UNSG"/>
    <x v="6"/>
    <n v="20180101"/>
    <s v="01"/>
    <s v="01"/>
    <s v="2018"/>
    <s v="01/01/2018"/>
    <n v="2402.67"/>
    <n v="2402.67"/>
    <n v="0"/>
    <n v="0"/>
    <n v="0"/>
    <n v="0"/>
    <n v="0"/>
    <n v="9261.3799999999992"/>
    <n v="0"/>
    <n v="6784.35"/>
    <n v="11471.23"/>
    <n v="13679.84"/>
    <n v="46002.14"/>
    <n v="4535.46"/>
    <n v="2383.0100000000002"/>
    <n v="0"/>
    <n v="0"/>
    <n v="9005.7199999999993"/>
    <n v="0"/>
    <n v="9005.7199999999993"/>
    <n v="0"/>
    <n v="9005.7199999999993"/>
    <n v="0"/>
    <n v="0"/>
    <n v="9005.7199999999993"/>
    <n v="0"/>
    <n v="0"/>
    <n v="36022.879999999997"/>
    <n v="3254.003333333334"/>
    <n v="3254.003333333334"/>
    <n v="3254.003333333334"/>
    <n v="3254.003333333334"/>
    <n v="3254.003333333334"/>
    <n v="3254.003333333334"/>
    <n v="28529.740000000005"/>
    <x v="0"/>
  </r>
  <r>
    <s v="257382A:Meter Installations - Bl -SL"/>
    <x v="70"/>
    <x v="62"/>
    <s v="PJ_DIST_METERS_UNSG"/>
    <x v="7"/>
    <n v="20180101"/>
    <s v="01"/>
    <s v="01"/>
    <s v="2018"/>
    <s v="01/01/2018"/>
    <n v="10780.49"/>
    <n v="6673.84"/>
    <n v="12582.22"/>
    <n v="3854.9"/>
    <n v="8456.6299999999992"/>
    <n v="4208.37"/>
    <n v="2411.08"/>
    <n v="9284.69"/>
    <n v="7566.29"/>
    <n v="13015.74"/>
    <n v="6693.82"/>
    <n v="12424.71"/>
    <n v="97952.78"/>
    <n v="3438.56"/>
    <n v="5975.71"/>
    <n v="811.37"/>
    <n v="6334.13"/>
    <n v="5519.670000000001"/>
    <n v="5518.52"/>
    <n v="5526.6600000000008"/>
    <n v="0"/>
    <n v="5529.4100000000008"/>
    <n v="5531.1000000000013"/>
    <n v="5501.0000000000009"/>
    <n v="5514.7400000000007"/>
    <n v="5526.4300000000012"/>
    <n v="5533.3700000000008"/>
    <n v="56035.030000000006"/>
    <n v="5535.1899999999987"/>
    <n v="5535.1899999999987"/>
    <n v="5535.1899999999987"/>
    <n v="5528.4033333333327"/>
    <n v="5528.4033333333327"/>
    <n v="5528.4033333333327"/>
    <n v="55266.319999999992"/>
    <x v="0"/>
  </r>
  <r>
    <s v="FBOGIMP:UNG Improvement FPA Only"/>
    <x v="71"/>
    <x v="6"/>
    <s v="PJ_DIST_METERS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METERS_UNSG"/>
    <x v="7"/>
    <x v="7"/>
    <m/>
    <x v="2"/>
    <m/>
    <m/>
    <m/>
    <m/>
    <m/>
    <n v="87038"/>
    <n v="75166.34"/>
    <n v="87662.630000000019"/>
    <n v="92573.430000000008"/>
    <n v="262930.79000000004"/>
    <n v="405237.72"/>
    <n v="41697.46"/>
    <n v="322959.93"/>
    <n v="380453.72999999992"/>
    <n v="528580.81000000006"/>
    <n v="574809.93999999994"/>
    <n v="204099.3"/>
    <n v="3063210.08"/>
    <n v="1037865.62"/>
    <n v="115122.56000000003"/>
    <n v="15109.85"/>
    <n v="440798.09000000008"/>
    <n v="327405.70999999996"/>
    <n v="338669.24"/>
    <n v="327603.8899999999"/>
    <n v="28473.206390081574"/>
    <n v="343877.92"/>
    <n v="318721.71000000002"/>
    <n v="262828.28000000003"/>
    <n v="256069.08"/>
    <n v="247429.02999999997"/>
    <n v="247648.62999999998"/>
    <n v="3111051.58"/>
    <n v="308493.18333333335"/>
    <n v="308493.18333333335"/>
    <n v="308493.18333333335"/>
    <n v="305560.84666666668"/>
    <n v="305560.84666666668"/>
    <n v="305560.84666666668"/>
    <n v="2856137.11"/>
    <x v="0"/>
  </r>
  <r>
    <s v="251383A:Regulators - Blanket - Flag"/>
    <x v="72"/>
    <x v="63"/>
    <s v="PJ_DIST_REGULATORS_UNSG"/>
    <x v="10"/>
    <n v="20180501"/>
    <s v="05"/>
    <s v="01"/>
    <s v="2018"/>
    <s v="05/01/2018"/>
    <n v="3458.36"/>
    <n v="1237.01"/>
    <n v="2254.7399999999998"/>
    <n v="2283.83"/>
    <n v="1723.91"/>
    <n v="79.819999999999993"/>
    <n v="1827.11"/>
    <n v="2299.0300000000002"/>
    <n v="1796.36"/>
    <n v="2273.25"/>
    <n v="1754.54"/>
    <n v="5871.85"/>
    <n v="26859.809999999998"/>
    <n v="1222.9100000000001"/>
    <n v="1816.33"/>
    <n v="1166.79"/>
    <n v="3852.04"/>
    <n v="2685.25"/>
    <n v="2685.25"/>
    <n v="2685.25"/>
    <n v="0"/>
    <n v="2685.25"/>
    <n v="2685.25"/>
    <n v="2685.25"/>
    <n v="2685.25"/>
    <n v="2685.25"/>
    <n v="2685.25"/>
    <n v="28019.29"/>
    <n v="2725.53"/>
    <n v="2725.53"/>
    <n v="2725.53"/>
    <n v="2725.53"/>
    <n v="2725.53"/>
    <n v="2725.53"/>
    <n v="27094.18"/>
    <x v="0"/>
  </r>
  <r>
    <s v="251384A:Regulator Install - Bl - Flag"/>
    <x v="73"/>
    <x v="64"/>
    <s v="PJ_DIST_REGULATORS_UNSG"/>
    <x v="11"/>
    <n v="20180501"/>
    <s v="05"/>
    <s v="01"/>
    <s v="2018"/>
    <s v="05/01/2018"/>
    <n v="1202.05"/>
    <n v="2181.6"/>
    <n v="705.31"/>
    <n v="1359.12"/>
    <n v="1078.07"/>
    <n v="1044.8800000000001"/>
    <n v="1346.94"/>
    <n v="1793.9"/>
    <n v="2765.82"/>
    <n v="2786.65"/>
    <n v="3240.39"/>
    <n v="970.44"/>
    <n v="20475.169999999998"/>
    <n v="2778.28"/>
    <n v="1609.23"/>
    <n v="316.06"/>
    <n v="2375.91"/>
    <n v="2055.11"/>
    <n v="2053.33"/>
    <n v="2065.85"/>
    <n v="0"/>
    <n v="2070.1"/>
    <n v="2072.71"/>
    <n v="2026.3000000000002"/>
    <n v="2047.4900000000002"/>
    <n v="2065.5100000000002"/>
    <n v="2076.1999999999998"/>
    <n v="20908.510000000002"/>
    <n v="2079.1166666666668"/>
    <n v="2079.1166666666668"/>
    <n v="2079.1166666666668"/>
    <n v="2068.66"/>
    <n v="2068.66"/>
    <n v="2068.66"/>
    <n v="20658.830000000002"/>
    <x v="0"/>
  </r>
  <r>
    <s v="252383A:Regulators - Blanket - King"/>
    <x v="74"/>
    <x v="65"/>
    <s v="PJ_DIST_REGULATORS_UNSG"/>
    <x v="10"/>
    <n v="20180501"/>
    <s v="05"/>
    <s v="01"/>
    <s v="2018"/>
    <s v="05/01/2018"/>
    <n v="1741.91"/>
    <n v="1979.21"/>
    <n v="3543.82"/>
    <n v="8865.69"/>
    <n v="1970.15"/>
    <n v="2958.2"/>
    <n v="2028.46"/>
    <n v="4105.9799999999996"/>
    <n v="3079.47"/>
    <n v="3509.1"/>
    <n v="4010.39"/>
    <n v="2964.65"/>
    <n v="40757.03"/>
    <n v="3339.25"/>
    <n v="5991.34"/>
    <n v="933.43"/>
    <n v="4513.76"/>
    <n v="3580.33"/>
    <n v="3580.33"/>
    <n v="3580.33"/>
    <n v="0"/>
    <n v="3580.33"/>
    <n v="3580.33"/>
    <n v="3580.33"/>
    <n v="3580.33"/>
    <n v="3580.33"/>
    <n v="3580.33"/>
    <n v="36736.729999999996"/>
    <n v="3634.0366666666669"/>
    <n v="3634.0366666666669"/>
    <n v="3634.0366666666669"/>
    <n v="3634.0366666666669"/>
    <n v="3634.0366666666669"/>
    <n v="3634.0366666666669"/>
    <n v="36125.54"/>
    <x v="0"/>
  </r>
  <r>
    <s v="252384A:Regulator Install - Bl - King"/>
    <x v="75"/>
    <x v="66"/>
    <s v="PJ_DIST_REGULATORS_UNSG"/>
    <x v="11"/>
    <n v="20180501"/>
    <s v="05"/>
    <s v="01"/>
    <s v="2018"/>
    <s v="05/01/2018"/>
    <n v="3204.25"/>
    <n v="5782.64"/>
    <n v="2731.87"/>
    <n v="3744.58"/>
    <n v="3377.07"/>
    <n v="3233.57"/>
    <n v="2513.9299999999998"/>
    <n v="3299.24"/>
    <n v="3307.49"/>
    <n v="3605.16"/>
    <n v="2214.58"/>
    <n v="2448.06"/>
    <n v="39462.439999999995"/>
    <n v="4694.32"/>
    <n v="3430.1"/>
    <n v="942.56"/>
    <n v="3768.4900000000007"/>
    <n v="2820.5600000000009"/>
    <n v="2818.5600000000004"/>
    <n v="2832.7400000000007"/>
    <n v="0"/>
    <n v="2837.5400000000009"/>
    <n v="2840.4800000000005"/>
    <n v="2787.9600000000009"/>
    <n v="2811.9300000000003"/>
    <n v="2832.3400000000011"/>
    <n v="2844.4300000000007"/>
    <n v="29195.030000000006"/>
    <n v="2855.2133333333331"/>
    <n v="2855.2133333333331"/>
    <n v="2855.2133333333331"/>
    <n v="2843.3333333333335"/>
    <n v="2843.3333333333335"/>
    <n v="2843.3333333333335"/>
    <n v="28372.300000000003"/>
    <x v="0"/>
  </r>
  <r>
    <s v="253383A:Regulators - Blanket - Pres"/>
    <x v="76"/>
    <x v="67"/>
    <s v="PJ_DIST_REGULATORS_UNSG"/>
    <x v="10"/>
    <n v="20180501"/>
    <s v="05"/>
    <s v="01"/>
    <s v="2018"/>
    <s v="05/01/2018"/>
    <n v="9360.02"/>
    <n v="6352.22"/>
    <n v="4173.8"/>
    <n v="5312.58"/>
    <n v="5550.07"/>
    <n v="5941.66"/>
    <n v="4105.97"/>
    <n v="5231.7700000000004"/>
    <n v="4616.2700000000004"/>
    <n v="589.79999999999995"/>
    <n v="12798.5"/>
    <n v="1310.8"/>
    <n v="65343.46"/>
    <n v="5122.2700000000004"/>
    <n v="39.64"/>
    <n v="0"/>
    <n v="5937.0199999999995"/>
    <n v="5937.0199999999995"/>
    <n v="5937.0199999999995"/>
    <n v="5937.0199999999995"/>
    <n v="0"/>
    <n v="5937.0199999999995"/>
    <n v="5937.0199999999995"/>
    <n v="5937.0199999999995"/>
    <n v="5937.0199999999995"/>
    <n v="5937.0199999999995"/>
    <n v="5937.0199999999995"/>
    <n v="59370.2"/>
    <n v="6026.0766666666668"/>
    <n v="6026.0766666666668"/>
    <n v="6026.0766666666668"/>
    <n v="6026.0766666666668"/>
    <n v="6026.0766666666668"/>
    <n v="6026.0766666666668"/>
    <n v="59904.539999999994"/>
    <x v="0"/>
  </r>
  <r>
    <s v="253384A:Regulator Install - Bl - Pres"/>
    <x v="77"/>
    <x v="68"/>
    <s v="PJ_DIST_REGULATORS_UNSG"/>
    <x v="11"/>
    <n v="20180501"/>
    <s v="05"/>
    <s v="01"/>
    <s v="2018"/>
    <s v="05/01/2018"/>
    <n v="6619.03"/>
    <n v="7567.64"/>
    <n v="6597.25"/>
    <n v="5309.22"/>
    <n v="6017.69"/>
    <n v="6118.2"/>
    <n v="4146.04"/>
    <n v="9203.64"/>
    <n v="4306.43"/>
    <n v="4997.75"/>
    <n v="4980.2299999999996"/>
    <n v="3010.42"/>
    <n v="68873.539999999994"/>
    <n v="5008.24"/>
    <n v="4909.0600000000004"/>
    <n v="1063.45"/>
    <n v="2053.0500000000002"/>
    <n v="987.28"/>
    <n v="986.41000000000008"/>
    <n v="992.55"/>
    <n v="0"/>
    <n v="994.62"/>
    <n v="995.88"/>
    <n v="973.2"/>
    <n v="983.56"/>
    <n v="992.37"/>
    <n v="997.58999999999992"/>
    <n v="10956.509999999998"/>
    <n v="1002.8700000000002"/>
    <n v="1002.8700000000002"/>
    <n v="1002.8700000000002"/>
    <n v="997.73666666666679"/>
    <n v="997.73666666666679"/>
    <n v="997.73666666666679"/>
    <n v="9948.5400000000009"/>
    <x v="0"/>
  </r>
  <r>
    <s v="255383A:Regulators - Blanket - Verde"/>
    <x v="78"/>
    <x v="69"/>
    <s v="PJ_DIST_REGULATORS_UNSG"/>
    <x v="10"/>
    <n v="20180501"/>
    <s v="05"/>
    <s v="01"/>
    <s v="2018"/>
    <s v="05/01/2018"/>
    <n v="2860.02"/>
    <n v="3844.97"/>
    <n v="4219.8100000000004"/>
    <n v="80.95"/>
    <n v="2461.56"/>
    <n v="4698.2"/>
    <n v="3438.81"/>
    <n v="3374.55"/>
    <n v="2294.31"/>
    <n v="1503.9"/>
    <n v="1043.21"/>
    <n v="1002.59"/>
    <n v="30822.880000000001"/>
    <n v="528.79999999999995"/>
    <n v="987.43"/>
    <n v="189.08"/>
    <n v="1800.23"/>
    <n v="1611.15"/>
    <n v="1611.15"/>
    <n v="1611.15"/>
    <n v="0"/>
    <n v="1611.15"/>
    <n v="1611.15"/>
    <n v="1611.15"/>
    <n v="1611.15"/>
    <n v="1611.15"/>
    <n v="1611.15"/>
    <n v="16300.580000000002"/>
    <n v="1635.3166666666666"/>
    <n v="1635.3166666666666"/>
    <n v="1635.3166666666666"/>
    <n v="1635.3166666666666"/>
    <n v="1635.3166666666666"/>
    <n v="1635.3166666666666"/>
    <n v="16256.5"/>
    <x v="0"/>
  </r>
  <r>
    <s v="255384A:Regulator Install- Bl - Verde"/>
    <x v="79"/>
    <x v="70"/>
    <s v="PJ_DIST_REGULATORS_UNSG"/>
    <x v="11"/>
    <n v="20180501"/>
    <s v="05"/>
    <s v="01"/>
    <s v="2018"/>
    <s v="05/01/2018"/>
    <n v="2047.84"/>
    <n v="2826.55"/>
    <n v="4356.92"/>
    <n v="2704.83"/>
    <n v="852.58"/>
    <n v="1879.46"/>
    <n v="1667.37"/>
    <n v="3132.83"/>
    <n v="1688.11"/>
    <n v="2288.33"/>
    <n v="2918.93"/>
    <n v="1158.82"/>
    <n v="27522.57"/>
    <n v="3671.02"/>
    <n v="3770.01"/>
    <n v="929.45"/>
    <n v="3096.6099999999997"/>
    <n v="2162.16"/>
    <n v="2160.29"/>
    <n v="2173.4900000000002"/>
    <n v="0"/>
    <n v="2177.9500000000003"/>
    <n v="2180.6799999999998"/>
    <n v="2131.86"/>
    <n v="2154.15"/>
    <n v="2173.11"/>
    <n v="2184.35"/>
    <n v="22594.65"/>
    <n v="2187.42"/>
    <n v="2187.42"/>
    <n v="2187.42"/>
    <n v="2176.42"/>
    <n v="2176.42"/>
    <n v="2176.42"/>
    <n v="21734.99"/>
    <x v="0"/>
  </r>
  <r>
    <s v="256101R:Mains - Blanket Refund - Nog"/>
    <x v="80"/>
    <x v="71"/>
    <s v="PJ_DIST_REGULATORS_UNSG"/>
    <x v="4"/>
    <n v="20320101"/>
    <s v="01"/>
    <s v="01"/>
    <s v="2032"/>
    <s v="01/01/20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-1715.97"/>
    <n v="0"/>
    <n v="0"/>
    <n v="-6917.32"/>
    <n v="0"/>
    <n v="0"/>
    <n v="0"/>
    <n v="0"/>
    <n v="-8633.2899999999991"/>
    <n v="0"/>
    <n v="0"/>
    <n v="0"/>
    <n v="0"/>
    <n v="0"/>
    <n v="0"/>
    <n v="0"/>
    <x v="0"/>
  </r>
  <r>
    <s v="256383A:Regulators - Blanket - Nog"/>
    <x v="81"/>
    <x v="72"/>
    <s v="PJ_DIST_REGULATORS_UNSG"/>
    <x v="10"/>
    <n v="20180501"/>
    <s v="05"/>
    <s v="01"/>
    <s v="2018"/>
    <s v="05/01/2018"/>
    <n v="442.74"/>
    <n v="860.23"/>
    <n v="776.61"/>
    <n v="122"/>
    <n v="490.28"/>
    <n v="41.04"/>
    <n v="127.14"/>
    <n v="938.69"/>
    <n v="725.91"/>
    <n v="410.8"/>
    <n v="371.33"/>
    <n v="830.85"/>
    <n v="6137.619999999999"/>
    <n v="118.91"/>
    <n v="322.73"/>
    <n v="0"/>
    <n v="179.01999999999998"/>
    <n v="179.01999999999998"/>
    <n v="179.01999999999998"/>
    <n v="179.01999999999998"/>
    <n v="0"/>
    <n v="179.01999999999998"/>
    <n v="179.01999999999998"/>
    <n v="179.01999999999998"/>
    <n v="179.01999999999998"/>
    <n v="179.01999999999998"/>
    <n v="179.01999999999998"/>
    <n v="1790.1999999999998"/>
    <n v="181.70333333333335"/>
    <n v="181.70333333333335"/>
    <n v="181.70333333333335"/>
    <n v="181.70333333333335"/>
    <n v="181.70333333333335"/>
    <n v="181.70333333333335"/>
    <n v="1806.3"/>
    <x v="0"/>
  </r>
  <r>
    <s v="256384A:Regulator Install - Bl - Nog"/>
    <x v="82"/>
    <x v="73"/>
    <s v="PJ_DIST_REGULATORS_UNSG"/>
    <x v="11"/>
    <n v="20180501"/>
    <s v="05"/>
    <s v="01"/>
    <s v="2018"/>
    <s v="05/01/2018"/>
    <n v="-158.18"/>
    <n v="114.88"/>
    <n v="169.26"/>
    <n v="-32.409999999999997"/>
    <n v="241.43"/>
    <n v="44.83"/>
    <n v="0"/>
    <n v="369.17"/>
    <n v="-17.52"/>
    <n v="148.97999999999999"/>
    <n v="-21.6"/>
    <n v="445.64"/>
    <n v="1304.48"/>
    <n v="653.32000000000005"/>
    <n v="14.16"/>
    <n v="29.39"/>
    <n v="67.62"/>
    <n v="38.15"/>
    <n v="38.11"/>
    <n v="38.35"/>
    <n v="0"/>
    <n v="38.42"/>
    <n v="38.47"/>
    <n v="37.61"/>
    <n v="38"/>
    <n v="38.339999999999996"/>
    <n v="38.54"/>
    <n v="411.61"/>
    <n v="38.590000000000003"/>
    <n v="38.590000000000003"/>
    <n v="38.590000000000003"/>
    <n v="38.393333333333338"/>
    <n v="38.393333333333338"/>
    <n v="38.393333333333338"/>
    <n v="383.44000000000005"/>
    <x v="0"/>
  </r>
  <r>
    <s v="257383A:Regulators - Blanket - SL"/>
    <x v="83"/>
    <x v="74"/>
    <s v="PJ_DIST_REGULATORS_UNSG"/>
    <x v="10"/>
    <n v="20180501"/>
    <s v="05"/>
    <s v="01"/>
    <s v="2018"/>
    <s v="05/01/2018"/>
    <n v="1880.76"/>
    <n v="3624.03"/>
    <n v="575"/>
    <n v="0"/>
    <n v="1253.54"/>
    <n v="1477.62"/>
    <n v="1135.8399999999999"/>
    <n v="3079.49"/>
    <n v="772.46"/>
    <n v="0"/>
    <n v="2936.01"/>
    <n v="5281.1"/>
    <n v="22015.850000000002"/>
    <n v="2999.26"/>
    <n v="1173.56"/>
    <n v="0"/>
    <n v="1059.3799999999999"/>
    <n v="1059.3799999999999"/>
    <n v="1059.3799999999999"/>
    <n v="1059.3799999999999"/>
    <n v="0"/>
    <n v="1059.3799999999999"/>
    <n v="1059.3799999999999"/>
    <n v="1059.3799999999999"/>
    <n v="1059.3799999999999"/>
    <n v="1059.3799999999999"/>
    <n v="1059.3799999999999"/>
    <n v="10593.8"/>
    <n v="1075.2733333333333"/>
    <n v="1075.2733333333333"/>
    <n v="1075.2733333333333"/>
    <n v="1075.2733333333333"/>
    <n v="1075.2733333333333"/>
    <n v="1075.2733333333333"/>
    <n v="10689.16"/>
    <x v="0"/>
  </r>
  <r>
    <s v="257384A:Regulator Install - Bl - SL"/>
    <x v="84"/>
    <x v="75"/>
    <s v="PJ_DIST_REGULATORS_UNSG"/>
    <x v="11"/>
    <n v="20180501"/>
    <s v="05"/>
    <s v="01"/>
    <s v="2018"/>
    <s v="05/01/2018"/>
    <n v="1339.98"/>
    <n v="1627.65"/>
    <n v="1001.07"/>
    <n v="1384.33"/>
    <n v="1495.41"/>
    <n v="1281.6400000000001"/>
    <n v="2015.8"/>
    <n v="718.95"/>
    <n v="2352.3000000000002"/>
    <n v="2042.4"/>
    <n v="2019.17"/>
    <n v="2213.6999999999998"/>
    <n v="19492.400000000001"/>
    <n v="2668.78"/>
    <n v="1497.48"/>
    <n v="360.89"/>
    <n v="1874.2199999999998"/>
    <n v="1509.8400000000001"/>
    <n v="1508.54"/>
    <n v="1517.75"/>
    <n v="0"/>
    <n v="1520.8600000000001"/>
    <n v="1522.77"/>
    <n v="1488.69"/>
    <n v="1504.2399999999998"/>
    <n v="1517.48"/>
    <n v="1525.3400000000001"/>
    <n v="15489.73"/>
    <n v="1527.4733333333334"/>
    <n v="1527.4733333333334"/>
    <n v="1527.4733333333334"/>
    <n v="1519.79"/>
    <n v="1519.79"/>
    <n v="1519.79"/>
    <n v="15177.54"/>
    <x v="0"/>
  </r>
  <r>
    <s v="PJ_DIST_REGULATORS_UNSG"/>
    <x v="7"/>
    <x v="7"/>
    <m/>
    <x v="12"/>
    <m/>
    <m/>
    <m/>
    <m/>
    <m/>
    <n v="33998.78"/>
    <n v="37998.630000000005"/>
    <n v="31105.460000000003"/>
    <n v="31134.720000000001"/>
    <n v="26511.760000000002"/>
    <n v="28799.119999999999"/>
    <n v="24353.41"/>
    <n v="37547.239999999991"/>
    <n v="27687.41"/>
    <n v="24156.120000000003"/>
    <n v="38265.68"/>
    <n v="27508.920000000002"/>
    <n v="369067.25"/>
    <n v="32805.359999999993"/>
    <n v="25561.07"/>
    <n v="5931.1"/>
    <n v="30577.350000000002"/>
    <n v="24625.250000000004"/>
    <n v="24617.390000000007"/>
    <n v="22956.910000000003"/>
    <n v="0"/>
    <n v="24691.640000000003"/>
    <n v="17785.820000000003"/>
    <n v="24497.770000000004"/>
    <n v="24591.520000000004"/>
    <n v="24671.300000000003"/>
    <n v="24718.600000000002"/>
    <n v="243733.55000000005"/>
    <n v="24968.620000000003"/>
    <n v="24968.620000000003"/>
    <n v="24968.620000000003"/>
    <n v="24922.270000000004"/>
    <n v="24922.270000000004"/>
    <n v="24922.270000000004"/>
    <n v="248151.86000000004"/>
    <x v="0"/>
  </r>
  <r>
    <s v="251380A:Services - Bl - Flag"/>
    <x v="85"/>
    <x v="76"/>
    <s v="PJ_DIST_SRVCS_UNSG"/>
    <x v="5"/>
    <n v="20180501"/>
    <s v="05"/>
    <s v="01"/>
    <s v="2018"/>
    <s v="05/01/2018"/>
    <n v="84055.38"/>
    <n v="107909.22"/>
    <n v="178353.9"/>
    <n v="143235.79"/>
    <n v="198680.84"/>
    <n v="259943.24"/>
    <n v="63695.6"/>
    <n v="121721.37"/>
    <n v="129680.66"/>
    <n v="161026.59"/>
    <n v="106313.67"/>
    <n v="153263.85"/>
    <n v="1707880.1099999999"/>
    <n v="189241.57"/>
    <n v="239412.57"/>
    <n v="64684.75"/>
    <n v="191259.86"/>
    <n v="90082.25"/>
    <n v="131161.88000000003"/>
    <n v="168797.01000000004"/>
    <n v="0"/>
    <n v="169855.29000000004"/>
    <n v="169571.54000000004"/>
    <n v="101546.29999999999"/>
    <n v="137666.97"/>
    <n v="139772.32"/>
    <n v="170818.58000000005"/>
    <n v="1470532.0000000002"/>
    <n v="171634.1466666667"/>
    <n v="171634.1466666667"/>
    <n v="171634.1466666667"/>
    <n v="169975.87666666671"/>
    <n v="169975.87666666671"/>
    <n v="169975.87666666671"/>
    <n v="1574634.2400000002"/>
    <x v="0"/>
  </r>
  <r>
    <s v="251380R:Service Repl - Flag"/>
    <x v="86"/>
    <x v="77"/>
    <s v="PJ_DIST_SRVCS_UNSG"/>
    <x v="5"/>
    <n v="20180501"/>
    <s v="05"/>
    <s v="01"/>
    <s v="2018"/>
    <s v="05/01/2018"/>
    <n v="-24.7"/>
    <n v="-1580.53"/>
    <n v="0"/>
    <n v="-2448"/>
    <n v="3566.64"/>
    <n v="-799.99"/>
    <n v="12396.91"/>
    <n v="11050.63"/>
    <n v="109578.89"/>
    <n v="20368.54"/>
    <n v="1090.5"/>
    <n v="36.520000000000003"/>
    <n v="153235.41"/>
    <n v="-2256.67"/>
    <n v="171.61"/>
    <n v="279.47000000000003"/>
    <n v="4451.92"/>
    <n v="3041.43"/>
    <n v="4161.45"/>
    <n v="4182.5999999999995"/>
    <n v="0"/>
    <n v="4189.76"/>
    <n v="4194.1399999999994"/>
    <n v="3373.23"/>
    <n v="4151.6000000000004"/>
    <n v="4182.0099999999993"/>
    <n v="4200.03"/>
    <n v="40128.17"/>
    <n v="4221.7366666666667"/>
    <n v="4221.7366666666667"/>
    <n v="4221.7366666666667"/>
    <n v="4204"/>
    <n v="4204"/>
    <n v="4204"/>
    <n v="41184.080000000002"/>
    <x v="0"/>
  </r>
  <r>
    <s v="252380A:Services - Bl - King"/>
    <x v="87"/>
    <x v="78"/>
    <s v="PJ_DIST_SRVCS_UNSG"/>
    <x v="5"/>
    <n v="20180501"/>
    <s v="05"/>
    <s v="01"/>
    <s v="2018"/>
    <s v="05/01/2018"/>
    <n v="38300.31"/>
    <n v="54755.54"/>
    <n v="139525.98000000001"/>
    <n v="47874.77"/>
    <n v="56404.57"/>
    <n v="107346.66"/>
    <n v="90258.66"/>
    <n v="21261.14"/>
    <n v="39384.400000000001"/>
    <n v="113580.53"/>
    <n v="51783.89"/>
    <n v="68440.45"/>
    <n v="828916.9"/>
    <n v="107991.83"/>
    <n v="81055.039999999994"/>
    <n v="23698.57"/>
    <n v="94006.95"/>
    <n v="70041.58"/>
    <n v="69867.760000000009"/>
    <n v="70738.98000000001"/>
    <n v="0"/>
    <n v="71148.140000000014"/>
    <n v="71038.44"/>
    <n v="61833.930000000008"/>
    <n v="69651.89"/>
    <n v="70727.5"/>
    <n v="71520.590000000011"/>
    <n v="720575.76"/>
    <n v="71804.263333333336"/>
    <n v="71804.263333333336"/>
    <n v="71804.263333333336"/>
    <n v="71162.149999999994"/>
    <n v="71162.149999999994"/>
    <n v="71162.149999999994"/>
    <n v="702633.15"/>
    <x v="0"/>
  </r>
  <r>
    <s v="252380B:PI Service Repl- King"/>
    <x v="88"/>
    <x v="79"/>
    <s v="PJ_DIST_SRVCS_UNSG"/>
    <x v="5"/>
    <n v="20180501"/>
    <s v="05"/>
    <s v="01"/>
    <s v="2018"/>
    <s v="05/01/2018"/>
    <n v="0"/>
    <n v="0"/>
    <n v="0"/>
    <n v="0"/>
    <n v="0"/>
    <n v="0"/>
    <n v="0"/>
    <n v="0"/>
    <n v="0"/>
    <n v="0"/>
    <n v="0"/>
    <n v="0"/>
    <n v="0"/>
    <n v="0"/>
    <n v="0"/>
    <n v="-88337"/>
    <n v="-88337"/>
    <n v="0"/>
    <n v="0"/>
    <n v="0"/>
    <n v="0"/>
    <n v="0"/>
    <n v="0"/>
    <n v="0"/>
    <n v="0"/>
    <n v="0"/>
    <n v="0"/>
    <n v="-88337"/>
    <n v="0"/>
    <n v="0"/>
    <n v="0"/>
    <n v="0"/>
    <n v="0"/>
    <n v="0"/>
    <n v="0"/>
    <x v="0"/>
  </r>
  <r>
    <s v="252380R:Service Repl - King"/>
    <x v="89"/>
    <x v="80"/>
    <s v="PJ_DIST_SRVCS_UNSG"/>
    <x v="5"/>
    <n v="20320101"/>
    <s v="01"/>
    <s v="01"/>
    <s v="2032"/>
    <s v="01/01/2032"/>
    <n v="13504.1"/>
    <n v="10273.1"/>
    <n v="18698.669999999998"/>
    <n v="22666.43"/>
    <n v="10575.43"/>
    <n v="19929.37"/>
    <n v="27474.84"/>
    <n v="34737.29"/>
    <n v="25285.42"/>
    <n v="33578.589999999997"/>
    <n v="17069.240000000002"/>
    <n v="29767.34"/>
    <n v="263559.82"/>
    <n v="33526.68"/>
    <n v="18633.03"/>
    <n v="5973.71"/>
    <n v="13508.09"/>
    <n v="7522.17"/>
    <n v="7517.58"/>
    <n v="7549.82"/>
    <n v="0"/>
    <n v="7560.75"/>
    <n v="7567.43"/>
    <n v="7448.0899999999992"/>
    <n v="7502.5599999999995"/>
    <n v="7548.9199999999992"/>
    <n v="7576.4199999999992"/>
    <n v="81301.83"/>
    <n v="7610.9933333333347"/>
    <n v="7610.9933333333347"/>
    <n v="7610.9933333333347"/>
    <n v="7583.9433333333354"/>
    <n v="7583.9433333333354"/>
    <n v="7583.9433333333354"/>
    <n v="75660.800000000003"/>
    <x v="0"/>
  </r>
  <r>
    <s v="253380A:Services - Bl - Pres"/>
    <x v="90"/>
    <x v="81"/>
    <s v="PJ_DIST_SRVCS_UNSG"/>
    <x v="5"/>
    <n v="20180501"/>
    <s v="05"/>
    <s v="01"/>
    <s v="2018"/>
    <s v="05/01/2018"/>
    <n v="211224.94"/>
    <n v="281933.09999999998"/>
    <n v="235174.01"/>
    <n v="152261.71"/>
    <n v="199873.95"/>
    <n v="296911.35999999999"/>
    <n v="130579.4"/>
    <n v="190611.59"/>
    <n v="247913.26"/>
    <n v="176362.48"/>
    <n v="160883.41"/>
    <n v="144820.93"/>
    <n v="2428550.14"/>
    <n v="233197.11"/>
    <n v="264977.64"/>
    <n v="75024.62"/>
    <n v="281768.89"/>
    <n v="205804.77999999997"/>
    <n v="205192.71000000002"/>
    <n v="208260.59999999998"/>
    <n v="0"/>
    <n v="209701.46999999997"/>
    <n v="209315.13"/>
    <n v="200208.64000000007"/>
    <n v="204432.55"/>
    <n v="208220.16999999993"/>
    <n v="211012.98999999993"/>
    <n v="2143917.9299999997"/>
    <n v="212279.99999999997"/>
    <n v="212279.99999999997"/>
    <n v="212279.99999999997"/>
    <n v="210023.41"/>
    <n v="210023.41"/>
    <n v="210023.41"/>
    <n v="2090784.5799999996"/>
    <x v="0"/>
  </r>
  <r>
    <s v="253380B:PI Services Repl - Prescott"/>
    <x v="91"/>
    <x v="82"/>
    <s v="PJ_DIST_SRVCS_UNSG"/>
    <x v="5"/>
    <n v="20180501"/>
    <s v="05"/>
    <s v="01"/>
    <s v="2018"/>
    <s v="05/01/2018"/>
    <n v="2116.02"/>
    <n v="20.49"/>
    <n v="0"/>
    <n v="-1858.15"/>
    <n v="-22.13"/>
    <n v="-13040.99"/>
    <n v="-2557.4899999999998"/>
    <n v="1015.79"/>
    <n v="3007.99"/>
    <n v="2264.21"/>
    <n v="966"/>
    <n v="1617.76"/>
    <n v="-6470.5000000000009"/>
    <n v="3491.51"/>
    <n v="4348.88"/>
    <n v="0"/>
    <n v="695.92"/>
    <n v="695.45000000000016"/>
    <n v="695.16"/>
    <n v="696.68000000000006"/>
    <n v="0"/>
    <n v="697.37000000000012"/>
    <n v="697.18000000000006"/>
    <n v="692.7"/>
    <n v="694.77"/>
    <n v="696.64"/>
    <n v="698.01"/>
    <n v="6959.88"/>
    <n v="698.4799999999999"/>
    <n v="698.4799999999999"/>
    <n v="698.4799999999999"/>
    <n v="697.36333333333323"/>
    <n v="697.36333333333323"/>
    <n v="697.36333333333323"/>
    <n v="6969.6499999999987"/>
    <x v="0"/>
  </r>
  <r>
    <s v="253380C:PI Service Repl - Prescott Valley"/>
    <x v="92"/>
    <x v="83"/>
    <s v="PJ_DIST_SRVCS_UNSG"/>
    <x v="5"/>
    <n v="20180501"/>
    <s v="05"/>
    <s v="01"/>
    <s v="2018"/>
    <s v="05/01/2018"/>
    <n v="12385.28"/>
    <n v="2868.73"/>
    <n v="341.55"/>
    <n v="0"/>
    <n v="0"/>
    <n v="0"/>
    <n v="0"/>
    <n v="0"/>
    <n v="0"/>
    <n v="0"/>
    <n v="85.58"/>
    <n v="32.5"/>
    <n v="15713.64"/>
    <n v="0"/>
    <n v="0"/>
    <n v="0"/>
    <n v="296.37999999999994"/>
    <n v="295.91999999999996"/>
    <n v="295.62"/>
    <n v="297.14"/>
    <n v="0"/>
    <n v="297.83"/>
    <n v="297.64"/>
    <n v="293.15999999999997"/>
    <n v="295.23"/>
    <n v="297.10999999999996"/>
    <n v="298.46999999999997"/>
    <n v="2964.5"/>
    <n v="298.94333333333333"/>
    <n v="298.94333333333333"/>
    <n v="298.94333333333333"/>
    <n v="297.82333333333338"/>
    <n v="297.82333333333338"/>
    <n v="297.82333333333338"/>
    <n v="2974.2699999999995"/>
    <x v="0"/>
  </r>
  <r>
    <s v="253380R:Service Repl - Pres"/>
    <x v="93"/>
    <x v="84"/>
    <s v="PJ_DIST_SRVCS_UNSG"/>
    <x v="5"/>
    <n v="20180501"/>
    <s v="05"/>
    <s v="01"/>
    <s v="2018"/>
    <s v="05/01/2018"/>
    <n v="6129.29"/>
    <n v="26727.09"/>
    <n v="12075.56"/>
    <n v="14791.28"/>
    <n v="32525.64"/>
    <n v="13969.96"/>
    <n v="11391.04"/>
    <n v="51417.87"/>
    <n v="4871.47"/>
    <n v="6127.79"/>
    <n v="21649.91"/>
    <n v="30667.59"/>
    <n v="232344.49000000002"/>
    <n v="38280.370000000003"/>
    <n v="17953.04"/>
    <n v="6853.5"/>
    <n v="22441.339999999997"/>
    <n v="15564.199999999999"/>
    <n v="15555.32"/>
    <n v="15617.79"/>
    <n v="0"/>
    <n v="15638.949999999999"/>
    <n v="15651.88"/>
    <n v="15420.63"/>
    <n v="15526.18"/>
    <n v="15616.04"/>
    <n v="15669.3"/>
    <n v="162701.63"/>
    <n v="15737.303333333335"/>
    <n v="15737.303333333335"/>
    <n v="15737.303333333335"/>
    <n v="15684.876666666669"/>
    <n v="15684.876666666669"/>
    <n v="15684.876666666669"/>
    <n v="156498.69"/>
    <x v="0"/>
  </r>
  <r>
    <s v="255104A:Black Bridge Crossing Subdvson"/>
    <x v="94"/>
    <x v="6"/>
    <s v="PJ_DIST_SRVCS_UNSG"/>
    <x v="2"/>
    <n v="20241231"/>
    <s v="12"/>
    <s v="31"/>
    <s v="2024"/>
    <s v="12/31/20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5380A:Services - Bl - Verde"/>
    <x v="95"/>
    <x v="85"/>
    <s v="PJ_DIST_SRVCS_UNSG"/>
    <x v="5"/>
    <n v="20180501"/>
    <s v="05"/>
    <s v="01"/>
    <s v="2018"/>
    <s v="05/01/2018"/>
    <n v="64885.56"/>
    <n v="99203.9"/>
    <n v="73207.03"/>
    <n v="64293.01"/>
    <n v="59624.45"/>
    <n v="90127.65"/>
    <n v="62532.9"/>
    <n v="64916.6"/>
    <n v="64786.48"/>
    <n v="70140.81"/>
    <n v="53476.91"/>
    <n v="44260.9"/>
    <n v="811456.2"/>
    <n v="88738.45"/>
    <n v="52719.09"/>
    <n v="20837.61"/>
    <n v="87879.44"/>
    <n v="66674.73"/>
    <n v="66435.569999999992"/>
    <n v="67634.31"/>
    <n v="0"/>
    <n v="68197.299999999988"/>
    <n v="68046.36"/>
    <n v="36881.270000000004"/>
    <n v="60848.929999999993"/>
    <n v="67618.509999999995"/>
    <n v="68709.76999999999"/>
    <n v="658926.18999999994"/>
    <n v="69042.736666666664"/>
    <n v="69042.736666666664"/>
    <n v="69042.736666666664"/>
    <n v="68159.990000000005"/>
    <n v="68159.990000000005"/>
    <n v="68159.990000000005"/>
    <n v="645666.65999999992"/>
    <x v="0"/>
  </r>
  <r>
    <s v="255380R:Service Repl - Verde"/>
    <x v="96"/>
    <x v="86"/>
    <s v="PJ_DIST_SRVCS_UNSG"/>
    <x v="5"/>
    <n v="20320101"/>
    <s v="01"/>
    <s v="01"/>
    <s v="2032"/>
    <s v="01/01/2032"/>
    <n v="0"/>
    <n v="3936.72"/>
    <n v="1232.42"/>
    <n v="0"/>
    <n v="2965.83"/>
    <n v="229.58"/>
    <n v="6675.38"/>
    <n v="3490.97"/>
    <n v="-2628.96"/>
    <n v="-39136.75"/>
    <n v="6770.55"/>
    <n v="8782.44"/>
    <n v="-7681.8200000000033"/>
    <n v="466.97"/>
    <n v="893.65"/>
    <n v="300.98"/>
    <n v="2533.08"/>
    <n v="2226.83"/>
    <n v="2224.86"/>
    <n v="2238.7300000000005"/>
    <n v="0"/>
    <n v="2243.4299999999998"/>
    <n v="2246.31"/>
    <n v="2194.98"/>
    <n v="2218.3999999999996"/>
    <n v="2238.35"/>
    <n v="2250.1600000000003"/>
    <n v="22615.129999999997"/>
    <n v="2264.0499999999997"/>
    <n v="2264.0499999999997"/>
    <n v="2264.0499999999997"/>
    <n v="2252.4166666666665"/>
    <n v="2252.4166666666665"/>
    <n v="2252.4166666666665"/>
    <n v="22451.289999999997"/>
    <x v="0"/>
  </r>
  <r>
    <s v="256380A:Services - Bl - Nog"/>
    <x v="97"/>
    <x v="87"/>
    <s v="PJ_DIST_SRVCS_UNSG"/>
    <x v="5"/>
    <n v="20180501"/>
    <s v="05"/>
    <s v="01"/>
    <s v="2018"/>
    <s v="05/01/2018"/>
    <n v="24716.57"/>
    <n v="20042.650000000001"/>
    <n v="6934.52"/>
    <n v="14602.3"/>
    <n v="6822.79"/>
    <n v="21387.84"/>
    <n v="14150.07"/>
    <n v="12308.25"/>
    <n v="-6861.02"/>
    <n v="6507.53"/>
    <n v="10892.51"/>
    <n v="11715.45"/>
    <n v="143219.46000000002"/>
    <n v="5990.92"/>
    <n v="10070.709999999999"/>
    <n v="2153.6999999999998"/>
    <n v="11047.369999999997"/>
    <n v="8853.8499999999985"/>
    <n v="8827.9"/>
    <n v="8957.9399999999987"/>
    <n v="0"/>
    <n v="9019.0099999999984"/>
    <n v="9002.65"/>
    <n v="8616.67"/>
    <n v="8795.7000000000007"/>
    <n v="8956.2199999999993"/>
    <n v="9074.5999999999985"/>
    <n v="91151.909999999989"/>
    <n v="9080"/>
    <n v="9080"/>
    <n v="9080"/>
    <n v="8984.6633333333339"/>
    <n v="8984.6633333333339"/>
    <n v="8984.6633333333339"/>
    <n v="89637.18"/>
    <x v="0"/>
  </r>
  <r>
    <s v="256380R:Service Repl - Santa Cruz"/>
    <x v="98"/>
    <x v="88"/>
    <s v="PJ_DIST_SRVCS_UNSG"/>
    <x v="5"/>
    <n v="20180501"/>
    <s v="05"/>
    <s v="01"/>
    <s v="2018"/>
    <s v="05/01/2018"/>
    <n v="6828.25"/>
    <n v="194.06"/>
    <n v="67.739999999999995"/>
    <n v="271.62"/>
    <n v="1332.77"/>
    <n v="1568.81"/>
    <n v="6582.58"/>
    <n v="6689.01"/>
    <n v="2245.37"/>
    <n v="5368.79"/>
    <n v="5457.04"/>
    <n v="3583.59"/>
    <n v="40189.629999999997"/>
    <n v="5187.8599999999997"/>
    <n v="7520.53"/>
    <n v="2243.56"/>
    <n v="5578.1600000000008"/>
    <n v="3330.53"/>
    <n v="3328.9900000000002"/>
    <n v="3339.7400000000007"/>
    <n v="0"/>
    <n v="3343.3700000000003"/>
    <n v="3345.6100000000006"/>
    <n v="3305.8500000000004"/>
    <n v="3323.99"/>
    <n v="3339.44"/>
    <n v="3348.6000000000004"/>
    <n v="35584.280000000006"/>
    <n v="3351.6133333333328"/>
    <n v="3351.6133333333328"/>
    <n v="3351.6133333333328"/>
    <n v="3342.66"/>
    <n v="3342.66"/>
    <n v="3342.66"/>
    <n v="33400.699999999997"/>
    <x v="0"/>
  </r>
  <r>
    <s v="257380A:Services - Bl - SL"/>
    <x v="99"/>
    <x v="89"/>
    <s v="PJ_DIST_SRVCS_UNSG"/>
    <x v="5"/>
    <n v="20180501"/>
    <s v="05"/>
    <s v="01"/>
    <s v="2018"/>
    <s v="05/01/2018"/>
    <n v="23620.03"/>
    <n v="29485.63"/>
    <n v="30577.66"/>
    <n v="25983.8"/>
    <n v="16960.900000000001"/>
    <n v="91608.02"/>
    <n v="-743.51"/>
    <n v="95380.5"/>
    <n v="66579.92"/>
    <n v="49126.82"/>
    <n v="18867.34"/>
    <n v="43362.61"/>
    <n v="490809.72000000003"/>
    <n v="96828.32"/>
    <n v="62683.54"/>
    <n v="20014.12"/>
    <n v="103375.35"/>
    <n v="69970.009999999995"/>
    <n v="69460.3"/>
    <n v="58938.650000000009"/>
    <n v="0"/>
    <n v="66449.650000000009"/>
    <n v="82548.41"/>
    <n v="78771.87999999999"/>
    <n v="80648.94"/>
    <n v="82321.169999999984"/>
    <n v="83468.81"/>
    <n v="775953.16999999993"/>
    <n v="78613.753333333327"/>
    <n v="78613.753333333327"/>
    <n v="78613.753333333327"/>
    <n v="77682.973333333328"/>
    <n v="77682.973333333328"/>
    <n v="77682.973333333328"/>
    <n v="794100.98"/>
    <x v="0"/>
  </r>
  <r>
    <s v="257380R:Service Repl - Show Low"/>
    <x v="100"/>
    <x v="90"/>
    <s v="PJ_DIST_SRVCS_UNSG"/>
    <x v="5"/>
    <n v="20180501"/>
    <s v="05"/>
    <s v="01"/>
    <s v="2018"/>
    <s v="05/01/2018"/>
    <n v="573.91999999999996"/>
    <n v="5908.66"/>
    <n v="6702.05"/>
    <n v="2900.17"/>
    <n v="5565.87"/>
    <n v="1435.76"/>
    <n v="9396.66"/>
    <n v="3029.43"/>
    <n v="3628.47"/>
    <n v="2626.41"/>
    <n v="5031.8599999999997"/>
    <n v="3261.3"/>
    <n v="50060.56"/>
    <n v="2768.03"/>
    <n v="10707.84"/>
    <n v="2060.37"/>
    <n v="7194.2199999999993"/>
    <n v="5122.51"/>
    <n v="5118.2499999999991"/>
    <n v="5148.2"/>
    <n v="0"/>
    <n v="5158.3499999999995"/>
    <n v="4760.5599999999995"/>
    <n v="4106.6100000000006"/>
    <n v="5104.3"/>
    <n v="5147.37"/>
    <n v="4201.6099999999997"/>
    <n v="51061.979999999996"/>
    <n v="5204.5133333333333"/>
    <n v="5204.5133333333333"/>
    <n v="5204.5133333333333"/>
    <n v="5179.380000000001"/>
    <n v="5179.380000000001"/>
    <n v="5179.380000000001"/>
    <n v="49711.570000000007"/>
    <x v="0"/>
  </r>
  <r>
    <s v="FBOGRPL:UNG Reinforc/Replace FPA Only"/>
    <x v="101"/>
    <x v="6"/>
    <s v="PJ_DIST_SRVCS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SRVCS_UNSG"/>
    <x v="7"/>
    <x v="7"/>
    <m/>
    <x v="12"/>
    <m/>
    <m/>
    <m/>
    <m/>
    <m/>
    <n v="488314.95"/>
    <n v="641678.3600000001"/>
    <n v="702891.09000000032"/>
    <n v="484574.72999999992"/>
    <n v="594877.55000000005"/>
    <n v="890617.27"/>
    <n v="431833.04"/>
    <n v="617630.44000000006"/>
    <n v="687472.35"/>
    <n v="607942.34000000008"/>
    <n v="460338.41"/>
    <n v="543613.2300000001"/>
    <n v="7151783.7599999998"/>
    <n v="803452.95"/>
    <n v="771147.17"/>
    <n v="135787.96"/>
    <n v="737699.97"/>
    <n v="549226.23999999999"/>
    <n v="589843.35000000009"/>
    <n v="622398.18999999983"/>
    <n v="0"/>
    <n v="633500.67000000016"/>
    <n v="648283.28000000026"/>
    <n v="524693.94000000006"/>
    <n v="600862.01"/>
    <n v="616681.7699999999"/>
    <n v="652847.93999999983"/>
    <n v="6176037.3600000003"/>
    <n v="651842.53333333333"/>
    <n v="651842.53333333333"/>
    <n v="651842.53333333333"/>
    <n v="645231.52666666673"/>
    <n v="645231.52666666673"/>
    <n v="645231.52666666673"/>
    <n v="6286307.8400000008"/>
    <x v="0"/>
  </r>
  <r>
    <s v="251378A:Meas &amp; Reg Sta Eq Gen- Bl-Flag"/>
    <x v="102"/>
    <x v="91"/>
    <s v="PJ_DIST_STA_EQUIP_UNSG"/>
    <x v="13"/>
    <n v="20240131"/>
    <s v="01"/>
    <s v="31"/>
    <s v="2024"/>
    <s v="01/31/2024"/>
    <n v="0"/>
    <n v="0"/>
    <n v="0"/>
    <n v="0"/>
    <n v="4497.49"/>
    <n v="355.45"/>
    <n v="12202.54"/>
    <n v="0"/>
    <n v="1062.56"/>
    <n v="269.41000000000003"/>
    <n v="0"/>
    <n v="0"/>
    <n v="18387.45"/>
    <n v="0"/>
    <n v="0"/>
    <n v="72030.69"/>
    <n v="72030.69"/>
    <n v="51525.88"/>
    <n v="0"/>
    <n v="0"/>
    <n v="0"/>
    <n v="0"/>
    <n v="0"/>
    <n v="50670.05999999999"/>
    <n v="0"/>
    <n v="0"/>
    <n v="0"/>
    <n v="174226.63"/>
    <n v="0"/>
    <n v="0"/>
    <n v="0"/>
    <n v="16407.73"/>
    <n v="16407.73"/>
    <n v="16407.73"/>
    <n v="99893.25"/>
    <x v="6"/>
  </r>
  <r>
    <s v="251379A:Meas &amp; Reg Sta Eq Gen-BI-Flag"/>
    <x v="103"/>
    <x v="92"/>
    <s v="PJ_DIST_STA_EQUIP_UNSG"/>
    <x v="9"/>
    <n v="20240131"/>
    <s v="01"/>
    <s v="31"/>
    <s v="2024"/>
    <s v="01/31/2024"/>
    <n v="0"/>
    <n v="0"/>
    <n v="1303.98"/>
    <n v="0"/>
    <n v="-9.6"/>
    <n v="0"/>
    <n v="0"/>
    <n v="0"/>
    <n v="0"/>
    <n v="0"/>
    <n v="0"/>
    <n v="0"/>
    <n v="1294.3800000000001"/>
    <n v="0"/>
    <n v="0"/>
    <n v="22572.46"/>
    <n v="23885.149999999998"/>
    <n v="0"/>
    <n v="4120.1500000000005"/>
    <n v="0"/>
    <n v="0"/>
    <n v="0"/>
    <n v="1333.6499999999999"/>
    <n v="0"/>
    <n v="4120.1500000000005"/>
    <n v="0"/>
    <n v="0"/>
    <n v="33459.1"/>
    <n v="426.3"/>
    <n v="426.3"/>
    <n v="426.3"/>
    <n v="420.48666666666668"/>
    <n v="420.48666666666668"/>
    <n v="420.48666666666668"/>
    <n v="6660.51"/>
    <x v="7"/>
  </r>
  <r>
    <s v="251385A:Ind Meas &amp; Reg Sta Eq-Bl-Flag"/>
    <x v="104"/>
    <x v="93"/>
    <s v="PJ_DIST_STA_EQUIP_UNSG"/>
    <x v="14"/>
    <n v="20180501"/>
    <s v="05"/>
    <s v="01"/>
    <s v="2018"/>
    <s v="05/01/2018"/>
    <n v="-988.28"/>
    <n v="7051.39"/>
    <n v="160.56"/>
    <n v="1485.83"/>
    <n v="5945.07"/>
    <n v="-686.08"/>
    <n v="0"/>
    <n v="2884.25"/>
    <n v="4622.08"/>
    <n v="1573.63"/>
    <n v="3430.17"/>
    <n v="21046.16"/>
    <n v="46524.78"/>
    <n v="1491.06"/>
    <n v="3576.6"/>
    <n v="984.26"/>
    <n v="16120.010000000004"/>
    <n v="0"/>
    <n v="0"/>
    <n v="15181.32"/>
    <n v="0"/>
    <n v="0"/>
    <n v="0"/>
    <n v="14939.36"/>
    <n v="0"/>
    <n v="0"/>
    <n v="15264.020000000002"/>
    <n v="61504.710000000006"/>
    <n v="5096.0899999999992"/>
    <n v="5096.0899999999992"/>
    <n v="5096.0899999999992"/>
    <n v="5073.4366666666665"/>
    <n v="5073.4366666666665"/>
    <n v="5073.4366666666665"/>
    <n v="60711.960000000006"/>
    <x v="0"/>
  </r>
  <r>
    <s v="251387A:Other Distr Equip CP-Bl - Flag"/>
    <x v="105"/>
    <x v="94"/>
    <s v="PJ_DIST_STA_EQUIP_UNSG"/>
    <x v="15"/>
    <n v="20180101"/>
    <s v="01"/>
    <s v="01"/>
    <s v="2018"/>
    <s v="01/01/2018"/>
    <n v="0"/>
    <n v="0"/>
    <n v="0"/>
    <n v="0"/>
    <n v="0"/>
    <n v="0"/>
    <n v="-2029.52"/>
    <n v="0"/>
    <n v="0"/>
    <n v="1671.32"/>
    <n v="490.22"/>
    <n v="0"/>
    <n v="132.01999999999998"/>
    <n v="0"/>
    <n v="0"/>
    <n v="0"/>
    <n v="963.29"/>
    <n v="539.56000000000006"/>
    <n v="955.9"/>
    <n v="970.5"/>
    <n v="0"/>
    <n v="977.36"/>
    <n v="975.53"/>
    <n v="932.18999999999994"/>
    <n v="952.28999999999985"/>
    <n v="970.32999999999993"/>
    <n v="983.61"/>
    <n v="9220.56"/>
    <n v="987.59333333333325"/>
    <n v="987.59333333333325"/>
    <n v="987.59333333333325"/>
    <n v="976.84"/>
    <n v="976.84"/>
    <n v="976.84"/>
    <n v="9731.7199999999993"/>
    <x v="0"/>
  </r>
  <r>
    <s v="252378A:Meas &amp; Reg Sta Eq Gen-BL-King"/>
    <x v="106"/>
    <x v="95"/>
    <s v="PJ_DIST_STA_EQUIP_UNSG"/>
    <x v="13"/>
    <n v="20231225"/>
    <s v="12"/>
    <s v="25"/>
    <s v="2023"/>
    <s v="12/25/2023"/>
    <n v="0"/>
    <n v="0"/>
    <n v="0"/>
    <n v="0"/>
    <n v="0"/>
    <n v="0"/>
    <n v="2066.1"/>
    <n v="0"/>
    <n v="0"/>
    <n v="0"/>
    <n v="0"/>
    <n v="36655.75"/>
    <n v="38721.85"/>
    <n v="32.64"/>
    <n v="59831.29"/>
    <n v="34.69"/>
    <n v="34.69"/>
    <n v="0"/>
    <n v="0"/>
    <n v="0"/>
    <n v="0"/>
    <n v="0"/>
    <n v="0"/>
    <n v="67949.08"/>
    <n v="0"/>
    <n v="0"/>
    <n v="0"/>
    <n v="67983.77"/>
    <n v="0"/>
    <n v="0"/>
    <n v="0"/>
    <n v="0"/>
    <n v="0"/>
    <n v="0"/>
    <n v="67949.08"/>
    <x v="0"/>
  </r>
  <r>
    <s v="252379A:Meas &amp; Reg Sta Equip-Bl - King"/>
    <x v="107"/>
    <x v="96"/>
    <s v="PJ_DIST_STA_EQUIP_UNSG"/>
    <x v="9"/>
    <n v="20241231"/>
    <s v="12"/>
    <s v="31"/>
    <s v="2024"/>
    <s v="12/31/20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414422.29800892476"/>
    <n v="414422.29800892476"/>
    <n v="0"/>
    <n v="0"/>
    <n v="0"/>
    <n v="0"/>
    <n v="0"/>
    <n v="0"/>
    <n v="414422.29800892476"/>
    <x v="0"/>
  </r>
  <r>
    <s v="252385A:Ind Meas &amp; Reg Sta Eq-Bl- King"/>
    <x v="108"/>
    <x v="97"/>
    <s v="PJ_DIST_STA_EQUIP_UNSG"/>
    <x v="14"/>
    <n v="20180501"/>
    <s v="05"/>
    <s v="01"/>
    <s v="2018"/>
    <s v="05/01/2018"/>
    <n v="597.28"/>
    <n v="258.19"/>
    <n v="3207.04"/>
    <n v="562.05999999999995"/>
    <n v="0"/>
    <n v="0"/>
    <n v="0"/>
    <n v="5954.98"/>
    <n v="5234.5200000000004"/>
    <n v="1501.77"/>
    <n v="8.68"/>
    <n v="0"/>
    <n v="17324.52"/>
    <n v="2728.56"/>
    <n v="26.87"/>
    <n v="0"/>
    <n v="0"/>
    <n v="3209.1524999999997"/>
    <n v="2417.6455228237496"/>
    <n v="1821.3079298969201"/>
    <n v="5496.7444128177131"/>
    <n v="1374.1861032044283"/>
    <n v="4266.5190351297606"/>
    <n v="3214.0740807771872"/>
    <n v="2421.1411377213003"/>
    <n v="1823.7301558786603"/>
    <n v="1373.6296456771222"/>
    <n v="21921.386111109128"/>
    <n v="1034.5160267610845"/>
    <n v="778.54904454647749"/>
    <n v="585.83356994187614"/>
    <n v="1518.0199583120707"/>
    <n v="2219.8135042501863"/>
    <n v="2748.1749898129774"/>
    <n v="17717.48211367894"/>
    <x v="0"/>
  </r>
  <r>
    <s v="252387A:Other Distr Equip CP-Bl - King"/>
    <x v="109"/>
    <x v="98"/>
    <s v="PJ_DIST_STA_EQUIP_UNSG"/>
    <x v="15"/>
    <n v="20180501"/>
    <s v="05"/>
    <s v="01"/>
    <s v="2018"/>
    <s v="05/01/2018"/>
    <n v="19.47"/>
    <n v="2142.0700000000002"/>
    <n v="13137.36"/>
    <n v="10114.94"/>
    <n v="1712.5"/>
    <n v="1790.88"/>
    <n v="1294.3599999999999"/>
    <n v="2244.69"/>
    <n v="1343.23"/>
    <n v="3398.4"/>
    <n v="1549.4"/>
    <n v="1473.29"/>
    <n v="40220.589999999997"/>
    <n v="3161.65"/>
    <n v="1495.26"/>
    <n v="2217.66"/>
    <n v="15466.159999999998"/>
    <n v="13190.549999999997"/>
    <n v="13152.789999999999"/>
    <n v="13342.039999999997"/>
    <n v="0"/>
    <n v="13430.92"/>
    <n v="13407.089999999998"/>
    <n v="459.84000000000003"/>
    <n v="459.84000000000003"/>
    <n v="459.84000000000003"/>
    <n v="459.84000000000003"/>
    <n v="83828.909999999989"/>
    <n v="27124.186666666665"/>
    <n v="27124.186666666665"/>
    <n v="27124.186666666665"/>
    <n v="13114.603333333333"/>
    <n v="13114.603333333333"/>
    <n v="13114.603333333333"/>
    <n v="122555.73"/>
    <x v="0"/>
  </r>
  <r>
    <s v="253378A:Meas &amp; Reg Sta Eq Gen- Bl-Pres"/>
    <x v="110"/>
    <x v="99"/>
    <s v="PJ_DIST_STA_EQUIP_UNSG"/>
    <x v="13"/>
    <n v="20240122"/>
    <s v="01"/>
    <s v="22"/>
    <s v="2024"/>
    <s v="01/22/2024"/>
    <n v="0"/>
    <n v="0"/>
    <n v="0"/>
    <n v="0"/>
    <n v="0"/>
    <n v="0"/>
    <n v="0"/>
    <n v="9746.65"/>
    <n v="-194.01"/>
    <n v="3169.81"/>
    <n v="-674.25"/>
    <n v="0"/>
    <n v="12048.199999999999"/>
    <n v="39898.639999999999"/>
    <n v="-897.19"/>
    <n v="38362.53"/>
    <n v="177316.34"/>
    <n v="0"/>
    <n v="0"/>
    <n v="0"/>
    <n v="0"/>
    <n v="269401.28999999998"/>
    <n v="139006.69"/>
    <n v="0"/>
    <n v="0"/>
    <n v="0"/>
    <n v="0"/>
    <n v="585724.31999999995"/>
    <n v="0"/>
    <n v="0"/>
    <n v="0"/>
    <n v="47810.950000000004"/>
    <n v="47810.950000000004"/>
    <n v="47810.950000000004"/>
    <n v="143432.85"/>
    <x v="0"/>
  </r>
  <r>
    <s v="253379A:Meas &amp; Reg Sta Eq Gen-BI-Pres"/>
    <x v="111"/>
    <x v="100"/>
    <s v="PJ_DIST_STA_EQUIP_UNSG"/>
    <x v="13"/>
    <n v="20240304"/>
    <s v="03"/>
    <s v="04"/>
    <s v="2024"/>
    <s v="03/04/2024"/>
    <n v="0"/>
    <n v="0"/>
    <n v="0"/>
    <n v="0"/>
    <n v="0"/>
    <n v="0"/>
    <n v="0"/>
    <n v="0"/>
    <n v="0"/>
    <n v="0"/>
    <n v="0"/>
    <n v="0"/>
    <n v="0"/>
    <n v="0"/>
    <n v="0"/>
    <n v="152508.07"/>
    <n v="158075.31"/>
    <n v="0"/>
    <n v="65274.139999999992"/>
    <n v="0"/>
    <n v="0"/>
    <n v="0"/>
    <n v="5611.64"/>
    <n v="0"/>
    <n v="0"/>
    <n v="0"/>
    <n v="0"/>
    <n v="228961.09"/>
    <n v="0"/>
    <n v="0"/>
    <n v="0"/>
    <n v="25532.566666666677"/>
    <n v="25532.566666666677"/>
    <n v="25532.566666666677"/>
    <n v="76597.700000000026"/>
    <x v="8"/>
  </r>
  <r>
    <s v="253385A:Ind Meas &amp; Reg Sta Eq-B - Pres"/>
    <x v="112"/>
    <x v="101"/>
    <s v="PJ_DIST_STA_EQUIP_UNSG"/>
    <x v="14"/>
    <n v="20180501"/>
    <s v="05"/>
    <s v="01"/>
    <s v="2018"/>
    <s v="05/01/2018"/>
    <n v="10245.18"/>
    <n v="9621.9699999999993"/>
    <n v="-1657.17"/>
    <n v="4694.9799999999996"/>
    <n v="4720.97"/>
    <n v="-656.54"/>
    <n v="0"/>
    <n v="0"/>
    <n v="5350"/>
    <n v="0"/>
    <n v="26783.759999999998"/>
    <n v="6791.58"/>
    <n v="65894.73"/>
    <n v="4178.99"/>
    <n v="1954.47"/>
    <n v="367.47"/>
    <n v="7890.6000000000022"/>
    <n v="7508.5300000000016"/>
    <n v="7499.0200000000013"/>
    <n v="7546.7100000000009"/>
    <n v="0"/>
    <n v="7569.1100000000006"/>
    <n v="7563.0900000000011"/>
    <n v="7421.56"/>
    <n v="7487.2200000000012"/>
    <n v="7546.0700000000015"/>
    <n v="7589.4700000000012"/>
    <n v="75621.38"/>
    <n v="7602.1933333333327"/>
    <n v="7602.1933333333327"/>
    <n v="7602.1933333333327"/>
    <n v="7567.04"/>
    <n v="7567.04"/>
    <n v="7567.04"/>
    <n v="75552.02"/>
    <x v="0"/>
  </r>
  <r>
    <s v="253387A:Other Distr Equip CP-Bl - Pres"/>
    <x v="113"/>
    <x v="102"/>
    <s v="PJ_DIST_STA_EQUIP_UNSG"/>
    <x v="15"/>
    <n v="20180501"/>
    <s v="05"/>
    <s v="01"/>
    <s v="2018"/>
    <s v="05/01/2018"/>
    <n v="196.07"/>
    <n v="1033.4100000000001"/>
    <n v="1657.76"/>
    <n v="4389.3"/>
    <n v="3209.42"/>
    <n v="1317.66"/>
    <n v="3335.02"/>
    <n v="822.79"/>
    <n v="12832.03"/>
    <n v="9466.6"/>
    <n v="12941.74"/>
    <n v="5041.71"/>
    <n v="56243.509999999995"/>
    <n v="2392.5"/>
    <n v="1406.59"/>
    <n v="783.5"/>
    <n v="4155.72"/>
    <n v="3355.3299999999995"/>
    <n v="36959.06"/>
    <n v="37014.189999999995"/>
    <n v="0"/>
    <n v="3425.38"/>
    <n v="3418.4399999999996"/>
    <n v="3254.77"/>
    <n v="3330.69"/>
    <n v="3398.7599999999993"/>
    <n v="3448.9500000000003"/>
    <n v="101761.28999999998"/>
    <n v="3463.8799999999997"/>
    <n v="3463.8799999999997"/>
    <n v="3463.8799999999997"/>
    <n v="12835.330000000002"/>
    <n v="12835.330000000002"/>
    <n v="12835.330000000002"/>
    <n v="62330.8"/>
    <x v="0"/>
  </r>
  <r>
    <s v="254369B:Griffith Meter Station Valves"/>
    <x v="114"/>
    <x v="103"/>
    <s v="PJ_DIST_STA_EQUIP_UNSG"/>
    <x v="16"/>
    <n v="20201231"/>
    <s v="12"/>
    <s v="31"/>
    <s v="2020"/>
    <s v="12/31/20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4385A:GRIFFITH METER STATION REBUILD"/>
    <x v="115"/>
    <x v="6"/>
    <s v="PJ_DIST_STA_EQUIP_UNSG"/>
    <x v="2"/>
    <n v="20200630"/>
    <s v="06"/>
    <s v="30"/>
    <s v="2020"/>
    <s v="06/30/20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5378A:Meas &amp; Reg Sta Eq Gen-Bl-Verde"/>
    <x v="116"/>
    <x v="104"/>
    <s v="PJ_DIST_STA_EQUIP_UNSG"/>
    <x v="13"/>
    <n v="20231231"/>
    <s v="12"/>
    <s v="31"/>
    <s v="2023"/>
    <s v="12/31/2023"/>
    <n v="0"/>
    <n v="0"/>
    <n v="0"/>
    <n v="0"/>
    <n v="0"/>
    <n v="0"/>
    <n v="0"/>
    <n v="0"/>
    <n v="0"/>
    <n v="0"/>
    <n v="10567.12"/>
    <n v="1146.1500000000001"/>
    <n v="11713.27"/>
    <n v="0"/>
    <n v="0"/>
    <n v="554.46"/>
    <n v="554.46"/>
    <n v="33590.810000000005"/>
    <n v="0"/>
    <n v="0"/>
    <n v="0"/>
    <n v="0"/>
    <n v="0"/>
    <n v="33052.000000000007"/>
    <n v="0"/>
    <n v="0"/>
    <n v="0"/>
    <n v="67197.270000000019"/>
    <n v="0"/>
    <n v="0"/>
    <n v="0"/>
    <n v="10692"/>
    <n v="10692"/>
    <n v="10692"/>
    <n v="65128.000000000007"/>
    <x v="0"/>
  </r>
  <r>
    <s v="255379A:Meas &amp; Reg Sta Eq Gen-BI-Verde"/>
    <x v="117"/>
    <x v="105"/>
    <s v="PJ_DIST_STA_EQUIP_UNSG"/>
    <x v="9"/>
    <n v="20241231"/>
    <s v="12"/>
    <s v="31"/>
    <s v="2024"/>
    <s v="12/31/20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5385A:Ind Meas &amp; Reg Sta Eq-Bl-Verde"/>
    <x v="118"/>
    <x v="106"/>
    <s v="PJ_DIST_STA_EQUIP_UNSG"/>
    <x v="14"/>
    <n v="20180501"/>
    <s v="05"/>
    <s v="01"/>
    <s v="2018"/>
    <s v="05/01/2018"/>
    <n v="3743.42"/>
    <n v="3322.05"/>
    <n v="-998.34"/>
    <n v="0"/>
    <n v="743.95"/>
    <n v="1117.1199999999999"/>
    <n v="283.63"/>
    <n v="73.209999999999994"/>
    <n v="0"/>
    <n v="0"/>
    <n v="0"/>
    <n v="0"/>
    <n v="8285.0399999999991"/>
    <n v="0"/>
    <n v="0"/>
    <n v="0"/>
    <n v="8049.0499999999993"/>
    <n v="0"/>
    <n v="0"/>
    <n v="8098.1099999999988"/>
    <n v="0"/>
    <n v="0"/>
    <n v="0"/>
    <n v="7837.5999999999985"/>
    <n v="0"/>
    <n v="0"/>
    <n v="8187.1699999999983"/>
    <n v="32171.929999999993"/>
    <n v="2736.97"/>
    <n v="2736.97"/>
    <n v="2736.97"/>
    <n v="2712.5966666666668"/>
    <n v="2712.5966666666668"/>
    <n v="2712.5966666666668"/>
    <n v="32373.469999999994"/>
    <x v="0"/>
  </r>
  <r>
    <s v="255387A:Other Distr Eq CP - Bl - Verde"/>
    <x v="119"/>
    <x v="107"/>
    <s v="PJ_DIST_STA_EQUIP_UNSG"/>
    <x v="15"/>
    <n v="20180501"/>
    <s v="05"/>
    <s v="01"/>
    <s v="2018"/>
    <s v="05/01/2018"/>
    <n v="0"/>
    <n v="0"/>
    <n v="-24.19"/>
    <n v="1800.72"/>
    <n v="497.98"/>
    <n v="248.22"/>
    <n v="-65.55"/>
    <n v="0"/>
    <n v="0"/>
    <n v="0"/>
    <n v="0"/>
    <n v="0"/>
    <n v="2457.1799999999994"/>
    <n v="0"/>
    <n v="463.58"/>
    <n v="195.14"/>
    <n v="1138.72"/>
    <n v="940.1"/>
    <n v="937.82"/>
    <n v="949.22"/>
    <n v="0"/>
    <n v="954.56000000000017"/>
    <n v="953.1400000000001"/>
    <n v="919.30000000000007"/>
    <n v="935.00000000000011"/>
    <n v="949.06000000000006"/>
    <n v="959.44"/>
    <n v="9636.36"/>
    <n v="962.68666666666661"/>
    <n v="962.68666666666661"/>
    <n v="962.68666666666661"/>
    <n v="954.28666666666652"/>
    <n v="954.28666666666652"/>
    <n v="954.28666666666652"/>
    <n v="9513.7200000000012"/>
    <x v="0"/>
  </r>
  <r>
    <s v="256378A:Meas &amp; Reg Sta Equip Gen-Blkt-Nog"/>
    <x v="120"/>
    <x v="108"/>
    <s v="PJ_DIST_STA_EQUIP_UNSG"/>
    <x v="13"/>
    <n v="20221231"/>
    <s v="12"/>
    <s v="31"/>
    <s v="2022"/>
    <s v="12/31/2022"/>
    <n v="0"/>
    <n v="0"/>
    <n v="0"/>
    <n v="0"/>
    <n v="0"/>
    <n v="0"/>
    <n v="0"/>
    <n v="0"/>
    <n v="0"/>
    <n v="0"/>
    <n v="0"/>
    <n v="0"/>
    <n v="0"/>
    <n v="0"/>
    <n v="0"/>
    <n v="0"/>
    <n v="3126.39"/>
    <n v="3121.8500000000004"/>
    <n v="3118.8999999999996"/>
    <n v="3133.7200000000003"/>
    <n v="0"/>
    <n v="3140.6600000000008"/>
    <n v="3138.8200000000006"/>
    <n v="3094.8299999999995"/>
    <n v="3115.22"/>
    <n v="3133.53"/>
    <n v="3147.0000000000009"/>
    <n v="31270.920000000002"/>
    <n v="3148.5633333333335"/>
    <n v="3148.5633333333335"/>
    <n v="3148.5633333333335"/>
    <n v="3137.6966666666654"/>
    <n v="3137.6966666666654"/>
    <n v="3137.6966666666654"/>
    <n v="31349.359999999997"/>
    <x v="0"/>
  </r>
  <r>
    <s v="256379A:Meas &amp; Reg Sta Eq Gen-BI-Nog"/>
    <x v="121"/>
    <x v="109"/>
    <s v="PJ_DIST_STA_EQUIP_UNSG"/>
    <x v="9"/>
    <n v="20220228"/>
    <s v="02"/>
    <s v="28"/>
    <s v="2022"/>
    <s v="02/28/2022"/>
    <n v="0"/>
    <n v="0"/>
    <n v="0"/>
    <n v="0"/>
    <n v="0"/>
    <n v="0"/>
    <n v="0"/>
    <n v="0"/>
    <n v="0"/>
    <n v="0"/>
    <n v="0"/>
    <n v="0"/>
    <n v="0"/>
    <n v="0"/>
    <n v="0"/>
    <n v="0"/>
    <n v="381.39000000000004"/>
    <n v="380.49"/>
    <n v="379.89000000000004"/>
    <n v="382.87"/>
    <n v="0"/>
    <n v="384.26000000000005"/>
    <n v="383.88"/>
    <n v="375.08000000000004"/>
    <n v="379.16"/>
    <n v="382.82000000000005"/>
    <n v="385.53000000000003"/>
    <n v="3815.3700000000008"/>
    <n v="385.66666666666669"/>
    <n v="385.66666666666669"/>
    <n v="385.66666666666669"/>
    <n v="383.4933333333334"/>
    <n v="383.4933333333334"/>
    <n v="383.4933333333334"/>
    <n v="3830.0699999999997"/>
    <x v="0"/>
  </r>
  <r>
    <s v="256385A:Ind Meas &amp; Reg Sta Eq-Bl - Nog"/>
    <x v="122"/>
    <x v="110"/>
    <s v="PJ_DIST_STA_EQUIP_UNSG"/>
    <x v="14"/>
    <n v="20180501"/>
    <s v="05"/>
    <s v="01"/>
    <s v="2018"/>
    <s v="05/01/2018"/>
    <n v="3278.71"/>
    <n v="5591.98"/>
    <n v="14661.21"/>
    <n v="4763.8500000000004"/>
    <n v="0"/>
    <n v="0"/>
    <n v="53.51"/>
    <n v="97.32"/>
    <n v="-49.67"/>
    <n v="1907.44"/>
    <n v="120.97"/>
    <n v="1947.63"/>
    <n v="32372.95"/>
    <n v="59.57"/>
    <n v="163.99"/>
    <n v="39.090000000000003"/>
    <n v="39.090000000000003"/>
    <n v="0"/>
    <n v="0"/>
    <n v="0"/>
    <n v="0"/>
    <n v="0"/>
    <n v="0"/>
    <n v="0"/>
    <n v="0"/>
    <n v="0"/>
    <n v="0"/>
    <n v="39.090000000000003"/>
    <n v="0"/>
    <n v="0"/>
    <n v="0"/>
    <n v="0"/>
    <n v="0"/>
    <n v="0"/>
    <n v="0"/>
    <x v="0"/>
  </r>
  <r>
    <s v="256387A:Other Distr Eq CP - Bl - Nog"/>
    <x v="123"/>
    <x v="111"/>
    <s v="PJ_DIST_STA_EQUIP_UNSG"/>
    <x v="15"/>
    <n v="20180501"/>
    <s v="05"/>
    <s v="01"/>
    <s v="2018"/>
    <s v="05/01/2018"/>
    <n v="12695.58"/>
    <n v="2054.52"/>
    <n v="0"/>
    <n v="0"/>
    <n v="1414.28"/>
    <n v="4902.18"/>
    <n v="2371.4899999999998"/>
    <n v="5325.99"/>
    <n v="12646.88"/>
    <n v="12658.45"/>
    <n v="34614.71"/>
    <n v="11263.76"/>
    <n v="99947.839999999997"/>
    <n v="7514.74"/>
    <n v="716.67"/>
    <n v="0"/>
    <n v="2632.8900000000003"/>
    <n v="2621.5299999999997"/>
    <n v="2614.14"/>
    <n v="2651.21"/>
    <n v="0"/>
    <n v="2668.6"/>
    <n v="2663.94"/>
    <n v="2553.9399999999996"/>
    <n v="2604.96"/>
    <n v="2650.71"/>
    <n v="2684.4500000000003"/>
    <n v="26346.370000000003"/>
    <n v="2684.8666666666672"/>
    <n v="2684.8666666666672"/>
    <n v="2684.8666666666672"/>
    <n v="2657.6900000000005"/>
    <n v="2657.6900000000005"/>
    <n v="2657.6900000000005"/>
    <n v="26521.730000000003"/>
    <x v="0"/>
  </r>
  <r>
    <s v="257379A:Meas &amp; Reg Sta Eq Gen-FI-SL"/>
    <x v="124"/>
    <x v="112"/>
    <s v="PJ_DIST_STA_EQUIP_UNSG"/>
    <x v="9"/>
    <n v="20251231"/>
    <s v="12"/>
    <s v="31"/>
    <s v="2025"/>
    <s v="12/31/2025"/>
    <n v="9978.0300000000007"/>
    <n v="-636.03"/>
    <n v="0"/>
    <n v="0"/>
    <n v="0"/>
    <n v="0"/>
    <n v="0"/>
    <n v="0"/>
    <n v="0"/>
    <n v="0"/>
    <n v="0"/>
    <n v="0"/>
    <n v="9342"/>
    <n v="0"/>
    <n v="0"/>
    <n v="0"/>
    <n v="0"/>
    <n v="0"/>
    <n v="0"/>
    <n v="0"/>
    <n v="169142.66979389355"/>
    <n v="0"/>
    <n v="0"/>
    <n v="0"/>
    <n v="0"/>
    <n v="0"/>
    <n v="0"/>
    <n v="0"/>
    <n v="0"/>
    <n v="0"/>
    <n v="0"/>
    <n v="0"/>
    <n v="0"/>
    <n v="0"/>
    <n v="0"/>
    <x v="0"/>
  </r>
  <r>
    <s v="256AMRN:Meters (AMR) - Nog"/>
    <x v="125"/>
    <x v="113"/>
    <s v="PJ_DIST_STA_EQUIP_UNSG"/>
    <x v="6"/>
    <n v="20320101"/>
    <s v="01"/>
    <s v="01"/>
    <s v="2032"/>
    <s v="01/01/203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7378A:Meas &amp; Reg Sta Eq Gen- Bl-SL"/>
    <x v="126"/>
    <x v="114"/>
    <s v="PJ_DIST_STA_EQUIP_UNSG"/>
    <x v="13"/>
    <n v="20251231"/>
    <s v="12"/>
    <s v="31"/>
    <s v="2025"/>
    <s v="12/31/2025"/>
    <n v="-174.71"/>
    <n v="0"/>
    <n v="0"/>
    <n v="0"/>
    <n v="8901.81"/>
    <n v="245.22"/>
    <n v="0"/>
    <n v="0"/>
    <n v="0"/>
    <n v="0"/>
    <n v="0"/>
    <n v="0"/>
    <n v="8972.32"/>
    <n v="0"/>
    <n v="0"/>
    <n v="14627.22"/>
    <n v="0"/>
    <n v="0"/>
    <n v="0"/>
    <n v="0"/>
    <n v="44730.249708535535"/>
    <n v="0"/>
    <n v="0"/>
    <n v="0"/>
    <n v="0"/>
    <n v="0"/>
    <n v="0"/>
    <n v="0"/>
    <n v="0"/>
    <n v="0"/>
    <n v="0"/>
    <n v="0"/>
    <n v="0"/>
    <n v="0"/>
    <n v="0"/>
    <x v="0"/>
  </r>
  <r>
    <s v="257385A:Ind Meas &amp; Reg Sta Eq-Bl-SL"/>
    <x v="127"/>
    <x v="115"/>
    <s v="PJ_DIST_STA_EQUIP_UNSG"/>
    <x v="14"/>
    <n v="20180501"/>
    <s v="05"/>
    <s v="01"/>
    <s v="2018"/>
    <s v="05/01/2018"/>
    <n v="0"/>
    <n v="62.62"/>
    <n v="8549.06"/>
    <n v="10644.59"/>
    <n v="3353.86"/>
    <n v="1124.44"/>
    <n v="0"/>
    <n v="0"/>
    <n v="686.64"/>
    <n v="5837.27"/>
    <n v="1326.38"/>
    <n v="0"/>
    <n v="31584.86"/>
    <n v="0"/>
    <n v="0"/>
    <n v="0"/>
    <n v="0"/>
    <n v="7994.34"/>
    <n v="0"/>
    <n v="9469.4599999999991"/>
    <n v="0"/>
    <n v="0"/>
    <n v="8020.4500000000007"/>
    <n v="0"/>
    <n v="0"/>
    <n v="0"/>
    <n v="0"/>
    <n v="25484.25"/>
    <n v="0"/>
    <n v="0"/>
    <n v="0"/>
    <n v="1215.5133333333331"/>
    <n v="1215.5133333333331"/>
    <n v="1215.5133333333331"/>
    <n v="3646.5399999999991"/>
    <x v="0"/>
  </r>
  <r>
    <s v="257387A:Other Distr Equip CP-Bl - SL"/>
    <x v="128"/>
    <x v="116"/>
    <s v="PJ_DIST_STA_EQUIP_UNSG"/>
    <x v="15"/>
    <n v="20180501"/>
    <s v="05"/>
    <s v="01"/>
    <s v="2018"/>
    <s v="05/01/2018"/>
    <n v="-1984.99"/>
    <n v="0"/>
    <n v="16974.5"/>
    <n v="5988.24"/>
    <n v="11087.35"/>
    <n v="100635.49"/>
    <n v="14227.7"/>
    <n v="11909.76"/>
    <n v="4008.11"/>
    <n v="0"/>
    <n v="0"/>
    <n v="47.07"/>
    <n v="162893.23000000001"/>
    <n v="1849.95"/>
    <n v="881.79"/>
    <n v="0"/>
    <n v="8803.130000000001"/>
    <n v="26148.170000000002"/>
    <n v="26122.560000000001"/>
    <n v="8866.61"/>
    <n v="0"/>
    <n v="8926.94"/>
    <n v="8446.1999999999989"/>
    <n v="7360.5399999999991"/>
    <n v="8706.35"/>
    <n v="8864.9200000000019"/>
    <n v="7729.98"/>
    <n v="119975.4"/>
    <n v="10567.319999999998"/>
    <n v="10567.319999999998"/>
    <n v="10567.319999999998"/>
    <n v="10472.556666666665"/>
    <n v="10472.556666666665"/>
    <n v="10472.556666666665"/>
    <n v="95781.419999999984"/>
    <x v="0"/>
  </r>
  <r>
    <s v="PJ_DIST_STA_EQUIP_UNSG"/>
    <x v="7"/>
    <x v="6"/>
    <m/>
    <x v="2"/>
    <m/>
    <m/>
    <m/>
    <m/>
    <m/>
    <n v="37605.760000000002"/>
    <n v="30502.17"/>
    <n v="56971.770000000004"/>
    <n v="44444.51"/>
    <n v="46075.079999999994"/>
    <n v="110394.04000000001"/>
    <n v="33739.279999999999"/>
    <n v="39059.64"/>
    <n v="47542.369999999995"/>
    <n v="41454.100000000006"/>
    <n v="91158.900000000009"/>
    <n v="85413.1"/>
    <n v="664360.72"/>
    <n v="63308.299999999996"/>
    <n v="69619.92"/>
    <n v="305277.24"/>
    <n v="500663.08"/>
    <n v="154126.29250000001"/>
    <n v="163552.01552282376"/>
    <n v="109427.2679298969"/>
    <n v="219369.66391524678"/>
    <n v="312253.26610320434"/>
    <n v="199189.07903512983"/>
    <n v="204034.22408077714"/>
    <n v="34512.021137721305"/>
    <n v="30179.770155878661"/>
    <n v="466635.38765460195"/>
    <n v="2174572.4041200336"/>
    <n v="66220.832693427743"/>
    <n v="65964.865711213133"/>
    <n v="65772.150236608533"/>
    <n v="163482.83662497875"/>
    <n v="164184.63017091688"/>
    <n v="164712.99165647966"/>
    <n v="1425699.7101226039"/>
    <x v="0"/>
  </r>
  <r>
    <s v="250391A:UNSG Non-Roll Up"/>
    <x v="129"/>
    <x v="117"/>
    <s v="PJ_DIST_STRUC_IMPROV_GENL_UNSG"/>
    <x v="8"/>
    <n v="20200229"/>
    <s v="02"/>
    <s v="29"/>
    <s v="2020"/>
    <s v="02/29/20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0900A:Structures &amp; Improve (Admin)"/>
    <x v="130"/>
    <x v="118"/>
    <s v="PJ_DIST_STRUC_IMPROV_GENL_UNSG"/>
    <x v="8"/>
    <n v="20240330"/>
    <s v="03"/>
    <s v="30"/>
    <s v="2024"/>
    <s v="03/30/2024"/>
    <n v="0"/>
    <n v="0"/>
    <n v="0"/>
    <n v="0"/>
    <n v="0"/>
    <n v="0"/>
    <n v="0"/>
    <n v="0"/>
    <n v="0"/>
    <n v="16185.52"/>
    <n v="0"/>
    <n v="0"/>
    <n v="16185.52"/>
    <n v="0"/>
    <n v="13750"/>
    <n v="0"/>
    <n v="25000"/>
    <n v="0"/>
    <n v="0"/>
    <n v="0"/>
    <n v="0"/>
    <n v="0"/>
    <n v="0"/>
    <n v="0"/>
    <n v="0"/>
    <n v="0"/>
    <n v="0"/>
    <n v="25000"/>
    <n v="0"/>
    <n v="0"/>
    <n v="0"/>
    <n v="0"/>
    <n v="0"/>
    <n v="0"/>
    <n v="0"/>
    <x v="0"/>
  </r>
  <r>
    <s v="250901A:Flagstaff Admin Office Bldg"/>
    <x v="131"/>
    <x v="6"/>
    <s v="PJ_DIST_STRUC_IMPROV_GENL_UNSG"/>
    <x v="2"/>
    <n v="20281231"/>
    <s v="12"/>
    <s v="31"/>
    <s v="2028"/>
    <s v="12/31/20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1900A:Structures &amp; Improv-New (Flag)"/>
    <x v="132"/>
    <x v="119"/>
    <s v="PJ_DIST_STRUC_IMPROV_GENL_UNSG"/>
    <x v="8"/>
    <n v="20261231"/>
    <s v="12"/>
    <s v="31"/>
    <s v="2026"/>
    <s v="12/31/2026"/>
    <n v="0"/>
    <n v="0"/>
    <n v="0"/>
    <n v="0"/>
    <n v="0"/>
    <n v="0"/>
    <n v="0"/>
    <n v="0"/>
    <n v="0"/>
    <n v="0"/>
    <n v="1004.65"/>
    <n v="0"/>
    <n v="1004.65"/>
    <n v="0"/>
    <n v="0"/>
    <n v="8190.35"/>
    <n v="0"/>
    <n v="0"/>
    <n v="0"/>
    <n v="0"/>
    <n v="177357.02999999997"/>
    <n v="0"/>
    <n v="0"/>
    <n v="0"/>
    <n v="0"/>
    <n v="0"/>
    <n v="0"/>
    <n v="0"/>
    <n v="0"/>
    <n v="0"/>
    <n v="0"/>
    <n v="0"/>
    <n v="0"/>
    <n v="0"/>
    <n v="0"/>
    <x v="0"/>
  </r>
  <r>
    <s v="252900A:Structures &amp; Improv-New (King)"/>
    <x v="133"/>
    <x v="120"/>
    <s v="PJ_DIST_STRUC_IMPROV_GENL_UNSG"/>
    <x v="8"/>
    <n v="20251231"/>
    <s v="12"/>
    <s v="31"/>
    <s v="2025"/>
    <s v="12/31/2025"/>
    <n v="0"/>
    <n v="7101.29"/>
    <n v="0"/>
    <n v="0"/>
    <n v="0"/>
    <n v="0"/>
    <n v="0"/>
    <n v="1133.33"/>
    <n v="0"/>
    <n v="0"/>
    <n v="1244"/>
    <n v="123.9"/>
    <n v="9602.519999999998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3900A:Struct &amp; Improv - New (Pres)"/>
    <x v="134"/>
    <x v="121"/>
    <s v="PJ_DIST_STRUC_IMPROV_GENL_UNSG"/>
    <x v="8"/>
    <n v="20231213"/>
    <s v="12"/>
    <s v="13"/>
    <s v="2023"/>
    <s v="12/13/2023"/>
    <n v="-766.69"/>
    <n v="0"/>
    <n v="0"/>
    <n v="0"/>
    <n v="7395.07"/>
    <n v="0"/>
    <n v="14332.87"/>
    <n v="0"/>
    <n v="0"/>
    <n v="25319.97"/>
    <n v="-5.92"/>
    <n v="24500"/>
    <n v="70775.3"/>
    <n v="0"/>
    <n v="4079.36"/>
    <n v="0"/>
    <n v="70000"/>
    <n v="0"/>
    <n v="8550"/>
    <n v="0"/>
    <n v="0"/>
    <n v="0"/>
    <n v="8550"/>
    <n v="0"/>
    <n v="0"/>
    <n v="0"/>
    <n v="0"/>
    <n v="87100"/>
    <n v="0"/>
    <n v="0"/>
    <n v="0"/>
    <n v="2892.75"/>
    <n v="2892.75"/>
    <n v="2892.75"/>
    <n v="8678.25"/>
    <x v="0"/>
  </r>
  <r>
    <s v="253901A:UNSG Training Facility"/>
    <x v="135"/>
    <x v="122"/>
    <s v="PJ_DIST_STRUC_IMPROV_GENL_UNSG"/>
    <x v="8"/>
    <n v="20241231"/>
    <s v="12"/>
    <s v="31"/>
    <s v="2024"/>
    <s v="12/31/2024"/>
    <n v="0"/>
    <n v="0"/>
    <n v="0"/>
    <n v="0"/>
    <n v="0"/>
    <n v="0"/>
    <n v="0"/>
    <n v="0"/>
    <n v="0"/>
    <n v="0"/>
    <n v="0"/>
    <n v="7684862.46"/>
    <n v="7684862.46"/>
    <n v="22573.98"/>
    <n v="137725.18"/>
    <n v="154667.95000000001"/>
    <n v="0"/>
    <n v="0"/>
    <n v="0"/>
    <n v="0"/>
    <n v="157688.438723826"/>
    <n v="0"/>
    <n v="0"/>
    <n v="0"/>
    <n v="0"/>
    <n v="0"/>
    <n v="161400.8576255599"/>
    <n v="161400.8576255599"/>
    <n v="0"/>
    <n v="0"/>
    <n v="0"/>
    <n v="0"/>
    <n v="0"/>
    <n v="0"/>
    <n v="161400.8576255599"/>
    <x v="0"/>
  </r>
  <r>
    <s v="255900A:Struct &amp; Improv- New (Verde)"/>
    <x v="136"/>
    <x v="123"/>
    <s v="PJ_DIST_STRUC_IMPROV_GENL_UNSG"/>
    <x v="8"/>
    <n v="20261231"/>
    <s v="12"/>
    <s v="31"/>
    <s v="2026"/>
    <s v="12/31/2026"/>
    <n v="0"/>
    <n v="0"/>
    <n v="0"/>
    <n v="22410.2"/>
    <n v="0"/>
    <n v="4500"/>
    <n v="495.82"/>
    <n v="0"/>
    <n v="0"/>
    <n v="0"/>
    <n v="0"/>
    <n v="0"/>
    <n v="27406.02"/>
    <n v="0"/>
    <n v="0"/>
    <n v="0"/>
    <n v="0"/>
    <n v="0"/>
    <n v="0"/>
    <n v="0"/>
    <n v="10150.495265489237"/>
    <n v="0"/>
    <n v="0"/>
    <n v="0"/>
    <n v="0"/>
    <n v="0"/>
    <n v="0"/>
    <n v="0"/>
    <n v="0"/>
    <n v="0"/>
    <n v="0"/>
    <n v="0"/>
    <n v="0"/>
    <n v="0"/>
    <n v="0"/>
    <x v="0"/>
  </r>
  <r>
    <s v="255901A:Verde District Office Building"/>
    <x v="137"/>
    <x v="124"/>
    <s v="PJ_DIST_STRUC_IMPROV_GENL_UNSG"/>
    <x v="8"/>
    <n v="20230131"/>
    <s v="01"/>
    <s v="31"/>
    <s v="2023"/>
    <s v="01/31/2023"/>
    <n v="76880.34"/>
    <n v="1910.19"/>
    <n v="90509.26"/>
    <n v="10362.86"/>
    <n v="5825.15"/>
    <n v="-5114.62"/>
    <n v="0"/>
    <n v="0"/>
    <n v="-600"/>
    <n v="0"/>
    <n v="0"/>
    <n v="0"/>
    <n v="179773.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7901A:Show Low District Office Bldg"/>
    <x v="138"/>
    <x v="125"/>
    <s v="PJ_DIST_STRUC_IMPROV_GENL_UNSG"/>
    <x v="8"/>
    <n v="20291231"/>
    <s v="12"/>
    <s v="31"/>
    <s v="2029"/>
    <s v="12/31/20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7902A:Winslow Field Office Building"/>
    <x v="139"/>
    <x v="126"/>
    <s v="PJ_DIST_STRUC_IMPROV_GENL_UNSG"/>
    <x v="8"/>
    <n v="20291231"/>
    <s v="12"/>
    <s v="31"/>
    <s v="2029"/>
    <s v="12/31/20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FBOGFAC:UNG Facilities FPA Only"/>
    <x v="140"/>
    <x v="6"/>
    <s v="PJ_DIST_STRUC_IMPROV_GENL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STRUC_IMPROV_GENL_UNSG"/>
    <x v="7"/>
    <x v="6"/>
    <m/>
    <x v="2"/>
    <m/>
    <m/>
    <m/>
    <m/>
    <m/>
    <n v="76113.649999999994"/>
    <n v="9011.48"/>
    <n v="90509.26"/>
    <n v="32773.06"/>
    <n v="13220.22"/>
    <n v="-614.61999999999989"/>
    <n v="14828.69"/>
    <n v="1133.33"/>
    <n v="-600"/>
    <n v="41505.490000000005"/>
    <n v="2242.73"/>
    <n v="7709486.3600000003"/>
    <n v="7989609.6500000004"/>
    <n v="22573.98"/>
    <n v="155554.53999999998"/>
    <n v="162858.30000000002"/>
    <n v="95000"/>
    <n v="0"/>
    <n v="8550"/>
    <n v="0"/>
    <n v="345195.96398931521"/>
    <n v="0"/>
    <n v="8550"/>
    <n v="0"/>
    <n v="0"/>
    <n v="0"/>
    <n v="161400.8576255599"/>
    <n v="273500.8576255599"/>
    <n v="0"/>
    <n v="0"/>
    <n v="0"/>
    <n v="2892.75"/>
    <n v="2892.75"/>
    <n v="2892.75"/>
    <n v="170079.1076255599"/>
    <x v="0"/>
  </r>
  <r>
    <s v="253902A:UNSG Meter Storage Shed"/>
    <x v="141"/>
    <x v="6"/>
    <s v="PJ_DIST_STRUC_IMPROV_UNSG"/>
    <x v="2"/>
    <n v="20211031"/>
    <s v="10"/>
    <s v="31"/>
    <s v="2021"/>
    <s v="10/31/20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STRUC_IMPROV_UNSG"/>
    <x v="7"/>
    <x v="6"/>
    <m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UNSG_Distribution"/>
    <x v="7"/>
    <x v="6"/>
    <m/>
    <x v="2"/>
    <m/>
    <m/>
    <m/>
    <m/>
    <m/>
    <n v="1318361.0499999998"/>
    <n v="1660596.48"/>
    <n v="2777631.8800000004"/>
    <n v="1333887.9300000002"/>
    <n v="2454818.3600000008"/>
    <n v="2796597.5500000003"/>
    <n v="1526105.95"/>
    <n v="2018275.32"/>
    <n v="2390302.65"/>
    <n v="1965510.5300000003"/>
    <n v="1587174.88"/>
    <n v="9351498.8900000006"/>
    <n v="31180761.470000003"/>
    <n v="2694722.09"/>
    <n v="2272191.91"/>
    <n v="3229638.05"/>
    <n v="4775677.5375000006"/>
    <n v="2562243.258604174"/>
    <n v="2173220.2064030231"/>
    <n v="1951289.1804691355"/>
    <n v="1333556.0631357851"/>
    <n v="2181899.0426611984"/>
    <n v="2028032.6762506226"/>
    <n v="2279120.1769971554"/>
    <n v="1986524.015589061"/>
    <n v="1866395.733676028"/>
    <n v="2595691.2417559614"/>
    <n v="24400093.069906361"/>
    <n v="1954367.3971800408"/>
    <n v="1961580.5818437417"/>
    <n v="1966997.2285619597"/>
    <n v="2172881.3901292253"/>
    <n v="2168688.6092634052"/>
    <n v="2165539.5100129182"/>
    <n v="21117785.885009497"/>
    <x v="0"/>
  </r>
  <r>
    <s v="250973A:UNSG Fixed Network Replacement"/>
    <x v="142"/>
    <x v="6"/>
    <s v="PJ_DIST_COMM_EQUIP_UNSG"/>
    <x v="2"/>
    <n v="20291231"/>
    <s v="12"/>
    <s v="31"/>
    <s v="2029"/>
    <s v="12/31/20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0970A:Comm Equip - New (Admin)"/>
    <x v="143"/>
    <x v="127"/>
    <s v="PJ_DIST_COMM_EQUIP_UNSG"/>
    <x v="1"/>
    <n v="20320101"/>
    <s v="01"/>
    <s v="01"/>
    <s v="2032"/>
    <s v="01/01/2032"/>
    <n v="0"/>
    <n v="0"/>
    <n v="0"/>
    <n v="0"/>
    <n v="213.95"/>
    <n v="180.11"/>
    <n v="122.01"/>
    <n v="443.64"/>
    <n v="9986.31"/>
    <n v="0"/>
    <n v="0"/>
    <n v="0"/>
    <n v="10946.019999999999"/>
    <n v="514.11"/>
    <n v="0"/>
    <n v="0"/>
    <n v="168408.67999999996"/>
    <n v="212107.61999999997"/>
    <n v="27.61"/>
    <n v="27.740000000000002"/>
    <n v="0"/>
    <n v="27.78"/>
    <n v="27.830000000000002"/>
    <n v="15027.289999999997"/>
    <n v="27.540000000000003"/>
    <n v="27.740000000000002"/>
    <n v="27.86"/>
    <n v="395737.68999999994"/>
    <n v="28.603333333333335"/>
    <n v="28.603333333333335"/>
    <n v="28.603333333333335"/>
    <n v="28.476666666666663"/>
    <n v="28.476666666666663"/>
    <n v="28.476666666666663"/>
    <n v="15281.669999999998"/>
    <x v="0"/>
  </r>
  <r>
    <s v="251970A:Comm Equip - New (Flag)"/>
    <x v="144"/>
    <x v="128"/>
    <s v="PJ_DIST_COMM_EQUIP_UNSG"/>
    <x v="1"/>
    <n v="20320101"/>
    <s v="01"/>
    <s v="01"/>
    <s v="2032"/>
    <s v="01/01/2032"/>
    <n v="0"/>
    <n v="0"/>
    <n v="0"/>
    <n v="0"/>
    <n v="8293.48"/>
    <n v="0"/>
    <n v="0"/>
    <n v="7364.26"/>
    <n v="304.61"/>
    <n v="7563.02"/>
    <n v="0"/>
    <n v="0"/>
    <n v="23525.37"/>
    <n v="0"/>
    <n v="662.45"/>
    <n v="0"/>
    <n v="0"/>
    <n v="4134.62"/>
    <n v="0"/>
    <n v="4135.62"/>
    <n v="0"/>
    <n v="0"/>
    <n v="4136.33"/>
    <n v="0"/>
    <n v="0"/>
    <n v="0"/>
    <n v="0"/>
    <n v="12406.57"/>
    <n v="430.69666666666672"/>
    <n v="430.69666666666672"/>
    <n v="430.69666666666672"/>
    <n v="430.59333333333331"/>
    <n v="430.59333333333331"/>
    <n v="430.59333333333331"/>
    <n v="2583.87"/>
    <x v="0"/>
  </r>
  <r>
    <s v="252912A:Comp Equip - New (King)"/>
    <x v="145"/>
    <x v="129"/>
    <s v="PJ_DIST_COMM_EQUIP_UNSG"/>
    <x v="1"/>
    <n v="20200831"/>
    <s v="08"/>
    <s v="31"/>
    <s v="2020"/>
    <s v="08/31/20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2970A:Comm Equip - New (King)"/>
    <x v="146"/>
    <x v="130"/>
    <s v="PJ_DIST_COMM_EQUIP_UNSG"/>
    <x v="1"/>
    <n v="20180401"/>
    <s v="04"/>
    <s v="01"/>
    <s v="2018"/>
    <s v="04/01/2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3970A:Comm Equip - New (Pres)"/>
    <x v="147"/>
    <x v="131"/>
    <s v="PJ_DIST_COMM_EQUIP_UNSG"/>
    <x v="1"/>
    <n v="20231218"/>
    <s v="12"/>
    <s v="18"/>
    <s v="2023"/>
    <s v="12/18/2023"/>
    <n v="0"/>
    <n v="3754.35"/>
    <n v="6935.32"/>
    <n v="0"/>
    <n v="628.12"/>
    <n v="0"/>
    <n v="0"/>
    <n v="1372.56"/>
    <n v="0"/>
    <n v="0"/>
    <n v="643.61"/>
    <n v="832.57"/>
    <n v="14166.53"/>
    <n v="653.55999999999995"/>
    <n v="0"/>
    <n v="653.55999999999995"/>
    <n v="1518.79"/>
    <n v="0"/>
    <n v="8640"/>
    <n v="0"/>
    <n v="0"/>
    <n v="0"/>
    <n v="869.8900000000001"/>
    <n v="0"/>
    <n v="8640"/>
    <n v="0"/>
    <n v="0"/>
    <n v="19668.68"/>
    <n v="0"/>
    <n v="0"/>
    <n v="0"/>
    <n v="6112.800000000002"/>
    <n v="6112.800000000002"/>
    <n v="6112.800000000002"/>
    <n v="26978.400000000005"/>
    <x v="9"/>
  </r>
  <r>
    <s v="255970A:Comm Equip - New (Verde)"/>
    <x v="148"/>
    <x v="132"/>
    <s v="PJ_DIST_COMM_EQUIP_UNSG"/>
    <x v="1"/>
    <n v="20200331"/>
    <s v="03"/>
    <s v="31"/>
    <s v="2020"/>
    <s v="03/31/2020"/>
    <n v="0"/>
    <n v="0"/>
    <n v="0"/>
    <n v="0"/>
    <n v="0"/>
    <n v="0"/>
    <n v="0"/>
    <n v="0"/>
    <n v="0"/>
    <n v="0"/>
    <n v="0"/>
    <n v="0"/>
    <n v="0"/>
    <n v="1855"/>
    <n v="0"/>
    <n v="12864.38"/>
    <n v="12864.38"/>
    <n v="46898.81"/>
    <n v="0"/>
    <n v="0"/>
    <n v="0"/>
    <n v="0"/>
    <n v="0"/>
    <n v="1876.79"/>
    <n v="0"/>
    <n v="0"/>
    <n v="0"/>
    <n v="61639.979999999996"/>
    <n v="0"/>
    <n v="0"/>
    <n v="0"/>
    <n v="646.8599999999999"/>
    <n v="646.8599999999999"/>
    <n v="646.8599999999999"/>
    <n v="3817.37"/>
    <x v="0"/>
  </r>
  <r>
    <s v="256970A:Comm Equip - New (Nog)"/>
    <x v="149"/>
    <x v="133"/>
    <s v="PJ_DIST_COMM_EQUIP_UNSG"/>
    <x v="1"/>
    <n v="20320101"/>
    <s v="01"/>
    <s v="01"/>
    <s v="2032"/>
    <s v="01/01/2032"/>
    <n v="0"/>
    <n v="0"/>
    <n v="0"/>
    <n v="0"/>
    <n v="0"/>
    <n v="0"/>
    <n v="0"/>
    <n v="0"/>
    <n v="0"/>
    <n v="0"/>
    <n v="0"/>
    <n v="0"/>
    <n v="0"/>
    <n v="0"/>
    <n v="0"/>
    <n v="0"/>
    <n v="208.33"/>
    <n v="208.33"/>
    <n v="208.33"/>
    <n v="208.33"/>
    <n v="0"/>
    <n v="208.33"/>
    <n v="208.33"/>
    <n v="208.33"/>
    <n v="208.33"/>
    <n v="208.33"/>
    <n v="208.33"/>
    <n v="2083.3000000000002"/>
    <n v="211.45666666666668"/>
    <n v="211.45666666666668"/>
    <n v="211.45666666666668"/>
    <n v="211.45666666666668"/>
    <n v="211.45666666666668"/>
    <n v="211.45666666666668"/>
    <n v="2102.06"/>
    <x v="0"/>
  </r>
  <r>
    <s v="257970A:Comm Equip- New SL"/>
    <x v="150"/>
    <x v="134"/>
    <s v="PJ_DIST_COMM_EQUIP_UNSG"/>
    <x v="1"/>
    <n v="20320101"/>
    <s v="01"/>
    <s v="01"/>
    <s v="2032"/>
    <s v="01/01/2032"/>
    <n v="410.17"/>
    <n v="0"/>
    <n v="628.12"/>
    <n v="0"/>
    <n v="0"/>
    <n v="394.85"/>
    <n v="0"/>
    <n v="0"/>
    <n v="1179.05"/>
    <n v="0"/>
    <n v="0"/>
    <n v="455.74"/>
    <n v="3067.9299999999994"/>
    <n v="-99.25"/>
    <n v="0"/>
    <n v="0"/>
    <n v="2250"/>
    <n v="0"/>
    <n v="0"/>
    <n v="2250"/>
    <n v="0"/>
    <n v="0"/>
    <n v="2250"/>
    <n v="0"/>
    <n v="2250"/>
    <n v="0"/>
    <n v="0"/>
    <n v="9000"/>
    <n v="0"/>
    <n v="0"/>
    <n v="0"/>
    <n v="761.25"/>
    <n v="761.25"/>
    <n v="761.25"/>
    <n v="4533.75"/>
    <x v="0"/>
  </r>
  <r>
    <s v="FBOGCOM:UNG Communication FPA Only"/>
    <x v="151"/>
    <x v="6"/>
    <s v="PJ_DIST_COMM_EQUIP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COMM_EQUIP_UNSG"/>
    <x v="7"/>
    <x v="6"/>
    <m/>
    <x v="2"/>
    <m/>
    <m/>
    <m/>
    <m/>
    <m/>
    <n v="410.17"/>
    <n v="3754.35"/>
    <n v="7563.44"/>
    <n v="0"/>
    <n v="9135.5500000000011"/>
    <n v="574.96"/>
    <n v="122.01"/>
    <n v="9180.4600000000009"/>
    <n v="11469.97"/>
    <n v="7563.02"/>
    <n v="643.61"/>
    <n v="1288.31"/>
    <n v="51705.850000000006"/>
    <n v="2923.42"/>
    <n v="662.45"/>
    <n v="13517.939999999999"/>
    <n v="185250.17999999996"/>
    <n v="263349.37999999995"/>
    <n v="8875.94"/>
    <n v="6621.69"/>
    <n v="0"/>
    <n v="236.11"/>
    <n v="7492.38"/>
    <n v="17112.41"/>
    <n v="11125.87"/>
    <n v="236.07000000000002"/>
    <n v="236.19"/>
    <n v="500536.22"/>
    <n v="670.75666666666677"/>
    <n v="670.75666666666677"/>
    <n v="670.75666666666677"/>
    <n v="8191.4366666666683"/>
    <n v="8191.4366666666683"/>
    <n v="8191.4366666666683"/>
    <n v="55297.120000000003"/>
    <x v="0"/>
  </r>
  <r>
    <s v="252302A_PJ"/>
    <x v="152"/>
    <x v="135"/>
    <s v="PJ_DIST_INT_FRAN_AZ_UNSG"/>
    <x v="17"/>
    <n v="20230331"/>
    <s v="03"/>
    <s v="31"/>
    <s v="2023"/>
    <s v="03/31/2023"/>
    <n v="0"/>
    <n v="0"/>
    <n v="0"/>
    <n v="0"/>
    <n v="20372.490000000002"/>
    <n v="0"/>
    <n v="0"/>
    <n v="0"/>
    <n v="0"/>
    <n v="0"/>
    <n v="0"/>
    <n v="0"/>
    <n v="20372.49000000000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1302A:Franchise Specific Flagstaff"/>
    <x v="153"/>
    <x v="136"/>
    <s v="PJ_DIST_INT_FRAN_AZ_UNSG"/>
    <x v="17"/>
    <n v="20201031"/>
    <s v="10"/>
    <s v="31"/>
    <s v="2020"/>
    <s v="10/31/20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2304A:Franchise Kingman"/>
    <x v="154"/>
    <x v="6"/>
    <s v="PJ_DIST_INT_FRAN_AZ_UNSG"/>
    <x v="2"/>
    <n v="20240331"/>
    <s v="03"/>
    <s v="31"/>
    <s v="2024"/>
    <s v="03/31/20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3302A:Franchise - Prescott"/>
    <x v="155"/>
    <x v="137"/>
    <s v="PJ_DIST_INT_FRAN_AZ_UNSG"/>
    <x v="17"/>
    <n v="20271231"/>
    <s v="12"/>
    <s v="31"/>
    <s v="2027"/>
    <s v="12/31/202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5300A:Franchise - Verde"/>
    <x v="156"/>
    <x v="138"/>
    <s v="PJ_DIST_INT_FRAN_AZ_UNSG"/>
    <x v="17"/>
    <n v="20281231"/>
    <s v="12"/>
    <s v="31"/>
    <s v="2028"/>
    <s v="12/31/2028"/>
    <n v="0"/>
    <n v="0"/>
    <n v="19110.28"/>
    <n v="0"/>
    <n v="0"/>
    <n v="0"/>
    <n v="0"/>
    <n v="0"/>
    <n v="0"/>
    <n v="0"/>
    <n v="0"/>
    <n v="0"/>
    <n v="19110.2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7302S:Franchise - Specific - SL"/>
    <x v="157"/>
    <x v="139"/>
    <s v="PJ_DIST_INT_FRAN_AZ_UNSG"/>
    <x v="17"/>
    <n v="20201130"/>
    <s v="11"/>
    <s v="30"/>
    <s v="2020"/>
    <s v="11/30/20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INT_FRAN_AZ_UNSG"/>
    <x v="7"/>
    <x v="6"/>
    <m/>
    <x v="2"/>
    <m/>
    <m/>
    <m/>
    <m/>
    <m/>
    <n v="0"/>
    <n v="0"/>
    <n v="19110.28"/>
    <n v="0"/>
    <n v="20372.490000000002"/>
    <n v="0"/>
    <n v="0"/>
    <n v="0"/>
    <n v="0"/>
    <n v="0"/>
    <n v="0"/>
    <n v="0"/>
    <n v="39482.77000000000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Manual Test2"/>
    <x v="7"/>
    <x v="6"/>
    <s v="PJ_DIST_LAND_LAND_RIGHTS_GENL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Manual Test1"/>
    <x v="7"/>
    <x v="6"/>
    <s v="PJ_DIST_LAND_LAND_RIGHTS_GENL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5389A:Verde District Office Land"/>
    <x v="158"/>
    <x v="140"/>
    <s v="PJ_DIST_LAND_LAND_RIGHTS_GENL_UNSG"/>
    <x v="18"/>
    <n v="20211201"/>
    <s v="12"/>
    <s v="01"/>
    <s v="2021"/>
    <s v="12/01/20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LAND_LAND_RIGHTS_GENL_UNSG"/>
    <x v="7"/>
    <x v="6"/>
    <m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1971A:2024 Conference Room Mod-UESG"/>
    <x v="159"/>
    <x v="141"/>
    <s v="PJ_DIST_OFFICE_EQUIP_UNSG"/>
    <x v="0"/>
    <n v="20240831"/>
    <s v="08"/>
    <s v="31"/>
    <s v="2024"/>
    <s v="08/31/20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2913B:2022 ND UNSG Storage Refresh"/>
    <x v="160"/>
    <x v="142"/>
    <s v="PJ_DIST_OFFICE_EQUIP_UNSG"/>
    <x v="0"/>
    <n v="20221231"/>
    <s v="12"/>
    <s v="31"/>
    <s v="2022"/>
    <s v="12/31/2022"/>
    <n v="0"/>
    <n v="0"/>
    <n v="0"/>
    <n v="0"/>
    <n v="0"/>
    <n v="0"/>
    <n v="0"/>
    <n v="0"/>
    <n v="0"/>
    <n v="0"/>
    <n v="76594.53"/>
    <n v="0"/>
    <n v="76594.5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0000A:UNSG Transportation Equip"/>
    <x v="161"/>
    <x v="143"/>
    <s v="PJ_DIST_OFFICE_EQUIP_UNSG"/>
    <x v="19"/>
    <n v="20240131"/>
    <s v="01"/>
    <s v="31"/>
    <s v="2024"/>
    <s v="01/31/2024"/>
    <n v="3930.83"/>
    <n v="42260.1"/>
    <n v="157727.44"/>
    <n v="59719.7"/>
    <n v="172.57"/>
    <n v="0"/>
    <n v="0"/>
    <n v="134828.84"/>
    <n v="228701.04"/>
    <n v="883.17"/>
    <n v="174916.56"/>
    <n v="309458.65999999997"/>
    <n v="1112598.9100000001"/>
    <n v="378.48"/>
    <n v="219042.87"/>
    <n v="1856480.58"/>
    <n v="1872429.29"/>
    <n v="948.71"/>
    <n v="948.71"/>
    <n v="600000"/>
    <n v="0"/>
    <n v="948.71"/>
    <n v="948.71"/>
    <n v="254448.71"/>
    <n v="948.71"/>
    <n v="948.71"/>
    <n v="1500948.71"/>
    <n v="4233518.97"/>
    <n v="0"/>
    <n v="0"/>
    <n v="0"/>
    <n v="141333.33333333334"/>
    <n v="141333.33333333334"/>
    <n v="141333.33333333334"/>
    <n v="2181294.84"/>
    <x v="10"/>
  </r>
  <r>
    <s v="250910A:Office Furn &amp; Eq - New (Admin)"/>
    <x v="162"/>
    <x v="144"/>
    <s v="PJ_DIST_OFFICE_EQUIP_UNSG"/>
    <x v="0"/>
    <n v="20251231"/>
    <s v="12"/>
    <s v="31"/>
    <s v="2025"/>
    <s v="12/31/2025"/>
    <n v="0"/>
    <n v="0"/>
    <n v="0"/>
    <n v="0"/>
    <n v="0"/>
    <n v="0"/>
    <n v="0"/>
    <n v="13631.33"/>
    <n v="31800"/>
    <n v="0"/>
    <n v="0"/>
    <n v="0"/>
    <n v="45431.33"/>
    <n v="0"/>
    <n v="0"/>
    <n v="1200"/>
    <n v="0"/>
    <n v="0"/>
    <n v="0"/>
    <n v="0"/>
    <n v="1200"/>
    <n v="0"/>
    <n v="0"/>
    <n v="0"/>
    <n v="0"/>
    <n v="0"/>
    <n v="0"/>
    <n v="0"/>
    <n v="0"/>
    <n v="0"/>
    <n v="0"/>
    <n v="0"/>
    <n v="0"/>
    <n v="0"/>
    <n v="0"/>
    <x v="0"/>
  </r>
  <r>
    <s v="2509312:Network &amp; Data Equip - Admin"/>
    <x v="163"/>
    <x v="145"/>
    <s v="PJ_DIST_OFFICE_EQUIP_UNSG"/>
    <x v="0"/>
    <m/>
    <s v=""/>
    <s v=""/>
    <s v=""/>
    <s v="//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0972A:UNSG Digital Recorders"/>
    <x v="164"/>
    <x v="146"/>
    <s v="PJ_DIST_OFFICE_EQUIP_UNSG"/>
    <x v="1"/>
    <n v="20230131"/>
    <s v="01"/>
    <s v="31"/>
    <s v="2023"/>
    <s v="01/31/2023"/>
    <n v="1520547.38"/>
    <n v="157.12"/>
    <n v="0"/>
    <n v="0"/>
    <n v="0"/>
    <n v="0"/>
    <n v="0"/>
    <n v="0"/>
    <n v="0"/>
    <n v="0"/>
    <n v="0"/>
    <n v="-16341.08"/>
    <n v="1504363.42"/>
    <n v="-4749.9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1910A:Office Furn &amp; Equip-New (Flag)"/>
    <x v="165"/>
    <x v="147"/>
    <s v="PJ_DIST_OFFICE_EQUIP_UNSG"/>
    <x v="0"/>
    <n v="20320101"/>
    <s v="01"/>
    <s v="01"/>
    <s v="2032"/>
    <s v="01/01/2032"/>
    <n v="0"/>
    <n v="0"/>
    <n v="0"/>
    <n v="0"/>
    <n v="0"/>
    <n v="0"/>
    <n v="0"/>
    <n v="0"/>
    <n v="0"/>
    <n v="0"/>
    <n v="0"/>
    <n v="0"/>
    <n v="0"/>
    <n v="713.07"/>
    <n v="0"/>
    <n v="0"/>
    <n v="0"/>
    <n v="0"/>
    <n v="0"/>
    <n v="0"/>
    <n v="0"/>
    <n v="3984"/>
    <n v="0"/>
    <n v="50000"/>
    <n v="0"/>
    <n v="0"/>
    <n v="0"/>
    <n v="53984"/>
    <n v="0"/>
    <n v="0"/>
    <n v="0"/>
    <n v="18014.586666666666"/>
    <n v="18014.586666666666"/>
    <n v="18014.586666666666"/>
    <n v="104043.76"/>
    <x v="0"/>
  </r>
  <r>
    <s v="2519312:Network &amp; Data Equip - Flag"/>
    <x v="166"/>
    <x v="148"/>
    <s v="PJ_DIST_OFFICE_EQUIP_UNSG"/>
    <x v="0"/>
    <n v="20181005"/>
    <s v="10"/>
    <s v="05"/>
    <s v="2018"/>
    <s v="10/05/20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2910A:Office Furn &amp; Equip-New (King)"/>
    <x v="167"/>
    <x v="149"/>
    <s v="PJ_DIST_OFFICE_EQUIP_UNSG"/>
    <x v="0"/>
    <n v="20180501"/>
    <s v="05"/>
    <s v="01"/>
    <s v="2018"/>
    <s v="05/01/2018"/>
    <n v="0"/>
    <n v="0"/>
    <n v="0"/>
    <n v="0"/>
    <n v="0"/>
    <n v="0"/>
    <n v="0"/>
    <n v="0"/>
    <n v="0"/>
    <n v="0"/>
    <n v="0"/>
    <n v="0"/>
    <n v="0"/>
    <n v="0"/>
    <n v="0"/>
    <n v="24588.720000000001"/>
    <n v="24588.720000000001"/>
    <n v="0"/>
    <n v="0"/>
    <n v="0"/>
    <n v="0"/>
    <n v="0"/>
    <n v="0"/>
    <n v="0"/>
    <n v="0"/>
    <n v="0"/>
    <n v="0"/>
    <n v="24588.720000000001"/>
    <n v="0"/>
    <n v="0"/>
    <n v="0"/>
    <n v="0"/>
    <n v="0"/>
    <n v="0"/>
    <n v="0"/>
    <x v="0"/>
  </r>
  <r>
    <s v="253910A:Office Furn &amp; Eq - New (Pres)"/>
    <x v="168"/>
    <x v="150"/>
    <s v="PJ_DIST_OFFICE_EQUIP_UNSG"/>
    <x v="0"/>
    <n v="20180501"/>
    <s v="05"/>
    <s v="01"/>
    <s v="2018"/>
    <s v="05/01/2018"/>
    <n v="0"/>
    <n v="0"/>
    <n v="9195.16"/>
    <n v="0"/>
    <n v="0"/>
    <n v="0"/>
    <n v="0"/>
    <n v="0"/>
    <n v="0"/>
    <n v="0"/>
    <n v="0"/>
    <n v="1862"/>
    <n v="11057.16"/>
    <n v="70474.45"/>
    <n v="7941.93"/>
    <n v="0"/>
    <n v="0"/>
    <n v="6000"/>
    <n v="0"/>
    <n v="0"/>
    <n v="0"/>
    <n v="0"/>
    <n v="0"/>
    <n v="0"/>
    <n v="0"/>
    <n v="0"/>
    <n v="0"/>
    <n v="6000"/>
    <n v="0"/>
    <n v="0"/>
    <n v="0"/>
    <n v="2030"/>
    <n v="2030"/>
    <n v="2030"/>
    <n v="6090"/>
    <x v="0"/>
  </r>
  <r>
    <s v="255910A:Office Furn &amp; Eq - New (Verde)"/>
    <x v="169"/>
    <x v="151"/>
    <s v="PJ_DIST_OFFICE_EQUIP_UNSG"/>
    <x v="0"/>
    <n v="20180501"/>
    <s v="05"/>
    <s v="01"/>
    <s v="2018"/>
    <s v="05/01/2018"/>
    <n v="11016.59"/>
    <n v="0"/>
    <n v="8614.49"/>
    <n v="3270.93"/>
    <n v="0"/>
    <n v="2106.84"/>
    <n v="3052.55"/>
    <n v="0"/>
    <n v="0"/>
    <n v="0"/>
    <n v="0"/>
    <n v="0"/>
    <n v="28061.4"/>
    <n v="0"/>
    <n v="0"/>
    <n v="0"/>
    <n v="1500"/>
    <n v="0"/>
    <n v="0"/>
    <n v="0"/>
    <n v="0"/>
    <n v="1500"/>
    <n v="0"/>
    <n v="0"/>
    <n v="0"/>
    <n v="0"/>
    <n v="0"/>
    <n v="3000"/>
    <n v="0"/>
    <n v="0"/>
    <n v="0"/>
    <n v="507.5"/>
    <n v="507.5"/>
    <n v="507.5"/>
    <n v="1522.5"/>
    <x v="0"/>
  </r>
  <r>
    <s v="257900A:Structures &amp; Improv-New SL"/>
    <x v="170"/>
    <x v="152"/>
    <s v="PJ_DIST_OFFICE_EQUIP_UNSG"/>
    <x v="8"/>
    <n v="20241231"/>
    <s v="12"/>
    <s v="31"/>
    <s v="2024"/>
    <s v="12/31/2024"/>
    <n v="-246.11"/>
    <n v="0"/>
    <n v="0"/>
    <n v="0"/>
    <n v="0"/>
    <n v="0"/>
    <n v="0"/>
    <n v="0"/>
    <n v="0"/>
    <n v="3264.02"/>
    <n v="0"/>
    <n v="3978.35"/>
    <n v="6996.26"/>
    <n v="0"/>
    <n v="9312.77"/>
    <n v="0"/>
    <n v="0"/>
    <n v="0"/>
    <n v="0"/>
    <n v="0"/>
    <n v="35000"/>
    <n v="0"/>
    <n v="0"/>
    <n v="0"/>
    <n v="0"/>
    <n v="0"/>
    <n v="35000"/>
    <n v="35000"/>
    <n v="0"/>
    <n v="0"/>
    <n v="0"/>
    <n v="0"/>
    <n v="0"/>
    <n v="0"/>
    <n v="35000"/>
    <x v="0"/>
  </r>
  <r>
    <s v="257910A:Office Furn &amp; Equip- New SL"/>
    <x v="171"/>
    <x v="153"/>
    <s v="PJ_DIST_OFFICE_EQUIP_UNSG"/>
    <x v="0"/>
    <n v="20180501"/>
    <s v="05"/>
    <s v="01"/>
    <s v="2018"/>
    <s v="05/01/2018"/>
    <n v="0"/>
    <n v="0"/>
    <n v="0"/>
    <n v="0"/>
    <n v="0"/>
    <n v="0"/>
    <n v="0"/>
    <n v="0"/>
    <n v="0"/>
    <n v="0"/>
    <n v="0"/>
    <n v="0"/>
    <n v="0"/>
    <n v="0"/>
    <n v="716.24"/>
    <n v="0"/>
    <n v="0"/>
    <n v="0"/>
    <n v="2500"/>
    <n v="0"/>
    <n v="0"/>
    <n v="25000"/>
    <n v="2500"/>
    <n v="0"/>
    <n v="0"/>
    <n v="0"/>
    <n v="0"/>
    <n v="30000"/>
    <n v="0"/>
    <n v="0"/>
    <n v="0"/>
    <n v="676.66666666666663"/>
    <n v="676.66666666666663"/>
    <n v="676.66666666666663"/>
    <n v="2030"/>
    <x v="0"/>
  </r>
  <r>
    <s v="FBOGOTH:UNG Other FPA Only"/>
    <x v="172"/>
    <x v="6"/>
    <s v="PJ_DIST_OFFICE_EQUIP_UNSG"/>
    <x v="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OFFICE_EQUIP_UNSG"/>
    <x v="7"/>
    <x v="6"/>
    <m/>
    <x v="2"/>
    <m/>
    <m/>
    <m/>
    <m/>
    <m/>
    <n v="1535248.69"/>
    <n v="42417.22"/>
    <n v="175537.09"/>
    <n v="62990.63"/>
    <n v="172.57"/>
    <n v="2106.84"/>
    <n v="3052.55"/>
    <n v="148460.16999999998"/>
    <n v="260501.04"/>
    <n v="4147.1899999999996"/>
    <n v="251511.09"/>
    <n v="298957.92999999993"/>
    <n v="2785103.01"/>
    <n v="66816.009999999995"/>
    <n v="237013.80999999997"/>
    <n v="1882269.3"/>
    <n v="1898518.01"/>
    <n v="6948.71"/>
    <n v="3448.71"/>
    <n v="600000"/>
    <n v="36200"/>
    <n v="31432.71"/>
    <n v="3448.71"/>
    <n v="304448.70999999996"/>
    <n v="948.71"/>
    <n v="948.71"/>
    <n v="1535948.71"/>
    <n v="4386091.6899999995"/>
    <n v="0"/>
    <n v="0"/>
    <n v="0"/>
    <n v="162562.08666666667"/>
    <n v="162562.08666666667"/>
    <n v="162562.08666666667"/>
    <n v="2329981.0999999996"/>
    <x v="0"/>
  </r>
  <r>
    <s v="250960A:Power Operated Eq - New(Admin)"/>
    <x v="173"/>
    <x v="154"/>
    <s v="PJ_DIST_POWER_OP_EQUIP_UNSG"/>
    <x v="20"/>
    <n v="20231230"/>
    <s v="12"/>
    <s v="30"/>
    <s v="2023"/>
    <s v="12/30/2023"/>
    <n v="0"/>
    <n v="0"/>
    <n v="0"/>
    <n v="115236.45"/>
    <n v="0"/>
    <n v="0"/>
    <n v="0"/>
    <n v="0"/>
    <n v="0"/>
    <n v="0"/>
    <n v="0"/>
    <n v="224341.97"/>
    <n v="339578.42"/>
    <n v="0"/>
    <n v="25400.42"/>
    <n v="25591.59"/>
    <n v="25591.59"/>
    <n v="0"/>
    <n v="0"/>
    <n v="130000"/>
    <n v="0"/>
    <n v="0"/>
    <n v="0"/>
    <n v="0"/>
    <n v="0"/>
    <n v="0"/>
    <n v="0"/>
    <n v="155591.59"/>
    <n v="0"/>
    <n v="0"/>
    <n v="0"/>
    <n v="43333.333333333336"/>
    <n v="43333.333333333336"/>
    <n v="43333.333333333336"/>
    <n v="130000"/>
    <x v="11"/>
  </r>
  <r>
    <s v="PJ_DIST_POWER_OP_EQUIP_UNSG"/>
    <x v="7"/>
    <x v="6"/>
    <m/>
    <x v="2"/>
    <m/>
    <m/>
    <m/>
    <m/>
    <m/>
    <n v="0"/>
    <n v="0"/>
    <n v="0"/>
    <n v="115236.45"/>
    <n v="0"/>
    <n v="0"/>
    <n v="0"/>
    <n v="0"/>
    <n v="0"/>
    <n v="0"/>
    <n v="0"/>
    <n v="224341.97"/>
    <n v="339578.42"/>
    <n v="0"/>
    <n v="25400.42"/>
    <n v="25591.59"/>
    <n v="25591.59"/>
    <n v="0"/>
    <n v="0"/>
    <n v="130000"/>
    <n v="0"/>
    <n v="0"/>
    <n v="0"/>
    <n v="0"/>
    <n v="0"/>
    <n v="0"/>
    <n v="0"/>
    <n v="155591.59"/>
    <n v="0"/>
    <n v="0"/>
    <n v="0"/>
    <n v="43333.333333333336"/>
    <n v="43333.333333333336"/>
    <n v="43333.333333333336"/>
    <n v="130000"/>
    <x v="0"/>
  </r>
  <r>
    <s v="250938A:UNSG Misc. Equipment"/>
    <x v="174"/>
    <x v="6"/>
    <s v="PJ_DIST_SHOP_STORES_EQUIP_UNSG"/>
    <x v="21"/>
    <m/>
    <s v=""/>
    <s v=""/>
    <s v=""/>
    <s v="//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250940A:Tools Shop Gar Eq - New(Admin)"/>
    <x v="175"/>
    <x v="155"/>
    <s v="PJ_DIST_SHOP_STORES_EQUIP_UNSG"/>
    <x v="22"/>
    <n v="20320101"/>
    <s v="01"/>
    <s v="01"/>
    <s v="2032"/>
    <s v="01/01/2032"/>
    <n v="1783.56"/>
    <n v="208682.07"/>
    <n v="14136.97"/>
    <n v="15047.04"/>
    <n v="57692.24"/>
    <n v="5026.17"/>
    <n v="0"/>
    <n v="33290.769999999997"/>
    <n v="44729.279999999999"/>
    <n v="33416.39"/>
    <n v="7561.2"/>
    <n v="19567.330000000002"/>
    <n v="440933.01999999996"/>
    <n v="2361.36"/>
    <n v="2104.8200000000002"/>
    <n v="20639.96"/>
    <n v="20639.96"/>
    <n v="20000"/>
    <n v="0"/>
    <n v="0"/>
    <n v="0"/>
    <n v="38000"/>
    <n v="19500"/>
    <n v="12500"/>
    <n v="9800"/>
    <n v="0"/>
    <n v="26000"/>
    <n v="146439.96"/>
    <n v="7500"/>
    <n v="7500"/>
    <n v="7500"/>
    <n v="2000"/>
    <n v="2000"/>
    <n v="2000"/>
    <n v="76800"/>
    <x v="0"/>
  </r>
  <r>
    <s v="251940A:Tools Shop Gar Eq - New (Flag)"/>
    <x v="176"/>
    <x v="156"/>
    <s v="PJ_DIST_SHOP_STORES_EQUIP_UNSG"/>
    <x v="22"/>
    <n v="20320101"/>
    <s v="01"/>
    <s v="01"/>
    <s v="2032"/>
    <s v="01/01/2032"/>
    <n v="22045.31"/>
    <n v="733.17"/>
    <n v="0"/>
    <n v="0"/>
    <n v="630.75"/>
    <n v="12231.39"/>
    <n v="0"/>
    <n v="1700.68"/>
    <n v="9232.99"/>
    <n v="-9232.99"/>
    <n v="0"/>
    <n v="3609.64"/>
    <n v="40950.939999999995"/>
    <n v="0"/>
    <n v="0"/>
    <n v="0"/>
    <n v="0"/>
    <n v="8100"/>
    <n v="0"/>
    <n v="15300"/>
    <n v="0"/>
    <n v="0"/>
    <n v="4500"/>
    <n v="0"/>
    <n v="0"/>
    <n v="4500"/>
    <n v="0"/>
    <n v="32400"/>
    <n v="3654"/>
    <n v="3654"/>
    <n v="3654"/>
    <n v="3349.5"/>
    <n v="3349.5"/>
    <n v="3349.5"/>
    <n v="25510.5"/>
    <x v="0"/>
  </r>
  <r>
    <s v="252940A:Tools Shop Gar Eq - New (King)"/>
    <x v="177"/>
    <x v="157"/>
    <s v="PJ_DIST_SHOP_STORES_EQUIP_UNSG"/>
    <x v="22"/>
    <n v="20180401"/>
    <s v="04"/>
    <s v="01"/>
    <s v="2018"/>
    <s v="04/01/2018"/>
    <n v="19251.990000000002"/>
    <n v="0"/>
    <n v="-3694.53"/>
    <n v="0"/>
    <n v="630.75"/>
    <n v="1151.55"/>
    <n v="0"/>
    <n v="1892.26"/>
    <n v="2912.62"/>
    <n v="7065.45"/>
    <n v="1261.52"/>
    <n v="0"/>
    <n v="30471.61"/>
    <n v="785.2"/>
    <n v="4817.6400000000003"/>
    <n v="0"/>
    <n v="25200"/>
    <n v="0"/>
    <n v="0"/>
    <n v="25200"/>
    <n v="0"/>
    <n v="0"/>
    <n v="0"/>
    <n v="25200"/>
    <n v="0"/>
    <n v="0"/>
    <n v="0"/>
    <n v="75600"/>
    <n v="8526"/>
    <n v="8526"/>
    <n v="8526"/>
    <n v="8526"/>
    <n v="8526"/>
    <n v="8526"/>
    <n v="76356"/>
    <x v="0"/>
  </r>
  <r>
    <s v="253940A:Tools Shop Gar Eq - New (Pres)"/>
    <x v="178"/>
    <x v="158"/>
    <s v="PJ_DIST_SHOP_STORES_EQUIP_UNSG"/>
    <x v="22"/>
    <n v="20320101"/>
    <s v="01"/>
    <s v="01"/>
    <s v="2032"/>
    <s v="01/01/2032"/>
    <n v="630.75"/>
    <n v="4513.46"/>
    <n v="2295.71"/>
    <n v="2868.2"/>
    <n v="22994.720000000001"/>
    <n v="630.75"/>
    <n v="0"/>
    <n v="0"/>
    <n v="9573.89"/>
    <n v="2025.55"/>
    <n v="0"/>
    <n v="0"/>
    <n v="45533.030000000006"/>
    <n v="630.75"/>
    <n v="0"/>
    <n v="64712"/>
    <n v="77442.66"/>
    <n v="12730.66"/>
    <n v="0"/>
    <n v="6668.44"/>
    <n v="0"/>
    <n v="6668.44"/>
    <n v="6668.44"/>
    <n v="0"/>
    <n v="7577.78"/>
    <n v="7577.78"/>
    <n v="0"/>
    <n v="125334.20000000001"/>
    <n v="5127.6266666666661"/>
    <n v="5127.6266666666661"/>
    <n v="5127.6266666666661"/>
    <n v="5127.6266666666661"/>
    <n v="5127.6266666666661"/>
    <n v="5127.6266666666661"/>
    <n v="45921.32"/>
    <x v="0"/>
  </r>
  <r>
    <s v="255940A:Tools Shop Gar Eq - New(Verde)"/>
    <x v="179"/>
    <x v="159"/>
    <s v="PJ_DIST_SHOP_STORES_EQUIP_UNSG"/>
    <x v="22"/>
    <n v="20180401"/>
    <s v="04"/>
    <s v="01"/>
    <s v="2018"/>
    <s v="04/01/2018"/>
    <n v="0"/>
    <n v="0"/>
    <n v="45172.67"/>
    <n v="11627.37"/>
    <n v="1500"/>
    <n v="0"/>
    <n v="0"/>
    <n v="0"/>
    <n v="2060.09"/>
    <n v="0"/>
    <n v="0"/>
    <n v="3719.08"/>
    <n v="64079.210000000006"/>
    <n v="4139.3999999999996"/>
    <n v="0"/>
    <n v="0"/>
    <n v="8333.33"/>
    <n v="0"/>
    <n v="0"/>
    <n v="8333.33"/>
    <n v="0"/>
    <n v="0"/>
    <n v="0"/>
    <n v="0"/>
    <n v="8333.33"/>
    <n v="0"/>
    <n v="0"/>
    <n v="24999.989999999998"/>
    <n v="0"/>
    <n v="0"/>
    <n v="0"/>
    <n v="4229.166666666667"/>
    <n v="4229.166666666667"/>
    <n v="4229.166666666667"/>
    <n v="21020.83"/>
    <x v="0"/>
  </r>
  <r>
    <s v="256940A:Tools Shop Gar Eq - New (Nog)"/>
    <x v="180"/>
    <x v="160"/>
    <s v="PJ_DIST_SHOP_STORES_EQUIP_UNSG"/>
    <x v="22"/>
    <n v="20320101"/>
    <s v="01"/>
    <s v="01"/>
    <s v="2032"/>
    <s v="01/01/2032"/>
    <n v="0"/>
    <n v="0"/>
    <n v="0"/>
    <n v="0"/>
    <n v="435.26"/>
    <n v="2226.6799999999998"/>
    <n v="9297.44"/>
    <n v="0"/>
    <n v="0"/>
    <n v="0"/>
    <n v="11792.47"/>
    <n v="630.76"/>
    <n v="24382.61"/>
    <n v="0"/>
    <n v="0"/>
    <n v="0"/>
    <n v="2083.33"/>
    <n v="2083.33"/>
    <n v="2083.33"/>
    <n v="2083.33"/>
    <n v="0"/>
    <n v="2083.33"/>
    <n v="2083.33"/>
    <n v="2083.33"/>
    <n v="2083.33"/>
    <n v="2083.33"/>
    <n v="2083.33"/>
    <n v="20833.3"/>
    <n v="2114.5833333333335"/>
    <n v="2114.5833333333335"/>
    <n v="2114.5833333333335"/>
    <n v="2114.5833333333335"/>
    <n v="2114.5833333333335"/>
    <n v="2114.5833333333335"/>
    <n v="21020.82"/>
    <x v="0"/>
  </r>
  <r>
    <s v="257940A:Tools Shop Gar Eq - New SL"/>
    <x v="181"/>
    <x v="161"/>
    <s v="PJ_DIST_SHOP_STORES_EQUIP_UNSG"/>
    <x v="22"/>
    <n v="20221231"/>
    <s v="12"/>
    <s v="31"/>
    <s v="2022"/>
    <s v="12/31/2022"/>
    <n v="1367.05"/>
    <n v="630.75"/>
    <n v="8932.8700000000008"/>
    <n v="798.19"/>
    <n v="8938.8700000000008"/>
    <n v="1159.48"/>
    <n v="6589.83"/>
    <n v="2425.6999999999998"/>
    <n v="0"/>
    <n v="3714.03"/>
    <n v="0"/>
    <n v="0"/>
    <n v="34556.769999999997"/>
    <n v="0"/>
    <n v="0"/>
    <n v="0"/>
    <n v="21000"/>
    <n v="0"/>
    <n v="21000"/>
    <n v="0"/>
    <n v="0"/>
    <n v="21000"/>
    <n v="0"/>
    <n v="0"/>
    <n v="0"/>
    <n v="0"/>
    <n v="0"/>
    <n v="63000"/>
    <n v="0"/>
    <n v="0"/>
    <n v="0"/>
    <n v="710.5"/>
    <n v="710.5"/>
    <n v="710.5"/>
    <n v="2131.5"/>
    <x v="0"/>
  </r>
  <r>
    <s v="PJ_DIST_SHOP_STORES_EQUIP_UNSG"/>
    <x v="7"/>
    <x v="6"/>
    <m/>
    <x v="2"/>
    <m/>
    <m/>
    <m/>
    <m/>
    <m/>
    <n v="45078.66"/>
    <n v="214559.45"/>
    <n v="66843.689999999988"/>
    <n v="30340.799999999999"/>
    <n v="92822.589999999982"/>
    <n v="22426.019999999997"/>
    <n v="15887.27"/>
    <n v="39309.409999999996"/>
    <n v="68508.87"/>
    <n v="36988.43"/>
    <n v="20615.189999999999"/>
    <n v="27526.81"/>
    <n v="680907.19"/>
    <n v="7916.71"/>
    <n v="6922.4600000000009"/>
    <n v="85351.959999999992"/>
    <n v="154699.27999999997"/>
    <n v="42913.990000000005"/>
    <n v="23083.33"/>
    <n v="57585.100000000006"/>
    <n v="0"/>
    <n v="67751.77"/>
    <n v="32751.769999999997"/>
    <n v="39783.33"/>
    <n v="27794.440000000002"/>
    <n v="14161.109999999999"/>
    <n v="28083.33"/>
    <n v="488607.44999999995"/>
    <n v="26922.21"/>
    <n v="26922.21"/>
    <n v="26922.21"/>
    <n v="26057.376666666667"/>
    <n v="26057.376666666667"/>
    <n v="26057.376666666667"/>
    <n v="268760.97000000003"/>
    <x v="0"/>
  </r>
  <r>
    <s v="CBOVR02:Vehicle Retirement - UNSG"/>
    <x v="182"/>
    <x v="162"/>
    <s v="PJ_DIST_TRANS_CLASS_3_UNSG"/>
    <x v="19"/>
    <n v="20180101"/>
    <s v="01"/>
    <s v="01"/>
    <s v="2018"/>
    <s v="01/01/2018"/>
    <n v="0"/>
    <n v="0"/>
    <n v="0"/>
    <n v="0"/>
    <n v="0"/>
    <n v="0"/>
    <n v="0"/>
    <n v="0"/>
    <n v="0"/>
    <n v="0"/>
    <n v="0"/>
    <n v="0"/>
    <n v="0"/>
    <n v="0"/>
    <n v="0"/>
    <n v="0"/>
    <n v="-46098"/>
    <n v="0"/>
    <n v="0"/>
    <n v="0"/>
    <n v="0"/>
    <n v="0"/>
    <n v="0"/>
    <n v="-51100"/>
    <n v="0"/>
    <n v="0"/>
    <n v="0"/>
    <n v="-97198"/>
    <n v="0"/>
    <n v="0"/>
    <n v="0"/>
    <n v="-35000"/>
    <n v="-35000"/>
    <n v="-35000"/>
    <n v="-156100"/>
    <x v="0"/>
  </r>
  <r>
    <s v="FBOGFEQ:UNG Fleet Equip FPA Only"/>
    <x v="183"/>
    <x v="6"/>
    <s v="PJ_DIST_TRANS_CLASS_3_UNSG"/>
    <x v="1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DIST_TRANS_CLASS_3_UNSG"/>
    <x v="7"/>
    <x v="7"/>
    <m/>
    <x v="1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-46098"/>
    <n v="0"/>
    <n v="0"/>
    <n v="0"/>
    <n v="0"/>
    <n v="0"/>
    <n v="0"/>
    <n v="-51100"/>
    <n v="0"/>
    <n v="0"/>
    <n v="0"/>
    <n v="-97198"/>
    <n v="0"/>
    <n v="0"/>
    <n v="0"/>
    <n v="-35000"/>
    <n v="-35000"/>
    <n v="-35000"/>
    <n v="-156100"/>
    <x v="0"/>
  </r>
  <r>
    <s v="250920B:ESRI UtilityNet. Impl"/>
    <x v="184"/>
    <x v="6"/>
    <s v="PJ_ESRI_UNSG"/>
    <x v="2"/>
    <n v="20221231"/>
    <s v="12"/>
    <s v="31"/>
    <s v="2022"/>
    <s v="12/31/20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ESRI_UNSG"/>
    <x v="7"/>
    <x v="7"/>
    <m/>
    <x v="12"/>
    <m/>
    <m/>
    <m/>
    <m/>
    <m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x v="0"/>
  </r>
  <r>
    <s v="PJ_UNSG_General"/>
    <x v="7"/>
    <x v="7"/>
    <m/>
    <x v="12"/>
    <m/>
    <m/>
    <m/>
    <m/>
    <m/>
    <n v="1580737.5199999998"/>
    <n v="260731.02000000002"/>
    <n v="269054.5"/>
    <n v="208567.87999999998"/>
    <n v="122503.19999999998"/>
    <n v="25107.819999999996"/>
    <n v="19061.830000000002"/>
    <n v="196950.03999999998"/>
    <n v="340479.88"/>
    <n v="48698.64"/>
    <n v="272769.88999999996"/>
    <n v="552115.02"/>
    <n v="3896777.24"/>
    <n v="77656.14"/>
    <n v="269999.14"/>
    <n v="2006730.79"/>
    <n v="2217961.0599999996"/>
    <n v="313212.07999999996"/>
    <n v="35407.980000000003"/>
    <n v="794206.78999999992"/>
    <n v="36200"/>
    <n v="99420.59"/>
    <n v="43692.86"/>
    <n v="310244.44999999995"/>
    <n v="39869.020000000004"/>
    <n v="15345.89"/>
    <n v="1564268.23"/>
    <n v="5433628.9499999993"/>
    <n v="27592.966666666667"/>
    <n v="27592.966666666667"/>
    <n v="27592.966666666667"/>
    <n v="205144.23333333337"/>
    <n v="205144.23333333337"/>
    <n v="205144.23333333337"/>
    <n v="2627939.19"/>
    <x v="0"/>
  </r>
  <r>
    <s v="PJ_UNSG"/>
    <x v="7"/>
    <x v="7"/>
    <m/>
    <x v="12"/>
    <m/>
    <m/>
    <m/>
    <m/>
    <m/>
    <n v="2899098.5699999994"/>
    <n v="1921327.5"/>
    <n v="3046686.3800000004"/>
    <n v="1542455.81"/>
    <n v="2577321.560000001"/>
    <n v="2821705.37"/>
    <n v="1545167.78"/>
    <n v="2215225.36"/>
    <n v="2730782.53"/>
    <n v="2014209.1700000002"/>
    <n v="1859944.7699999998"/>
    <n v="9903613.9100000001"/>
    <n v="35077538.710000001"/>
    <n v="2772378.23"/>
    <n v="2542191.0500000003"/>
    <n v="5236368.84"/>
    <n v="6993638.5975000001"/>
    <n v="2875455.3386041741"/>
    <n v="2208628.1864030231"/>
    <n v="2745495.9704691353"/>
    <n v="1369756.0631357851"/>
    <n v="2281319.6326611983"/>
    <n v="2071725.5362506227"/>
    <n v="2589364.6269971551"/>
    <n v="2026393.035589061"/>
    <n v="1881741.6236760279"/>
    <n v="4159959.4717559614"/>
    <n v="29833722.019906364"/>
    <n v="1981960.3638467074"/>
    <n v="1989173.5485104083"/>
    <n v="1994590.1952286263"/>
    <n v="2378025.6234625587"/>
    <n v="2373832.8425967386"/>
    <n v="2370683.7433462515"/>
    <n v="23745725.075009495"/>
    <x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">
  <r>
    <x v="0"/>
    <s v="250010A"/>
    <s v="Dist Land Rghts Conv O&amp;M to Capx-Fa"/>
    <n v="3888.05"/>
    <n v="1613"/>
    <n v="3888.05"/>
  </r>
  <r>
    <x v="1"/>
    <s v="251400S"/>
    <s v="Mains-System Improv-Flag"/>
    <n v="0"/>
    <n v="107709.32"/>
    <n v="107709.32"/>
  </r>
  <r>
    <x v="1"/>
    <s v="251500B"/>
    <s v="PI Mains - Flagstaff"/>
    <n v="0"/>
    <n v="436520.92"/>
    <n v="436520.92"/>
  </r>
  <r>
    <x v="1"/>
    <s v="252400S"/>
    <s v="Mains-System Improv-King"/>
    <n v="0"/>
    <n v="165800.32999999996"/>
    <n v="165800.32999999996"/>
  </r>
  <r>
    <x v="1"/>
    <s v="252404S"/>
    <s v="Main &amp; Services PVC Repl KNG"/>
    <n v="0"/>
    <n v="440973.57000000007"/>
    <n v="440973.57000000007"/>
  </r>
  <r>
    <x v="1"/>
    <s v="252406S"/>
    <s v="Mains PVC Replacement KNG"/>
    <n v="0"/>
    <n v="1192559.1399999997"/>
    <n v="1192559.1399999997"/>
  </r>
  <r>
    <x v="1"/>
    <s v="252500B"/>
    <s v="PI Mains - Kingman"/>
    <n v="0"/>
    <n v="49211.6886793913"/>
    <n v="49211.6886793913"/>
  </r>
  <r>
    <x v="1"/>
    <s v="252501B"/>
    <s v="PI Mains - Lake Havasu"/>
    <n v="0"/>
    <n v="48815.457288986516"/>
    <n v="48815.457288986516"/>
  </r>
  <r>
    <x v="1"/>
    <s v="253376B"/>
    <s v="Mains Volun Repl - Pres"/>
    <n v="0"/>
    <n v="62480.940000000017"/>
    <n v="62480.940000000017"/>
  </r>
  <r>
    <x v="1"/>
    <s v="255100A"/>
    <s v="Mains - Blanket - Verde"/>
    <n v="0"/>
    <n v="157340.25"/>
    <n v="157340.25"/>
  </r>
  <r>
    <x v="1"/>
    <s v="255500B"/>
    <s v="PI Mains - Verde"/>
    <n v="0"/>
    <n v="267264.52"/>
    <n v="267264.52"/>
  </r>
  <r>
    <x v="1"/>
    <s v="256100A"/>
    <s v="Mains - Blanket - Nog"/>
    <n v="0"/>
    <n v="187135.53000000003"/>
    <n v="187135.53000000003"/>
  </r>
  <r>
    <x v="1"/>
    <s v="256101A"/>
    <s v="Valve Replacement Nogales"/>
    <n v="0"/>
    <n v="49721.241780544602"/>
    <n v="49721.241780544602"/>
  </r>
  <r>
    <x v="1"/>
    <s v="257400S"/>
    <s v="Mains-System Improv-Show Low"/>
    <n v="0"/>
    <n v="105194.99643921165"/>
    <n v="105194.99643921165"/>
  </r>
  <r>
    <x v="1"/>
    <s v="257500B"/>
    <s v="PI Mains - Showlow"/>
    <n v="0"/>
    <n v="76128.915605325106"/>
    <n v="176272.03"/>
  </r>
  <r>
    <x v="1"/>
    <s v="251101R"/>
    <s v="Mains - Blkt Refunds - Flag"/>
    <m/>
    <n v="-92368.887630488884"/>
    <n v="-92368.887630488884"/>
  </r>
  <r>
    <x v="1"/>
    <s v="252101R"/>
    <s v="Mains - Blkt Refunds - King"/>
    <m/>
    <n v="-6381.6393060741411"/>
    <n v="-6381.6393060741411"/>
  </r>
  <r>
    <x v="1"/>
    <s v="253101R"/>
    <s v="Mains - Blkt Refunds - Pres"/>
    <m/>
    <n v="-27327.628245750544"/>
    <n v="-27327.628245750544"/>
  </r>
  <r>
    <x v="1"/>
    <s v="255101R"/>
    <s v="Mains - Blkt Refunds- Verde"/>
    <m/>
    <n v="-6942.1319814996632"/>
    <n v="-6942.1319814996632"/>
  </r>
  <r>
    <x v="1"/>
    <s v="257101R"/>
    <s v="Mains - Blanket Refunds - SL"/>
    <m/>
    <n v="-21482.979894113902"/>
    <n v="-21482.979894113902"/>
  </r>
  <r>
    <x v="1"/>
    <s v="251100A"/>
    <s v="Mains - Blanket - Flag"/>
    <n v="70797.64"/>
    <n v="322390.43"/>
    <n v="322390.43"/>
  </r>
  <r>
    <x v="1"/>
    <s v="252100A"/>
    <s v="Mains - Blanket - King"/>
    <n v="586.29"/>
    <n v="338482.2"/>
    <n v="338482.2"/>
  </r>
  <r>
    <x v="1"/>
    <s v="252403S"/>
    <s v="Main/Services PVC Replace LHC"/>
    <n v="0"/>
    <n v="1115231.0499999998"/>
    <n v="1115231.0499999998"/>
  </r>
  <r>
    <x v="1"/>
    <s v="253100A"/>
    <s v="Mains - Blanket - Pres"/>
    <n v="119603.47"/>
    <n v="759795.41999999993"/>
    <n v="759795.41999999993"/>
  </r>
  <r>
    <x v="1"/>
    <s v="253500B"/>
    <s v="PI Mains - Prescott"/>
    <n v="228943.03"/>
    <n v="0"/>
    <n v="228943.03"/>
  </r>
  <r>
    <x v="1"/>
    <s v="257100A"/>
    <s v="Mains - Blanket - SL"/>
    <n v="0"/>
    <n v="176272.03"/>
    <n v="176272.03"/>
  </r>
  <r>
    <x v="2"/>
    <s v="252378A"/>
    <s v="Meas&amp;Reg Sta Distribution-King"/>
    <n v="0"/>
    <n v="67949.08"/>
    <n v="67949.08"/>
  </r>
  <r>
    <x v="2"/>
    <s v="253378A"/>
    <s v="Meas&amp;Reg Sta Distribution-Pres"/>
    <n v="0"/>
    <n v="143432.85"/>
    <n v="143432.85"/>
  </r>
  <r>
    <x v="2"/>
    <s v="255378A"/>
    <s v="Meas&amp;Reg Sta DistributionVerde"/>
    <n v="0"/>
    <n v="65128.000000000007"/>
    <n v="65128.000000000007"/>
  </r>
  <r>
    <x v="2"/>
    <s v="256378A"/>
    <s v="Meas&amp;Reg Sta Distribution-Nog"/>
    <n v="0"/>
    <n v="31349.359999999997"/>
    <n v="31349.359999999997"/>
  </r>
  <r>
    <x v="2"/>
    <s v="251378A"/>
    <s v="Meas &amp; Reg Sta Eq Gen- Bl-Flag"/>
    <n v="3975.34"/>
    <n v="99893.25"/>
    <n v="99893.25"/>
  </r>
  <r>
    <x v="2"/>
    <s v="253379A"/>
    <s v="Meas &amp; Reg Sta Eq Gen-B1-Pres"/>
    <n v="114186.43000000001"/>
    <n v="76597.700000000026"/>
    <n v="114186.43000000001"/>
  </r>
  <r>
    <x v="3"/>
    <s v="251379A"/>
    <s v="Meas &amp; Reg Sta City Gate-Flag"/>
    <n v="27226.65"/>
    <n v="6660.51"/>
    <n v="27226.65"/>
  </r>
  <r>
    <x v="3"/>
    <s v="252379A"/>
    <s v="Meas&amp;Reg Sta City Gate-King"/>
    <n v="0"/>
    <n v="414422.29800892476"/>
    <n v="414422.29800892476"/>
  </r>
  <r>
    <x v="3"/>
    <s v="256379A"/>
    <s v="Meas &amp; Reg Sta City Gate-Nog"/>
    <n v="0"/>
    <n v="3830.0699999999997"/>
    <n v="3830.0699999999997"/>
  </r>
  <r>
    <x v="4"/>
    <s v="251380R"/>
    <s v="Service Repl - Flag"/>
    <n v="0"/>
    <n v="41184.080000000002"/>
    <n v="41184.080000000002"/>
  </r>
  <r>
    <x v="4"/>
    <s v="252380R"/>
    <s v="Service Repl - King"/>
    <n v="0"/>
    <n v="75660.800000000003"/>
    <n v="75660.800000000003"/>
  </r>
  <r>
    <x v="4"/>
    <s v="252402S"/>
    <s v="Drisco Pipe Replacement"/>
    <n v="0"/>
    <n v="1952185.37"/>
    <n v="1952185.37"/>
  </r>
  <r>
    <x v="4"/>
    <s v="252405S"/>
    <s v="Services PVC Replacement LHC"/>
    <n v="0"/>
    <n v="831343.03"/>
    <n v="831343.03"/>
  </r>
  <r>
    <x v="4"/>
    <s v="253380B"/>
    <s v="PI Services Repl - Prescott"/>
    <n v="0"/>
    <n v="6969.6499999999987"/>
    <n v="6969.6499999999987"/>
  </r>
  <r>
    <x v="4"/>
    <s v="253380C"/>
    <s v="PI Service Repl - Prescott Val"/>
    <n v="0"/>
    <n v="2974.2699999999995"/>
    <n v="2974.2699999999995"/>
  </r>
  <r>
    <x v="4"/>
    <s v="253380R"/>
    <s v="Service Repl - Pres"/>
    <n v="0"/>
    <n v="156498.69"/>
    <n v="156498.69"/>
  </r>
  <r>
    <x v="4"/>
    <s v="255380R"/>
    <s v="Service Repl - Verde"/>
    <n v="0"/>
    <n v="22451.289999999997"/>
    <n v="22451.289999999997"/>
  </r>
  <r>
    <x v="4"/>
    <s v="256380R"/>
    <s v="Service Repl - Santa Cruz"/>
    <n v="0"/>
    <n v="33400.699999999997"/>
    <n v="33400.699999999997"/>
  </r>
  <r>
    <x v="4"/>
    <s v="257380R"/>
    <s v="Service Repl - Show Low"/>
    <n v="0"/>
    <n v="49711.570000000007"/>
    <n v="49711.570000000007"/>
  </r>
  <r>
    <x v="5"/>
    <s v="251381A"/>
    <s v="Meters - Bl - Flag"/>
    <n v="0"/>
    <n v="36444.21"/>
    <n v="36444.21"/>
  </r>
  <r>
    <x v="5"/>
    <s v="252381A"/>
    <s v="Meters - Bl - King"/>
    <n v="0"/>
    <n v="54188.34"/>
    <n v="54188.34"/>
  </r>
  <r>
    <x v="5"/>
    <s v="253381A"/>
    <s v="Meters - Bl - Pres"/>
    <n v="0"/>
    <n v="1907176.02"/>
    <n v="1907176.02"/>
  </r>
  <r>
    <x v="5"/>
    <s v="255381A"/>
    <s v="Meters - Bl - Verde"/>
    <n v="0"/>
    <n v="28767.870000000003"/>
    <n v="28767.870000000003"/>
  </r>
  <r>
    <x v="5"/>
    <s v="256381A"/>
    <s v="Meters - Bl - Nog"/>
    <n v="0"/>
    <n v="10542.64"/>
    <n v="10542.64"/>
  </r>
  <r>
    <x v="5"/>
    <s v="257381A"/>
    <s v="Meters - Bl - SL"/>
    <n v="0"/>
    <n v="28529.740000000005"/>
    <n v="28529.740000000005"/>
  </r>
  <r>
    <x v="6"/>
    <s v="251382A"/>
    <s v="Meter Installations - Bl -Flag"/>
    <n v="0"/>
    <n v="105534.78"/>
    <n v="105534.78"/>
  </r>
  <r>
    <x v="6"/>
    <s v="252382A"/>
    <s v="Meter Installations -Bl - King"/>
    <n v="0"/>
    <n v="180521.88999999996"/>
    <n v="180521.88999999996"/>
  </r>
  <r>
    <x v="6"/>
    <s v="253382A"/>
    <s v="Meter Installations -Bl - Pres"/>
    <n v="0"/>
    <n v="330942.16000000003"/>
    <n v="330942.16000000003"/>
  </r>
  <r>
    <x v="6"/>
    <s v="255382A"/>
    <s v="Meter Installations-Bl - Verde"/>
    <n v="0"/>
    <n v="96843.79"/>
    <n v="96843.79"/>
  </r>
  <r>
    <x v="6"/>
    <s v="256382A"/>
    <s v="Meter Installations - Bl - Nog"/>
    <n v="0"/>
    <n v="21379.35"/>
    <n v="21379.35"/>
  </r>
  <r>
    <x v="6"/>
    <s v="257382A"/>
    <s v="Meter Installations - Bl -SL"/>
    <n v="0"/>
    <n v="55266.319999999992"/>
    <n v="55266.319999999992"/>
  </r>
  <r>
    <x v="7"/>
    <s v="251383A"/>
    <s v="Regulators - Blanket - Flag"/>
    <n v="0"/>
    <n v="27094.18"/>
    <n v="27094.18"/>
  </r>
  <r>
    <x v="7"/>
    <s v="252383A"/>
    <s v="Regulators - Blanket - King"/>
    <n v="0"/>
    <n v="36125.54"/>
    <n v="36125.54"/>
  </r>
  <r>
    <x v="7"/>
    <s v="253383A"/>
    <s v="Regulators - Blanket - Pres"/>
    <n v="0"/>
    <n v="59904.539999999994"/>
    <n v="59904.539999999994"/>
  </r>
  <r>
    <x v="7"/>
    <s v="255383A"/>
    <s v="Regulators - Blanket - Verde"/>
    <n v="0"/>
    <n v="16256.5"/>
    <n v="16256.5"/>
  </r>
  <r>
    <x v="7"/>
    <s v="256383A"/>
    <s v="Regulators - Blanket - Nog"/>
    <n v="0"/>
    <n v="1806.3"/>
    <n v="1806.3"/>
  </r>
  <r>
    <x v="7"/>
    <s v="257383A"/>
    <s v="Regulators - Blanket - SL"/>
    <n v="0"/>
    <n v="10689.16"/>
    <n v="10689.16"/>
  </r>
  <r>
    <x v="8"/>
    <s v="251384A"/>
    <s v="Regulator Install - Bl - Flag"/>
    <n v="0"/>
    <n v="20658.830000000002"/>
    <n v="20658.830000000002"/>
  </r>
  <r>
    <x v="8"/>
    <s v="252384A"/>
    <s v="Regulator Install - Bl - King"/>
    <n v="0"/>
    <n v="28372.300000000003"/>
    <n v="28372.300000000003"/>
  </r>
  <r>
    <x v="8"/>
    <s v="253384A"/>
    <s v="Regulator Install - Bl - Pres"/>
    <n v="0"/>
    <n v="9948.5400000000009"/>
    <n v="9948.5400000000009"/>
  </r>
  <r>
    <x v="8"/>
    <s v="255384A"/>
    <s v="Regulator Install- Bl - Verde"/>
    <n v="0"/>
    <n v="21734.99"/>
    <n v="21734.99"/>
  </r>
  <r>
    <x v="8"/>
    <s v="256384A"/>
    <s v="Regulator Install - Bl - Nog"/>
    <n v="0"/>
    <n v="383.44000000000005"/>
    <n v="383.44000000000005"/>
  </r>
  <r>
    <x v="8"/>
    <s v="257384A"/>
    <s v="Regulator Install - Bl - SL"/>
    <n v="0"/>
    <n v="15177.54"/>
    <n v="15177.54"/>
  </r>
  <r>
    <x v="9"/>
    <s v="251385A"/>
    <s v="Industrial Metering - Flag"/>
    <n v="0"/>
    <n v="60711.960000000006"/>
    <n v="60711.960000000006"/>
  </r>
  <r>
    <x v="9"/>
    <s v="252385A"/>
    <s v="Industrial Metering - King"/>
    <n v="0"/>
    <n v="17717.48211367894"/>
    <n v="17717.48211367894"/>
  </r>
  <r>
    <x v="9"/>
    <s v="253385A"/>
    <s v="Industrial Metering - Pres"/>
    <n v="0"/>
    <n v="75552.02"/>
    <n v="75552.02"/>
  </r>
  <r>
    <x v="9"/>
    <s v="255385A"/>
    <s v="Industrial Metering - Verde"/>
    <n v="0"/>
    <n v="32373.469999999994"/>
    <n v="32373.469999999994"/>
  </r>
  <r>
    <x v="9"/>
    <s v="257385A"/>
    <s v="Industrial Metering-Show Low"/>
    <n v="0"/>
    <n v="3646.5399999999991"/>
    <n v="3646.5399999999991"/>
  </r>
  <r>
    <x v="10"/>
    <s v="251387A"/>
    <s v="Other Distr Equip CP-Bl - Flag"/>
    <n v="0"/>
    <n v="9731.7199999999993"/>
    <n v="9731.7199999999993"/>
  </r>
  <r>
    <x v="10"/>
    <s v="252387A"/>
    <s v="Other Distr Eq CP-Bl - King"/>
    <n v="0"/>
    <n v="122555.73"/>
    <n v="122555.73"/>
  </r>
  <r>
    <x v="10"/>
    <s v="253387A"/>
    <s v="Other Distr Equip CP-Bl-Pres"/>
    <n v="0"/>
    <n v="62330.8"/>
    <n v="62330.8"/>
  </r>
  <r>
    <x v="10"/>
    <s v="255387A"/>
    <s v="Other Distr Eq CP - Bl - Verde"/>
    <n v="0"/>
    <n v="9513.7200000000012"/>
    <n v="9513.7200000000012"/>
  </r>
  <r>
    <x v="10"/>
    <s v="256387A"/>
    <s v="Other Distr Eq CP - Bl - Nog"/>
    <n v="0"/>
    <n v="26521.730000000003"/>
    <n v="26521.730000000003"/>
  </r>
  <r>
    <x v="10"/>
    <s v="257387A"/>
    <s v="Other Distr Equip CP-Bl - SL"/>
    <n v="0"/>
    <n v="95781.419999999984"/>
    <n v="95781.419999999984"/>
  </r>
  <r>
    <x v="11"/>
    <s v="253900A"/>
    <s v="Struct &amp; Improv - New (Pres)"/>
    <n v="0"/>
    <n v="8678.25"/>
    <n v="8678.25"/>
  </r>
  <r>
    <x v="11"/>
    <s v="253901A"/>
    <s v="UNSG Training Facility"/>
    <n v="0"/>
    <n v="161400.8576255599"/>
    <n v="161400.8576255599"/>
  </r>
  <r>
    <x v="11"/>
    <s v="257900A"/>
    <s v="Structures &amp; Improv-New SL"/>
    <n v="0"/>
    <n v="35000"/>
    <n v="35000"/>
  </r>
  <r>
    <x v="12"/>
    <s v="250912A"/>
    <s v="Comp Equip - UNSG"/>
    <n v="0"/>
    <n v="339989.49"/>
    <n v="339989.49"/>
  </r>
  <r>
    <x v="12"/>
    <s v="250916A"/>
    <s v="Network IT Equip - UNSG"/>
    <n v="0"/>
    <n v="619000"/>
    <n v="619000"/>
  </r>
  <r>
    <x v="12"/>
    <s v="250917A"/>
    <s v="Systems IT Equip - UNSG"/>
    <n v="0"/>
    <n v="82338.194525800645"/>
    <n v="82338.194525800645"/>
  </r>
  <r>
    <x v="12"/>
    <s v="251910A"/>
    <s v="Office Furn &amp; Equip-New(Flag)"/>
    <n v="0"/>
    <n v="104043.76"/>
    <n v="104043.76"/>
  </r>
  <r>
    <x v="12"/>
    <s v="253910A"/>
    <s v="Office Furn &amp; Eq - New (Pres)"/>
    <n v="0"/>
    <n v="6090"/>
    <n v="6090"/>
  </r>
  <r>
    <x v="12"/>
    <s v="255910A"/>
    <s v="Office Furn &amp; Eq-New (Verde)"/>
    <n v="0"/>
    <n v="1522.5"/>
    <n v="1522.5"/>
  </r>
  <r>
    <x v="12"/>
    <s v="257910A"/>
    <s v="Office Furn &amp; Equip- New SL"/>
    <n v="0"/>
    <n v="2030"/>
    <n v="2030"/>
  </r>
  <r>
    <x v="13"/>
    <s v="CBOVR02"/>
    <s v="Vehicle Retirement - UNSG"/>
    <n v="0"/>
    <n v="-156100"/>
    <n v="0"/>
  </r>
  <r>
    <x v="13"/>
    <s v="250000A"/>
    <s v="UNSG Transportation"/>
    <n v="1461224.7699999996"/>
    <n v="2181294.84"/>
    <n v="2181294.84"/>
  </r>
  <r>
    <x v="14"/>
    <s v="250940A"/>
    <s v="Tools,Shop,Gar Eq - New"/>
    <n v="0"/>
    <n v="76800"/>
    <n v="76800"/>
  </r>
  <r>
    <x v="14"/>
    <s v="251940A"/>
    <s v="Tools,Shop,Gar Eq-New(Flag)"/>
    <n v="0"/>
    <n v="25510.5"/>
    <n v="25510.5"/>
  </r>
  <r>
    <x v="14"/>
    <s v="252940A"/>
    <s v="Tool,Shop,Gar Eq-New (King)"/>
    <n v="0"/>
    <n v="76356"/>
    <n v="76356"/>
  </r>
  <r>
    <x v="14"/>
    <s v="253940A"/>
    <s v="Tools,Shop,Gar Eq-New (Pres)"/>
    <n v="0"/>
    <n v="45921.32"/>
    <n v="45921.32"/>
  </r>
  <r>
    <x v="14"/>
    <s v="255940A"/>
    <s v="Tools,Shop,Gar Eq-New(Verde)"/>
    <n v="0"/>
    <n v="21020.83"/>
    <n v="21020.83"/>
  </r>
  <r>
    <x v="14"/>
    <s v="256940A"/>
    <s v="Tools,Shop,Gar Eq-New (Nog)"/>
    <n v="0"/>
    <n v="21020.82"/>
    <n v="21020.82"/>
  </r>
  <r>
    <x v="14"/>
    <s v="257940A"/>
    <s v="Tools,Shop,Gar Eq - New SL"/>
    <n v="0"/>
    <n v="2131.5"/>
    <n v="2131.5"/>
  </r>
  <r>
    <x v="15"/>
    <s v="250960A"/>
    <s v="Power Operated Eq - New(Admin)"/>
    <n v="476262.98"/>
    <n v="130000"/>
    <n v="476262.98"/>
  </r>
  <r>
    <x v="16"/>
    <s v="250970A"/>
    <s v="Comm Equip - New"/>
    <n v="0"/>
    <n v="15281.669999999998"/>
    <n v="15281.669999999998"/>
  </r>
  <r>
    <x v="16"/>
    <s v="251970A"/>
    <s v="Comm Equip - New (Flag)"/>
    <n v="0"/>
    <n v="2583.87"/>
    <n v="2583.87"/>
  </r>
  <r>
    <x v="16"/>
    <s v="255970A"/>
    <s v="Comm Equip - New (Verde)"/>
    <n v="0"/>
    <n v="3817.37"/>
    <n v="3817.37"/>
  </r>
  <r>
    <x v="16"/>
    <s v="256970A"/>
    <s v="Comm Equip - New (Nog)"/>
    <m/>
    <n v="2102.06"/>
    <n v="2102.06"/>
  </r>
  <r>
    <x v="16"/>
    <s v="257970A"/>
    <s v="Comm Equip- New SL"/>
    <m/>
    <n v="4533.75"/>
    <n v="4533.75"/>
  </r>
  <r>
    <x v="16"/>
    <s v="253970A"/>
    <s v="Comm Equip - New (Pres)"/>
    <n v="7118.630000000001"/>
    <n v="26978.400000000005"/>
    <n v="26978.400000000005"/>
  </r>
  <r>
    <x v="11"/>
    <s v="257901A"/>
    <s v="Show Low District Office Building"/>
    <m/>
    <n v="2200000"/>
    <n v="2200000"/>
  </r>
  <r>
    <x v="17"/>
    <s v="250974A"/>
    <s v="2022 - Gas SO PDF Process"/>
    <m/>
    <n v="920979"/>
    <n v="920979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50">
  <r>
    <n v="202410"/>
    <s v="032"/>
    <s v="16025.0101-Plant in Service"/>
    <s v="RWAZ"/>
    <s v="RWAZ"/>
    <s v="0000"/>
    <s v="00000"/>
    <s v="37400203"/>
    <s v="10 Year Easements and Rights o-G374"/>
    <s v="Work Order Addition"/>
    <s v="Addition"/>
    <s v="Addition-Unit"/>
    <x v="0"/>
    <x v="0"/>
    <x v="0"/>
    <x v="0"/>
    <s v="G374 - Land and Land Rights"/>
    <s v="DA10304-250010A"/>
    <x v="0"/>
    <x v="0"/>
    <s v="ASLD lease AZ-054227-018 10 yr leas"/>
    <n v="9121"/>
  </r>
  <r>
    <n v="202504"/>
    <s v="032"/>
    <s v="16025.0101-Plant in Service"/>
    <s v="RWAZ"/>
    <s v="RWAZ"/>
    <s v="0000"/>
    <s v="00000"/>
    <s v="37400204"/>
    <s v="20 Year Easements and Rights o-G374"/>
    <s v="Work Order Addition"/>
    <s v="Addition"/>
    <s v="Addition-Unit"/>
    <x v="1"/>
    <x v="1"/>
    <x v="0"/>
    <x v="0"/>
    <s v="G374 - Land and Land Rights"/>
    <s v="DA10350-250010A"/>
    <x v="0"/>
    <x v="0"/>
    <s v="AZ-030408-018 ASLD 10 year payment"/>
    <n v="1701"/>
  </r>
  <r>
    <n v="202505"/>
    <s v="032"/>
    <s v="16025.0101-Plant in Service"/>
    <s v="RWAZ"/>
    <s v="RWAZ"/>
    <s v="0000"/>
    <s v="00000"/>
    <s v="37400202"/>
    <s v="5 Year Easements and Rights of-G374"/>
    <s v="Work Order Addition"/>
    <s v="Addition"/>
    <s v="Addition-Unit"/>
    <x v="2"/>
    <x v="2"/>
    <x v="0"/>
    <x v="0"/>
    <s v="G374 - Land and Land Rights"/>
    <s v="DA10356-250010A"/>
    <x v="0"/>
    <x v="0"/>
    <s v="Forest Service 5 yr rent for licens"/>
    <n v="4235.25"/>
  </r>
  <r>
    <n v="202411"/>
    <s v="032"/>
    <s v="16025.0101-Plant in Service"/>
    <s v="XX"/>
    <s v="XX"/>
    <s v="0000"/>
    <s v="00000"/>
    <s v="37500101"/>
    <s v="Fencing/Gates-G375"/>
    <s v="Work Order Addition"/>
    <s v="Addition"/>
    <s v="Addition-Unit"/>
    <x v="3"/>
    <x v="3"/>
    <x v="1"/>
    <x v="1"/>
    <s v="G375 - Structures and Improvements"/>
    <s v="DP22118-253378A"/>
    <x v="1"/>
    <x v="1"/>
    <s v="Jenna Reg Station"/>
    <n v="25796.6"/>
  </r>
  <r>
    <n v="202407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4"/>
    <x v="4"/>
    <x v="2"/>
    <x v="2"/>
    <s v="G376 - Mains"/>
    <s v="DL21827-257100A"/>
    <x v="2"/>
    <x v="2"/>
    <s v="MLE 849 E Center St -TY"/>
    <n v="-1544.25"/>
  </r>
  <r>
    <n v="202407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F21758-251100A"/>
    <x v="3"/>
    <x v="3"/>
    <s v="Walnut Creek Meadows MLE"/>
    <n v="142.47"/>
  </r>
  <r>
    <n v="202407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K22230-252406S"/>
    <x v="4"/>
    <x v="4"/>
    <s v="PVC Replacement at Lass Ave East of"/>
    <n v="0"/>
  </r>
  <r>
    <n v="202407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K22247-252400S"/>
    <x v="5"/>
    <x v="5"/>
    <s v="E Packard To Marshall Dr Main exens"/>
    <n v="411.07"/>
  </r>
  <r>
    <n v="202407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K22273-252406S"/>
    <x v="4"/>
    <x v="4"/>
    <s v="PVC replacement Roosevelt to Benton"/>
    <n v="20670.68"/>
  </r>
  <r>
    <n v="202407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L21813-257100A"/>
    <x v="2"/>
    <x v="2"/>
    <s v="MLE Pine Haven II - SL"/>
    <n v="1311.95"/>
  </r>
  <r>
    <n v="202407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L21862-257100A"/>
    <x v="2"/>
    <x v="2"/>
    <s v="MLE W 19th St - SF"/>
    <n v="151.13999999999999"/>
  </r>
  <r>
    <n v="202407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P21897-253100A"/>
    <x v="6"/>
    <x v="6"/>
    <s v="MLE Jasper Parkway"/>
    <n v="0"/>
  </r>
  <r>
    <n v="202407"/>
    <s v="032"/>
    <s v="16025.0101-Plant in Service"/>
    <s v="XX"/>
    <s v="XX"/>
    <s v="0000"/>
    <s v="00000"/>
    <s v="37600101"/>
    <s v="Plastic Pipe-G376"/>
    <s v="Work Order Addition"/>
    <s v="Addition"/>
    <s v="Addition-Unit"/>
    <x v="5"/>
    <x v="6"/>
    <x v="2"/>
    <x v="2"/>
    <s v="G376 - Mains"/>
    <s v="DH22221-252403S"/>
    <x v="7"/>
    <x v="7"/>
    <s v="PVC replacement at 3686 N. Garnet C"/>
    <n v="675746.98"/>
  </r>
  <r>
    <n v="202407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5"/>
    <x v="2"/>
    <x v="2"/>
    <s v="G376 - Mains"/>
    <s v="DH22232-252100A"/>
    <x v="8"/>
    <x v="8"/>
    <s v="2&quot; PE Main Extension at 3061 Hidden"/>
    <n v="6790.06"/>
  </r>
  <r>
    <n v="202407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5"/>
    <x v="2"/>
    <x v="2"/>
    <s v="G376 - Mains"/>
    <s v="DH22291-252100A"/>
    <x v="8"/>
    <x v="8"/>
    <s v="Leak Repair at 3109 Latrelle Dr."/>
    <n v="2844.52"/>
  </r>
  <r>
    <n v="202407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5"/>
    <x v="2"/>
    <x v="2"/>
    <s v="G376 - Mains"/>
    <s v="DK22272-252406S"/>
    <x v="4"/>
    <x v="4"/>
    <s v="PVC Replacement Benton Bank"/>
    <n v="98172.22"/>
  </r>
  <r>
    <n v="202407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5"/>
    <x v="2"/>
    <x v="2"/>
    <s v="G376 - Mains"/>
    <s v="DK22293-252100A"/>
    <x v="8"/>
    <x v="8"/>
    <s v="LEAK Repair &amp; Repl - Devlin &amp; Van N"/>
    <n v="10885.15"/>
  </r>
  <r>
    <n v="202407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5"/>
    <x v="2"/>
    <x v="2"/>
    <s v="G376 - Mains"/>
    <s v="DK22308-252400S"/>
    <x v="5"/>
    <x v="5"/>
    <s v="SI - MLE Snavely Ave to Marshall Dr"/>
    <n v="2651.99"/>
  </r>
  <r>
    <n v="202407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5"/>
    <x v="2"/>
    <x v="2"/>
    <s v="G376 - Mains"/>
    <s v="DL21813-257100A"/>
    <x v="2"/>
    <x v="2"/>
    <s v="MLE Pine Haven II - SL"/>
    <n v="23439.57"/>
  </r>
  <r>
    <n v="202407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5"/>
    <x v="2"/>
    <x v="2"/>
    <s v="G376 - Mains"/>
    <s v="DL22261-257100A"/>
    <x v="2"/>
    <x v="2"/>
    <s v="Casa Linda Dr Repair - TY"/>
    <n v="722.64"/>
  </r>
  <r>
    <n v="202407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7"/>
    <x v="2"/>
    <x v="2"/>
    <s v="G376 - Mains"/>
    <s v="DS22258-256100A"/>
    <x v="9"/>
    <x v="9"/>
    <s v="Replace about 80' of 2&quot; STL Gas Mai"/>
    <n v="65.58"/>
  </r>
  <r>
    <n v="202407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8"/>
    <x v="2"/>
    <x v="2"/>
    <s v="G376 - Mains"/>
    <s v="251101R"/>
    <x v="10"/>
    <x v="10"/>
    <s v="Mains - Blkt Refunds - Flag"/>
    <n v="-4010"/>
  </r>
  <r>
    <n v="202407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8"/>
    <x v="2"/>
    <x v="2"/>
    <s v="G376 - Mains"/>
    <s v="EXADVS0-256101R"/>
    <x v="11"/>
    <x v="11"/>
    <s v="Expired Customer Advances for Santa"/>
    <n v="-1926"/>
  </r>
  <r>
    <n v="202407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7"/>
    <x v="2"/>
    <x v="2"/>
    <s v="G376 - Mains"/>
    <s v="DK21541-252378A"/>
    <x v="12"/>
    <x v="12"/>
    <s v="Irrigation Wells re-build due to hi"/>
    <n v="3367.58"/>
  </r>
  <r>
    <n v="202407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7"/>
    <x v="2"/>
    <x v="2"/>
    <s v="G376 - Mains"/>
    <s v="DL22261-257100A"/>
    <x v="2"/>
    <x v="2"/>
    <s v="Casa Linda Dr Repair - TY"/>
    <n v="0"/>
  </r>
  <r>
    <n v="202407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7"/>
    <x v="2"/>
    <x v="2"/>
    <s v="G376 - Mains"/>
    <s v="DS22294-256100A"/>
    <x v="9"/>
    <x v="9"/>
    <s v="REMOVE 3' OF 2&quot; STL GAS MAIN DUE TO"/>
    <n v="6735.64"/>
  </r>
  <r>
    <n v="202407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2387A"/>
    <x v="13"/>
    <x v="13"/>
    <s v="Other Distr Eq CP-Bl - King"/>
    <n v="10950.55"/>
  </r>
  <r>
    <n v="202407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3387A"/>
    <x v="14"/>
    <x v="14"/>
    <s v="Other Distr Equip CP-Bl-Pres"/>
    <n v="897.11"/>
  </r>
  <r>
    <n v="202407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6387A"/>
    <x v="15"/>
    <x v="15"/>
    <s v="Other Distr Eq CP - Bl - Nog"/>
    <n v="500.63"/>
  </r>
  <r>
    <n v="202407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7387A"/>
    <x v="16"/>
    <x v="16"/>
    <s v="Other Distr Equip CP-Bl - SL"/>
    <n v="6559.41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5"/>
    <x v="10"/>
    <x v="2"/>
    <x v="2"/>
    <s v="G376 - Mains"/>
    <s v="DK22130-252406S"/>
    <x v="4"/>
    <x v="4"/>
    <s v="PVC Replacement at Snavely Ave East"/>
    <n v="1725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5"/>
    <x v="6"/>
    <x v="2"/>
    <x v="2"/>
    <s v="G376 - Mains"/>
    <s v="DH22221-252403S"/>
    <x v="7"/>
    <x v="7"/>
    <s v="PVC replacement at 3686 N. Garnet C"/>
    <n v="129723.25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5"/>
    <x v="6"/>
    <x v="2"/>
    <x v="2"/>
    <s v="G376 - Mains"/>
    <s v="DK21992-252406S"/>
    <x v="4"/>
    <x v="4"/>
    <s v="PVC Replacement at Lass Ave from Ro"/>
    <n v="13298.02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F21758-251100A"/>
    <x v="3"/>
    <x v="3"/>
    <s v="Walnut Creek Meadows MLE"/>
    <n v="7962.85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K22230-252406S"/>
    <x v="4"/>
    <x v="4"/>
    <s v="PVC Replacement at Lass Ave East of"/>
    <n v="48708.94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K22272-252406S"/>
    <x v="4"/>
    <x v="4"/>
    <s v="PVC Replacement Benton Bank"/>
    <n v="14678.37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K22273-252406S"/>
    <x v="4"/>
    <x v="4"/>
    <s v="PVC replacement Roosevelt to Benton"/>
    <n v="90929.57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L21813-257100A"/>
    <x v="2"/>
    <x v="2"/>
    <s v="MLE Pine Haven II - SL"/>
    <n v="14202.53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P21897-253100A"/>
    <x v="6"/>
    <x v="6"/>
    <s v="MLE Jasper Parkway"/>
    <n v="7857.17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F22290-251100A"/>
    <x v="3"/>
    <x v="3"/>
    <s v="7381 DORSEY MLE"/>
    <n v="134.85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K22316-252100A"/>
    <x v="8"/>
    <x v="8"/>
    <s v="DMG - 5652 Sun Mountain Blvd"/>
    <n v="202.67"/>
  </r>
  <r>
    <n v="202408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P22035-253100A"/>
    <x v="6"/>
    <x v="6"/>
    <s v="Robin Dr MLE"/>
    <n v="971.31"/>
  </r>
  <r>
    <n v="202408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F22290-251100A"/>
    <x v="3"/>
    <x v="3"/>
    <s v="7381 DORSEY MLE"/>
    <n v="4974.1400000000003"/>
  </r>
  <r>
    <n v="202408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F22301-251100A"/>
    <x v="3"/>
    <x v="3"/>
    <s v="HIT 2&quot; PE MAIN ON CHICKADEE TRL"/>
    <n v="541.26"/>
  </r>
  <r>
    <n v="202408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H22267-252100A"/>
    <x v="8"/>
    <x v="8"/>
    <s v="2&quot; PE MAIN EXTENSION AT 2016 POLARI"/>
    <n v="5957.05"/>
  </r>
  <r>
    <n v="202408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H22284-252400S"/>
    <x v="5"/>
    <x v="5"/>
    <s v="Mulberry Ave. at Lake Havasu Ave. S"/>
    <n v="14909.26"/>
  </r>
  <r>
    <n v="202408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K22313-252500B"/>
    <x v="17"/>
    <x v="17"/>
    <s v="PI - Kenwood Ave &amp; Eastern St Reloc"/>
    <n v="22205.52"/>
  </r>
  <r>
    <n v="202408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K22316-252100A"/>
    <x v="8"/>
    <x v="8"/>
    <s v="DMG - 5652 Sun Mountain Blvd"/>
    <n v="7983.37"/>
  </r>
  <r>
    <n v="202408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L22213-257100A"/>
    <x v="2"/>
    <x v="2"/>
    <s v="MLE 2551 Alisa Ln - LS"/>
    <n v="16170.18"/>
  </r>
  <r>
    <n v="202408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P22035-253100A"/>
    <x v="6"/>
    <x v="6"/>
    <s v="Robin Dr MLE"/>
    <n v="52570.32"/>
  </r>
  <r>
    <n v="202408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P22254-253100A"/>
    <x v="6"/>
    <x v="6"/>
    <s v="South Ranch Ph1A"/>
    <n v="77946.09"/>
  </r>
  <r>
    <n v="202408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P22317-253100A"/>
    <x v="6"/>
    <x v="6"/>
    <s v="South Ranch Phase 2A"/>
    <n v="47330.95"/>
  </r>
  <r>
    <n v="202408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7"/>
    <x v="2"/>
    <x v="2"/>
    <s v="G376 - Mains"/>
    <s v="DP22275-253100A"/>
    <x v="6"/>
    <x v="6"/>
    <s v="K-Mine Rd Relocate"/>
    <n v="-123.3"/>
  </r>
  <r>
    <n v="202408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8"/>
    <x v="2"/>
    <x v="2"/>
    <s v="G376 - Mains"/>
    <s v="251101R"/>
    <x v="10"/>
    <x v="10"/>
    <s v="Mains - Blkt Refunds - Flag"/>
    <n v="-98543"/>
  </r>
  <r>
    <n v="202408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8"/>
    <x v="2"/>
    <x v="2"/>
    <s v="G376 - Mains"/>
    <s v="EXADVL0-257101R"/>
    <x v="18"/>
    <x v="18"/>
    <s v="Expired Customer Advances for Show"/>
    <n v="-2535"/>
  </r>
  <r>
    <n v="202408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8"/>
    <x v="2"/>
    <x v="2"/>
    <s v="G376 - Mains"/>
    <s v="EXADVP0-253101R"/>
    <x v="19"/>
    <x v="19"/>
    <s v="Expired Customer Advances for Presc"/>
    <n v="-11768"/>
  </r>
  <r>
    <n v="202408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2"/>
    <x v="2"/>
    <x v="2"/>
    <s v="G376 - Mains"/>
    <s v="DF22236-251100A"/>
    <x v="3"/>
    <x v="3"/>
    <s v="RELOCATE 2&quot; MAIN LINE ENCROACHMENT"/>
    <n v="0"/>
  </r>
  <r>
    <n v="202408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F22244-251100A"/>
    <x v="3"/>
    <x v="3"/>
    <s v="RELOCATE 4&quot; MAIN LINE ENCROACHMENT"/>
    <n v="40523.160000000003"/>
  </r>
  <r>
    <n v="202408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F22268-251100A"/>
    <x v="3"/>
    <x v="3"/>
    <s v="REPAIRING 2&quot; MAIN N OF LEWIS AVE IN"/>
    <n v="9818.7199999999993"/>
  </r>
  <r>
    <n v="202408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H22284-252400S"/>
    <x v="5"/>
    <x v="5"/>
    <s v="Mulberry Ave. at Lake Havasu Ave. S"/>
    <n v="0"/>
  </r>
  <r>
    <n v="202408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P22299-253100A"/>
    <x v="6"/>
    <x v="6"/>
    <s v="2065 N Arrowhead Dr Relo"/>
    <n v="2604.77"/>
  </r>
  <r>
    <n v="202408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2387A"/>
    <x v="13"/>
    <x v="13"/>
    <s v="Other Distr Eq CP-Bl - King"/>
    <n v="-2359.64"/>
  </r>
  <r>
    <n v="202408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3387A"/>
    <x v="14"/>
    <x v="14"/>
    <s v="Other Distr Equip CP-Bl-Pres"/>
    <n v="17708.810000000001"/>
  </r>
  <r>
    <n v="202408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5387A"/>
    <x v="20"/>
    <x v="20"/>
    <s v="Other Distr Eq CP - Bl - Verde"/>
    <n v="323.48"/>
  </r>
  <r>
    <n v="202408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6387A"/>
    <x v="15"/>
    <x v="15"/>
    <s v="Other Distr Eq CP - Bl - Nog"/>
    <n v="6774.36"/>
  </r>
  <r>
    <n v="202408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7387A"/>
    <x v="16"/>
    <x v="16"/>
    <s v="Other Distr Equip CP-Bl - SL"/>
    <n v="7813.54"/>
  </r>
  <r>
    <n v="202409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5"/>
    <x v="6"/>
    <x v="2"/>
    <x v="2"/>
    <s v="G376 - Mains"/>
    <s v="DH22221-252403S"/>
    <x v="7"/>
    <x v="7"/>
    <s v="PVC replacement at 3686 N. Garnet C"/>
    <n v="54551.199999999997"/>
  </r>
  <r>
    <n v="202409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5"/>
    <x v="6"/>
    <x v="2"/>
    <x v="2"/>
    <s v="G376 - Mains"/>
    <s v="DK21992-252406S"/>
    <x v="4"/>
    <x v="4"/>
    <s v="PVC Replacement at Lass Ave from Ro"/>
    <n v="4445.66"/>
  </r>
  <r>
    <n v="202409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F21758-251100A"/>
    <x v="3"/>
    <x v="3"/>
    <s v="Walnut Creek Meadows MLE"/>
    <n v="2653.5"/>
  </r>
  <r>
    <n v="202409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K22272-252406S"/>
    <x v="4"/>
    <x v="4"/>
    <s v="PVC Replacement Benton Bank"/>
    <n v="73142.83"/>
  </r>
  <r>
    <n v="202409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K22273-252406S"/>
    <x v="4"/>
    <x v="4"/>
    <s v="PVC replacement Roosevelt to Benton"/>
    <n v="10671.07"/>
  </r>
  <r>
    <n v="202409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F22290-251100A"/>
    <x v="3"/>
    <x v="3"/>
    <s v="7381 DORSEY MLE"/>
    <n v="1777.2"/>
  </r>
  <r>
    <n v="202409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H22267-252100A"/>
    <x v="8"/>
    <x v="8"/>
    <s v="2&quot; PE MAIN EXTENSION AT 2016 POLARI"/>
    <n v="220.26"/>
  </r>
  <r>
    <n v="202409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K22298-252406S"/>
    <x v="4"/>
    <x v="4"/>
    <s v="PVC replacement on Packard from Ban"/>
    <n v="6281.51"/>
  </r>
  <r>
    <n v="202409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K22316-252100A"/>
    <x v="8"/>
    <x v="8"/>
    <s v="DMG - 5652 Sun Mountain Blvd"/>
    <n v="358.21"/>
  </r>
  <r>
    <n v="202409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P22035-253100A"/>
    <x v="6"/>
    <x v="6"/>
    <s v="Robin Dr MLE"/>
    <n v="314.33"/>
  </r>
  <r>
    <n v="202409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P22317-253100A"/>
    <x v="6"/>
    <x v="6"/>
    <s v="South Ranch Phase 2A"/>
    <n v="264.75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252402S"/>
    <x v="21"/>
    <x v="21"/>
    <s v="Drisco Pipe Replacement"/>
    <n v="1018094.51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F22278-251100A"/>
    <x v="3"/>
    <x v="3"/>
    <s v="TIMBERSKY 4 - VIRGO, NIX MLE"/>
    <n v="78185.17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F22328-251100A"/>
    <x v="3"/>
    <x v="3"/>
    <s v="HIT MAIN AT TIMBERSKY"/>
    <n v="548.46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H22303-252100A"/>
    <x v="8"/>
    <x v="8"/>
    <s v="1&quot; PE Main Extension at 561 Gem Ln."/>
    <n v="3010.94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H22326-252100A"/>
    <x v="8"/>
    <x v="8"/>
    <s v="Leak Repair at 420 Acoma Blvd. S #5"/>
    <n v="1376.06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K22255-252100A"/>
    <x v="8"/>
    <x v="8"/>
    <s v="LEAK Repair &amp; Repl - 2641 Sierra Ln"/>
    <n v="13172.72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K22298-252406S"/>
    <x v="4"/>
    <x v="4"/>
    <s v="PVC replacement on Packard from Ban"/>
    <n v="167890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K22323-252100A"/>
    <x v="8"/>
    <x v="8"/>
    <s v="MLE - 3757 Cerbat Vista"/>
    <n v="4188.24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L21027-257400S"/>
    <x v="22"/>
    <x v="22"/>
    <s v="Cattle Lane - Taylor"/>
    <n v="154264.87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L22341-257100A"/>
    <x v="2"/>
    <x v="2"/>
    <s v="MLE 1001 N Central Av Space #E18 -"/>
    <n v="6624.67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P22117-253100A"/>
    <x v="6"/>
    <x v="6"/>
    <s v="Jenna Ln MLE &amp; HP MLE"/>
    <n v="125045.69"/>
  </r>
  <r>
    <n v="202409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V22334-255100A"/>
    <x v="23"/>
    <x v="23"/>
    <s v="ENCROACHMENT 721 N MAIN ST #12"/>
    <n v="7359.56"/>
  </r>
  <r>
    <n v="202409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13"/>
    <x v="2"/>
    <x v="2"/>
    <s v="G376 - Mains"/>
    <s v="DP22299-253100A"/>
    <x v="6"/>
    <x v="6"/>
    <s v="2065 N Arrowhead Dr Relo"/>
    <n v="666.26"/>
  </r>
  <r>
    <n v="202409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8"/>
    <x v="2"/>
    <x v="2"/>
    <s v="G376 - Mains"/>
    <s v="EXADVL0-257101R"/>
    <x v="18"/>
    <x v="18"/>
    <s v="Expired Customer Advances for Show"/>
    <n v="-5737"/>
  </r>
  <r>
    <n v="202409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8"/>
    <x v="2"/>
    <x v="2"/>
    <s v="G376 - Mains"/>
    <s v="EXADVP0-253101R"/>
    <x v="19"/>
    <x v="19"/>
    <s v="Expired Customer Advances for Presc"/>
    <n v="-7228"/>
  </r>
  <r>
    <n v="202409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8"/>
    <x v="2"/>
    <x v="2"/>
    <s v="G376 - Mains"/>
    <s v="EXADVS0-256101R"/>
    <x v="11"/>
    <x v="11"/>
    <s v="Expired Customer Advances for Santa"/>
    <n v="-3558"/>
  </r>
  <r>
    <n v="202409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4"/>
    <x v="2"/>
    <x v="2"/>
    <s v="G376 - Mains"/>
    <s v="DP22237-253100A"/>
    <x v="6"/>
    <x v="6"/>
    <s v="Karen Dr Relo"/>
    <n v="2857.94"/>
  </r>
  <r>
    <n v="202409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F22321-251100A"/>
    <x v="3"/>
    <x v="3"/>
    <s v="RELOCATING THE 2&quot; STL ON PROP 3170"/>
    <n v="8364.7999999999993"/>
  </r>
  <r>
    <n v="202409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F22340-251500B"/>
    <x v="24"/>
    <x v="24"/>
    <s v="RELOCATING 53' 4&quot; STL ON UNIVERSITY"/>
    <n v="5369.21"/>
  </r>
  <r>
    <n v="202409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P22117-253100A"/>
    <x v="6"/>
    <x v="6"/>
    <s v="Jenna Ln MLE &amp; HP MLE"/>
    <n v="355899.22"/>
  </r>
  <r>
    <n v="202409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S22315-256100A"/>
    <x v="9"/>
    <x v="9"/>
    <s v="Replace about 180' of 4&quot; STL Gas M"/>
    <n v="62667.16"/>
  </r>
  <r>
    <n v="202409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2387A"/>
    <x v="13"/>
    <x v="13"/>
    <s v="Other Distr Eq CP-Bl - King"/>
    <n v="1014.32"/>
  </r>
  <r>
    <n v="202409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3387A"/>
    <x v="14"/>
    <x v="14"/>
    <s v="Other Distr Equip CP-Bl-Pres"/>
    <n v="5376.2"/>
  </r>
  <r>
    <n v="202409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5387A"/>
    <x v="20"/>
    <x v="20"/>
    <s v="Other Distr Eq CP - Bl - Verde"/>
    <n v="106.42"/>
  </r>
  <r>
    <n v="202409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6387A"/>
    <x v="15"/>
    <x v="15"/>
    <s v="Other Distr Eq CP - Bl - Nog"/>
    <n v="13094.33"/>
  </r>
  <r>
    <n v="202409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7387A"/>
    <x v="16"/>
    <x v="16"/>
    <s v="Other Distr Equip CP-Bl - SL"/>
    <n v="5214.4399999999996"/>
  </r>
  <r>
    <n v="202410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4"/>
    <x v="4"/>
    <x v="2"/>
    <x v="2"/>
    <s v="G376 - Mains"/>
    <s v="DP21620-253100A"/>
    <x v="6"/>
    <x v="6"/>
    <s v="Jasper Phase 2A"/>
    <n v="0.01"/>
  </r>
  <r>
    <n v="202410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K22272-252406S"/>
    <x v="4"/>
    <x v="4"/>
    <s v="PVC Replacement Benton Bank"/>
    <n v="41325.279999999999"/>
  </r>
  <r>
    <n v="202410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5"/>
    <x v="2"/>
    <x v="2"/>
    <s v="G376 - Mains"/>
    <s v="DK22273-252406S"/>
    <x v="4"/>
    <x v="4"/>
    <s v="PVC replacement Roosevelt to Benton"/>
    <n v="3081.74"/>
  </r>
  <r>
    <n v="202410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F22290-251100A"/>
    <x v="3"/>
    <x v="3"/>
    <s v="7381 DORSEY MLE"/>
    <n v="-306.52999999999997"/>
  </r>
  <r>
    <n v="202410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H22267-252100A"/>
    <x v="8"/>
    <x v="8"/>
    <s v="2&quot; PE MAIN EXTENSION AT 2016 POLARI"/>
    <n v="1328.58"/>
  </r>
  <r>
    <n v="202410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H22303-252100A"/>
    <x v="8"/>
    <x v="8"/>
    <s v="1&quot; PE Main Extension at 561 Gem Ln."/>
    <n v="4.67"/>
  </r>
  <r>
    <n v="202410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K22298-252406S"/>
    <x v="4"/>
    <x v="4"/>
    <s v="PVC replacement on Packard from Ban"/>
    <n v="1814.06"/>
  </r>
  <r>
    <n v="202410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L22213-257100A"/>
    <x v="2"/>
    <x v="2"/>
    <s v="MLE 2551 Alisa Ln - LS"/>
    <n v="-38.630000000000003"/>
  </r>
  <r>
    <n v="202410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L22341-257100A"/>
    <x v="2"/>
    <x v="2"/>
    <s v="MLE 1001 N Central Av Space #E18 -"/>
    <n v="66.790000000000006"/>
  </r>
  <r>
    <n v="202410"/>
    <s v="032"/>
    <s v="16025.0101-Plant in Service"/>
    <s v="XX"/>
    <s v="XX"/>
    <s v="0000"/>
    <s v="00000"/>
    <s v="37600101"/>
    <s v="Plastic Pipe-G376"/>
    <s v="Work Order Addition"/>
    <s v="Addition"/>
    <s v="Addition-Unit"/>
    <x v="6"/>
    <x v="15"/>
    <x v="2"/>
    <x v="2"/>
    <s v="G376 - Mains"/>
    <s v="251101R"/>
    <x v="10"/>
    <x v="10"/>
    <s v="Mains - Blkt Refunds - Flag"/>
    <n v="-2045"/>
  </r>
  <r>
    <n v="202410"/>
    <s v="032"/>
    <s v="16025.0101-Plant in Service"/>
    <s v="XX"/>
    <s v="XX"/>
    <s v="0000"/>
    <s v="00000"/>
    <s v="37600101"/>
    <s v="Plastic Pipe-G376"/>
    <s v="Work Order Addition"/>
    <s v="Addition"/>
    <s v="Addition-Unit"/>
    <x v="6"/>
    <x v="15"/>
    <x v="2"/>
    <x v="2"/>
    <s v="G376 - Mains"/>
    <s v="EXADVL0-257101R"/>
    <x v="18"/>
    <x v="18"/>
    <s v="Expired Customer Advances for Show"/>
    <n v="-2669"/>
  </r>
  <r>
    <n v="202410"/>
    <s v="032"/>
    <s v="16025.0101-Plant in Service"/>
    <s v="XX"/>
    <s v="XX"/>
    <s v="0000"/>
    <s v="00000"/>
    <s v="37600101"/>
    <s v="Plastic Pipe-G376"/>
    <s v="Work Order Addition"/>
    <s v="Addition"/>
    <s v="Addition-Unit"/>
    <x v="6"/>
    <x v="15"/>
    <x v="2"/>
    <x v="2"/>
    <s v="G376 - Mains"/>
    <s v="EXADVP0-253101R"/>
    <x v="19"/>
    <x v="19"/>
    <s v="Expired Customer Advances for Presc"/>
    <n v="-3829"/>
  </r>
  <r>
    <n v="202410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6"/>
    <x v="2"/>
    <x v="2"/>
    <s v="G376 - Mains"/>
    <s v="DP22162-253100A"/>
    <x v="6"/>
    <x v="6"/>
    <s v="645 Sky Terrace Dr. C&amp;M Repair"/>
    <n v="2262.89"/>
  </r>
  <r>
    <n v="202410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F22319-251400S"/>
    <x v="25"/>
    <x v="25"/>
    <s v="ROCKRIDGE AND KITTREDGE RD MLE"/>
    <n v="14203.9"/>
  </r>
  <r>
    <n v="202410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H22269-252403S"/>
    <x v="7"/>
    <x v="7"/>
    <s v="William-Ted-Dawn PVC Abandonment"/>
    <n v="6213.38"/>
  </r>
  <r>
    <n v="202410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K22322-252100A"/>
    <x v="8"/>
    <x v="8"/>
    <s v="DMG - 1480 Devlin Ave"/>
    <n v="883.77"/>
  </r>
  <r>
    <n v="202410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L22010-257100A"/>
    <x v="2"/>
    <x v="2"/>
    <s v="MLE Big Bear Estates LS"/>
    <n v="17195.78"/>
  </r>
  <r>
    <n v="202410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L22339-257100A"/>
    <x v="2"/>
    <x v="2"/>
    <s v="MLE 4045 Papermill Rd - TY"/>
    <n v="2392.9299999999998"/>
  </r>
  <r>
    <n v="202410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7"/>
    <x v="2"/>
    <x v="2"/>
    <s v="G376 - Mains"/>
    <s v="DP22275-253100A"/>
    <x v="6"/>
    <x v="6"/>
    <s v="K-Mine Rd Relocate"/>
    <n v="12787.24"/>
  </r>
  <r>
    <n v="202410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13"/>
    <x v="2"/>
    <x v="2"/>
    <s v="G376 - Mains"/>
    <s v="DF22244-251100A"/>
    <x v="3"/>
    <x v="3"/>
    <s v="RELOCATE 4&quot; MAIN LINE ENCROACHMENT"/>
    <n v="0"/>
  </r>
  <r>
    <n v="202410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13"/>
    <x v="2"/>
    <x v="2"/>
    <s v="G376 - Mains"/>
    <s v="DF22321-251100A"/>
    <x v="3"/>
    <x v="3"/>
    <s v="RELOCATING THE 2&quot; STL ON PROP 3170"/>
    <n v="531.53"/>
  </r>
  <r>
    <n v="202410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13"/>
    <x v="2"/>
    <x v="2"/>
    <s v="G376 - Mains"/>
    <s v="DF22340-251500B"/>
    <x v="24"/>
    <x v="24"/>
    <s v="RELOCATING 53' 4&quot; STL ON UNIVERSITY"/>
    <n v="306.83"/>
  </r>
  <r>
    <n v="202410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13"/>
    <x v="2"/>
    <x v="2"/>
    <s v="G376 - Mains"/>
    <s v="DP22299-253100A"/>
    <x v="6"/>
    <x v="6"/>
    <s v="2065 N Arrowhead Dr Relo"/>
    <n v="0.65"/>
  </r>
  <r>
    <n v="202410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F22274-251500B"/>
    <x v="24"/>
    <x v="24"/>
    <s v="SCHULTZ CREEK RELOCATE"/>
    <n v="29730.45"/>
  </r>
  <r>
    <n v="202410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F22304-251100A"/>
    <x v="3"/>
    <x v="3"/>
    <s v="INSTALLING 2&quot; STL FROM LINDA VISTA"/>
    <n v="55940.85"/>
  </r>
  <r>
    <n v="202410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F22347-251100A"/>
    <x v="3"/>
    <x v="3"/>
    <s v="2&quot; STL Hit Main on 4th Street"/>
    <n v="6581.46"/>
  </r>
  <r>
    <n v="202410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L22353-257100A"/>
    <x v="2"/>
    <x v="2"/>
    <s v="Remove &amp; Install 2 &quot; Steel Pretest"/>
    <n v="3456.97"/>
  </r>
  <r>
    <n v="202410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L22367-257100A"/>
    <x v="2"/>
    <x v="2"/>
    <s v="Removal &amp; Install 8th Av &amp; W Georgi"/>
    <n v="13182.98"/>
  </r>
  <r>
    <n v="202410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V22368-255100A"/>
    <x v="23"/>
    <x v="23"/>
    <s v="375 INSPIRATIONAL DR HIT LINE SEDON"/>
    <n v="2381.0500000000002"/>
  </r>
  <r>
    <n v="202410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2387A"/>
    <x v="13"/>
    <x v="13"/>
    <s v="Other Distr Eq CP-Bl - King"/>
    <n v="2338.0700000000002"/>
  </r>
  <r>
    <n v="202410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3387A"/>
    <x v="14"/>
    <x v="14"/>
    <s v="Other Distr Equip CP-Bl-Pres"/>
    <n v="3528.79"/>
  </r>
  <r>
    <n v="202410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6387A"/>
    <x v="15"/>
    <x v="15"/>
    <s v="Other Distr Eq CP - Bl - Nog"/>
    <n v="14231.66"/>
  </r>
  <r>
    <n v="202410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7387A"/>
    <x v="16"/>
    <x v="16"/>
    <s v="Other Distr Equip CP-Bl - SL"/>
    <n v="11944.72"/>
  </r>
  <r>
    <n v="202411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5"/>
    <x v="10"/>
    <x v="2"/>
    <x v="2"/>
    <s v="G376 - Mains"/>
    <s v="DH22174-252403S"/>
    <x v="7"/>
    <x v="7"/>
    <s v="PVC replacement at 3829 London Brid"/>
    <n v="23950.35"/>
  </r>
  <r>
    <n v="202411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5"/>
    <x v="6"/>
    <x v="2"/>
    <x v="2"/>
    <s v="G376 - Mains"/>
    <s v="DH22221-252403S"/>
    <x v="7"/>
    <x v="7"/>
    <s v="PVC replacement at 3686 N. Garnet C"/>
    <n v="69752.31"/>
  </r>
  <r>
    <n v="202411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F22290-251100A"/>
    <x v="3"/>
    <x v="3"/>
    <s v="7381 DORSEY MLE"/>
    <n v="9.82"/>
  </r>
  <r>
    <n v="202411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F22319-251400S"/>
    <x v="25"/>
    <x v="25"/>
    <s v="ROCKRIDGE AND KITTREDGE RD MLE"/>
    <n v="136.5"/>
  </r>
  <r>
    <n v="202411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L22010-257100A"/>
    <x v="2"/>
    <x v="2"/>
    <s v="MLE Big Bear Estates LS"/>
    <n v="316.37"/>
  </r>
  <r>
    <n v="202411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L22339-257100A"/>
    <x v="2"/>
    <x v="2"/>
    <s v="MLE 4045 Papermill Rd - TY"/>
    <n v="199.43"/>
  </r>
  <r>
    <n v="202411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L22341-257100A"/>
    <x v="2"/>
    <x v="2"/>
    <s v="MLE 1001 N Central Av Space #E18 -"/>
    <n v="50.02"/>
  </r>
  <r>
    <n v="202411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F22030-251100A"/>
    <x v="3"/>
    <x v="3"/>
    <s v="KACHINA HIGHLANDS PHASE III MLE"/>
    <n v="81070.09"/>
  </r>
  <r>
    <n v="202411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H22287-252403S"/>
    <x v="7"/>
    <x v="7"/>
    <s v="PVC Replacement at 3032 London Brid"/>
    <n v="377920.4"/>
  </r>
  <r>
    <n v="202411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H22288-252403S"/>
    <x v="7"/>
    <x v="7"/>
    <s v="PVC Replacement at 3398 London Brid"/>
    <n v="106218.92"/>
  </r>
  <r>
    <n v="202411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H22348-252100A"/>
    <x v="8"/>
    <x v="8"/>
    <s v="2&quot; PVC Main Repair at Sea Angler an"/>
    <n v="7967.34"/>
  </r>
  <r>
    <n v="202411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K22310-252406S"/>
    <x v="4"/>
    <x v="4"/>
    <s v="PVC replacement on Packard from Mel"/>
    <n v="188716.72"/>
  </r>
  <r>
    <n v="202411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K22335-252100A"/>
    <x v="8"/>
    <x v="8"/>
    <s v="DMG - 672 Carlton St."/>
    <n v="1502.49"/>
  </r>
  <r>
    <n v="202411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P22257-253100A"/>
    <x v="6"/>
    <x v="6"/>
    <s v="Jasper Phase 3B"/>
    <n v="95609.46"/>
  </r>
  <r>
    <n v="202411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13"/>
    <x v="2"/>
    <x v="2"/>
    <s v="G376 - Mains"/>
    <s v="DF22304-251100A"/>
    <x v="3"/>
    <x v="3"/>
    <s v="INSTALLING 2&quot; STL FROM LINDA VISTA"/>
    <n v="59.2"/>
  </r>
  <r>
    <n v="202411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13"/>
    <x v="2"/>
    <x v="2"/>
    <s v="G376 - Mains"/>
    <s v="DF22340-251500B"/>
    <x v="24"/>
    <x v="24"/>
    <s v="RELOCATING 53' 4&quot; STL ON UNIVERSITY"/>
    <n v="132.68"/>
  </r>
  <r>
    <n v="202411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17"/>
    <x v="2"/>
    <x v="2"/>
    <s v="G376 - Mains"/>
    <s v="251101R"/>
    <x v="10"/>
    <x v="10"/>
    <s v="Mains - Blkt Refunds - Flag"/>
    <n v="-22394"/>
  </r>
  <r>
    <n v="202411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17"/>
    <x v="2"/>
    <x v="2"/>
    <s v="G376 - Mains"/>
    <s v="255101R"/>
    <x v="26"/>
    <x v="26"/>
    <s v="Mains - Blkt Refunds- Verde"/>
    <n v="-6850"/>
  </r>
  <r>
    <n v="202411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17"/>
    <x v="2"/>
    <x v="2"/>
    <s v="G376 - Mains"/>
    <s v="EXADVL0-257101R"/>
    <x v="18"/>
    <x v="18"/>
    <s v="Expired Customer Advances for Show"/>
    <n v="-2916"/>
  </r>
  <r>
    <n v="202411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F21916-251500B"/>
    <x v="24"/>
    <x v="24"/>
    <s v="MILTON AND UNIVERSITY MAIN REALIGNM"/>
    <n v="183115.97"/>
  </r>
  <r>
    <n v="202411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F22030-251100A"/>
    <x v="3"/>
    <x v="3"/>
    <s v="KACHINA HIGHLANDS PHASE III MLE"/>
    <n v="862.43"/>
  </r>
  <r>
    <n v="202411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L22262-257100A"/>
    <x v="2"/>
    <x v="2"/>
    <s v="2&quot; Valve Replacement Oak St - WN"/>
    <n v="6359.54"/>
  </r>
  <r>
    <n v="202411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P22118-253378A"/>
    <x v="1"/>
    <x v="1"/>
    <s v="Jenna Reg Station"/>
    <n v="7507.29"/>
  </r>
  <r>
    <n v="202411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S22350-256100A"/>
    <x v="9"/>
    <x v="9"/>
    <s v="Replace 6' of 2&quot; STL Gas Main due t"/>
    <n v="6163.8"/>
  </r>
  <r>
    <n v="202411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2387A"/>
    <x v="13"/>
    <x v="13"/>
    <s v="Other Distr Eq CP-Bl - King"/>
    <n v="5608.1"/>
  </r>
  <r>
    <n v="202411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3387A"/>
    <x v="14"/>
    <x v="14"/>
    <s v="Other Distr Equip CP-Bl-Pres"/>
    <n v="5224.3500000000004"/>
  </r>
  <r>
    <n v="202411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6387A"/>
    <x v="15"/>
    <x v="15"/>
    <s v="Other Distr Eq CP - Bl - Nog"/>
    <n v="2297.98"/>
  </r>
  <r>
    <n v="202411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7387A"/>
    <x v="16"/>
    <x v="16"/>
    <s v="Other Distr Equip CP-Bl - SL"/>
    <n v="900.98"/>
  </r>
  <r>
    <n v="202412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F22030-251100A"/>
    <x v="3"/>
    <x v="3"/>
    <s v="KACHINA HIGHLANDS PHASE III MLE"/>
    <n v="524.09"/>
  </r>
  <r>
    <n v="202412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F22319-251400S"/>
    <x v="25"/>
    <x v="25"/>
    <s v="ROCKRIDGE AND KITTREDGE RD MLE"/>
    <n v="-39.21"/>
  </r>
  <r>
    <n v="202412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H22287-252403S"/>
    <x v="7"/>
    <x v="7"/>
    <s v="PVC Replacement at 3032 London Brid"/>
    <n v="200.05"/>
  </r>
  <r>
    <n v="202412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H22288-252403S"/>
    <x v="7"/>
    <x v="7"/>
    <s v="PVC Replacement at 3398 London Brid"/>
    <n v="133.37"/>
  </r>
  <r>
    <n v="202412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H22326-252100A"/>
    <x v="8"/>
    <x v="8"/>
    <s v="Leak Repair at 420 Acoma Blvd. S #5"/>
    <n v="16.66"/>
  </r>
  <r>
    <n v="202412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H22348-252100A"/>
    <x v="8"/>
    <x v="8"/>
    <s v="2&quot; PVC Main Repair at Sea Angler an"/>
    <n v="24.76"/>
  </r>
  <r>
    <n v="202412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F22271-251100A"/>
    <x v="3"/>
    <x v="3"/>
    <s v="THE ELKWOOD MLE 1002 N FOURTH ST"/>
    <n v="18703.37"/>
  </r>
  <r>
    <n v="202412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13"/>
    <x v="2"/>
    <x v="2"/>
    <s v="G376 - Mains"/>
    <s v="DF22030-251100A"/>
    <x v="3"/>
    <x v="3"/>
    <s v="KACHINA HIGHLANDS PHASE III MLE"/>
    <n v="5.57"/>
  </r>
  <r>
    <n v="202412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13"/>
    <x v="2"/>
    <x v="2"/>
    <s v="G376 - Mains"/>
    <s v="DF22340-251500B"/>
    <x v="24"/>
    <x v="24"/>
    <s v="RELOCATING 53' 4&quot; STL ON UNIVERSITY"/>
    <n v="26.7"/>
  </r>
  <r>
    <n v="202412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2387A"/>
    <x v="13"/>
    <x v="13"/>
    <s v="Other Distr Eq CP-Bl - King"/>
    <n v="5233.2299999999996"/>
  </r>
  <r>
    <n v="202412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3387A"/>
    <x v="14"/>
    <x v="14"/>
    <s v="Other Distr Equip CP-Bl-Pres"/>
    <n v="8242.11"/>
  </r>
  <r>
    <n v="202412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6387A"/>
    <x v="15"/>
    <x v="15"/>
    <s v="Other Distr Eq CP - Bl - Nog"/>
    <n v="2443.9"/>
  </r>
  <r>
    <n v="202412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9"/>
    <x v="2"/>
    <x v="2"/>
    <s v="G376 - Mains"/>
    <s v="257387A"/>
    <x v="16"/>
    <x v="16"/>
    <s v="Other Distr Equip CP-Bl - SL"/>
    <n v="10501.96"/>
  </r>
  <r>
    <n v="202501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F22271-251100A"/>
    <x v="3"/>
    <x v="3"/>
    <s v="THE ELKWOOD MLE 1002 N FOURTH ST"/>
    <n v="89.77"/>
  </r>
  <r>
    <n v="202501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H22288-252403S"/>
    <x v="7"/>
    <x v="7"/>
    <s v="PVC Replacement at 3398 London Brid"/>
    <n v="51.21"/>
  </r>
  <r>
    <n v="202501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K22335-252100A"/>
    <x v="8"/>
    <x v="8"/>
    <s v="DMG - 672 Carlton St."/>
    <n v="643.9"/>
  </r>
  <r>
    <n v="202501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F22106-251100A"/>
    <x v="3"/>
    <x v="3"/>
    <s v="ASPEN RIDGE ESTATES IIA-APPALOOSA S"/>
    <n v="4357.17"/>
  </r>
  <r>
    <n v="202501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1"/>
    <x v="2"/>
    <x v="2"/>
    <s v="G376 - Mains"/>
    <s v="DP22378-253100A"/>
    <x v="6"/>
    <x v="6"/>
    <s v="Bradshaw Dr. and Jacob Ln. C&amp;M Repa"/>
    <n v="628.63"/>
  </r>
  <r>
    <n v="202501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"/>
    <x v="2"/>
    <x v="2"/>
    <s v="G376 - Mains"/>
    <s v="252402S"/>
    <x v="21"/>
    <x v="21"/>
    <s v="Drisco Pipe Replacement"/>
    <n v="689094.55"/>
  </r>
  <r>
    <n v="202501"/>
    <s v="032"/>
    <s v="16025.0101-Plant in Service"/>
    <s v="XX"/>
    <s v="XX"/>
    <s v="0000"/>
    <s v="00000"/>
    <s v="37600201"/>
    <s v="Steel Pipe-G376"/>
    <s v="Work Order Addition"/>
    <s v="Addition"/>
    <s v="Addition-Unit"/>
    <x v="6"/>
    <x v="18"/>
    <x v="2"/>
    <x v="2"/>
    <s v="G376 - Mains"/>
    <s v="EXADVL0-257101R"/>
    <x v="18"/>
    <x v="18"/>
    <s v="Expired Customer Advances for Show"/>
    <n v="-3476"/>
  </r>
  <r>
    <n v="202501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F22370-251100A"/>
    <x v="3"/>
    <x v="3"/>
    <s v="EMERGENCY MEADE LN 4&quot; STL MAIN"/>
    <n v="30311.09"/>
  </r>
  <r>
    <n v="202501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13"/>
    <x v="2"/>
    <x v="2"/>
    <s v="G376 - Mains"/>
    <s v="DF22372-251100A"/>
    <x v="3"/>
    <x v="3"/>
    <s v="MEADE LN 4&quot; STL MAIN REPAIR"/>
    <n v="21183.599999999999"/>
  </r>
  <r>
    <n v="202501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"/>
    <x v="2"/>
    <x v="2"/>
    <s v="G376 - Mains"/>
    <s v="252387A"/>
    <x v="13"/>
    <x v="13"/>
    <s v="Other Distr Eq CP-Bl - King"/>
    <n v="4713.57"/>
  </r>
  <r>
    <n v="202501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"/>
    <x v="2"/>
    <x v="2"/>
    <s v="G376 - Mains"/>
    <s v="253387A"/>
    <x v="14"/>
    <x v="14"/>
    <s v="Other Distr Equip CP-Bl-Pres"/>
    <n v="2590.36"/>
  </r>
  <r>
    <n v="202501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"/>
    <x v="2"/>
    <x v="2"/>
    <s v="G376 - Mains"/>
    <s v="255387A"/>
    <x v="20"/>
    <x v="20"/>
    <s v="Other Distr Eq CP - Bl - Verde"/>
    <n v="207.93"/>
  </r>
  <r>
    <n v="202501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"/>
    <x v="2"/>
    <x v="2"/>
    <s v="G376 - Mains"/>
    <s v="256387A"/>
    <x v="15"/>
    <x v="15"/>
    <s v="Other Distr Eq CP - Bl - Nog"/>
    <n v="8184.54"/>
  </r>
  <r>
    <n v="202501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"/>
    <x v="2"/>
    <x v="2"/>
    <s v="G376 - Mains"/>
    <s v="257387A"/>
    <x v="16"/>
    <x v="16"/>
    <s v="Other Distr Equip CP-Bl - SL"/>
    <n v="115119.06"/>
  </r>
  <r>
    <n v="202502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H22288-252403S"/>
    <x v="7"/>
    <x v="7"/>
    <s v="PVC Replacement at 3398 London Brid"/>
    <n v="10294.41"/>
  </r>
  <r>
    <n v="202502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K22335-252100A"/>
    <x v="8"/>
    <x v="8"/>
    <s v="DMG - 672 Carlton St."/>
    <n v="256.74"/>
  </r>
  <r>
    <n v="202502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9"/>
    <x v="2"/>
    <x v="2"/>
    <s v="G376 - Mains"/>
    <s v="DH22346-252403S"/>
    <x v="7"/>
    <x v="7"/>
    <s v="2&quot; PVC MAIN REPLACEMENT AT 2201 SAN"/>
    <n v="23583.37"/>
  </r>
  <r>
    <n v="202502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9"/>
    <x v="2"/>
    <x v="2"/>
    <s v="G376 - Mains"/>
    <s v="DH22362-252403S"/>
    <x v="7"/>
    <x v="7"/>
    <s v="PVC abandonment at 3251 London brid"/>
    <n v="0"/>
  </r>
  <r>
    <n v="202502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9"/>
    <x v="2"/>
    <x v="2"/>
    <s v="G376 - Mains"/>
    <s v="DH22374-252403S"/>
    <x v="7"/>
    <x v="7"/>
    <s v="Main extention to replace PVC servi"/>
    <n v="63269.82"/>
  </r>
  <r>
    <n v="202502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9"/>
    <x v="2"/>
    <x v="2"/>
    <s v="G376 - Mains"/>
    <s v="DH22376-252100A"/>
    <x v="8"/>
    <x v="8"/>
    <s v="2&quot; PVC MAIN LEAK REAIR AT 1618 SEA"/>
    <n v="1809.78"/>
  </r>
  <r>
    <n v="202502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9"/>
    <x v="2"/>
    <x v="2"/>
    <s v="G376 - Mains"/>
    <s v="DK22397-252406S"/>
    <x v="4"/>
    <x v="4"/>
    <s v="PVC abandonment on Rutherford"/>
    <n v="0"/>
  </r>
  <r>
    <n v="202502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9"/>
    <x v="2"/>
    <x v="2"/>
    <s v="G376 - Mains"/>
    <s v="DL22357-257100A"/>
    <x v="2"/>
    <x v="2"/>
    <s v="MLE 518 Whispering Pines Ln - PT"/>
    <n v="4128.38"/>
  </r>
  <r>
    <n v="202502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9"/>
    <x v="2"/>
    <x v="2"/>
    <s v="G376 - Mains"/>
    <s v="DP22349-253100A"/>
    <x v="6"/>
    <x v="6"/>
    <s v="South Ranch Phase 3A"/>
    <n v="48637.440000000002"/>
  </r>
  <r>
    <n v="202502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19"/>
    <x v="2"/>
    <x v="2"/>
    <s v="G376 - Mains"/>
    <s v="DP22380-253100A"/>
    <x v="6"/>
    <x v="6"/>
    <s v="1204 Cloudburst Dr. C&amp;M Repair"/>
    <n v="976.41"/>
  </r>
  <r>
    <n v="202502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0"/>
    <x v="2"/>
    <x v="2"/>
    <s v="G376 - Mains"/>
    <s v="DP22245-253100A"/>
    <x v="6"/>
    <x v="6"/>
    <s v="Jasper Phase 3A"/>
    <n v="157826.81"/>
  </r>
  <r>
    <n v="202502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1"/>
    <x v="2"/>
    <x v="2"/>
    <s v="G376 - Mains"/>
    <s v="252402S"/>
    <x v="21"/>
    <x v="21"/>
    <s v="Drisco Pipe Replacement"/>
    <n v="175219.47"/>
  </r>
  <r>
    <n v="202502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22"/>
    <x v="2"/>
    <x v="2"/>
    <s v="G376 - Mains"/>
    <s v="DV22354-255100A"/>
    <x v="23"/>
    <x v="23"/>
    <s v="CITY OF COTTONWOOD 10TH ST &amp; MAIN R"/>
    <n v="-26.98"/>
  </r>
  <r>
    <n v="202502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22"/>
    <x v="2"/>
    <x v="2"/>
    <s v="G376 - Mains"/>
    <s v="DF22389-251100A"/>
    <x v="3"/>
    <x v="3"/>
    <s v="FRONTIER UNMARKED MAIN"/>
    <n v="1925.96"/>
  </r>
  <r>
    <n v="202502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22"/>
    <x v="2"/>
    <x v="2"/>
    <s v="G376 - Mains"/>
    <s v="DH22346-252403S"/>
    <x v="7"/>
    <x v="7"/>
    <s v="2&quot; PVC MAIN REPLACEMENT AT 2201 SAN"/>
    <n v="1775.08"/>
  </r>
  <r>
    <n v="202502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22"/>
    <x v="2"/>
    <x v="2"/>
    <s v="G376 - Mains"/>
    <s v="DK22365-252100A"/>
    <x v="8"/>
    <x v="8"/>
    <s v="LEAK Repair &amp; Repl - 109 Seventh St"/>
    <n v="5167.4799999999996"/>
  </r>
  <r>
    <n v="202502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22"/>
    <x v="2"/>
    <x v="2"/>
    <s v="G376 - Mains"/>
    <s v="DS22384-256100A"/>
    <x v="9"/>
    <x v="9"/>
    <s v="Replace 3' of 2&quot; STL Gas Main in Fr"/>
    <n v="3175.41"/>
  </r>
  <r>
    <n v="202502"/>
    <s v="032"/>
    <s v="16025.0101-Plant in Service"/>
    <s v="XX"/>
    <s v="XX"/>
    <s v="0000"/>
    <s v="00000"/>
    <s v="37600201"/>
    <s v="Steel Pipe-G376"/>
    <s v="Work Order Addition"/>
    <s v="Addition"/>
    <s v="Addition-Unit"/>
    <x v="3"/>
    <x v="22"/>
    <x v="2"/>
    <x v="2"/>
    <s v="G376 - Mains"/>
    <s v="DV22354-255100A"/>
    <x v="23"/>
    <x v="23"/>
    <s v="CITY OF COTTONWOOD 10TH ST &amp; MAIN R"/>
    <n v="24677.3"/>
  </r>
  <r>
    <n v="202502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1"/>
    <x v="2"/>
    <x v="2"/>
    <s v="G376 - Mains"/>
    <s v="252387A"/>
    <x v="13"/>
    <x v="13"/>
    <s v="Other Distr Eq CP-Bl - King"/>
    <n v="11164.42"/>
  </r>
  <r>
    <n v="202502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1"/>
    <x v="2"/>
    <x v="2"/>
    <s v="G376 - Mains"/>
    <s v="253387A"/>
    <x v="14"/>
    <x v="14"/>
    <s v="Other Distr Equip CP-Bl-Pres"/>
    <n v="1448.66"/>
  </r>
  <r>
    <n v="202502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1"/>
    <x v="2"/>
    <x v="2"/>
    <s v="G376 - Mains"/>
    <s v="255387A"/>
    <x v="20"/>
    <x v="20"/>
    <s v="Other Distr Eq CP - Bl - Verde"/>
    <n v="47.41"/>
  </r>
  <r>
    <n v="202502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1"/>
    <x v="2"/>
    <x v="2"/>
    <s v="G376 - Mains"/>
    <s v="256387A"/>
    <x v="15"/>
    <x v="15"/>
    <s v="Other Distr Eq CP - Bl - Nog"/>
    <n v="3079.16"/>
  </r>
  <r>
    <n v="202502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1"/>
    <x v="2"/>
    <x v="2"/>
    <s v="G376 - Mains"/>
    <s v="257387A"/>
    <x v="16"/>
    <x v="16"/>
    <s v="Other Distr Equip CP-Bl - SL"/>
    <n v="6024.23"/>
  </r>
  <r>
    <n v="202503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1"/>
    <x v="2"/>
    <x v="2"/>
    <s v="G376 - Mains"/>
    <s v="DH22287-252403S"/>
    <x v="7"/>
    <x v="7"/>
    <s v="PVC Replacement at 3032 London Brid"/>
    <n v="0"/>
  </r>
  <r>
    <n v="202503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9"/>
    <x v="2"/>
    <x v="2"/>
    <s v="G376 - Mains"/>
    <s v="DH22346-252403S"/>
    <x v="7"/>
    <x v="7"/>
    <s v="2&quot; PVC MAIN REPLACEMENT AT 2201 SAN"/>
    <n v="9308.86"/>
  </r>
  <r>
    <n v="202503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3"/>
    <x v="2"/>
    <x v="2"/>
    <s v="G376 - Mains"/>
    <s v="DH22402-252100A"/>
    <x v="8"/>
    <x v="8"/>
    <s v="2&quot; PE Main Leak Repair at 2680 Sout"/>
    <n v="499.03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3"/>
    <x v="2"/>
    <x v="2"/>
    <s v="G376 - Mains"/>
    <s v="DF21922-251100A"/>
    <x v="3"/>
    <x v="3"/>
    <s v="251100A - MAINS"/>
    <n v="82402.13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3"/>
    <x v="2"/>
    <x v="2"/>
    <s v="G376 - Mains"/>
    <s v="DH22381-252403S"/>
    <x v="7"/>
    <x v="7"/>
    <s v="PVC abandonment on Diane"/>
    <n v="583.9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3"/>
    <x v="2"/>
    <x v="2"/>
    <s v="G376 - Mains"/>
    <s v="DH22395-252100A"/>
    <x v="8"/>
    <x v="8"/>
    <s v="4&quot; PE Main Replacement at 6510 Show"/>
    <n v="1102.8900000000001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3"/>
    <x v="2"/>
    <x v="2"/>
    <s v="G376 - Mains"/>
    <s v="DH22402-252100A"/>
    <x v="8"/>
    <x v="8"/>
    <s v="2&quot; PE Main Leak Repair at 2680 Sout"/>
    <n v="3282.93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3"/>
    <x v="2"/>
    <x v="2"/>
    <s v="G376 - Mains"/>
    <s v="DK22312-252406S"/>
    <x v="4"/>
    <x v="4"/>
    <s v="PVC Replacement On Potter Ave from"/>
    <n v="218393.66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3"/>
    <x v="2"/>
    <x v="2"/>
    <s v="G376 - Mains"/>
    <s v="DL22345-257100A"/>
    <x v="2"/>
    <x v="2"/>
    <s v="MLE 3461 Oak View Ln - LS"/>
    <n v="10387.969999999999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3"/>
    <x v="2"/>
    <x v="2"/>
    <s v="G376 - Mains"/>
    <s v="DP22307-253100A"/>
    <x v="6"/>
    <x v="6"/>
    <s v="Findlay MLE"/>
    <n v="9879.08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3"/>
    <x v="2"/>
    <x v="2"/>
    <s v="G376 - Mains"/>
    <s v="DP22383-253100A"/>
    <x v="6"/>
    <x v="6"/>
    <s v="Venice Way MLE"/>
    <n v="12994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3"/>
    <x v="2"/>
    <x v="2"/>
    <s v="G376 - Mains"/>
    <s v="DV22352-255100A"/>
    <x v="23"/>
    <x v="23"/>
    <s v="MLE 741 FOREST RD-BOWERS"/>
    <n v="8947.77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K22282-252100A"/>
    <x v="8"/>
    <x v="8"/>
    <s v="MLE - Walleck Ranch Tract 1961-K"/>
    <n v="53646.53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L22375-257400S"/>
    <x v="22"/>
    <x v="22"/>
    <s v="System Improvement - Mikes Pike Win"/>
    <n v="89036.94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V22392-255100A"/>
    <x v="23"/>
    <x v="23"/>
    <s v="SYCAMORE VISTA LLC MLE"/>
    <n v="35598.620000000003"/>
  </r>
  <r>
    <n v="202503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252402S"/>
    <x v="21"/>
    <x v="21"/>
    <s v="Drisco Pipe Replacement"/>
    <n v="14404.51"/>
  </r>
  <r>
    <n v="202503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22"/>
    <x v="2"/>
    <x v="2"/>
    <s v="G376 - Mains"/>
    <s v="DH22346-252403S"/>
    <x v="7"/>
    <x v="7"/>
    <s v="2&quot; PVC MAIN REPLACEMENT AT 2201 SAN"/>
    <n v="700.66"/>
  </r>
  <r>
    <n v="202503"/>
    <s v="032"/>
    <s v="16025.0101-Plant in Service"/>
    <s v="XX"/>
    <s v="XX"/>
    <s v="0000"/>
    <s v="00000"/>
    <s v="37600201"/>
    <s v="Steel Pipe-G376"/>
    <s v="Work Order Addition"/>
    <s v="Addition"/>
    <s v="Addition-Unit"/>
    <x v="8"/>
    <x v="26"/>
    <x v="2"/>
    <x v="2"/>
    <s v="G376 - Mains"/>
    <s v="EXADVK0-252101R"/>
    <x v="27"/>
    <x v="27"/>
    <s v="Expired Customer Advances for Kingm"/>
    <n v="-5879"/>
  </r>
  <r>
    <n v="202503"/>
    <s v="032"/>
    <s v="16025.0101-Plant in Service"/>
    <s v="XX"/>
    <s v="XX"/>
    <s v="0000"/>
    <s v="00000"/>
    <s v="37600201"/>
    <s v="Steel Pipe-G376"/>
    <s v="Work Order Addition"/>
    <s v="Addition"/>
    <s v="Addition-Unit"/>
    <x v="8"/>
    <x v="26"/>
    <x v="2"/>
    <x v="2"/>
    <s v="G376 - Mains"/>
    <s v="EXADVP0-253101R"/>
    <x v="19"/>
    <x v="19"/>
    <s v="Expired Customer Advances for Presc"/>
    <n v="-4951"/>
  </r>
  <r>
    <n v="202503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2387A"/>
    <x v="13"/>
    <x v="13"/>
    <s v="Other Distr Eq CP-Bl - King"/>
    <n v="25662.07"/>
  </r>
  <r>
    <n v="202503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3387A"/>
    <x v="14"/>
    <x v="14"/>
    <s v="Other Distr Equip CP-Bl-Pres"/>
    <n v="1397.66"/>
  </r>
  <r>
    <n v="202503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6387A"/>
    <x v="15"/>
    <x v="15"/>
    <s v="Other Distr Eq CP - Bl - Nog"/>
    <n v="1492.67"/>
  </r>
  <r>
    <n v="202503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7387A"/>
    <x v="16"/>
    <x v="16"/>
    <s v="Other Distr Equip CP-Bl - SL"/>
    <n v="4019.86"/>
  </r>
  <r>
    <n v="202504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19"/>
    <x v="2"/>
    <x v="2"/>
    <s v="G376 - Mains"/>
    <s v="DH22346-252403S"/>
    <x v="7"/>
    <x v="7"/>
    <s v="2&quot; PVC MAIN REPLACEMENT AT 2201 SAN"/>
    <n v="2200.29"/>
  </r>
  <r>
    <n v="202504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3"/>
    <x v="2"/>
    <x v="2"/>
    <s v="G376 - Mains"/>
    <s v="DH22402-252100A"/>
    <x v="8"/>
    <x v="8"/>
    <s v="2&quot; PE Main Leak Repair at 2680 Sout"/>
    <n v="474.15"/>
  </r>
  <r>
    <n v="202504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3"/>
    <x v="2"/>
    <x v="2"/>
    <s v="G376 - Mains"/>
    <s v="DK22312-252406S"/>
    <x v="4"/>
    <x v="4"/>
    <s v="PVC Replacement On Potter Ave from"/>
    <n v="88966.73"/>
  </r>
  <r>
    <n v="202504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4"/>
    <x v="2"/>
    <x v="2"/>
    <s v="G376 - Mains"/>
    <s v="DK22358-252406S"/>
    <x v="4"/>
    <x v="4"/>
    <s v="PVC Replacement on Potter from Bent"/>
    <n v="11821.05"/>
  </r>
  <r>
    <n v="202504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4"/>
    <x v="2"/>
    <x v="2"/>
    <s v="G376 - Mains"/>
    <s v="DK22364-252406S"/>
    <x v="4"/>
    <x v="4"/>
    <s v="PVC Replacment at 3255 Rutherford s"/>
    <n v="545.04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8"/>
    <x v="27"/>
    <x v="2"/>
    <x v="2"/>
    <s v="G376 - Mains"/>
    <s v="EXADVL0-257101R"/>
    <x v="18"/>
    <x v="18"/>
    <s v="Expired Customer Advances for Show"/>
    <n v="-2564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8"/>
    <x v="28"/>
    <x v="2"/>
    <x v="2"/>
    <s v="G376 - Mains"/>
    <s v="255101R"/>
    <x v="26"/>
    <x v="26"/>
    <s v="Mains - Blkt Refunds- Verde"/>
    <n v="-3386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8"/>
    <x v="28"/>
    <x v="2"/>
    <x v="2"/>
    <s v="G376 - Mains"/>
    <s v="EXADVK0-252101R"/>
    <x v="27"/>
    <x v="27"/>
    <s v="Expired Customer Advances for Kingm"/>
    <n v="-3366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8"/>
    <x v="28"/>
    <x v="2"/>
    <x v="2"/>
    <s v="G376 - Mains"/>
    <s v="EXADVL0-257101R"/>
    <x v="18"/>
    <x v="18"/>
    <s v="Expired Customer Advances for Show"/>
    <n v="-2843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F22270-251500B"/>
    <x v="24"/>
    <x v="24"/>
    <s v="LINDA VISTA CROSSING CIAC"/>
    <n v="271.68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F22295-251100A"/>
    <x v="3"/>
    <x v="3"/>
    <s v="W DREAMVIEW TRL MLE"/>
    <n v="97274.7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H22405-252100A"/>
    <x v="8"/>
    <x v="8"/>
    <s v="2&quot; PVC Main Replacement at 1559 Cat"/>
    <n v="2155.84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H22426-252100A"/>
    <x v="8"/>
    <x v="8"/>
    <s v="2&quot; PE Main Leak Repair at 2411 Dawn"/>
    <n v="1360.45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K22358-252406S"/>
    <x v="4"/>
    <x v="4"/>
    <s v="PVC Replacement on Potter from Bent"/>
    <n v="252861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K22364-252406S"/>
    <x v="4"/>
    <x v="4"/>
    <s v="PVC Replacment at 3255 Rutherford s"/>
    <n v="353846.87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K22387-252100A"/>
    <x v="8"/>
    <x v="8"/>
    <s v="DMG - 1570 E Devlin Ave"/>
    <n v="7344.87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K22388-252100A"/>
    <x v="8"/>
    <x v="8"/>
    <s v="DMG - 1721 Florence Ave"/>
    <n v="13184.56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K22422-252406S"/>
    <x v="4"/>
    <x v="4"/>
    <s v="PVC - Replacement on Potter (Bank S"/>
    <n v="95210.4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K22431-252100A"/>
    <x v="8"/>
    <x v="8"/>
    <s v="DMG - Corner of Carver Ave &amp; Bank S"/>
    <n v="1237.2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L22432-257100A"/>
    <x v="2"/>
    <x v="2"/>
    <s v="Remove &amp; Install 2&quot; PE Pipe 1001 E"/>
    <n v="1751.35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P22033-253100A"/>
    <x v="6"/>
    <x v="6"/>
    <s v="Stringfield Phase 1"/>
    <n v="232741.87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P22333-253100A"/>
    <x v="6"/>
    <x v="6"/>
    <s v="Division S. MLE"/>
    <n v="90241.53"/>
  </r>
  <r>
    <n v="202504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P22386-253100A"/>
    <x v="6"/>
    <x v="6"/>
    <s v="Jasper Phase 3C"/>
    <n v="126911.42"/>
  </r>
  <r>
    <n v="202504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13"/>
    <x v="2"/>
    <x v="2"/>
    <s v="G376 - Mains"/>
    <s v="DF22370-251100A"/>
    <x v="3"/>
    <x v="3"/>
    <s v="EMERGENCY MEADE LN 4&quot; STL MAIN"/>
    <n v="60143.68"/>
  </r>
  <r>
    <n v="202504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22"/>
    <x v="2"/>
    <x v="2"/>
    <s v="G376 - Mains"/>
    <s v="DF22389-251100A"/>
    <x v="3"/>
    <x v="3"/>
    <s v="FRONTIER UNMARKED MAIN"/>
    <n v="4822.28"/>
  </r>
  <r>
    <n v="202504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22"/>
    <x v="2"/>
    <x v="2"/>
    <s v="G376 - Mains"/>
    <s v="DH22346-252403S"/>
    <x v="7"/>
    <x v="7"/>
    <s v="2&quot; PVC MAIN REPLACEMENT AT 2201 SAN"/>
    <n v="165.54"/>
  </r>
  <r>
    <n v="202504"/>
    <s v="032"/>
    <s v="16025.0101-Plant in Service"/>
    <s v="XX"/>
    <s v="XX"/>
    <s v="0000"/>
    <s v="00000"/>
    <s v="37600201"/>
    <s v="Steel Pipe-G376"/>
    <s v="Late Charge Unitization"/>
    <s v="Addition"/>
    <s v="Addition-Unit"/>
    <x v="7"/>
    <x v="29"/>
    <x v="2"/>
    <x v="2"/>
    <s v="G376 - Mains"/>
    <s v="DK22355-252400S"/>
    <x v="5"/>
    <x v="5"/>
    <s v="[WMS Transfer]-SI - Mineral Park @"/>
    <n v="-10255.59"/>
  </r>
  <r>
    <n v="202504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29"/>
    <x v="2"/>
    <x v="2"/>
    <s v="G376 - Mains"/>
    <s v="DF22270-251500B"/>
    <x v="24"/>
    <x v="24"/>
    <s v="LINDA VISTA CROSSING CIAC"/>
    <n v="26894.81"/>
  </r>
  <r>
    <n v="202504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29"/>
    <x v="2"/>
    <x v="2"/>
    <s v="G376 - Mains"/>
    <s v="DK22355-252400S"/>
    <x v="5"/>
    <x v="5"/>
    <s v="[WMS Transfer]-SI - Mineral Park @"/>
    <n v="30529.45"/>
  </r>
  <r>
    <n v="202504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29"/>
    <x v="2"/>
    <x v="2"/>
    <s v="G376 - Mains"/>
    <s v="DL22411-257400S"/>
    <x v="22"/>
    <x v="22"/>
    <s v="Remove/Install 4&quot; STL FB Pipe Prair"/>
    <n v="16438.990000000002"/>
  </r>
  <r>
    <n v="202504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29"/>
    <x v="2"/>
    <x v="2"/>
    <s v="G376 - Mains"/>
    <s v="DP22309-253500B"/>
    <x v="28"/>
    <x v="28"/>
    <s v="Pine Dr PI Phase 1"/>
    <n v="318451.51"/>
  </r>
  <r>
    <n v="202504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29"/>
    <x v="2"/>
    <x v="2"/>
    <s v="G376 - Mains"/>
    <s v="DP22361-253500B"/>
    <x v="28"/>
    <x v="28"/>
    <s v="View Dr PI"/>
    <n v="184855.43"/>
  </r>
  <r>
    <n v="202504"/>
    <s v="032"/>
    <s v="16025.0101-Plant in Service"/>
    <s v="XX"/>
    <s v="XX"/>
    <s v="0000"/>
    <s v="00000"/>
    <s v="37600301"/>
    <s v="Other Equipment-G376"/>
    <s v="Late Charge Unitization"/>
    <s v="Addition"/>
    <s v="Addition-Unit"/>
    <x v="3"/>
    <x v="30"/>
    <x v="2"/>
    <x v="2"/>
    <s v="G376 - Mains"/>
    <s v="DK22355-252400S"/>
    <x v="5"/>
    <x v="5"/>
    <s v="[WMS Transfer]-SI - Mineral Park @"/>
    <n v="-317.18"/>
  </r>
  <r>
    <n v="202504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30"/>
    <x v="2"/>
    <x v="2"/>
    <s v="G376 - Mains"/>
    <s v="DK22355-252400S"/>
    <x v="5"/>
    <x v="5"/>
    <s v="[WMS Transfer]-SI - Mineral Park @"/>
    <n v="944.2"/>
  </r>
  <r>
    <n v="202504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2387A"/>
    <x v="13"/>
    <x v="13"/>
    <s v="Other Distr Eq CP-Bl - King"/>
    <n v="4424.6899999999996"/>
  </r>
  <r>
    <n v="202504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3387A"/>
    <x v="14"/>
    <x v="14"/>
    <s v="Other Distr Equip CP-Bl-Pres"/>
    <n v="3740.43"/>
  </r>
  <r>
    <n v="202504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5387A"/>
    <x v="20"/>
    <x v="20"/>
    <s v="Other Distr Eq CP - Bl - Verde"/>
    <n v="578.41999999999996"/>
  </r>
  <r>
    <n v="202504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6387A"/>
    <x v="15"/>
    <x v="15"/>
    <s v="Other Distr Eq CP - Bl - Nog"/>
    <n v="5580.11"/>
  </r>
  <r>
    <n v="202504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7387A"/>
    <x v="16"/>
    <x v="16"/>
    <s v="Other Distr Equip CP-Bl - SL"/>
    <n v="-231.35"/>
  </r>
  <r>
    <n v="202505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3"/>
    <x v="2"/>
    <x v="2"/>
    <s v="G376 - Mains"/>
    <s v="DK22312-252406S"/>
    <x v="4"/>
    <x v="4"/>
    <s v="PVC Replacement On Potter Ave from"/>
    <n v="13628.66"/>
  </r>
  <r>
    <n v="202505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4"/>
    <x v="2"/>
    <x v="2"/>
    <s v="G376 - Mains"/>
    <s v="DH22426-252100A"/>
    <x v="8"/>
    <x v="8"/>
    <s v="2&quot; PE Main Leak Repair at 2411 Dawn"/>
    <n v="657.7"/>
  </r>
  <r>
    <n v="202505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4"/>
    <x v="2"/>
    <x v="2"/>
    <s v="G376 - Mains"/>
    <s v="DK22358-252406S"/>
    <x v="4"/>
    <x v="4"/>
    <s v="PVC Replacement on Potter from Bent"/>
    <n v="9979.1299999999992"/>
  </r>
  <r>
    <n v="202505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4"/>
    <x v="2"/>
    <x v="2"/>
    <s v="G376 - Mains"/>
    <s v="DK22364-252406S"/>
    <x v="4"/>
    <x v="4"/>
    <s v="PVC Replacment at 3255 Rutherford s"/>
    <n v="255.11"/>
  </r>
  <r>
    <n v="202505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7"/>
    <x v="25"/>
    <x v="2"/>
    <x v="2"/>
    <s v="G376 - Mains"/>
    <s v="DF22296-251100A"/>
    <x v="3"/>
    <x v="3"/>
    <s v="1800 N GEMINI - FJA MLE"/>
    <n v="3350.2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F21730-251100A"/>
    <x v="3"/>
    <x v="3"/>
    <s v="HAMPTON INN RE-INSTALL MAIN"/>
    <n v="112530.81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H22399-252403S"/>
    <x v="7"/>
    <x v="7"/>
    <s v="PVC abandonment behind Diane and Jo"/>
    <n v="544.66999999999996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H22400-252403S"/>
    <x v="7"/>
    <x v="7"/>
    <s v="PVC abandonment North Joyce"/>
    <n v="15079.48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H22401-252403S"/>
    <x v="7"/>
    <x v="7"/>
    <s v="PVC abandonment on London Bridge Ro"/>
    <n v="0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K22338-252100A"/>
    <x v="8"/>
    <x v="8"/>
    <s v="CONT - 3378 Gold Canyon Main RMVL"/>
    <n v="0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3"/>
    <x v="24"/>
    <x v="2"/>
    <x v="2"/>
    <s v="G376 - Mains"/>
    <s v="DK22415-252100A"/>
    <x v="8"/>
    <x v="8"/>
    <s v="CONT - Main Removal @ Petro (Blake"/>
    <n v="0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F22296-251100A"/>
    <x v="3"/>
    <x v="3"/>
    <s v="1800 N GEMINI - FJA MLE"/>
    <n v="5001.07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H22423-252100A"/>
    <x v="8"/>
    <x v="8"/>
    <s v="2&quot; PVC Main Leak Repair at 2736 Hon"/>
    <n v="2964.52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H22430-252100A"/>
    <x v="8"/>
    <x v="8"/>
    <s v="2635 Honeybear Dr. 2&quot; PVC Leak Repa"/>
    <n v="2113.42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H22434-252100A"/>
    <x v="8"/>
    <x v="8"/>
    <s v="2&quot; PVC MAIN REPLACEMENT AT 2690 HON"/>
    <n v="1799.67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H22449-252100A"/>
    <x v="8"/>
    <x v="8"/>
    <s v="2&quot; PVC MAIN REPLACEMENT AT 2509 HON"/>
    <n v="2582.56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H22450-252100A"/>
    <x v="8"/>
    <x v="8"/>
    <s v="2&quot; PVC MAIN REPLACEMENT AT 1700 ANI"/>
    <n v="2668.6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H22453-252100A"/>
    <x v="8"/>
    <x v="8"/>
    <s v="2&quot; PVC MAIN REPLACEMENT AT 2655 JOD"/>
    <n v="2596.06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K22435-252406S"/>
    <x v="4"/>
    <x v="4"/>
    <s v="PVC - Replacement on Potter (Melody"/>
    <n v="176915.96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L22306-257100A"/>
    <x v="2"/>
    <x v="2"/>
    <s v="MLE 340 W Cooley - SL"/>
    <n v="8481.35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L22407-257100A"/>
    <x v="2"/>
    <x v="2"/>
    <s v="MLE 25 S Foothills Blvd - TY"/>
    <n v="10508.78"/>
  </r>
  <r>
    <n v="202505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S22458-256100A"/>
    <x v="9"/>
    <x v="9"/>
    <s v="Replace 65' of 2&quot; PE Gas Main Due t"/>
    <n v="27127.07"/>
  </r>
  <r>
    <n v="202505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7"/>
    <x v="2"/>
    <x v="2"/>
    <s v="G376 - Mains"/>
    <s v="DP22275-253100A"/>
    <x v="6"/>
    <x v="6"/>
    <s v="K-Mine Rd Relocate"/>
    <n v="0"/>
  </r>
  <r>
    <n v="202505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22"/>
    <x v="2"/>
    <x v="2"/>
    <s v="G376 - Mains"/>
    <s v="DF22389-251100A"/>
    <x v="3"/>
    <x v="3"/>
    <s v="FRONTIER UNMARKED MAIN"/>
    <n v="1401.96"/>
  </r>
  <r>
    <n v="202505"/>
    <s v="032"/>
    <s v="16025.0101-Plant in Service"/>
    <s v="XX"/>
    <s v="XX"/>
    <s v="0000"/>
    <s v="00000"/>
    <s v="37600201"/>
    <s v="Steel Pipe-G376"/>
    <s v="Late Charge Unitization"/>
    <s v="Addition"/>
    <s v="Addition-Unit"/>
    <x v="7"/>
    <x v="29"/>
    <x v="2"/>
    <x v="2"/>
    <s v="G376 - Mains"/>
    <s v="DH22401-252403S"/>
    <x v="7"/>
    <x v="7"/>
    <s v="PVC abandonment on London Bridge Ro"/>
    <n v="0"/>
  </r>
  <r>
    <n v="202505"/>
    <s v="032"/>
    <s v="16025.0101-Plant in Service"/>
    <s v="XX"/>
    <s v="XX"/>
    <s v="0000"/>
    <s v="00000"/>
    <s v="37600201"/>
    <s v="Steel Pipe-G376"/>
    <s v="Late Charge Unitization"/>
    <s v="Addition"/>
    <s v="Addition-Unit"/>
    <x v="7"/>
    <x v="29"/>
    <x v="2"/>
    <x v="2"/>
    <s v="G376 - Mains"/>
    <s v="DK22355-252400S"/>
    <x v="5"/>
    <x v="5"/>
    <s v="[WMS Transfer]-SI - Mineral Park @"/>
    <n v="-117.4"/>
  </r>
  <r>
    <n v="202505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29"/>
    <x v="2"/>
    <x v="2"/>
    <s v="G376 - Mains"/>
    <s v="DF21730-251100A"/>
    <x v="3"/>
    <x v="3"/>
    <s v="HAMPTON INN RE-INSTALL MAIN"/>
    <n v="1136.67"/>
  </r>
  <r>
    <n v="202505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29"/>
    <x v="2"/>
    <x v="2"/>
    <s v="G376 - Mains"/>
    <s v="DF22337-251100A"/>
    <x v="3"/>
    <x v="3"/>
    <s v="MOGOLLON DROPPING 2&quot; STL MAIN"/>
    <n v="1351.15"/>
  </r>
  <r>
    <n v="202505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29"/>
    <x v="2"/>
    <x v="2"/>
    <s v="G376 - Mains"/>
    <s v="DH22401-252403S"/>
    <x v="7"/>
    <x v="7"/>
    <s v="PVC abandonment on London Bridge Ro"/>
    <n v="0"/>
  </r>
  <r>
    <n v="202505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29"/>
    <x v="2"/>
    <x v="2"/>
    <s v="G376 - Mains"/>
    <s v="DK22356-252400S"/>
    <x v="5"/>
    <x v="5"/>
    <s v="[WMS Transfer]-SI - Mission Wells 4"/>
    <n v="0"/>
  </r>
  <r>
    <n v="202505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29"/>
    <x v="2"/>
    <x v="2"/>
    <s v="G376 - Mains"/>
    <s v="DP22318-253500B"/>
    <x v="28"/>
    <x v="28"/>
    <s v="Pine Dr PI Phase 2"/>
    <n v="98970.19"/>
  </r>
  <r>
    <n v="202505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31"/>
    <x v="2"/>
    <x v="2"/>
    <s v="G376 - Mains"/>
    <s v="DK22327-252100A"/>
    <x v="8"/>
    <x v="8"/>
    <s v="LEAK Repair &amp; Repl - 509 E Andy Dev"/>
    <n v="20712.7"/>
  </r>
  <r>
    <n v="202505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31"/>
    <x v="2"/>
    <x v="2"/>
    <s v="G376 - Mains"/>
    <s v="DV22456-255100A"/>
    <x v="23"/>
    <x v="23"/>
    <s v="450-500 LUKE DR"/>
    <n v="0"/>
  </r>
  <r>
    <n v="202505"/>
    <s v="032"/>
    <s v="16025.0101-Plant in Service"/>
    <s v="XX"/>
    <s v="XX"/>
    <s v="0000"/>
    <s v="00000"/>
    <s v="37600301"/>
    <s v="Other Equipment-G376"/>
    <s v="Late Charge Unitization"/>
    <s v="Addition"/>
    <s v="Addition-Unit"/>
    <x v="3"/>
    <x v="30"/>
    <x v="2"/>
    <x v="2"/>
    <s v="G376 - Mains"/>
    <s v="DK22355-252400S"/>
    <x v="5"/>
    <x v="5"/>
    <s v="[WMS Transfer]-SI - Mineral Park @"/>
    <n v="-3.71"/>
  </r>
  <r>
    <n v="202505"/>
    <s v="032"/>
    <s v="16025.0101-Plant in Service"/>
    <s v="XX"/>
    <s v="XX"/>
    <s v="0000"/>
    <s v="00000"/>
    <s v="37600301"/>
    <s v="Other Equipment-G376"/>
    <s v="Work Order Addition"/>
    <s v="Addition"/>
    <s v="Addition-Unit"/>
    <x v="3"/>
    <x v="30"/>
    <x v="2"/>
    <x v="2"/>
    <s v="G376 - Mains"/>
    <s v="DK22356-252400S"/>
    <x v="5"/>
    <x v="5"/>
    <s v="[WMS Transfer]-SI - Mission Wells 4"/>
    <n v="4632.1000000000004"/>
  </r>
  <r>
    <n v="202505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2387A"/>
    <x v="13"/>
    <x v="13"/>
    <s v="Other Distr Eq CP-Bl - King"/>
    <n v="2328.08"/>
  </r>
  <r>
    <n v="202505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3387A"/>
    <x v="14"/>
    <x v="14"/>
    <s v="Other Distr Equip CP-Bl-Pres"/>
    <n v="5630.1"/>
  </r>
  <r>
    <n v="202505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5387A"/>
    <x v="20"/>
    <x v="20"/>
    <s v="Other Distr Eq CP - Bl - Verde"/>
    <n v="6975.65"/>
  </r>
  <r>
    <n v="202505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6387A"/>
    <x v="15"/>
    <x v="15"/>
    <s v="Other Distr Eq CP - Bl - Nog"/>
    <n v="1799.77"/>
  </r>
  <r>
    <n v="202505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7387A"/>
    <x v="16"/>
    <x v="16"/>
    <s v="Other Distr Equip CP-Bl - SL"/>
    <n v="24247.87"/>
  </r>
  <r>
    <n v="202506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3"/>
    <x v="2"/>
    <x v="2"/>
    <s v="G376 - Mains"/>
    <s v="DK22312-252406S"/>
    <x v="4"/>
    <x v="4"/>
    <s v="PVC Replacement On Potter Ave from"/>
    <n v="3270.99"/>
  </r>
  <r>
    <n v="202506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4"/>
    <x v="2"/>
    <x v="2"/>
    <s v="G376 - Mains"/>
    <s v="DH22426-252100A"/>
    <x v="8"/>
    <x v="8"/>
    <s v="2&quot; PE Main Leak Repair at 2411 Dawn"/>
    <n v="113.88"/>
  </r>
  <r>
    <n v="202506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3"/>
    <x v="24"/>
    <x v="2"/>
    <x v="2"/>
    <s v="G376 - Mains"/>
    <s v="DK22358-252406S"/>
    <x v="4"/>
    <x v="4"/>
    <s v="PVC Replacement on Potter from Bent"/>
    <n v="-6881.29"/>
  </r>
  <r>
    <n v="202506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7"/>
    <x v="25"/>
    <x v="2"/>
    <x v="2"/>
    <s v="G376 - Mains"/>
    <s v="DF22296-251100A"/>
    <x v="3"/>
    <x v="3"/>
    <s v="1800 N GEMINI - FJA MLE"/>
    <n v="568.72"/>
  </r>
  <r>
    <n v="202506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7"/>
    <x v="25"/>
    <x v="2"/>
    <x v="2"/>
    <s v="G376 - Mains"/>
    <s v="DH22423-252100A"/>
    <x v="8"/>
    <x v="8"/>
    <s v="2&quot; PVC Main Leak Repair at 2736 Hon"/>
    <n v="-720.93"/>
  </r>
  <r>
    <n v="202506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7"/>
    <x v="25"/>
    <x v="2"/>
    <x v="2"/>
    <s v="G376 - Mains"/>
    <s v="DH22449-252100A"/>
    <x v="8"/>
    <x v="8"/>
    <s v="2&quot; PVC MAIN REPLACEMENT AT 2509 HON"/>
    <n v="-720.93"/>
  </r>
  <r>
    <n v="202506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7"/>
    <x v="25"/>
    <x v="2"/>
    <x v="2"/>
    <s v="G376 - Mains"/>
    <s v="DH22450-252100A"/>
    <x v="8"/>
    <x v="8"/>
    <s v="2&quot; PVC MAIN REPLACEMENT AT 1700 ANI"/>
    <n v="-360.45"/>
  </r>
  <r>
    <n v="202506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7"/>
    <x v="25"/>
    <x v="2"/>
    <x v="2"/>
    <s v="G376 - Mains"/>
    <s v="DH22453-252100A"/>
    <x v="8"/>
    <x v="8"/>
    <s v="2&quot; PVC MAIN REPLACEMENT AT 2655 JOD"/>
    <n v="-512.94000000000005"/>
  </r>
  <r>
    <n v="202506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7"/>
    <x v="25"/>
    <x v="2"/>
    <x v="2"/>
    <s v="G376 - Mains"/>
    <s v="DK22435-252406S"/>
    <x v="4"/>
    <x v="4"/>
    <s v="PVC - Replacement on Potter (Melody"/>
    <n v="24.81"/>
  </r>
  <r>
    <n v="202506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7"/>
    <x v="25"/>
    <x v="2"/>
    <x v="2"/>
    <s v="G376 - Mains"/>
    <s v="DL22407-257100A"/>
    <x v="2"/>
    <x v="2"/>
    <s v="MLE 25 S Foothills Blvd - TY"/>
    <n v="-373.62"/>
  </r>
  <r>
    <n v="202506"/>
    <s v="032"/>
    <s v="16025.0101-Plant in Service"/>
    <s v="XX"/>
    <s v="XX"/>
    <s v="0000"/>
    <s v="00000"/>
    <s v="37600101"/>
    <s v="Plastic Pipe-G376"/>
    <s v="Late Charge Unitization"/>
    <s v="Addition"/>
    <s v="Addition-Unit"/>
    <x v="7"/>
    <x v="25"/>
    <x v="2"/>
    <x v="2"/>
    <s v="G376 - Mains"/>
    <s v="DS22458-256100A"/>
    <x v="9"/>
    <x v="9"/>
    <s v="Replace 65' of 2&quot; PE Gas Main Due t"/>
    <n v="440.77"/>
  </r>
  <r>
    <n v="202506"/>
    <s v="032"/>
    <s v="16025.0101-Plant in Service"/>
    <s v="XX"/>
    <s v="XX"/>
    <s v="0000"/>
    <s v="00000"/>
    <s v="37600101"/>
    <s v="Plastic Pipe-G376"/>
    <s v="Work Order Addition"/>
    <s v="Addition"/>
    <s v="Addition-Unit"/>
    <x v="8"/>
    <x v="32"/>
    <x v="2"/>
    <x v="2"/>
    <s v="G376 - Mains"/>
    <s v="251101R"/>
    <x v="10"/>
    <x v="10"/>
    <s v="Mains - Blkt Refunds - Flag"/>
    <n v="-19357"/>
  </r>
  <r>
    <n v="202506"/>
    <s v="032"/>
    <s v="16025.0101-Plant in Service"/>
    <s v="XX"/>
    <s v="XX"/>
    <s v="0000"/>
    <s v="00000"/>
    <s v="37600101"/>
    <s v="Plastic Pipe-G376"/>
    <s v="Work Order Addition"/>
    <s v="Addition"/>
    <s v="Addition-Unit"/>
    <x v="8"/>
    <x v="32"/>
    <x v="2"/>
    <x v="2"/>
    <s v="G376 - Mains"/>
    <s v="EXADVK0-252101R"/>
    <x v="27"/>
    <x v="27"/>
    <s v="Expired Customer Advances for Kingm"/>
    <n v="-4006"/>
  </r>
  <r>
    <n v="202506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252402S"/>
    <x v="21"/>
    <x v="21"/>
    <s v="Drisco Pipe Replacement"/>
    <n v="444337.58"/>
  </r>
  <r>
    <n v="202506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F21888-251100A"/>
    <x v="3"/>
    <x v="3"/>
    <s v="RUDD TANK RD MLE"/>
    <n v="106562.98"/>
  </r>
  <r>
    <n v="202506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F21986-251100A"/>
    <x v="3"/>
    <x v="3"/>
    <s v="PINE CANYON CABINS 5-7 MLE"/>
    <n v="2699.53"/>
  </r>
  <r>
    <n v="202506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H22438-252100A"/>
    <x v="8"/>
    <x v="8"/>
    <s v="2&quot; PVC MAIN REPLACEMENT AT 1515 RUS"/>
    <n v="2520.12"/>
  </r>
  <r>
    <n v="202506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H22469-252100A"/>
    <x v="8"/>
    <x v="8"/>
    <s v="2&quot; PVC MAIN REPLACEMENT AT 2530 HON"/>
    <n v="1642.68"/>
  </r>
  <r>
    <n v="202506"/>
    <s v="032"/>
    <s v="16025.0101-Plant in Service"/>
    <s v="XX"/>
    <s v="XX"/>
    <s v="0000"/>
    <s v="00000"/>
    <s v="37600101"/>
    <s v="Plastic Pipe-G376"/>
    <s v="Work Order Addition"/>
    <s v="Addition"/>
    <s v="Addition-Unit"/>
    <x v="7"/>
    <x v="25"/>
    <x v="2"/>
    <x v="2"/>
    <s v="G376 - Mains"/>
    <s v="DH22476-252100A"/>
    <x v="8"/>
    <x v="8"/>
    <s v="2&quot; PVC MAIN REPLACEMENT AT 1048 HUR"/>
    <n v="1606.68"/>
  </r>
  <r>
    <n v="202506"/>
    <s v="032"/>
    <s v="16025.0101-Plant in Service"/>
    <s v="XX"/>
    <s v="XX"/>
    <s v="0000"/>
    <s v="00000"/>
    <s v="37600201"/>
    <s v="Steel Pipe-G376"/>
    <s v="Late Charge Unitization"/>
    <s v="Addition"/>
    <s v="Addition-Unit"/>
    <x v="3"/>
    <x v="13"/>
    <x v="2"/>
    <x v="2"/>
    <s v="G376 - Mains"/>
    <s v="DF22370-251100A"/>
    <x v="3"/>
    <x v="3"/>
    <s v="EMERGENCY MEADE LN 4&quot; STL MAIN"/>
    <n v="-30230.29"/>
  </r>
  <r>
    <n v="202506"/>
    <s v="032"/>
    <s v="16025.0101-Plant in Service"/>
    <s v="XX"/>
    <s v="XX"/>
    <s v="0000"/>
    <s v="00000"/>
    <s v="37600201"/>
    <s v="Steel Pipe-G376"/>
    <s v="Late Charge Unitization"/>
    <s v="Addition"/>
    <s v="Addition-Unit"/>
    <x v="7"/>
    <x v="31"/>
    <x v="2"/>
    <x v="2"/>
    <s v="G376 - Mains"/>
    <s v="DK22327-252100A"/>
    <x v="8"/>
    <x v="8"/>
    <s v="LEAK Repair &amp; Repl - 509 E Andy Dev"/>
    <n v="-440.93"/>
  </r>
  <r>
    <n v="202506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31"/>
    <x v="2"/>
    <x v="2"/>
    <s v="G376 - Mains"/>
    <s v="DF22403-251100A"/>
    <x v="3"/>
    <x v="3"/>
    <s v="INSTALLING KEROTEST AT THE INTERSEC"/>
    <n v="0"/>
  </r>
  <r>
    <n v="202506"/>
    <s v="032"/>
    <s v="16025.0101-Plant in Service"/>
    <s v="XX"/>
    <s v="XX"/>
    <s v="0000"/>
    <s v="00000"/>
    <s v="37600201"/>
    <s v="Steel Pipe-G376"/>
    <s v="Work Order Addition"/>
    <s v="Addition"/>
    <s v="Addition-Unit"/>
    <x v="7"/>
    <x v="31"/>
    <x v="2"/>
    <x v="2"/>
    <s v="G376 - Mains"/>
    <s v="DK22394-252400S"/>
    <x v="5"/>
    <x v="5"/>
    <s v="SI - Upgrading System 6"/>
    <n v="1584.32"/>
  </r>
  <r>
    <n v="202506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2387A"/>
    <x v="13"/>
    <x v="13"/>
    <s v="Other Distr Eq CP-Bl - King"/>
    <n v="223.92"/>
  </r>
  <r>
    <n v="202506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3387A"/>
    <x v="14"/>
    <x v="14"/>
    <s v="Other Distr Equip CP-Bl-Pres"/>
    <n v="1039.92"/>
  </r>
  <r>
    <n v="202506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5387A"/>
    <x v="20"/>
    <x v="20"/>
    <s v="Other Distr Eq CP - Bl - Verde"/>
    <n v="10887"/>
  </r>
  <r>
    <n v="202506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6387A"/>
    <x v="15"/>
    <x v="15"/>
    <s v="Other Distr Eq CP - Bl - Nog"/>
    <n v="752.69"/>
  </r>
  <r>
    <n v="202506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257387A"/>
    <x v="16"/>
    <x v="16"/>
    <s v="Other Distr Equip CP-Bl - SL"/>
    <n v="8430.75"/>
  </r>
  <r>
    <n v="202506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DF22403-251100A"/>
    <x v="3"/>
    <x v="3"/>
    <s v="INSTALLING KEROTEST AT THE INTERSEC"/>
    <n v="30280.98"/>
  </r>
  <r>
    <n v="202506"/>
    <s v="032"/>
    <s v="16025.0101-Plant in Service"/>
    <s v="XX"/>
    <s v="XX"/>
    <s v="0000"/>
    <s v="00000"/>
    <s v="37600301"/>
    <s v="Other Equipment-G376"/>
    <s v="Work Order Addition"/>
    <s v="Addition"/>
    <s v="Addition-Unit"/>
    <x v="7"/>
    <x v="25"/>
    <x v="2"/>
    <x v="2"/>
    <s v="G376 - Mains"/>
    <s v="DK22394-252400S"/>
    <x v="5"/>
    <x v="5"/>
    <s v="SI - Upgrading System 6"/>
    <n v="21048.9"/>
  </r>
  <r>
    <n v="202407"/>
    <s v="032"/>
    <s v="16025.0101-Plant in Service"/>
    <s v="XX"/>
    <s v="XX"/>
    <s v="0000"/>
    <s v="00000"/>
    <s v="37800103"/>
    <s v="Regulators-G378"/>
    <s v="Work Order Addition"/>
    <s v="Addition"/>
    <s v="Addition-Unit"/>
    <x v="3"/>
    <x v="33"/>
    <x v="3"/>
    <x v="3"/>
    <s v="G378 - Measr and Reg Stat Equip-Gen"/>
    <s v="DF22051-251378A"/>
    <x v="29"/>
    <x v="29"/>
    <s v="KILTIE LN REG STATION 04-1253-R"/>
    <n v="32416.04"/>
  </r>
  <r>
    <n v="202407"/>
    <s v="032"/>
    <s v="16025.0101-Plant in Service"/>
    <s v="XX"/>
    <s v="XX"/>
    <s v="0000"/>
    <s v="00000"/>
    <s v="37800103"/>
    <s v="Regulators-G378"/>
    <s v="Work Order Addition"/>
    <s v="Addition"/>
    <s v="Addition-Unit"/>
    <x v="3"/>
    <x v="33"/>
    <x v="3"/>
    <x v="3"/>
    <s v="G378 - Measr and Reg Stat Equip-Gen"/>
    <s v="DK21541-252378A"/>
    <x v="12"/>
    <x v="12"/>
    <s v="Irrigation Wells re-build due to hi"/>
    <n v="53039.49"/>
  </r>
  <r>
    <n v="202407"/>
    <s v="032"/>
    <s v="16025.0101-Plant in Service"/>
    <s v="XX"/>
    <s v="XX"/>
    <s v="0000"/>
    <s v="00000"/>
    <s v="37800103"/>
    <s v="Regulators-G378"/>
    <s v="Work Order Addition"/>
    <s v="Addition"/>
    <s v="Addition-Unit"/>
    <x v="3"/>
    <x v="33"/>
    <x v="3"/>
    <x v="3"/>
    <s v="G378 - Measr and Reg Stat Equip-Gen"/>
    <s v="DP22248-253378A"/>
    <x v="1"/>
    <x v="1"/>
    <s v="Pilots for Country Club Reg Station"/>
    <n v="6393.19"/>
  </r>
  <r>
    <n v="202407"/>
    <s v="032"/>
    <s v="16025.0101-Plant in Service"/>
    <s v="XX"/>
    <s v="XX"/>
    <s v="0000"/>
    <s v="00000"/>
    <s v="37800501"/>
    <s v="Steel Piping-G378"/>
    <s v="Work Order Addition"/>
    <s v="Addition"/>
    <s v="Addition-Unit"/>
    <x v="3"/>
    <x v="34"/>
    <x v="3"/>
    <x v="3"/>
    <s v="G378 - Measr and Reg Stat Equip-Gen"/>
    <s v="DK21541-252378A"/>
    <x v="12"/>
    <x v="12"/>
    <s v="Irrigation Wells re-build due to hi"/>
    <n v="3367.58"/>
  </r>
  <r>
    <n v="202408"/>
    <s v="032"/>
    <s v="16025.0101-Plant in Service"/>
    <s v="XX"/>
    <s v="XX"/>
    <s v="0000"/>
    <s v="00000"/>
    <s v="37800103"/>
    <s v="Regulators-G378"/>
    <s v="Work Order Addition"/>
    <s v="Addition"/>
    <s v="Addition-Unit"/>
    <x v="3"/>
    <x v="35"/>
    <x v="3"/>
    <x v="3"/>
    <s v="G378 - Measr and Reg Stat Equip-Gen"/>
    <s v="DF22056-251378A"/>
    <x v="29"/>
    <x v="29"/>
    <s v="WEST ROUTE 66 REG STATION 04-1277"/>
    <n v="36276.53"/>
  </r>
  <r>
    <n v="202408"/>
    <s v="032"/>
    <s v="16025.0101-Plant in Service"/>
    <s v="XX"/>
    <s v="XX"/>
    <s v="0000"/>
    <s v="00000"/>
    <s v="37800501"/>
    <s v="Steel Piping-G378"/>
    <s v="Work Order Addition"/>
    <s v="Addition"/>
    <s v="Addition-Unit"/>
    <x v="3"/>
    <x v="35"/>
    <x v="3"/>
    <x v="3"/>
    <s v="G378 - Measr and Reg Stat Equip-Gen"/>
    <s v="DF22056-251378A"/>
    <x v="29"/>
    <x v="29"/>
    <s v="WEST ROUTE 66 REG STATION 04-1277"/>
    <n v="1412.68"/>
  </r>
  <r>
    <n v="202409"/>
    <s v="032"/>
    <s v="16025.0101-Plant in Service"/>
    <s v="XX"/>
    <s v="XX"/>
    <s v="0000"/>
    <s v="00000"/>
    <s v="37800103"/>
    <s v="Regulators-G378"/>
    <s v="Work Order Addition"/>
    <s v="Addition"/>
    <s v="Addition-Unit"/>
    <x v="3"/>
    <x v="35"/>
    <x v="3"/>
    <x v="3"/>
    <s v="G378 - Measr and Reg Stat Equip-Gen"/>
    <s v="DL22138-257378A"/>
    <x v="30"/>
    <x v="30"/>
    <s v="Taylor City Gate Isolation"/>
    <n v="18323.43"/>
  </r>
  <r>
    <n v="202410"/>
    <s v="032"/>
    <s v="16025.0101-Plant in Service"/>
    <s v="XX"/>
    <s v="XX"/>
    <s v="0000"/>
    <s v="00000"/>
    <s v="37800103"/>
    <s v="Regulators-G378"/>
    <s v="Late Charge Unitization"/>
    <s v="Addition"/>
    <s v="Addition-Unit"/>
    <x v="3"/>
    <x v="35"/>
    <x v="3"/>
    <x v="3"/>
    <s v="G378 - Measr and Reg Stat Equip-Gen"/>
    <s v="DL22138-257378A"/>
    <x v="30"/>
    <x v="30"/>
    <s v="Taylor City Gate Isolation"/>
    <n v="107.08"/>
  </r>
  <r>
    <n v="202410"/>
    <s v="032"/>
    <s v="16025.0101-Plant in Service"/>
    <s v="XX"/>
    <s v="XX"/>
    <s v="0000"/>
    <s v="00000"/>
    <s v="37800103"/>
    <s v="Regulators-G378"/>
    <s v="Work Order Addition"/>
    <s v="Addition"/>
    <s v="Addition-Unit"/>
    <x v="3"/>
    <x v="35"/>
    <x v="3"/>
    <x v="3"/>
    <s v="G378 - Measr and Reg Stat Equip-Gen"/>
    <s v="DF22050-251378A"/>
    <x v="29"/>
    <x v="29"/>
    <s v="THORPE PARK REG STATION 04-1252"/>
    <n v="14627.38"/>
  </r>
  <r>
    <n v="202410"/>
    <s v="032"/>
    <s v="16025.0101-Plant in Service"/>
    <s v="XX"/>
    <s v="XX"/>
    <s v="0000"/>
    <s v="00000"/>
    <s v="37800103"/>
    <s v="Regulators-G378"/>
    <s v="Work Order Addition"/>
    <s v="Addition"/>
    <s v="Addition-Unit"/>
    <x v="3"/>
    <x v="35"/>
    <x v="3"/>
    <x v="3"/>
    <s v="G378 - Measr and Reg Stat Equip-Gen"/>
    <s v="DF22057-251378A"/>
    <x v="29"/>
    <x v="29"/>
    <s v="COCA COLA REG STATION 04-1278"/>
    <n v="16693.02"/>
  </r>
  <r>
    <n v="202410"/>
    <s v="032"/>
    <s v="16025.0101-Plant in Service"/>
    <s v="XX"/>
    <s v="XX"/>
    <s v="0000"/>
    <s v="00000"/>
    <s v="37800501"/>
    <s v="Steel Piping-G378"/>
    <s v="Work Order Addition"/>
    <s v="Addition"/>
    <s v="Addition-Unit"/>
    <x v="3"/>
    <x v="35"/>
    <x v="3"/>
    <x v="3"/>
    <s v="G378 - Measr and Reg Stat Equip-Gen"/>
    <s v="DV22320-255378A"/>
    <x v="31"/>
    <x v="31"/>
    <s v="REDESIGN RELIEF REG STATION HYATT A"/>
    <n v="2848.73"/>
  </r>
  <r>
    <n v="202410"/>
    <s v="032"/>
    <s v="16025.0101-Plant in Service"/>
    <s v="XX"/>
    <s v="XX"/>
    <s v="0000"/>
    <s v="00000"/>
    <s v="37801001"/>
    <s v="Valves-G378"/>
    <s v="Work Order Addition"/>
    <s v="Addition"/>
    <s v="Addition-Unit"/>
    <x v="3"/>
    <x v="36"/>
    <x v="3"/>
    <x v="3"/>
    <s v="G378 - Measr and Reg Stat Equip-Gen"/>
    <s v="DF22057-251378A"/>
    <x v="29"/>
    <x v="29"/>
    <s v="COCA COLA REG STATION 04-1278"/>
    <n v="0"/>
  </r>
  <r>
    <n v="202410"/>
    <s v="032"/>
    <s v="16025.0101-Plant in Service"/>
    <s v="XX"/>
    <s v="XX"/>
    <s v="0000"/>
    <s v="00000"/>
    <s v="37801001"/>
    <s v="Valves-G378"/>
    <s v="Work Order Addition"/>
    <s v="Addition"/>
    <s v="Addition-Unit"/>
    <x v="3"/>
    <x v="36"/>
    <x v="3"/>
    <x v="3"/>
    <s v="G378 - Measr and Reg Stat Equip-Gen"/>
    <s v="DV22014-255378A"/>
    <x v="31"/>
    <x v="31"/>
    <s v="HAWK HOLLOW REG STATION RE-DESIGNIN"/>
    <n v="4672.63"/>
  </r>
  <r>
    <n v="202411"/>
    <s v="032"/>
    <s v="16025.0101-Plant in Service"/>
    <s v="XX"/>
    <s v="XX"/>
    <s v="0000"/>
    <s v="00000"/>
    <s v="37800102"/>
    <s v="Recorders-G378"/>
    <s v="Work Order Addition"/>
    <s v="Addition"/>
    <s v="Addition-Unit"/>
    <x v="3"/>
    <x v="3"/>
    <x v="3"/>
    <x v="3"/>
    <s v="G378 - Measr and Reg Stat Equip-Gen"/>
    <s v="DP22118-253378A"/>
    <x v="1"/>
    <x v="1"/>
    <s v="Jenna Reg Station"/>
    <n v="841.35"/>
  </r>
  <r>
    <n v="202411"/>
    <s v="032"/>
    <s v="16025.0101-Plant in Service"/>
    <s v="XX"/>
    <s v="XX"/>
    <s v="0000"/>
    <s v="00000"/>
    <s v="37800103"/>
    <s v="Regulators-G378"/>
    <s v="Late Charge Unitization"/>
    <s v="Addition"/>
    <s v="Addition-Unit"/>
    <x v="3"/>
    <x v="35"/>
    <x v="3"/>
    <x v="3"/>
    <s v="G378 - Measr and Reg Stat Equip-Gen"/>
    <s v="DF22050-251378A"/>
    <x v="29"/>
    <x v="29"/>
    <s v="THORPE PARK REG STATION 04-1252"/>
    <n v="26.47"/>
  </r>
  <r>
    <n v="202411"/>
    <s v="032"/>
    <s v="16025.0101-Plant in Service"/>
    <s v="XX"/>
    <s v="XX"/>
    <s v="0000"/>
    <s v="00000"/>
    <s v="37800103"/>
    <s v="Regulators-G378"/>
    <s v="Late Charge Unitization"/>
    <s v="Addition"/>
    <s v="Addition-Unit"/>
    <x v="3"/>
    <x v="35"/>
    <x v="3"/>
    <x v="3"/>
    <s v="G378 - Measr and Reg Stat Equip-Gen"/>
    <s v="DF22057-251378A"/>
    <x v="29"/>
    <x v="29"/>
    <s v="COCA COLA REG STATION 04-1278"/>
    <n v="4.07"/>
  </r>
  <r>
    <n v="202411"/>
    <s v="032"/>
    <s v="16025.0101-Plant in Service"/>
    <s v="XX"/>
    <s v="XX"/>
    <s v="0000"/>
    <s v="00000"/>
    <s v="37800103"/>
    <s v="Regulators-G378"/>
    <s v="Work Order Addition"/>
    <s v="Addition"/>
    <s v="Addition-Unit"/>
    <x v="3"/>
    <x v="35"/>
    <x v="3"/>
    <x v="3"/>
    <s v="G378 - Measr and Reg Stat Equip-Gen"/>
    <s v="DF22054-251378A"/>
    <x v="29"/>
    <x v="29"/>
    <s v="TIMBERLINE REG STATION 04-1271"/>
    <n v="29873.15"/>
  </r>
  <r>
    <n v="202411"/>
    <s v="032"/>
    <s v="16025.0101-Plant in Service"/>
    <s v="XX"/>
    <s v="XX"/>
    <s v="0000"/>
    <s v="00000"/>
    <s v="37800103"/>
    <s v="Regulators-G378"/>
    <s v="Work Order Addition"/>
    <s v="Addition"/>
    <s v="Addition-Unit"/>
    <x v="3"/>
    <x v="35"/>
    <x v="3"/>
    <x v="3"/>
    <s v="G378 - Measr and Reg Stat Equip-Gen"/>
    <s v="DP22118-253378A"/>
    <x v="1"/>
    <x v="1"/>
    <s v="Jenna Reg Station"/>
    <n v="69520.070000000007"/>
  </r>
  <r>
    <n v="202411"/>
    <s v="032"/>
    <s v="16025.0101-Plant in Service"/>
    <s v="XX"/>
    <s v="XX"/>
    <s v="0000"/>
    <s v="00000"/>
    <s v="37800501"/>
    <s v="Steel Piping-G378"/>
    <s v="Work Order Addition"/>
    <s v="Addition"/>
    <s v="Addition-Unit"/>
    <x v="3"/>
    <x v="35"/>
    <x v="3"/>
    <x v="3"/>
    <s v="G378 - Measr and Reg Stat Equip-Gen"/>
    <s v="DP22118-253378A"/>
    <x v="1"/>
    <x v="1"/>
    <s v="Jenna Reg Station"/>
    <n v="5824.61"/>
  </r>
  <r>
    <n v="202411"/>
    <s v="032"/>
    <s v="16025.0101-Plant in Service"/>
    <s v="XX"/>
    <s v="XX"/>
    <s v="0000"/>
    <s v="00000"/>
    <s v="37801001"/>
    <s v="Valves-G378"/>
    <s v="Work Order Addition"/>
    <s v="Addition"/>
    <s v="Addition-Unit"/>
    <x v="3"/>
    <x v="36"/>
    <x v="3"/>
    <x v="3"/>
    <s v="G378 - Measr and Reg Stat Equip-Gen"/>
    <s v="DP22118-253378A"/>
    <x v="1"/>
    <x v="1"/>
    <s v="Jenna Reg Station"/>
    <n v="19946.09"/>
  </r>
  <r>
    <n v="202502"/>
    <s v="032"/>
    <s v="16025.0101-Plant in Service"/>
    <s v="XX"/>
    <s v="XX"/>
    <s v="0000"/>
    <s v="00000"/>
    <s v="37800103"/>
    <s v="Regulators-G378"/>
    <s v="Work Order Addition"/>
    <s v="Addition"/>
    <s v="Addition-Unit"/>
    <x v="3"/>
    <x v="22"/>
    <x v="3"/>
    <x v="3"/>
    <s v="G378 - Measr and Reg Stat Equip-Gen"/>
    <s v="DF22053-251378A"/>
    <x v="29"/>
    <x v="29"/>
    <s v="KACHINA VILLAGE REG STATION 04-1270"/>
    <n v="23971.94"/>
  </r>
  <r>
    <n v="202504"/>
    <s v="032"/>
    <s v="16025.0101-Plant in Service"/>
    <s v="XX"/>
    <s v="XX"/>
    <s v="0000"/>
    <s v="00000"/>
    <s v="37800501"/>
    <s v="Steel Piping-G378"/>
    <s v="Work Order Addition"/>
    <s v="Addition"/>
    <s v="Addition-Unit"/>
    <x v="7"/>
    <x v="37"/>
    <x v="3"/>
    <x v="3"/>
    <s v="G378 - Measr and Reg Stat Equip-Gen"/>
    <s v="DF22414-251378A"/>
    <x v="29"/>
    <x v="29"/>
    <s v="KILTIE LN REG SPOOL #2"/>
    <n v="1887.35"/>
  </r>
  <r>
    <n v="202505"/>
    <s v="032"/>
    <s v="16025.0101-Plant in Service"/>
    <s v="XX"/>
    <s v="XX"/>
    <s v="0000"/>
    <s v="00000"/>
    <s v="37801001"/>
    <s v="Valves-G378"/>
    <s v="Work Order Addition"/>
    <s v="Addition"/>
    <s v="Addition-Unit"/>
    <x v="7"/>
    <x v="38"/>
    <x v="3"/>
    <x v="3"/>
    <s v="G378 - Measr and Reg Stat Equip-Gen"/>
    <s v="DS22424-256378A"/>
    <x v="32"/>
    <x v="32"/>
    <s v="Replace Gas Valve at Mary Welty Reg"/>
    <n v="2773.53"/>
  </r>
  <r>
    <n v="202411"/>
    <s v="032"/>
    <s v="16025.0101-Plant in Service"/>
    <s v="XX"/>
    <s v="XX"/>
    <s v="0000"/>
    <s v="00000"/>
    <s v="37900103"/>
    <s v="Regulators-G379"/>
    <s v="Late Charge Unitization"/>
    <s v="Addition"/>
    <s v="Addition-Unit"/>
    <x v="3"/>
    <x v="39"/>
    <x v="4"/>
    <x v="4"/>
    <s v="G379 - Measr and Reg Stat Equip-Cty"/>
    <s v="DF22069-251379A"/>
    <x v="33"/>
    <x v="33"/>
    <s v="CITY GATE #1 REBUILD"/>
    <n v="4384.5200000000004"/>
  </r>
  <r>
    <n v="202411"/>
    <s v="032"/>
    <s v="16025.0101-Plant in Service"/>
    <s v="XX"/>
    <s v="XX"/>
    <s v="0000"/>
    <s v="00000"/>
    <s v="37900103"/>
    <s v="Regulators-G379"/>
    <s v="Work Order Addition"/>
    <s v="Addition"/>
    <s v="Addition-Unit"/>
    <x v="3"/>
    <x v="39"/>
    <x v="4"/>
    <x v="4"/>
    <s v="G379 - Measr and Reg Stat Equip-Cty"/>
    <s v="DF22069-251379A"/>
    <x v="33"/>
    <x v="33"/>
    <s v="CITY GATE #1 REBUILD"/>
    <n v="31718.959999999999"/>
  </r>
  <r>
    <n v="202411"/>
    <s v="032"/>
    <s v="16025.0101-Plant in Service"/>
    <s v="XX"/>
    <s v="XX"/>
    <s v="0000"/>
    <s v="00000"/>
    <s v="37900501"/>
    <s v="Steel Piping-G379"/>
    <s v="Late Charge Unitization"/>
    <s v="Addition"/>
    <s v="Addition-Unit"/>
    <x v="3"/>
    <x v="39"/>
    <x v="4"/>
    <x v="4"/>
    <s v="G379 - Measr and Reg Stat Equip-Cty"/>
    <s v="DF22069-251379A"/>
    <x v="33"/>
    <x v="33"/>
    <s v="CITY GATE #1 REBUILD"/>
    <n v="182.69"/>
  </r>
  <r>
    <n v="202411"/>
    <s v="032"/>
    <s v="16025.0101-Plant in Service"/>
    <s v="XX"/>
    <s v="XX"/>
    <s v="0000"/>
    <s v="00000"/>
    <s v="37900501"/>
    <s v="Steel Piping-G379"/>
    <s v="Work Order Addition"/>
    <s v="Addition"/>
    <s v="Addition-Unit"/>
    <x v="3"/>
    <x v="39"/>
    <x v="4"/>
    <x v="4"/>
    <s v="G379 - Measr and Reg Stat Equip-Cty"/>
    <s v="DF22069-251379A"/>
    <x v="33"/>
    <x v="33"/>
    <s v="CITY GATE #1 REBUILD"/>
    <n v="1321.63"/>
  </r>
  <r>
    <n v="202412"/>
    <s v="032"/>
    <s v="16025.0101-Plant in Service"/>
    <s v="XX"/>
    <s v="XX"/>
    <s v="0000"/>
    <s v="00000"/>
    <s v="37900103"/>
    <s v="Regulators-G379"/>
    <s v="Late Charge Unitization"/>
    <s v="Addition"/>
    <s v="Addition-Unit"/>
    <x v="3"/>
    <x v="39"/>
    <x v="4"/>
    <x v="4"/>
    <s v="G379 - Measr and Reg Stat Equip-Cty"/>
    <s v="DF22069-251379A"/>
    <x v="33"/>
    <x v="33"/>
    <s v="CITY GATE #1 REBUILD"/>
    <n v="743.02"/>
  </r>
  <r>
    <n v="202412"/>
    <s v="032"/>
    <s v="16025.0101-Plant in Service"/>
    <s v="XX"/>
    <s v="XX"/>
    <s v="0000"/>
    <s v="00000"/>
    <s v="37900501"/>
    <s v="Steel Piping-G379"/>
    <s v="Late Charge Unitization"/>
    <s v="Addition"/>
    <s v="Addition-Unit"/>
    <x v="3"/>
    <x v="39"/>
    <x v="4"/>
    <x v="4"/>
    <s v="G379 - Measr and Reg Stat Equip-Cty"/>
    <s v="DF22069-251379A"/>
    <x v="33"/>
    <x v="33"/>
    <s v="CITY GATE #1 REBUILD"/>
    <n v="30.96"/>
  </r>
  <r>
    <n v="202504"/>
    <s v="032"/>
    <s v="16025.0101-Plant in Service"/>
    <s v="XX"/>
    <s v="XX"/>
    <s v="0000"/>
    <s v="00000"/>
    <s v="37900103"/>
    <s v="Regulators-G379"/>
    <s v="Work Order Addition"/>
    <s v="Addition"/>
    <s v="Addition-Unit"/>
    <x v="3"/>
    <x v="40"/>
    <x v="4"/>
    <x v="4"/>
    <s v="G379 - Measr and Reg Stat Equip-Cty"/>
    <s v="DP21344-253379A"/>
    <x v="34"/>
    <x v="34"/>
    <s v="Black Canyon City Gate Reg Station"/>
    <n v="48496.32"/>
  </r>
  <r>
    <n v="202504"/>
    <s v="032"/>
    <s v="16025.0101-Plant in Service"/>
    <s v="XX"/>
    <s v="XX"/>
    <s v="0000"/>
    <s v="00000"/>
    <s v="37900201"/>
    <s v="Meters/Gauges-G379"/>
    <s v="Work Order Addition"/>
    <s v="Addition"/>
    <s v="Addition-Unit"/>
    <x v="3"/>
    <x v="40"/>
    <x v="4"/>
    <x v="4"/>
    <s v="G379 - Measr and Reg Stat Equip-Cty"/>
    <s v="DP21344-253379A"/>
    <x v="34"/>
    <x v="34"/>
    <s v="Black Canyon City Gate Reg Station"/>
    <n v="29391.71"/>
  </r>
  <r>
    <n v="202504"/>
    <s v="032"/>
    <s v="16025.0101-Plant in Service"/>
    <s v="XX"/>
    <s v="XX"/>
    <s v="0000"/>
    <s v="00000"/>
    <s v="37900501"/>
    <s v="Steel Piping-G379"/>
    <s v="Work Order Addition"/>
    <s v="Addition"/>
    <s v="Addition-Unit"/>
    <x v="3"/>
    <x v="40"/>
    <x v="4"/>
    <x v="4"/>
    <s v="G379 - Measr and Reg Stat Equip-Cty"/>
    <s v="DP21344-253379A"/>
    <x v="34"/>
    <x v="34"/>
    <s v="Black Canyon City Gate Reg Station"/>
    <n v="2939.18"/>
  </r>
  <r>
    <n v="202504"/>
    <s v="032"/>
    <s v="16025.0101-Plant in Service"/>
    <s v="XX"/>
    <s v="XX"/>
    <s v="0000"/>
    <s v="00000"/>
    <s v="37900701"/>
    <s v="Valves-G379"/>
    <s v="Work Order Addition"/>
    <s v="Addition"/>
    <s v="Addition-Unit"/>
    <x v="3"/>
    <x v="40"/>
    <x v="4"/>
    <x v="4"/>
    <s v="G379 - Measr and Reg Stat Equip-Cty"/>
    <s v="DP21344-253379A"/>
    <x v="34"/>
    <x v="34"/>
    <s v="Black Canyon City Gate Reg Station"/>
    <n v="10287.11"/>
  </r>
  <r>
    <n v="202504"/>
    <s v="032"/>
    <s v="16025.0101-Plant in Service"/>
    <s v="XX"/>
    <s v="XX"/>
    <s v="0000"/>
    <s v="00000"/>
    <s v="37902001"/>
    <s v="Filter/Separator,Coalescing-G379"/>
    <s v="Work Order Addition"/>
    <s v="Addition"/>
    <s v="Addition-Unit"/>
    <x v="3"/>
    <x v="40"/>
    <x v="4"/>
    <x v="4"/>
    <s v="G379 - Measr and Reg Stat Equip-Cty"/>
    <s v="DP21344-253379A"/>
    <x v="34"/>
    <x v="34"/>
    <s v="Black Canyon City Gate Reg Station"/>
    <n v="55844.22"/>
  </r>
  <r>
    <n v="202506"/>
    <s v="032"/>
    <s v="16025.0101-Plant in Service"/>
    <s v="XX"/>
    <s v="XX"/>
    <s v="0000"/>
    <s v="00000"/>
    <s v="37900103"/>
    <s v="Regulators-G379"/>
    <s v="Late Charge Unitization"/>
    <s v="Addition"/>
    <s v="Addition-Unit"/>
    <x v="3"/>
    <x v="40"/>
    <x v="4"/>
    <x v="4"/>
    <s v="G379 - Measr and Reg Stat Equip-Cty"/>
    <s v="DP21344-253379A"/>
    <x v="34"/>
    <x v="34"/>
    <s v="Black Canyon City Gate Reg Station"/>
    <n v="361.62"/>
  </r>
  <r>
    <n v="202506"/>
    <s v="032"/>
    <s v="16025.0101-Plant in Service"/>
    <s v="XX"/>
    <s v="XX"/>
    <s v="0000"/>
    <s v="00000"/>
    <s v="37900201"/>
    <s v="Meters/Gauges-G379"/>
    <s v="Late Charge Unitization"/>
    <s v="Addition"/>
    <s v="Addition-Unit"/>
    <x v="3"/>
    <x v="40"/>
    <x v="4"/>
    <x v="4"/>
    <s v="G379 - Measr and Reg Stat Equip-Cty"/>
    <s v="DP21344-253379A"/>
    <x v="34"/>
    <x v="34"/>
    <s v="Black Canyon City Gate Reg Station"/>
    <n v="219.16"/>
  </r>
  <r>
    <n v="202506"/>
    <s v="032"/>
    <s v="16025.0101-Plant in Service"/>
    <s v="XX"/>
    <s v="XX"/>
    <s v="0000"/>
    <s v="00000"/>
    <s v="37900501"/>
    <s v="Steel Piping-G379"/>
    <s v="Late Charge Unitization"/>
    <s v="Addition"/>
    <s v="Addition-Unit"/>
    <x v="3"/>
    <x v="40"/>
    <x v="4"/>
    <x v="4"/>
    <s v="G379 - Measr and Reg Stat Equip-Cty"/>
    <s v="DP21344-253379A"/>
    <x v="34"/>
    <x v="34"/>
    <s v="Black Canyon City Gate Reg Station"/>
    <n v="21.92"/>
  </r>
  <r>
    <n v="202506"/>
    <s v="032"/>
    <s v="16025.0101-Plant in Service"/>
    <s v="XX"/>
    <s v="XX"/>
    <s v="0000"/>
    <s v="00000"/>
    <s v="37900701"/>
    <s v="Valves-G379"/>
    <s v="Late Charge Unitization"/>
    <s v="Addition"/>
    <s v="Addition-Unit"/>
    <x v="3"/>
    <x v="40"/>
    <x v="4"/>
    <x v="4"/>
    <s v="G379 - Measr and Reg Stat Equip-Cty"/>
    <s v="DP21344-253379A"/>
    <x v="34"/>
    <x v="34"/>
    <s v="Black Canyon City Gate Reg Station"/>
    <n v="76.709999999999994"/>
  </r>
  <r>
    <n v="202506"/>
    <s v="032"/>
    <s v="16025.0101-Plant in Service"/>
    <s v="XX"/>
    <s v="XX"/>
    <s v="0000"/>
    <s v="00000"/>
    <s v="37902001"/>
    <s v="Filter/Separator,Coalescing-G379"/>
    <s v="Late Charge Unitization"/>
    <s v="Addition"/>
    <s v="Addition-Unit"/>
    <x v="3"/>
    <x v="40"/>
    <x v="4"/>
    <x v="4"/>
    <s v="G379 - Measr and Reg Stat Equip-Cty"/>
    <s v="DP21344-253379A"/>
    <x v="34"/>
    <x v="34"/>
    <s v="Black Canyon City Gate Reg Station"/>
    <n v="416.4"/>
  </r>
  <r>
    <n v="202407"/>
    <s v="032"/>
    <s v="16025.0101-Plant in Service"/>
    <s v="XX"/>
    <s v="XX"/>
    <s v="0000"/>
    <s v="00000"/>
    <s v="38000101"/>
    <s v="Plastic Pipe-G380"/>
    <s v="Late Charge Unitization"/>
    <s v="Addition"/>
    <s v="Addition-Unit"/>
    <x v="3"/>
    <x v="41"/>
    <x v="5"/>
    <x v="5"/>
    <s v="G380 - Services"/>
    <s v="DF21758-251100A"/>
    <x v="3"/>
    <x v="3"/>
    <s v="Walnut Creek Meadows MLE"/>
    <n v="1.44"/>
  </r>
  <r>
    <n v="202407"/>
    <s v="032"/>
    <s v="16025.0101-Plant in Service"/>
    <s v="XX"/>
    <s v="XX"/>
    <s v="0000"/>
    <s v="00000"/>
    <s v="38000101"/>
    <s v="Plastic Pipe-G380"/>
    <s v="Late Charge Unitization"/>
    <s v="Addition"/>
    <s v="Addition-Unit"/>
    <x v="3"/>
    <x v="41"/>
    <x v="5"/>
    <x v="5"/>
    <s v="G380 - Services"/>
    <s v="DL21813-257100A"/>
    <x v="2"/>
    <x v="2"/>
    <s v="MLE Pine Haven II - SL"/>
    <n v="145.77000000000001"/>
  </r>
  <r>
    <n v="202407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41"/>
    <x v="5"/>
    <x v="5"/>
    <s v="G380 - Services"/>
    <s v="DL21813-257100A"/>
    <x v="2"/>
    <x v="2"/>
    <s v="MLE Pine Haven II - SL"/>
    <n v="2604.38"/>
  </r>
  <r>
    <n v="202407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70739.33"/>
  </r>
  <r>
    <n v="202407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26899.89"/>
  </r>
  <r>
    <n v="202407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93146.86"/>
  </r>
  <r>
    <n v="202407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5218.79"/>
  </r>
  <r>
    <n v="202407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787.36"/>
  </r>
  <r>
    <n v="202407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6380R"/>
    <x v="40"/>
    <x v="40"/>
    <s v="Service Repl - Santa Cruz"/>
    <n v="42724.47"/>
  </r>
  <r>
    <n v="202407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26938.99"/>
  </r>
  <r>
    <n v="202407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K00044-252404S"/>
    <x v="42"/>
    <x v="42"/>
    <s v="Replace PVC Services in KGM"/>
    <n v="10061.11"/>
  </r>
  <r>
    <n v="202407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41"/>
    <x v="5"/>
    <x v="5"/>
    <s v="G380 - Services"/>
    <s v="DL22261-257100A"/>
    <x v="2"/>
    <x v="2"/>
    <s v="Casa Linda Dr Repair - TY"/>
    <n v="3080.73"/>
  </r>
  <r>
    <n v="202407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41"/>
    <x v="5"/>
    <x v="5"/>
    <s v="G380 - Services"/>
    <s v="DS22294-256100A"/>
    <x v="9"/>
    <x v="9"/>
    <s v="REMOVE 3' OF 2&quot; STL GAS MAIN DUE TO"/>
    <n v="0"/>
  </r>
  <r>
    <n v="202407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157452.06"/>
  </r>
  <r>
    <n v="202407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57162.31"/>
  </r>
  <r>
    <n v="202407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139720.28"/>
  </r>
  <r>
    <n v="202407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69335.25"/>
  </r>
  <r>
    <n v="202407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5269.25"/>
  </r>
  <r>
    <n v="202407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6380R"/>
    <x v="40"/>
    <x v="40"/>
    <s v="Service Repl - Santa Cruz"/>
    <n v="86743.58"/>
  </r>
  <r>
    <n v="202407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37201.449999999997"/>
  </r>
  <r>
    <n v="202408"/>
    <s v="032"/>
    <s v="16025.0101-Plant in Service"/>
    <s v="XX"/>
    <s v="XX"/>
    <s v="0000"/>
    <s v="00000"/>
    <s v="38000101"/>
    <s v="Plastic Pipe-G380"/>
    <s v="Late Charge Unitization"/>
    <s v="Addition"/>
    <s v="Addition-Unit"/>
    <x v="3"/>
    <x v="41"/>
    <x v="5"/>
    <x v="5"/>
    <s v="G380 - Services"/>
    <s v="DF21758-251100A"/>
    <x v="3"/>
    <x v="3"/>
    <s v="Walnut Creek Meadows MLE"/>
    <n v="80.430000000000007"/>
  </r>
  <r>
    <n v="202408"/>
    <s v="032"/>
    <s v="16025.0101-Plant in Service"/>
    <s v="XX"/>
    <s v="XX"/>
    <s v="0000"/>
    <s v="00000"/>
    <s v="38000101"/>
    <s v="Plastic Pipe-G380"/>
    <s v="Late Charge Unitization"/>
    <s v="Addition"/>
    <s v="Addition-Unit"/>
    <x v="3"/>
    <x v="41"/>
    <x v="5"/>
    <x v="5"/>
    <s v="G380 - Services"/>
    <s v="DL21813-257100A"/>
    <x v="2"/>
    <x v="2"/>
    <s v="MLE Pine Haven II - SL"/>
    <n v="1578.06"/>
  </r>
  <r>
    <n v="202408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95421.36"/>
  </r>
  <r>
    <n v="202408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15128.43"/>
  </r>
  <r>
    <n v="202408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2380R"/>
    <x v="43"/>
    <x v="43"/>
    <s v="Service Repl - King"/>
    <n v="101997.78"/>
  </r>
  <r>
    <n v="202408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144266.19"/>
  </r>
  <r>
    <n v="202408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8234.01"/>
  </r>
  <r>
    <n v="202408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-23.24"/>
  </r>
  <r>
    <n v="202408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33783.75"/>
  </r>
  <r>
    <n v="202408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K00044-252404S"/>
    <x v="42"/>
    <x v="42"/>
    <s v="Replace PVC Services in KGM"/>
    <n v="18638.68"/>
  </r>
  <r>
    <n v="202408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P22254-253100A"/>
    <x v="6"/>
    <x v="6"/>
    <s v="South Ranch Ph1A"/>
    <n v="15964.86"/>
  </r>
  <r>
    <n v="202408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P22317-253100A"/>
    <x v="6"/>
    <x v="6"/>
    <s v="South Ranch Phase 2A"/>
    <n v="9694.2800000000007"/>
  </r>
  <r>
    <n v="202408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212389.47"/>
  </r>
  <r>
    <n v="202408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32147.93"/>
  </r>
  <r>
    <n v="202408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2380R"/>
    <x v="43"/>
    <x v="43"/>
    <s v="Service Repl - King"/>
    <n v="2081.58"/>
  </r>
  <r>
    <n v="202408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216399.29"/>
  </r>
  <r>
    <n v="202408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109394.66"/>
  </r>
  <r>
    <n v="202408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-155.43"/>
  </r>
  <r>
    <n v="202408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46653.75"/>
  </r>
  <r>
    <n v="202408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DF22236-251100A"/>
    <x v="3"/>
    <x v="3"/>
    <s v="RELOCATE 2&quot; MAIN LINE ENCROACHMENT"/>
    <n v="0"/>
  </r>
  <r>
    <n v="202409"/>
    <s v="032"/>
    <s v="16025.0101-Plant in Service"/>
    <s v="XX"/>
    <s v="XX"/>
    <s v="0000"/>
    <s v="00000"/>
    <s v="38000101"/>
    <s v="Plastic Pipe-G380"/>
    <s v="Late Charge Unitization"/>
    <s v="Addition"/>
    <s v="Addition-Unit"/>
    <x v="3"/>
    <x v="41"/>
    <x v="5"/>
    <x v="5"/>
    <s v="G380 - Services"/>
    <s v="DF21758-251100A"/>
    <x v="3"/>
    <x v="3"/>
    <s v="Walnut Creek Meadows MLE"/>
    <n v="26.8"/>
  </r>
  <r>
    <n v="202409"/>
    <s v="032"/>
    <s v="16025.0101-Plant in Service"/>
    <s v="XX"/>
    <s v="XX"/>
    <s v="0000"/>
    <s v="00000"/>
    <s v="38000101"/>
    <s v="Plastic Pipe-G380"/>
    <s v="Late Charge Unitization"/>
    <s v="Addition"/>
    <s v="Addition-Unit"/>
    <x v="3"/>
    <x v="9"/>
    <x v="5"/>
    <x v="5"/>
    <s v="G380 - Services"/>
    <s v="DP22317-253100A"/>
    <x v="6"/>
    <x v="6"/>
    <s v="South Ranch Phase 2A"/>
    <n v="54.23"/>
  </r>
  <r>
    <n v="202409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62544.97"/>
  </r>
  <r>
    <n v="202409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1380R"/>
    <x v="44"/>
    <x v="44"/>
    <s v="Service Repl - Flag"/>
    <n v="78683.399999999994"/>
  </r>
  <r>
    <n v="202409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23541.42"/>
  </r>
  <r>
    <n v="202409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2402S"/>
    <x v="21"/>
    <x v="21"/>
    <s v="Drisco Pipe Replacement"/>
    <n v="223484.16"/>
  </r>
  <r>
    <n v="202409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80813.42"/>
  </r>
  <r>
    <n v="202409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3380R"/>
    <x v="45"/>
    <x v="45"/>
    <s v="Service Repl - Pres"/>
    <n v="19986.34"/>
  </r>
  <r>
    <n v="202409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3476.9"/>
  </r>
  <r>
    <n v="202409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1672.47"/>
  </r>
  <r>
    <n v="202409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23123.21"/>
  </r>
  <r>
    <n v="202409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F22278-251100A"/>
    <x v="3"/>
    <x v="3"/>
    <s v="TIMBERSKY 4 - VIRGO, NIX MLE"/>
    <n v="11682.83"/>
  </r>
  <r>
    <n v="202409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K00044-252404S"/>
    <x v="42"/>
    <x v="42"/>
    <s v="Replace PVC Services in KGM"/>
    <n v="23191.85"/>
  </r>
  <r>
    <n v="202409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139213"/>
  </r>
  <r>
    <n v="202409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1380R"/>
    <x v="44"/>
    <x v="44"/>
    <s v="Service Repl - Flag"/>
    <n v="5922.41"/>
  </r>
  <r>
    <n v="202409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50025.55"/>
  </r>
  <r>
    <n v="202409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121220.12"/>
  </r>
  <r>
    <n v="202409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3380R"/>
    <x v="45"/>
    <x v="45"/>
    <s v="Service Repl - Pres"/>
    <n v="13888.8"/>
  </r>
  <r>
    <n v="202409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46193.29"/>
  </r>
  <r>
    <n v="202409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11192.59"/>
  </r>
  <r>
    <n v="202409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31932.06"/>
  </r>
  <r>
    <n v="202409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DS22315-256100A"/>
    <x v="9"/>
    <x v="9"/>
    <s v="Replace about 180' of 4&quot; STL Gas M"/>
    <n v="0"/>
  </r>
  <r>
    <n v="202410"/>
    <s v="032"/>
    <s v="16025.0101-Plant in Service"/>
    <s v="XX"/>
    <s v="XX"/>
    <s v="0000"/>
    <s v="00000"/>
    <s v="38000101"/>
    <s v="Plastic Pipe-G380"/>
    <s v="Late Charge Unitization"/>
    <s v="Addition"/>
    <s v="Addition-Unit"/>
    <x v="4"/>
    <x v="42"/>
    <x v="5"/>
    <x v="5"/>
    <s v="G380 - Services"/>
    <s v="DP21620-253100A"/>
    <x v="6"/>
    <x v="6"/>
    <s v="Jasper Phase 2A"/>
    <n v="-0.01"/>
  </r>
  <r>
    <n v="202410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45333.83"/>
  </r>
  <r>
    <n v="202410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41854.07"/>
  </r>
  <r>
    <n v="202410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65969.55"/>
  </r>
  <r>
    <n v="202410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3925.15"/>
  </r>
  <r>
    <n v="202410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683.92"/>
  </r>
  <r>
    <n v="202410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14871.25"/>
  </r>
  <r>
    <n v="202410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K00044-252404S"/>
    <x v="42"/>
    <x v="42"/>
    <s v="Replace PVC Services in KGM"/>
    <n v="16815.810000000001"/>
  </r>
  <r>
    <n v="202410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L22010-257100A"/>
    <x v="2"/>
    <x v="2"/>
    <s v="MLE Big Bear Estates LS"/>
    <n v="1495.28"/>
  </r>
  <r>
    <n v="202410"/>
    <s v="032"/>
    <s v="16025.0101-Plant in Service"/>
    <s v="XX"/>
    <s v="XX"/>
    <s v="0000"/>
    <s v="00000"/>
    <s v="38000201"/>
    <s v="Steel Pipe-G380"/>
    <s v="Late Charge Unitization"/>
    <s v="Addition"/>
    <s v="Addition-Unit"/>
    <x v="5"/>
    <x v="43"/>
    <x v="5"/>
    <x v="5"/>
    <s v="G380 - Services"/>
    <s v="DF22105-251500B"/>
    <x v="24"/>
    <x v="24"/>
    <s v="4TH STREET RELOCATE"/>
    <n v="0"/>
  </r>
  <r>
    <n v="202410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100904.36"/>
  </r>
  <r>
    <n v="202410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88939.91"/>
  </r>
  <r>
    <n v="202410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98954.31"/>
  </r>
  <r>
    <n v="202410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52148.57"/>
  </r>
  <r>
    <n v="202410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4577.0200000000004"/>
  </r>
  <r>
    <n v="202410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20536.47"/>
  </r>
  <r>
    <n v="202410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DF22274-251500B"/>
    <x v="24"/>
    <x v="24"/>
    <s v="SCHULTZ CREEK RELOCATE"/>
    <n v="13357.16"/>
  </r>
  <r>
    <n v="202410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DF22304-251100A"/>
    <x v="3"/>
    <x v="3"/>
    <s v="INSTALLING 2&quot; STL FROM LINDA VISTA"/>
    <n v="1141.6400000000001"/>
  </r>
  <r>
    <n v="202411"/>
    <s v="032"/>
    <s v="16025.0101-Plant in Service"/>
    <s v="XX"/>
    <s v="XX"/>
    <s v="0000"/>
    <s v="00000"/>
    <s v="38000101"/>
    <s v="Plastic Pipe-G380"/>
    <s v="Late Charge Unitization"/>
    <s v="Addition"/>
    <s v="Addition-Unit"/>
    <x v="3"/>
    <x v="9"/>
    <x v="5"/>
    <x v="5"/>
    <s v="G380 - Services"/>
    <s v="DL22010-257100A"/>
    <x v="2"/>
    <x v="2"/>
    <s v="MLE Big Bear Estates LS"/>
    <n v="27.51"/>
  </r>
  <r>
    <n v="202411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36078.54"/>
  </r>
  <r>
    <n v="202411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18952.150000000001"/>
  </r>
  <r>
    <n v="202411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91295.5"/>
  </r>
  <r>
    <n v="202411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2730.1"/>
  </r>
  <r>
    <n v="202411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1853.74"/>
  </r>
  <r>
    <n v="202411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12945.77"/>
  </r>
  <r>
    <n v="202411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F22030-251100A"/>
    <x v="3"/>
    <x v="3"/>
    <s v="KACHINA HIGHLANDS PHASE III MLE"/>
    <n v="4312.22"/>
  </r>
  <r>
    <n v="202411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K00044-252404S"/>
    <x v="42"/>
    <x v="42"/>
    <s v="Replace PVC Services in KGM"/>
    <n v="16035.56"/>
  </r>
  <r>
    <n v="202411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P22257-253100A"/>
    <x v="6"/>
    <x v="6"/>
    <s v="Jasper Phase 3B"/>
    <n v="8313.8700000000008"/>
  </r>
  <r>
    <n v="202411"/>
    <s v="032"/>
    <s v="16025.0101-Plant in Service"/>
    <s v="XX"/>
    <s v="XX"/>
    <s v="0000"/>
    <s v="00000"/>
    <s v="38000201"/>
    <s v="Steel Pipe-G380"/>
    <s v="Late Charge Unitization"/>
    <s v="Addition"/>
    <s v="Addition-Unit"/>
    <x v="3"/>
    <x v="9"/>
    <x v="5"/>
    <x v="5"/>
    <s v="G380 - Services"/>
    <s v="DF22304-251100A"/>
    <x v="3"/>
    <x v="3"/>
    <s v="INSTALLING 2&quot; STL FROM LINDA VISTA"/>
    <n v="1.21"/>
  </r>
  <r>
    <n v="202411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80303.91"/>
  </r>
  <r>
    <n v="202411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40273.300000000003"/>
  </r>
  <r>
    <n v="202411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136943.25"/>
  </r>
  <r>
    <n v="202411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36271.199999999997"/>
  </r>
  <r>
    <n v="202411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12405.79"/>
  </r>
  <r>
    <n v="202411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17877.45"/>
  </r>
  <r>
    <n v="202411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DF21916-251500B"/>
    <x v="24"/>
    <x v="24"/>
    <s v="MILTON AND UNIVERSITY MAIN REALIGNM"/>
    <n v="9637.7000000000007"/>
  </r>
  <r>
    <n v="202412"/>
    <s v="032"/>
    <s v="16025.0101-Plant in Service"/>
    <s v="XX"/>
    <s v="XX"/>
    <s v="0000"/>
    <s v="00000"/>
    <s v="38000101"/>
    <s v="Plastic Pipe-G380"/>
    <s v="Late Charge Unitization"/>
    <s v="Addition"/>
    <s v="Addition-Unit"/>
    <x v="3"/>
    <x v="9"/>
    <x v="5"/>
    <x v="5"/>
    <s v="G380 - Services"/>
    <s v="DF22030-251100A"/>
    <x v="3"/>
    <x v="3"/>
    <s v="KACHINA HIGHLANDS PHASE III MLE"/>
    <n v="27.88"/>
  </r>
  <r>
    <n v="202412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52829.81"/>
  </r>
  <r>
    <n v="202412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17839.36"/>
  </r>
  <r>
    <n v="202412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96016.93"/>
  </r>
  <r>
    <n v="202412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4792.3100000000004"/>
  </r>
  <r>
    <n v="202412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44.36"/>
  </r>
  <r>
    <n v="202412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16502.150000000001"/>
  </r>
  <r>
    <n v="202412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K00044-252404S"/>
    <x v="42"/>
    <x v="42"/>
    <s v="Replace PVC Services in KGM"/>
    <n v="54159.72"/>
  </r>
  <r>
    <n v="202412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1380A"/>
    <x v="35"/>
    <x v="35"/>
    <s v="Services - Bl - Flag"/>
    <n v="117588.96"/>
  </r>
  <r>
    <n v="202412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2380A"/>
    <x v="36"/>
    <x v="36"/>
    <s v="Install Services - Bl - King"/>
    <n v="37908.660000000003"/>
  </r>
  <r>
    <n v="202412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3380A"/>
    <x v="37"/>
    <x v="37"/>
    <s v="Services - Bl - Pres"/>
    <n v="144025.34"/>
  </r>
  <r>
    <n v="202412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5380A"/>
    <x v="38"/>
    <x v="38"/>
    <s v="Services - Bl - Verde"/>
    <n v="63669.33"/>
  </r>
  <r>
    <n v="202412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6380A"/>
    <x v="39"/>
    <x v="39"/>
    <s v="Services - Bl - Nog"/>
    <n v="296.89999999999998"/>
  </r>
  <r>
    <n v="202412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257380A"/>
    <x v="41"/>
    <x v="41"/>
    <s v="Services - Bl - SL"/>
    <n v="22788.69"/>
  </r>
  <r>
    <n v="202501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9"/>
    <x v="5"/>
    <x v="5"/>
    <s v="G380 - Services"/>
    <s v="DF22106-251100A"/>
    <x v="3"/>
    <x v="3"/>
    <s v="ASPEN RIDGE ESTATES IIA-APPALOOSA S"/>
    <n v="2558.98"/>
  </r>
  <r>
    <n v="202501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"/>
    <x v="5"/>
    <x v="5"/>
    <s v="G380 - Services"/>
    <s v="251380A"/>
    <x v="35"/>
    <x v="35"/>
    <s v="Services - Bl - Flag"/>
    <n v="49285.19"/>
  </r>
  <r>
    <n v="202501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"/>
    <x v="5"/>
    <x v="5"/>
    <s v="G380 - Services"/>
    <s v="252380A"/>
    <x v="36"/>
    <x v="36"/>
    <s v="Install Services - Bl - King"/>
    <n v="22847.33"/>
  </r>
  <r>
    <n v="202501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"/>
    <x v="5"/>
    <x v="5"/>
    <s v="G380 - Services"/>
    <s v="252380R"/>
    <x v="43"/>
    <x v="43"/>
    <s v="Service Repl - King"/>
    <n v="200452.34"/>
  </r>
  <r>
    <n v="202501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"/>
    <x v="5"/>
    <x v="5"/>
    <s v="G380 - Services"/>
    <s v="252402S"/>
    <x v="21"/>
    <x v="21"/>
    <s v="Drisco Pipe Replacement"/>
    <n v="267981.21999999997"/>
  </r>
  <r>
    <n v="202501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"/>
    <x v="5"/>
    <x v="5"/>
    <s v="G380 - Services"/>
    <s v="253380A"/>
    <x v="37"/>
    <x v="37"/>
    <s v="Services - Bl - Pres"/>
    <n v="89805.8"/>
  </r>
  <r>
    <n v="202501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"/>
    <x v="5"/>
    <x v="5"/>
    <s v="G380 - Services"/>
    <s v="255380A"/>
    <x v="38"/>
    <x v="38"/>
    <s v="Services - Bl - Verde"/>
    <n v="4106.18"/>
  </r>
  <r>
    <n v="202501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"/>
    <x v="5"/>
    <x v="5"/>
    <s v="G380 - Services"/>
    <s v="256380A"/>
    <x v="39"/>
    <x v="39"/>
    <s v="Services - Bl - Nog"/>
    <n v="164.82"/>
  </r>
  <r>
    <n v="202501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"/>
    <x v="5"/>
    <x v="5"/>
    <s v="G380 - Services"/>
    <s v="257380A"/>
    <x v="41"/>
    <x v="41"/>
    <s v="Services - Bl - SL"/>
    <n v="11857.09"/>
  </r>
  <r>
    <n v="202501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"/>
    <x v="5"/>
    <x v="5"/>
    <s v="G380 - Services"/>
    <s v="DH00045-252405S"/>
    <x v="46"/>
    <x v="46"/>
    <s v="PVC Blanket Servcie Replacement LHC"/>
    <n v="431474.76"/>
  </r>
  <r>
    <n v="202501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"/>
    <x v="5"/>
    <x v="5"/>
    <s v="G380 - Services"/>
    <s v="DK00044-252404S"/>
    <x v="42"/>
    <x v="42"/>
    <s v="Replace PVC Services in KGM"/>
    <n v="18723.98"/>
  </r>
  <r>
    <n v="202501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9"/>
    <x v="5"/>
    <x v="5"/>
    <s v="G380 - Services"/>
    <s v="DF22372-251100A"/>
    <x v="3"/>
    <x v="3"/>
    <s v="MEADE LN 4&quot; STL MAIN REPAIR"/>
    <n v="8238.0499999999993"/>
  </r>
  <r>
    <n v="202501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"/>
    <x v="5"/>
    <x v="5"/>
    <s v="G380 - Services"/>
    <s v="251380A"/>
    <x v="35"/>
    <x v="35"/>
    <s v="Services - Bl - Flag"/>
    <n v="109699.3"/>
  </r>
  <r>
    <n v="202501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"/>
    <x v="5"/>
    <x v="5"/>
    <s v="G380 - Services"/>
    <s v="252380A"/>
    <x v="36"/>
    <x v="36"/>
    <s v="Install Services - Bl - King"/>
    <n v="48550.61"/>
  </r>
  <r>
    <n v="202501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"/>
    <x v="5"/>
    <x v="5"/>
    <s v="G380 - Services"/>
    <s v="252380R"/>
    <x v="43"/>
    <x v="43"/>
    <s v="Service Repl - King"/>
    <n v="2024.77"/>
  </r>
  <r>
    <n v="202501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"/>
    <x v="5"/>
    <x v="5"/>
    <s v="G380 - Services"/>
    <s v="253380A"/>
    <x v="37"/>
    <x v="37"/>
    <s v="Services - Bl - Pres"/>
    <n v="134708.69"/>
  </r>
  <r>
    <n v="202501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"/>
    <x v="5"/>
    <x v="5"/>
    <s v="G380 - Services"/>
    <s v="255380A"/>
    <x v="38"/>
    <x v="38"/>
    <s v="Services - Bl - Verde"/>
    <n v="54553.78"/>
  </r>
  <r>
    <n v="202501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"/>
    <x v="5"/>
    <x v="5"/>
    <s v="G380 - Services"/>
    <s v="256380A"/>
    <x v="39"/>
    <x v="39"/>
    <s v="Services - Bl - Nog"/>
    <n v="1103.07"/>
  </r>
  <r>
    <n v="202501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"/>
    <x v="5"/>
    <x v="5"/>
    <s v="G380 - Services"/>
    <s v="257380A"/>
    <x v="41"/>
    <x v="41"/>
    <s v="Services - Bl - SL"/>
    <n v="16374.04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20"/>
    <x v="5"/>
    <x v="5"/>
    <s v="G380 - Services"/>
    <s v="DP22245-253100A"/>
    <x v="6"/>
    <x v="6"/>
    <s v="Jasper Phase 3A"/>
    <n v="11879.42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44"/>
    <x v="5"/>
    <x v="5"/>
    <s v="G380 - Services"/>
    <s v="DP22349-253100A"/>
    <x v="6"/>
    <x v="6"/>
    <s v="South Ranch Phase 3A"/>
    <n v="6632.39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1"/>
    <x v="5"/>
    <x v="5"/>
    <s v="G380 - Services"/>
    <s v="251380A"/>
    <x v="35"/>
    <x v="35"/>
    <s v="Services - Bl - Flag"/>
    <n v="56444.78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1"/>
    <x v="5"/>
    <x v="5"/>
    <s v="G380 - Services"/>
    <s v="252380A"/>
    <x v="36"/>
    <x v="36"/>
    <s v="Install Services - Bl - King"/>
    <n v="19497.990000000002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1"/>
    <x v="5"/>
    <x v="5"/>
    <s v="G380 - Services"/>
    <s v="252402S"/>
    <x v="21"/>
    <x v="21"/>
    <s v="Drisco Pipe Replacement"/>
    <n v="26182.21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1"/>
    <x v="5"/>
    <x v="5"/>
    <s v="G380 - Services"/>
    <s v="253380A"/>
    <x v="37"/>
    <x v="37"/>
    <s v="Services - Bl - Pres"/>
    <n v="90596.95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1"/>
    <x v="5"/>
    <x v="5"/>
    <s v="G380 - Services"/>
    <s v="253380B"/>
    <x v="47"/>
    <x v="47"/>
    <s v="PI Services Repl - Prescott"/>
    <n v="1617.1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1"/>
    <x v="5"/>
    <x v="5"/>
    <s v="G380 - Services"/>
    <s v="255380A"/>
    <x v="38"/>
    <x v="38"/>
    <s v="Services - Bl - Verde"/>
    <n v="4050.66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1"/>
    <x v="5"/>
    <x v="5"/>
    <s v="G380 - Services"/>
    <s v="256380A"/>
    <x v="39"/>
    <x v="39"/>
    <s v="Services - Bl - Nog"/>
    <n v="91.64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1"/>
    <x v="5"/>
    <x v="5"/>
    <s v="G380 - Services"/>
    <s v="257380A"/>
    <x v="41"/>
    <x v="41"/>
    <s v="Services - Bl - SL"/>
    <n v="16877.97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1"/>
    <x v="5"/>
    <x v="5"/>
    <s v="G380 - Services"/>
    <s v="DH00045-252405S"/>
    <x v="46"/>
    <x v="46"/>
    <s v="PVC Blanket Servcie Replacement LHC"/>
    <n v="14509.25"/>
  </r>
  <r>
    <n v="202502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1"/>
    <x v="5"/>
    <x v="5"/>
    <s v="G380 - Services"/>
    <s v="DK00044-252404S"/>
    <x v="42"/>
    <x v="42"/>
    <s v="Replace PVC Services in KGM"/>
    <n v="22906.26"/>
  </r>
  <r>
    <n v="202502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1"/>
    <x v="5"/>
    <x v="5"/>
    <s v="G380 - Services"/>
    <s v="251380A"/>
    <x v="35"/>
    <x v="35"/>
    <s v="Services - Bl - Flag"/>
    <n v="125635.09"/>
  </r>
  <r>
    <n v="202502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1"/>
    <x v="5"/>
    <x v="5"/>
    <s v="G380 - Services"/>
    <s v="252380A"/>
    <x v="36"/>
    <x v="36"/>
    <s v="Install Services - Bl - King"/>
    <n v="41433.24"/>
  </r>
  <r>
    <n v="202502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1"/>
    <x v="5"/>
    <x v="5"/>
    <s v="G380 - Services"/>
    <s v="253380A"/>
    <x v="37"/>
    <x v="37"/>
    <s v="Services - Bl - Pres"/>
    <n v="135895.44"/>
  </r>
  <r>
    <n v="202502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1"/>
    <x v="5"/>
    <x v="5"/>
    <s v="G380 - Services"/>
    <s v="253380B"/>
    <x v="47"/>
    <x v="47"/>
    <s v="PI Services Repl - Prescott"/>
    <n v="79237.69"/>
  </r>
  <r>
    <n v="202502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1"/>
    <x v="5"/>
    <x v="5"/>
    <s v="G380 - Services"/>
    <s v="255380A"/>
    <x v="38"/>
    <x v="38"/>
    <s v="Services - Bl - Verde"/>
    <n v="53816"/>
  </r>
  <r>
    <n v="202502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1"/>
    <x v="5"/>
    <x v="5"/>
    <s v="G380 - Services"/>
    <s v="256380A"/>
    <x v="39"/>
    <x v="39"/>
    <s v="Services - Bl - Nog"/>
    <n v="613.29"/>
  </r>
  <r>
    <n v="202502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1"/>
    <x v="5"/>
    <x v="5"/>
    <s v="G380 - Services"/>
    <s v="257380A"/>
    <x v="41"/>
    <x v="41"/>
    <s v="Services - Bl - SL"/>
    <n v="23307.68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45"/>
    <x v="5"/>
    <x v="5"/>
    <s v="G380 - Services"/>
    <s v="DF21922-251100A"/>
    <x v="3"/>
    <x v="3"/>
    <s v="251100A - MAINS"/>
    <n v="11236.67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45"/>
    <x v="5"/>
    <x v="5"/>
    <s v="G380 - Services"/>
    <s v="DH22402-252100A"/>
    <x v="8"/>
    <x v="8"/>
    <s v="2&quot; PE Main Leak Repair at 2680 Sout"/>
    <n v="0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45"/>
    <x v="5"/>
    <x v="5"/>
    <s v="G380 - Services"/>
    <s v="DP22307-253100A"/>
    <x v="6"/>
    <x v="6"/>
    <s v="Findlay MLE"/>
    <n v="1743.37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45"/>
    <x v="5"/>
    <x v="5"/>
    <s v="G380 - Services"/>
    <s v="DP22383-253100A"/>
    <x v="6"/>
    <x v="6"/>
    <s v="Venice Way MLE"/>
    <n v="3248.51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45"/>
    <x v="5"/>
    <x v="5"/>
    <s v="G380 - Services"/>
    <s v="DV22352-255100A"/>
    <x v="23"/>
    <x v="23"/>
    <s v="MLE 741 FOREST RD-BOWERS"/>
    <n v="1456.64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24"/>
    <x v="5"/>
    <x v="5"/>
    <s v="G380 - Services"/>
    <s v="DK22282-252100A"/>
    <x v="8"/>
    <x v="8"/>
    <s v="MLE - Walleck Ranch Tract 1961-K"/>
    <n v="15131.07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1380A"/>
    <x v="35"/>
    <x v="35"/>
    <s v="Services - Bl - Flag"/>
    <n v="71674.100000000006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2380A"/>
    <x v="36"/>
    <x v="36"/>
    <s v="Install Services - Bl - King"/>
    <n v="19876.900000000001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2402S"/>
    <x v="21"/>
    <x v="21"/>
    <s v="Drisco Pipe Replacement"/>
    <n v="705820.56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3380A"/>
    <x v="37"/>
    <x v="37"/>
    <s v="Services - Bl - Pres"/>
    <n v="119240.05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5380A"/>
    <x v="38"/>
    <x v="38"/>
    <s v="Services - Bl - Verde"/>
    <n v="3488.85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6380A"/>
    <x v="39"/>
    <x v="39"/>
    <s v="Services - Bl - Nog"/>
    <n v="-0.04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7380A"/>
    <x v="41"/>
    <x v="41"/>
    <s v="Services - Bl - SL"/>
    <n v="28169.15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H00045-252405S"/>
    <x v="46"/>
    <x v="46"/>
    <s v="PVC Blanket Servcie Replacement LHC"/>
    <n v="16686.849999999999"/>
  </r>
  <r>
    <n v="202503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K00044-252404S"/>
    <x v="42"/>
    <x v="42"/>
    <s v="Replace PVC Services in KGM"/>
    <n v="15253.01"/>
  </r>
  <r>
    <n v="202503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1380A"/>
    <x v="35"/>
    <x v="35"/>
    <s v="Services - Bl - Flag"/>
    <n v="159532.70000000001"/>
  </r>
  <r>
    <n v="202503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2380A"/>
    <x v="36"/>
    <x v="36"/>
    <s v="Install Services - Bl - King"/>
    <n v="42238.400000000001"/>
  </r>
  <r>
    <n v="202503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3380A"/>
    <x v="37"/>
    <x v="37"/>
    <s v="Services - Bl - Pres"/>
    <n v="178860.07"/>
  </r>
  <r>
    <n v="202503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5380A"/>
    <x v="38"/>
    <x v="38"/>
    <s v="Services - Bl - Verde"/>
    <n v="46351.69"/>
  </r>
  <r>
    <n v="202503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6380A"/>
    <x v="39"/>
    <x v="39"/>
    <s v="Services - Bl - Nog"/>
    <n v="-0.32"/>
  </r>
  <r>
    <n v="202503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7380A"/>
    <x v="41"/>
    <x v="41"/>
    <s v="Services - Bl - SL"/>
    <n v="38900.28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24"/>
    <x v="5"/>
    <x v="5"/>
    <s v="G380 - Services"/>
    <s v="DF22295-251100A"/>
    <x v="3"/>
    <x v="3"/>
    <s v="W DREAMVIEW TRL MLE"/>
    <n v="1985.2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24"/>
    <x v="5"/>
    <x v="5"/>
    <s v="G380 - Services"/>
    <s v="DP22033-253100A"/>
    <x v="6"/>
    <x v="6"/>
    <s v="Stringfield Phase 1"/>
    <n v="12249.57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24"/>
    <x v="5"/>
    <x v="5"/>
    <s v="G380 - Services"/>
    <s v="DP22333-253100A"/>
    <x v="6"/>
    <x v="6"/>
    <s v="Division S. MLE"/>
    <n v="8804.06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3"/>
    <x v="24"/>
    <x v="5"/>
    <x v="5"/>
    <s v="G380 - Services"/>
    <s v="DP22386-253100A"/>
    <x v="6"/>
    <x v="6"/>
    <s v="Jasper Phase 3C"/>
    <n v="15685.69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1380A"/>
    <x v="35"/>
    <x v="35"/>
    <s v="Services - Bl - Flag"/>
    <n v="52116.13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2380A"/>
    <x v="36"/>
    <x v="36"/>
    <s v="Install Services - Bl - King"/>
    <n v="31482.55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2402S"/>
    <x v="21"/>
    <x v="21"/>
    <s v="Drisco Pipe Replacement"/>
    <n v="558490.26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3380A"/>
    <x v="37"/>
    <x v="37"/>
    <s v="Services - Bl - Pres"/>
    <n v="67017.34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5380A"/>
    <x v="38"/>
    <x v="38"/>
    <s v="Services - Bl - Verde"/>
    <n v="7444.15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6380A"/>
    <x v="39"/>
    <x v="39"/>
    <s v="Services - Bl - Nog"/>
    <n v="334.46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7380A"/>
    <x v="41"/>
    <x v="41"/>
    <s v="Services - Bl - SL"/>
    <n v="36088.519999999997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H00045-252405S"/>
    <x v="46"/>
    <x v="46"/>
    <s v="PVC Blanket Servcie Replacement LHC"/>
    <n v="32984.06"/>
  </r>
  <r>
    <n v="202504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K00044-252404S"/>
    <x v="42"/>
    <x v="42"/>
    <s v="Replace PVC Services in KGM"/>
    <n v="41780.6"/>
  </r>
  <r>
    <n v="202504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46"/>
    <x v="5"/>
    <x v="5"/>
    <s v="G380 - Services"/>
    <s v="DP22309-253500B"/>
    <x v="28"/>
    <x v="28"/>
    <s v="Pine Dr PI Phase 1"/>
    <n v="13268.81"/>
  </r>
  <r>
    <n v="202504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46"/>
    <x v="5"/>
    <x v="5"/>
    <s v="G380 - Services"/>
    <s v="DP22333-253100A"/>
    <x v="6"/>
    <x v="6"/>
    <s v="Division S. MLE"/>
    <n v="5502.54"/>
  </r>
  <r>
    <n v="202504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46"/>
    <x v="5"/>
    <x v="5"/>
    <s v="G380 - Services"/>
    <s v="DP22361-253500B"/>
    <x v="28"/>
    <x v="28"/>
    <s v="View Dr PI"/>
    <n v="25207.55"/>
  </r>
  <r>
    <n v="202504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1380A"/>
    <x v="35"/>
    <x v="35"/>
    <s v="Services - Bl - Flag"/>
    <n v="116000.45"/>
  </r>
  <r>
    <n v="202504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2380A"/>
    <x v="36"/>
    <x v="36"/>
    <s v="Install Services - Bl - King"/>
    <n v="66900.44"/>
  </r>
  <r>
    <n v="202504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3380A"/>
    <x v="37"/>
    <x v="37"/>
    <s v="Services - Bl - Pres"/>
    <n v="100526.02"/>
  </r>
  <r>
    <n v="202504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5380A"/>
    <x v="38"/>
    <x v="38"/>
    <s v="Services - Bl - Verde"/>
    <n v="98900.81"/>
  </r>
  <r>
    <n v="202504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6380A"/>
    <x v="39"/>
    <x v="39"/>
    <s v="Services - Bl - Nog"/>
    <n v="2238.4499999999998"/>
  </r>
  <r>
    <n v="202504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7380A"/>
    <x v="41"/>
    <x v="41"/>
    <s v="Services - Bl - SL"/>
    <n v="49836.53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1380A"/>
    <x v="35"/>
    <x v="35"/>
    <s v="Services - Bl - Flag"/>
    <n v="92610.92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2380A"/>
    <x v="36"/>
    <x v="36"/>
    <s v="Install Services - Bl - King"/>
    <n v="48640.58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2380R"/>
    <x v="43"/>
    <x v="43"/>
    <s v="Service Repl - King"/>
    <n v="138873.98000000001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2402S"/>
    <x v="21"/>
    <x v="21"/>
    <s v="Drisco Pipe Replacement"/>
    <n v="643084.84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3380A"/>
    <x v="37"/>
    <x v="37"/>
    <s v="Services - Bl - Pres"/>
    <n v="90137.58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3380R"/>
    <x v="45"/>
    <x v="45"/>
    <s v="Service Repl - Pres"/>
    <n v="119366.45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5380A"/>
    <x v="38"/>
    <x v="38"/>
    <s v="Services - Bl - Verde"/>
    <n v="5577.6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6380A"/>
    <x v="39"/>
    <x v="39"/>
    <s v="Services - Bl - Nog"/>
    <n v="168.91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7380A"/>
    <x v="41"/>
    <x v="41"/>
    <s v="Services - Bl - SL"/>
    <n v="14787.78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H00045-252405S"/>
    <x v="46"/>
    <x v="46"/>
    <s v="PVC Blanket Servcie Replacement LHC"/>
    <n v="712.32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K00044-252404S"/>
    <x v="42"/>
    <x v="42"/>
    <s v="Replace PVC Services in KGM"/>
    <n v="19605.939999999999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K22435-252406S"/>
    <x v="4"/>
    <x v="4"/>
    <s v="PVC - Replacement on Potter (Melody"/>
    <n v="38835.21"/>
  </r>
  <r>
    <n v="202505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L22306-257100A"/>
    <x v="2"/>
    <x v="2"/>
    <s v="MLE 340 W Cooley - SL"/>
    <n v="1156.54"/>
  </r>
  <r>
    <n v="202505"/>
    <s v="032"/>
    <s v="16025.0101-Plant in Service"/>
    <s v="XX"/>
    <s v="XX"/>
    <s v="0000"/>
    <s v="00000"/>
    <s v="38000201"/>
    <s v="Steel Pipe-G380"/>
    <s v="Work Order Addition"/>
    <s v="Addition"/>
    <s v="Addition-Unit"/>
    <x v="3"/>
    <x v="46"/>
    <x v="5"/>
    <x v="5"/>
    <s v="G380 - Services"/>
    <s v="DP22318-253500B"/>
    <x v="28"/>
    <x v="28"/>
    <s v="Pine Dr PI Phase 2"/>
    <n v="10996.71"/>
  </r>
  <r>
    <n v="202505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1380A"/>
    <x v="35"/>
    <x v="35"/>
    <s v="Services - Bl - Flag"/>
    <n v="206133.93"/>
  </r>
  <r>
    <n v="202505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2380A"/>
    <x v="36"/>
    <x v="36"/>
    <s v="Install Services - Bl - King"/>
    <n v="103361.31"/>
  </r>
  <r>
    <n v="202505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2380R"/>
    <x v="43"/>
    <x v="43"/>
    <s v="Service Repl - King"/>
    <n v="4295.09"/>
  </r>
  <r>
    <n v="202505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3380A"/>
    <x v="37"/>
    <x v="37"/>
    <s v="Services - Bl - Pres"/>
    <n v="135206.35"/>
  </r>
  <r>
    <n v="202505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3380R"/>
    <x v="45"/>
    <x v="45"/>
    <s v="Service Repl - Pres"/>
    <n v="79577.649999999994"/>
  </r>
  <r>
    <n v="202505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5380A"/>
    <x v="38"/>
    <x v="38"/>
    <s v="Services - Bl - Verde"/>
    <n v="74102.28"/>
  </r>
  <r>
    <n v="202505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6380A"/>
    <x v="39"/>
    <x v="39"/>
    <s v="Services - Bl - Nog"/>
    <n v="1130.42"/>
  </r>
  <r>
    <n v="202505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7380A"/>
    <x v="41"/>
    <x v="41"/>
    <s v="Services - Bl - SL"/>
    <n v="20421.22"/>
  </r>
  <r>
    <n v="202506"/>
    <s v="032"/>
    <s v="16025.0101-Plant in Service"/>
    <s v="XX"/>
    <s v="XX"/>
    <s v="0000"/>
    <s v="00000"/>
    <s v="38000101"/>
    <s v="Plastic Pipe-G380"/>
    <s v="Late Charge Unitization"/>
    <s v="Addition"/>
    <s v="Addition-Unit"/>
    <x v="7"/>
    <x v="25"/>
    <x v="5"/>
    <x v="5"/>
    <s v="G380 - Services"/>
    <s v="DK22435-252406S"/>
    <x v="4"/>
    <x v="4"/>
    <s v="PVC - Replacement on Potter (Melody"/>
    <n v="-13980.84"/>
  </r>
  <r>
    <n v="202506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1380A"/>
    <x v="35"/>
    <x v="35"/>
    <s v="Services - Bl - Flag"/>
    <n v="19376.75"/>
  </r>
  <r>
    <n v="202506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2380A"/>
    <x v="36"/>
    <x v="36"/>
    <s v="Install Services - Bl - King"/>
    <n v="-7759.46"/>
  </r>
  <r>
    <n v="202506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3380A"/>
    <x v="37"/>
    <x v="37"/>
    <s v="Services - Bl - Pres"/>
    <n v="96045.74"/>
  </r>
  <r>
    <n v="202506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5380A"/>
    <x v="38"/>
    <x v="38"/>
    <s v="Services - Bl - Verde"/>
    <n v="-181.5"/>
  </r>
  <r>
    <n v="202506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6380A"/>
    <x v="39"/>
    <x v="39"/>
    <s v="Services - Bl - Nog"/>
    <n v="-81.77"/>
  </r>
  <r>
    <n v="202506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257380A"/>
    <x v="41"/>
    <x v="41"/>
    <s v="Services - Bl - SL"/>
    <n v="-18958.61"/>
  </r>
  <r>
    <n v="202506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F21888-251100A"/>
    <x v="3"/>
    <x v="3"/>
    <s v="RUDD TANK RD MLE"/>
    <n v="21826.16"/>
  </r>
  <r>
    <n v="202506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F21986-251100A"/>
    <x v="3"/>
    <x v="3"/>
    <s v="PINE CANYON CABINS 5-7 MLE"/>
    <n v="1875.98"/>
  </r>
  <r>
    <n v="202506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H00045-252405S"/>
    <x v="46"/>
    <x v="46"/>
    <s v="PVC Blanket Servcie Replacement LHC"/>
    <n v="245005.67"/>
  </r>
  <r>
    <n v="202506"/>
    <s v="032"/>
    <s v="16025.0101-Plant in Service"/>
    <s v="XX"/>
    <s v="XX"/>
    <s v="0000"/>
    <s v="00000"/>
    <s v="38000101"/>
    <s v="Plastic Pipe-G380"/>
    <s v="Work Order Addition"/>
    <s v="Addition"/>
    <s v="Addition-Unit"/>
    <x v="7"/>
    <x v="25"/>
    <x v="5"/>
    <x v="5"/>
    <s v="G380 - Services"/>
    <s v="DK00044-252404S"/>
    <x v="42"/>
    <x v="42"/>
    <s v="Replace PVC Services in KGM"/>
    <n v="-2797.31"/>
  </r>
  <r>
    <n v="202506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1380A"/>
    <x v="35"/>
    <x v="35"/>
    <s v="Services - Bl - Flag"/>
    <n v="43128.89"/>
  </r>
  <r>
    <n v="202506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2380A"/>
    <x v="36"/>
    <x v="36"/>
    <s v="Install Services - Bl - King"/>
    <n v="-16488.849999999999"/>
  </r>
  <r>
    <n v="202506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3380A"/>
    <x v="37"/>
    <x v="37"/>
    <s v="Services - Bl - Pres"/>
    <n v="144068.64000000001"/>
  </r>
  <r>
    <n v="202506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5380A"/>
    <x v="38"/>
    <x v="38"/>
    <s v="Services - Bl - Verde"/>
    <n v="-2411.38"/>
  </r>
  <r>
    <n v="202506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6380A"/>
    <x v="39"/>
    <x v="39"/>
    <s v="Services - Bl - Nog"/>
    <n v="-547.16999999999996"/>
  </r>
  <r>
    <n v="202506"/>
    <s v="032"/>
    <s v="16025.0101-Plant in Service"/>
    <s v="XX"/>
    <s v="XX"/>
    <s v="0000"/>
    <s v="00000"/>
    <s v="38000201"/>
    <s v="Steel Pipe-G380"/>
    <s v="Work Order Addition"/>
    <s v="Addition"/>
    <s v="Addition-Unit"/>
    <x v="7"/>
    <x v="25"/>
    <x v="5"/>
    <x v="5"/>
    <s v="G380 - Services"/>
    <s v="257380A"/>
    <x v="41"/>
    <x v="41"/>
    <s v="Services - Bl - SL"/>
    <n v="-26180.91"/>
  </r>
  <r>
    <n v="202407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3381A"/>
    <x v="48"/>
    <x v="48"/>
    <s v="Meters - Bl - Pres"/>
    <n v="64314.15"/>
  </r>
  <r>
    <n v="202407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3385A"/>
    <x v="49"/>
    <x v="49"/>
    <s v="Industrial Metering - Pres"/>
    <n v="2120.5100000000002"/>
  </r>
  <r>
    <n v="202407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5381A"/>
    <x v="50"/>
    <x v="50"/>
    <s v="Meters - Bl - Verde"/>
    <n v="-2475.5100000000002"/>
  </r>
  <r>
    <n v="202407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5385A"/>
    <x v="51"/>
    <x v="51"/>
    <s v="Industrial Metering - Verde"/>
    <n v="935.2"/>
  </r>
  <r>
    <n v="202408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1381A"/>
    <x v="52"/>
    <x v="52"/>
    <s v="Meters - Bl - Flag"/>
    <n v="9731.07"/>
  </r>
  <r>
    <n v="202408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5381A"/>
    <x v="50"/>
    <x v="50"/>
    <s v="Meters - Bl - Verde"/>
    <n v="7427.05"/>
  </r>
  <r>
    <n v="202408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6381A"/>
    <x v="53"/>
    <x v="53"/>
    <s v="Meters - Bl - Nog"/>
    <n v="2727.23"/>
  </r>
  <r>
    <n v="202409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1381A"/>
    <x v="52"/>
    <x v="52"/>
    <s v="Meters - Bl - Flag"/>
    <n v="2420.9899999999998"/>
  </r>
  <r>
    <n v="202409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2381A"/>
    <x v="54"/>
    <x v="54"/>
    <s v="Meters - Bl - King"/>
    <n v="9990.19"/>
  </r>
  <r>
    <n v="202409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3381A"/>
    <x v="48"/>
    <x v="48"/>
    <s v="Meters - Bl - Pres"/>
    <n v="291091.59999999998"/>
  </r>
  <r>
    <n v="202409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3385A"/>
    <x v="49"/>
    <x v="49"/>
    <s v="Industrial Metering - Pres"/>
    <n v="2671.42"/>
  </r>
  <r>
    <n v="202409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5381A"/>
    <x v="50"/>
    <x v="50"/>
    <s v="Meters - Bl - Verde"/>
    <n v="4946.6899999999996"/>
  </r>
  <r>
    <n v="202409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5385A"/>
    <x v="51"/>
    <x v="51"/>
    <s v="Industrial Metering - Verde"/>
    <n v="6367.64"/>
  </r>
  <r>
    <n v="202409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7381A"/>
    <x v="55"/>
    <x v="55"/>
    <s v="Meters - Bl - SL"/>
    <n v="2473.35"/>
  </r>
  <r>
    <n v="202410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1381A"/>
    <x v="52"/>
    <x v="52"/>
    <s v="Meters - Bl - Flag"/>
    <n v="5296.65"/>
  </r>
  <r>
    <n v="202410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2381A"/>
    <x v="54"/>
    <x v="54"/>
    <s v="Meters - Bl - King"/>
    <n v="4911.37"/>
  </r>
  <r>
    <n v="202410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3381A"/>
    <x v="48"/>
    <x v="48"/>
    <s v="Meters - Bl - Pres"/>
    <n v="29520.94"/>
  </r>
  <r>
    <n v="202410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3385A"/>
    <x v="49"/>
    <x v="49"/>
    <s v="Industrial Metering - Pres"/>
    <n v="20723.09"/>
  </r>
  <r>
    <n v="202410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7381A"/>
    <x v="55"/>
    <x v="55"/>
    <s v="Meters - Bl - SL"/>
    <n v="7580.13"/>
  </r>
  <r>
    <n v="202411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1381A"/>
    <x v="52"/>
    <x v="52"/>
    <s v="Meters - Bl - Flag"/>
    <n v="2490.7800000000002"/>
  </r>
  <r>
    <n v="202411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2381A"/>
    <x v="54"/>
    <x v="54"/>
    <s v="Meters - Bl - King"/>
    <n v="15.26"/>
  </r>
  <r>
    <n v="202411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3385A"/>
    <x v="49"/>
    <x v="49"/>
    <s v="Industrial Metering - Pres"/>
    <n v="36151.39"/>
  </r>
  <r>
    <n v="202411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5381A"/>
    <x v="50"/>
    <x v="50"/>
    <s v="Meters - Bl - Verde"/>
    <n v="4981.59"/>
  </r>
  <r>
    <n v="202411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5385A"/>
    <x v="51"/>
    <x v="51"/>
    <s v="Industrial Metering - Verde"/>
    <n v="8915.7800000000007"/>
  </r>
  <r>
    <n v="202411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6381A"/>
    <x v="53"/>
    <x v="53"/>
    <s v="Meters - Bl - Nog"/>
    <n v="2490.7800000000002"/>
  </r>
  <r>
    <n v="202412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1381A"/>
    <x v="52"/>
    <x v="52"/>
    <s v="Meters - Bl - Flag"/>
    <n v="4981.58"/>
  </r>
  <r>
    <n v="202412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2381A"/>
    <x v="54"/>
    <x v="54"/>
    <s v="Meters - Bl - King"/>
    <n v="2490.79"/>
  </r>
  <r>
    <n v="202412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3381A"/>
    <x v="48"/>
    <x v="48"/>
    <s v="Meters - Bl - Pres"/>
    <n v="4557.1499999999996"/>
  </r>
  <r>
    <n v="202412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3385A"/>
    <x v="49"/>
    <x v="49"/>
    <s v="Industrial Metering - Pres"/>
    <n v="1969.71"/>
  </r>
  <r>
    <n v="202412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5381A"/>
    <x v="50"/>
    <x v="50"/>
    <s v="Meters - Bl - Verde"/>
    <n v="5296.65"/>
  </r>
  <r>
    <n v="202412"/>
    <s v="032"/>
    <s v="16025.0101-Plant in Service"/>
    <s v="XX"/>
    <s v="XX"/>
    <s v="0000"/>
    <s v="00000"/>
    <s v="38100101"/>
    <s v="Meters-G381"/>
    <s v="Work Order Addition"/>
    <s v="Addition"/>
    <s v="Addition-Unit"/>
    <x v="3"/>
    <x v="9"/>
    <x v="6"/>
    <x v="6"/>
    <s v="G381 - Meters"/>
    <s v="257381A"/>
    <x v="55"/>
    <x v="55"/>
    <s v="Meters - Bl - SL"/>
    <n v="10584.06"/>
  </r>
  <r>
    <n v="202501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"/>
    <x v="6"/>
    <x v="6"/>
    <s v="G381 - Meters"/>
    <s v="251381A"/>
    <x v="52"/>
    <x v="52"/>
    <s v="Meters - Bl - Flag"/>
    <n v="7616.69"/>
  </r>
  <r>
    <n v="202501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"/>
    <x v="6"/>
    <x v="6"/>
    <s v="G381 - Meters"/>
    <s v="252381A"/>
    <x v="54"/>
    <x v="54"/>
    <s v="Meters - Bl - King"/>
    <n v="12698.12"/>
  </r>
  <r>
    <n v="202501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"/>
    <x v="6"/>
    <x v="6"/>
    <s v="G381 - Meters"/>
    <s v="253381A"/>
    <x v="48"/>
    <x v="48"/>
    <s v="Meters - Bl - Pres"/>
    <n v="411718.8"/>
  </r>
  <r>
    <n v="202501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"/>
    <x v="6"/>
    <x v="6"/>
    <s v="G381 - Meters"/>
    <s v="255381A"/>
    <x v="50"/>
    <x v="50"/>
    <s v="Meters - Bl - Verde"/>
    <n v="5028.58"/>
  </r>
  <r>
    <n v="202501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"/>
    <x v="6"/>
    <x v="6"/>
    <s v="G381 - Meters"/>
    <s v="255385A"/>
    <x v="51"/>
    <x v="51"/>
    <s v="Industrial Metering - Verde"/>
    <n v="722.97"/>
  </r>
  <r>
    <n v="202501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"/>
    <x v="6"/>
    <x v="6"/>
    <s v="G381 - Meters"/>
    <s v="256381A"/>
    <x v="53"/>
    <x v="53"/>
    <s v="Meters - Bl - Nog"/>
    <n v="2501.2199999999998"/>
  </r>
  <r>
    <n v="202501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"/>
    <x v="6"/>
    <x v="6"/>
    <s v="G381 - Meters"/>
    <s v="257381A"/>
    <x v="55"/>
    <x v="55"/>
    <s v="Meters - Bl - SL"/>
    <n v="2555.63"/>
  </r>
  <r>
    <n v="202502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1"/>
    <x v="6"/>
    <x v="6"/>
    <s v="G381 - Meters"/>
    <s v="251381A"/>
    <x v="52"/>
    <x v="52"/>
    <s v="Meters - Bl - Flag"/>
    <n v="2555.66"/>
  </r>
  <r>
    <n v="202502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1"/>
    <x v="6"/>
    <x v="6"/>
    <s v="G381 - Meters"/>
    <s v="251385A"/>
    <x v="56"/>
    <x v="56"/>
    <s v="Industrial Metering - Flag"/>
    <n v="4424.0200000000004"/>
  </r>
  <r>
    <n v="202502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1"/>
    <x v="6"/>
    <x v="6"/>
    <s v="G381 - Meters"/>
    <s v="252381A"/>
    <x v="54"/>
    <x v="54"/>
    <s v="Meters - Bl - King"/>
    <n v="3127.91"/>
  </r>
  <r>
    <n v="202502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1"/>
    <x v="6"/>
    <x v="6"/>
    <s v="G381 - Meters"/>
    <s v="257381A"/>
    <x v="55"/>
    <x v="55"/>
    <s v="Meters - Bl - SL"/>
    <n v="15845.72"/>
  </r>
  <r>
    <n v="202503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3381A"/>
    <x v="48"/>
    <x v="48"/>
    <s v="Meters - Bl - Pres"/>
    <n v="8924.5400000000009"/>
  </r>
  <r>
    <n v="202503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3385A"/>
    <x v="49"/>
    <x v="49"/>
    <s v="Industrial Metering - Pres"/>
    <n v="4955.5600000000004"/>
  </r>
  <r>
    <n v="202503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5381A"/>
    <x v="50"/>
    <x v="50"/>
    <s v="Meters - Bl - Verde"/>
    <n v="2501.2199999999998"/>
  </r>
  <r>
    <n v="202503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5385A"/>
    <x v="51"/>
    <x v="51"/>
    <s v="Industrial Metering - Verde"/>
    <n v="3712.17"/>
  </r>
  <r>
    <n v="202504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1381A"/>
    <x v="52"/>
    <x v="52"/>
    <s v="Meters - Bl - Flag"/>
    <n v="7777.68"/>
  </r>
  <r>
    <n v="202504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3381A"/>
    <x v="48"/>
    <x v="48"/>
    <s v="Meters - Bl - Pres"/>
    <n v="158.72999999999999"/>
  </r>
  <r>
    <n v="202504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5381A"/>
    <x v="50"/>
    <x v="50"/>
    <s v="Meters - Bl - Verde"/>
    <n v="2535.0300000000002"/>
  </r>
  <r>
    <n v="202504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6381A"/>
    <x v="53"/>
    <x v="53"/>
    <s v="Meters - Bl - Nog"/>
    <n v="2555.48"/>
  </r>
  <r>
    <n v="202504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7385A"/>
    <x v="57"/>
    <x v="57"/>
    <s v="Industrial Metering-Show Low"/>
    <n v="7127.69"/>
  </r>
  <r>
    <n v="202505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1381A"/>
    <x v="52"/>
    <x v="52"/>
    <s v="Meters - Bl - Flag"/>
    <n v="2555.4899999999998"/>
  </r>
  <r>
    <n v="202505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2381A"/>
    <x v="54"/>
    <x v="54"/>
    <s v="Meters - Bl - King"/>
    <n v="-6468.99"/>
  </r>
  <r>
    <n v="202505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3381A"/>
    <x v="48"/>
    <x v="48"/>
    <s v="Meters - Bl - Pres"/>
    <n v="7722.03"/>
  </r>
  <r>
    <n v="202505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7381A"/>
    <x v="55"/>
    <x v="55"/>
    <s v="Meters - Bl - SL"/>
    <n v="2350.0700000000002"/>
  </r>
  <r>
    <n v="202506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1381A"/>
    <x v="52"/>
    <x v="52"/>
    <s v="Meters - Bl - Flag"/>
    <n v="8091.69"/>
  </r>
  <r>
    <n v="202506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3381A"/>
    <x v="48"/>
    <x v="48"/>
    <s v="Meters - Bl - Pres"/>
    <n v="706620.53"/>
  </r>
  <r>
    <n v="202506"/>
    <s v="032"/>
    <s v="16025.0101-Plant in Service"/>
    <s v="XX"/>
    <s v="XX"/>
    <s v="0000"/>
    <s v="00000"/>
    <s v="38100101"/>
    <s v="Meters-G381"/>
    <s v="Work Order Addition"/>
    <s v="Addition"/>
    <s v="Addition-Unit"/>
    <x v="7"/>
    <x v="25"/>
    <x v="6"/>
    <x v="6"/>
    <s v="G381 - Meters"/>
    <s v="253385A"/>
    <x v="49"/>
    <x v="49"/>
    <s v="Industrial Metering - Pres"/>
    <n v="65919.95"/>
  </r>
  <r>
    <n v="202407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9"/>
    <x v="7"/>
    <x v="7"/>
    <s v="G382 - Meter Installations"/>
    <s v="251382A"/>
    <x v="58"/>
    <x v="58"/>
    <s v="Meter Installations - Bl -Flag"/>
    <n v="20780.419999999998"/>
  </r>
  <r>
    <n v="202407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9"/>
    <x v="7"/>
    <x v="7"/>
    <s v="G382 - Meter Installations"/>
    <s v="252382A"/>
    <x v="59"/>
    <x v="59"/>
    <s v="Meter Installations -Bl - King"/>
    <n v="10393.42"/>
  </r>
  <r>
    <n v="202407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9"/>
    <x v="7"/>
    <x v="7"/>
    <s v="G382 - Meter Installations"/>
    <s v="253382A"/>
    <x v="60"/>
    <x v="60"/>
    <s v="Meter Installations -Bl - Pres"/>
    <n v="19250.400000000001"/>
  </r>
  <r>
    <n v="202407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9"/>
    <x v="7"/>
    <x v="7"/>
    <s v="G382 - Meter Installations"/>
    <s v="255382A"/>
    <x v="61"/>
    <x v="61"/>
    <s v="Meter Installations-Bl - Verde"/>
    <n v="5431.15"/>
  </r>
  <r>
    <n v="202407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9"/>
    <x v="7"/>
    <x v="7"/>
    <s v="G382 - Meter Installations"/>
    <s v="257382A"/>
    <x v="62"/>
    <x v="62"/>
    <s v="Meter Installations - Bl -SL"/>
    <n v="7736.11"/>
  </r>
  <r>
    <n v="202407"/>
    <s v="032"/>
    <s v="16025.0101-Plant in Service"/>
    <s v="XX"/>
    <s v="XX"/>
    <s v="0000"/>
    <s v="00000"/>
    <s v="38200101"/>
    <s v="Meter Installations"/>
    <s v="Work Order Addition"/>
    <s v="Addition"/>
    <s v="Addition-Unit"/>
    <x v="9"/>
    <x v="9"/>
    <x v="7"/>
    <x v="7"/>
    <s v="G382 - Meter Installations"/>
    <s v="256382A"/>
    <x v="63"/>
    <x v="63"/>
    <s v="Meter Installations - Bl - Nog"/>
    <n v="831.71"/>
  </r>
  <r>
    <n v="202408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47"/>
    <x v="7"/>
    <x v="7"/>
    <s v="G382 - Meter Installations"/>
    <s v="251382A"/>
    <x v="58"/>
    <x v="58"/>
    <s v="Meter Installations - Bl -Flag"/>
    <n v="17456.650000000001"/>
  </r>
  <r>
    <n v="202408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47"/>
    <x v="7"/>
    <x v="7"/>
    <s v="G382 - Meter Installations"/>
    <s v="252382A"/>
    <x v="59"/>
    <x v="59"/>
    <s v="Meter Installations -Bl - King"/>
    <n v="12308.23"/>
  </r>
  <r>
    <n v="202408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47"/>
    <x v="7"/>
    <x v="7"/>
    <s v="G382 - Meter Installations"/>
    <s v="255382A"/>
    <x v="61"/>
    <x v="61"/>
    <s v="Meter Installations-Bl - Verde"/>
    <n v="9583.5499999999993"/>
  </r>
  <r>
    <n v="202408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47"/>
    <x v="7"/>
    <x v="7"/>
    <s v="G382 - Meter Installations"/>
    <s v="257382A"/>
    <x v="62"/>
    <x v="62"/>
    <s v="Meter Installations - Bl -SL"/>
    <n v="11897.3"/>
  </r>
  <r>
    <n v="202408"/>
    <s v="032"/>
    <s v="16025.0101-Plant in Service"/>
    <s v="XX"/>
    <s v="XX"/>
    <s v="0000"/>
    <s v="00000"/>
    <s v="38200101"/>
    <s v="Meter Installations"/>
    <s v="Work Order Addition"/>
    <s v="Addition"/>
    <s v="Addition-Unit"/>
    <x v="9"/>
    <x v="47"/>
    <x v="7"/>
    <x v="7"/>
    <s v="G382 - Meter Installations"/>
    <s v="256382A"/>
    <x v="63"/>
    <x v="63"/>
    <s v="Meter Installations - Bl - Nog"/>
    <n v="3346.55"/>
  </r>
  <r>
    <n v="202408"/>
    <s v="032"/>
    <s v="16025.0101-Plant in Service"/>
    <s v="XX"/>
    <s v="XX"/>
    <s v="0000"/>
    <s v="00000"/>
    <s v="38200101"/>
    <s v="Meter Installations"/>
    <s v="Work Order Addition"/>
    <s v="Addition"/>
    <s v="Addition-Unit"/>
    <x v="0"/>
    <x v="47"/>
    <x v="7"/>
    <x v="7"/>
    <s v="G382 - Meter Installations"/>
    <s v="253382A"/>
    <x v="60"/>
    <x v="60"/>
    <s v="Meter Installations -Bl - Pres"/>
    <n v="20891.29"/>
  </r>
  <r>
    <n v="202409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48"/>
    <x v="7"/>
    <x v="7"/>
    <s v="G382 - Meter Installations"/>
    <s v="251382A"/>
    <x v="58"/>
    <x v="58"/>
    <s v="Meter Installations - Bl -Flag"/>
    <n v="14509.22"/>
  </r>
  <r>
    <n v="202409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48"/>
    <x v="7"/>
    <x v="7"/>
    <s v="G382 - Meter Installations"/>
    <s v="252382A"/>
    <x v="59"/>
    <x v="59"/>
    <s v="Meter Installations -Bl - King"/>
    <n v="8742.4599999999991"/>
  </r>
  <r>
    <n v="202409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48"/>
    <x v="7"/>
    <x v="7"/>
    <s v="G382 - Meter Installations"/>
    <s v="253382A"/>
    <x v="60"/>
    <x v="60"/>
    <s v="Meter Installations -Bl - Pres"/>
    <n v="17483.46"/>
  </r>
  <r>
    <n v="202409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48"/>
    <x v="7"/>
    <x v="7"/>
    <s v="G382 - Meter Installations"/>
    <s v="255382A"/>
    <x v="61"/>
    <x v="61"/>
    <s v="Meter Installations-Bl - Verde"/>
    <n v="5179.37"/>
  </r>
  <r>
    <n v="202409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48"/>
    <x v="7"/>
    <x v="7"/>
    <s v="G382 - Meter Installations"/>
    <s v="257382A"/>
    <x v="62"/>
    <x v="62"/>
    <s v="Meter Installations - Bl -SL"/>
    <n v="7178.53"/>
  </r>
  <r>
    <n v="202409"/>
    <s v="032"/>
    <s v="16025.0101-Plant in Service"/>
    <s v="XX"/>
    <s v="XX"/>
    <s v="0000"/>
    <s v="00000"/>
    <s v="38200101"/>
    <s v="Meter Installations"/>
    <s v="Work Order Addition"/>
    <s v="Addition"/>
    <s v="Addition-Unit"/>
    <x v="10"/>
    <x v="48"/>
    <x v="7"/>
    <x v="7"/>
    <s v="G382 - Meter Installations"/>
    <s v="256382A"/>
    <x v="63"/>
    <x v="63"/>
    <s v="Meter Installations - Bl - Nog"/>
    <n v="678.58"/>
  </r>
  <r>
    <n v="202410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49"/>
    <x v="7"/>
    <x v="7"/>
    <s v="G382 - Meter Installations"/>
    <s v="252382A"/>
    <x v="59"/>
    <x v="59"/>
    <s v="Meter Installations -Bl - King"/>
    <n v="8177.03"/>
  </r>
  <r>
    <n v="202410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49"/>
    <x v="7"/>
    <x v="7"/>
    <s v="G382 - Meter Installations"/>
    <s v="253382A"/>
    <x v="60"/>
    <x v="60"/>
    <s v="Meter Installations -Bl - Pres"/>
    <n v="20637.73"/>
  </r>
  <r>
    <n v="202410"/>
    <s v="032"/>
    <s v="16025.0101-Plant in Service"/>
    <s v="XX"/>
    <s v="XX"/>
    <s v="0000"/>
    <s v="00000"/>
    <s v="38200101"/>
    <s v="Meter Installations"/>
    <s v="Work Order Addition"/>
    <s v="Addition"/>
    <s v="Addition-Unit"/>
    <x v="9"/>
    <x v="49"/>
    <x v="7"/>
    <x v="7"/>
    <s v="G382 - Meter Installations"/>
    <s v="256382A"/>
    <x v="63"/>
    <x v="63"/>
    <s v="Meter Installations - Bl - Nog"/>
    <n v="681.4"/>
  </r>
  <r>
    <n v="202410"/>
    <s v="032"/>
    <s v="16025.0101-Plant in Service"/>
    <s v="XX"/>
    <s v="XX"/>
    <s v="0000"/>
    <s v="00000"/>
    <s v="38200101"/>
    <s v="Meter Installations"/>
    <s v="Work Order Addition"/>
    <s v="Addition"/>
    <s v="Addition-Unit"/>
    <x v="11"/>
    <x v="49"/>
    <x v="7"/>
    <x v="7"/>
    <s v="G382 - Meter Installations"/>
    <s v="251382A"/>
    <x v="58"/>
    <x v="58"/>
    <s v="Meter Installations - Bl -Flag"/>
    <n v="15655.76"/>
  </r>
  <r>
    <n v="202410"/>
    <s v="032"/>
    <s v="16025.0101-Plant in Service"/>
    <s v="XX"/>
    <s v="XX"/>
    <s v="0000"/>
    <s v="00000"/>
    <s v="38200101"/>
    <s v="Meter Installations"/>
    <s v="Work Order Addition"/>
    <s v="Addition"/>
    <s v="Addition-Unit"/>
    <x v="11"/>
    <x v="49"/>
    <x v="7"/>
    <x v="7"/>
    <s v="G382 - Meter Installations"/>
    <s v="255382A"/>
    <x v="61"/>
    <x v="61"/>
    <s v="Meter Installations-Bl - Verde"/>
    <n v="7696.58"/>
  </r>
  <r>
    <n v="202410"/>
    <s v="032"/>
    <s v="16025.0101-Plant in Service"/>
    <s v="XX"/>
    <s v="XX"/>
    <s v="0000"/>
    <s v="00000"/>
    <s v="38200101"/>
    <s v="Meter Installations"/>
    <s v="Work Order Addition"/>
    <s v="Addition"/>
    <s v="Addition-Unit"/>
    <x v="11"/>
    <x v="49"/>
    <x v="7"/>
    <x v="7"/>
    <s v="G382 - Meter Installations"/>
    <s v="257382A"/>
    <x v="62"/>
    <x v="62"/>
    <s v="Meter Installations - Bl -SL"/>
    <n v="8128.02"/>
  </r>
  <r>
    <n v="202411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50"/>
    <x v="7"/>
    <x v="7"/>
    <s v="G382 - Meter Installations"/>
    <s v="252382A"/>
    <x v="59"/>
    <x v="59"/>
    <s v="Meter Installations -Bl - King"/>
    <n v="10338.530000000001"/>
  </r>
  <r>
    <n v="202411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50"/>
    <x v="7"/>
    <x v="7"/>
    <s v="G382 - Meter Installations"/>
    <s v="255382A"/>
    <x v="61"/>
    <x v="61"/>
    <s v="Meter Installations-Bl - Verde"/>
    <n v="4188.1899999999996"/>
  </r>
  <r>
    <n v="202411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50"/>
    <x v="7"/>
    <x v="7"/>
    <s v="G382 - Meter Installations"/>
    <s v="257382A"/>
    <x v="62"/>
    <x v="62"/>
    <s v="Meter Installations - Bl -SL"/>
    <n v="2250.5100000000002"/>
  </r>
  <r>
    <n v="202411"/>
    <s v="032"/>
    <s v="16025.0101-Plant in Service"/>
    <s v="XX"/>
    <s v="XX"/>
    <s v="0000"/>
    <s v="00000"/>
    <s v="38200101"/>
    <s v="Meter Installations"/>
    <s v="Work Order Addition"/>
    <s v="Addition"/>
    <s v="Addition-Unit"/>
    <x v="1"/>
    <x v="50"/>
    <x v="7"/>
    <x v="7"/>
    <s v="G382 - Meter Installations"/>
    <s v="251382A"/>
    <x v="58"/>
    <x v="58"/>
    <s v="Meter Installations - Bl -Flag"/>
    <n v="17420.59"/>
  </r>
  <r>
    <n v="202411"/>
    <s v="032"/>
    <s v="16025.0101-Plant in Service"/>
    <s v="XX"/>
    <s v="XX"/>
    <s v="0000"/>
    <s v="00000"/>
    <s v="38200101"/>
    <s v="Meter Installations"/>
    <s v="Work Order Addition"/>
    <s v="Addition"/>
    <s v="Addition-Unit"/>
    <x v="1"/>
    <x v="50"/>
    <x v="7"/>
    <x v="7"/>
    <s v="G382 - Meter Installations"/>
    <s v="253382A"/>
    <x v="60"/>
    <x v="60"/>
    <s v="Meter Installations -Bl - Pres"/>
    <n v="21989.53"/>
  </r>
  <r>
    <n v="202411"/>
    <s v="032"/>
    <s v="16025.0101-Plant in Service"/>
    <s v="XX"/>
    <s v="XX"/>
    <s v="0000"/>
    <s v="00000"/>
    <s v="38200101"/>
    <s v="Meter Installations"/>
    <s v="Work Order Addition"/>
    <s v="Addition"/>
    <s v="Addition-Unit"/>
    <x v="1"/>
    <x v="50"/>
    <x v="7"/>
    <x v="7"/>
    <s v="G382 - Meter Installations"/>
    <s v="256382A"/>
    <x v="63"/>
    <x v="63"/>
    <s v="Meter Installations - Bl - Nog"/>
    <n v="1764.86"/>
  </r>
  <r>
    <n v="202412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51"/>
    <x v="7"/>
    <x v="7"/>
    <s v="G382 - Meter Installations"/>
    <s v="253382A"/>
    <x v="60"/>
    <x v="60"/>
    <s v="Meter Installations -Bl - Pres"/>
    <n v="16382.68"/>
  </r>
  <r>
    <n v="202412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51"/>
    <x v="7"/>
    <x v="7"/>
    <s v="G382 - Meter Installations"/>
    <s v="255382A"/>
    <x v="61"/>
    <x v="61"/>
    <s v="Meter Installations-Bl - Verde"/>
    <n v="8728.8700000000008"/>
  </r>
  <r>
    <n v="202412"/>
    <s v="032"/>
    <s v="16025.0101-Plant in Service"/>
    <s v="XX"/>
    <s v="XX"/>
    <s v="0000"/>
    <s v="00000"/>
    <s v="38200101"/>
    <s v="Meter Installations"/>
    <s v="Work Order Addition"/>
    <s v="Addition"/>
    <s v="Addition-Unit"/>
    <x v="3"/>
    <x v="51"/>
    <x v="7"/>
    <x v="7"/>
    <s v="G382 - Meter Installations"/>
    <s v="257382A"/>
    <x v="62"/>
    <x v="62"/>
    <s v="Meter Installations - Bl -SL"/>
    <n v="9656.42"/>
  </r>
  <r>
    <n v="202412"/>
    <s v="032"/>
    <s v="16025.0101-Plant in Service"/>
    <s v="XX"/>
    <s v="XX"/>
    <s v="0000"/>
    <s v="00000"/>
    <s v="38200101"/>
    <s v="Meter Installations"/>
    <s v="Work Order Addition"/>
    <s v="Addition"/>
    <s v="Addition-Unit"/>
    <x v="12"/>
    <x v="51"/>
    <x v="7"/>
    <x v="7"/>
    <s v="G382 - Meter Installations"/>
    <s v="251382A"/>
    <x v="58"/>
    <x v="58"/>
    <s v="Meter Installations - Bl -Flag"/>
    <n v="14964.69"/>
  </r>
  <r>
    <n v="202412"/>
    <s v="032"/>
    <s v="16025.0101-Plant in Service"/>
    <s v="XX"/>
    <s v="XX"/>
    <s v="0000"/>
    <s v="00000"/>
    <s v="38200101"/>
    <s v="Meter Installations"/>
    <s v="Work Order Addition"/>
    <s v="Addition"/>
    <s v="Addition-Unit"/>
    <x v="12"/>
    <x v="51"/>
    <x v="7"/>
    <x v="7"/>
    <s v="G382 - Meter Installations"/>
    <s v="252382A"/>
    <x v="59"/>
    <x v="59"/>
    <s v="Meter Installations -Bl - King"/>
    <n v="5745.28"/>
  </r>
  <r>
    <n v="202412"/>
    <s v="032"/>
    <s v="16025.0101-Plant in Service"/>
    <s v="XX"/>
    <s v="XX"/>
    <s v="0000"/>
    <s v="00000"/>
    <s v="38200101"/>
    <s v="Meter Installations"/>
    <s v="Work Order Addition"/>
    <s v="Addition"/>
    <s v="Addition-Unit"/>
    <x v="12"/>
    <x v="51"/>
    <x v="7"/>
    <x v="7"/>
    <s v="G382 - Meter Installations"/>
    <s v="256382A"/>
    <x v="63"/>
    <x v="63"/>
    <s v="Meter Installations - Bl - Nog"/>
    <n v="517.24"/>
  </r>
  <r>
    <n v="202501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2"/>
    <x v="7"/>
    <x v="7"/>
    <s v="G382 - Meter Installations"/>
    <s v="251382A"/>
    <x v="58"/>
    <x v="58"/>
    <s v="Meter Installations - Bl -Flag"/>
    <n v="6280.31"/>
  </r>
  <r>
    <n v="202501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2"/>
    <x v="7"/>
    <x v="7"/>
    <s v="G382 - Meter Installations"/>
    <s v="252382A"/>
    <x v="59"/>
    <x v="59"/>
    <s v="Meter Installations -Bl - King"/>
    <n v="16717.93"/>
  </r>
  <r>
    <n v="202501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2"/>
    <x v="7"/>
    <x v="7"/>
    <s v="G382 - Meter Installations"/>
    <s v="253382A"/>
    <x v="60"/>
    <x v="60"/>
    <s v="Meter Installations -Bl - Pres"/>
    <n v="12707.6"/>
  </r>
  <r>
    <n v="202501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2"/>
    <x v="7"/>
    <x v="7"/>
    <s v="G382 - Meter Installations"/>
    <s v="255382A"/>
    <x v="61"/>
    <x v="61"/>
    <s v="Meter Installations-Bl - Verde"/>
    <n v="6593.2"/>
  </r>
  <r>
    <n v="202501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2"/>
    <x v="7"/>
    <x v="7"/>
    <s v="G382 - Meter Installations"/>
    <s v="256382A"/>
    <x v="63"/>
    <x v="63"/>
    <s v="Meter Installations - Bl - Nog"/>
    <n v="1856.9"/>
  </r>
  <r>
    <n v="202501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2"/>
    <x v="7"/>
    <x v="7"/>
    <s v="G382 - Meter Installations"/>
    <s v="257382A"/>
    <x v="62"/>
    <x v="62"/>
    <s v="Meter Installations - Bl -SL"/>
    <n v="6002.16"/>
  </r>
  <r>
    <n v="202502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21"/>
    <x v="7"/>
    <x v="7"/>
    <s v="G382 - Meter Installations"/>
    <s v="251382A"/>
    <x v="58"/>
    <x v="58"/>
    <s v="Meter Installations - Bl -Flag"/>
    <n v="18095.099999999999"/>
  </r>
  <r>
    <n v="202502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21"/>
    <x v="7"/>
    <x v="7"/>
    <s v="G382 - Meter Installations"/>
    <s v="253382A"/>
    <x v="60"/>
    <x v="60"/>
    <s v="Meter Installations -Bl - Pres"/>
    <n v="18842.03"/>
  </r>
  <r>
    <n v="202502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21"/>
    <x v="7"/>
    <x v="7"/>
    <s v="G382 - Meter Installations"/>
    <s v="252382A"/>
    <x v="59"/>
    <x v="59"/>
    <s v="Meter Installations -Bl - King"/>
    <n v="11615.74"/>
  </r>
  <r>
    <n v="202502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21"/>
    <x v="7"/>
    <x v="7"/>
    <s v="G382 - Meter Installations"/>
    <s v="255382A"/>
    <x v="61"/>
    <x v="61"/>
    <s v="Meter Installations-Bl - Verde"/>
    <n v="4991.8999999999996"/>
  </r>
  <r>
    <n v="202502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21"/>
    <x v="7"/>
    <x v="7"/>
    <s v="G382 - Meter Installations"/>
    <s v="256382A"/>
    <x v="63"/>
    <x v="63"/>
    <s v="Meter Installations - Bl - Nog"/>
    <n v="1391.46"/>
  </r>
  <r>
    <n v="202502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21"/>
    <x v="7"/>
    <x v="7"/>
    <s v="G382 - Meter Installations"/>
    <s v="257382A"/>
    <x v="62"/>
    <x v="62"/>
    <s v="Meter Installations - Bl -SL"/>
    <n v="7574.59"/>
  </r>
  <r>
    <n v="202503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25"/>
    <x v="7"/>
    <x v="7"/>
    <s v="G382 - Meter Installations"/>
    <s v="251382A"/>
    <x v="58"/>
    <x v="58"/>
    <s v="Meter Installations - Bl -Flag"/>
    <n v="17529.84"/>
  </r>
  <r>
    <n v="202503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25"/>
    <x v="7"/>
    <x v="7"/>
    <s v="G382 - Meter Installations"/>
    <s v="253382A"/>
    <x v="60"/>
    <x v="60"/>
    <s v="Meter Installations -Bl - Pres"/>
    <n v="21133.7"/>
  </r>
  <r>
    <n v="202503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25"/>
    <x v="7"/>
    <x v="7"/>
    <s v="G382 - Meter Installations"/>
    <s v="252382A"/>
    <x v="59"/>
    <x v="59"/>
    <s v="Meter Installations -Bl - King"/>
    <n v="11494.33"/>
  </r>
  <r>
    <n v="202503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25"/>
    <x v="7"/>
    <x v="7"/>
    <s v="G382 - Meter Installations"/>
    <s v="255382A"/>
    <x v="61"/>
    <x v="61"/>
    <s v="Meter Installations-Bl - Verde"/>
    <n v="11266.9"/>
  </r>
  <r>
    <n v="202503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25"/>
    <x v="7"/>
    <x v="7"/>
    <s v="G382 - Meter Installations"/>
    <s v="257382A"/>
    <x v="62"/>
    <x v="62"/>
    <s v="Meter Installations - Bl -SL"/>
    <n v="9292.7099999999991"/>
  </r>
  <r>
    <n v="202503"/>
    <s v="032"/>
    <s v="16025.0101-Plant in Service"/>
    <s v="XX"/>
    <s v="XX"/>
    <s v="0000"/>
    <s v="00000"/>
    <s v="38200101"/>
    <s v="Meter Installations"/>
    <s v="Work Order Addition"/>
    <s v="Addition"/>
    <s v="Addition-Unit"/>
    <x v="2"/>
    <x v="25"/>
    <x v="7"/>
    <x v="7"/>
    <s v="G382 - Meter Installations"/>
    <s v="256382A"/>
    <x v="63"/>
    <x v="63"/>
    <s v="Meter Installations - Bl - Nog"/>
    <n v="2880.95"/>
  </r>
  <r>
    <n v="202504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52"/>
    <x v="7"/>
    <x v="7"/>
    <s v="G382 - Meter Installations"/>
    <s v="251382A"/>
    <x v="58"/>
    <x v="58"/>
    <s v="Meter Installations - Bl -Flag"/>
    <n v="26502.02"/>
  </r>
  <r>
    <n v="202504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52"/>
    <x v="7"/>
    <x v="7"/>
    <s v="G382 - Meter Installations"/>
    <s v="253382A"/>
    <x v="60"/>
    <x v="60"/>
    <s v="Meter Installations -Bl - Pres"/>
    <n v="28913.1"/>
  </r>
  <r>
    <n v="202504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52"/>
    <x v="7"/>
    <x v="7"/>
    <s v="G382 - Meter Installations"/>
    <s v="252382A"/>
    <x v="59"/>
    <x v="59"/>
    <s v="Meter Installations -Bl - King"/>
    <n v="19800.59"/>
  </r>
  <r>
    <n v="202504"/>
    <s v="032"/>
    <s v="16025.0101-Plant in Service"/>
    <s v="XX"/>
    <s v="XX"/>
    <s v="0000"/>
    <s v="00000"/>
    <s v="38200101"/>
    <s v="Meter Installations"/>
    <s v="Work Order Addition"/>
    <s v="Addition"/>
    <s v="Addition-Unit"/>
    <x v="14"/>
    <x v="52"/>
    <x v="7"/>
    <x v="7"/>
    <s v="G382 - Meter Installations"/>
    <s v="255382A"/>
    <x v="61"/>
    <x v="61"/>
    <s v="Meter Installations-Bl - Verde"/>
    <n v="13293.04"/>
  </r>
  <r>
    <n v="202504"/>
    <s v="032"/>
    <s v="16025.0101-Plant in Service"/>
    <s v="XX"/>
    <s v="XX"/>
    <s v="0000"/>
    <s v="00000"/>
    <s v="38200101"/>
    <s v="Meter Installations"/>
    <s v="Work Order Addition"/>
    <s v="Addition"/>
    <s v="Addition-Unit"/>
    <x v="14"/>
    <x v="52"/>
    <x v="7"/>
    <x v="7"/>
    <s v="G382 - Meter Installations"/>
    <s v="256382A"/>
    <x v="63"/>
    <x v="63"/>
    <s v="Meter Installations - Bl - Nog"/>
    <n v="4433.17"/>
  </r>
  <r>
    <n v="202504"/>
    <s v="032"/>
    <s v="16025.0101-Plant in Service"/>
    <s v="XX"/>
    <s v="XX"/>
    <s v="0000"/>
    <s v="00000"/>
    <s v="38200101"/>
    <s v="Meter Installations"/>
    <s v="Work Order Addition"/>
    <s v="Addition"/>
    <s v="Addition-Unit"/>
    <x v="14"/>
    <x v="52"/>
    <x v="7"/>
    <x v="7"/>
    <s v="G382 - Meter Installations"/>
    <s v="257382A"/>
    <x v="62"/>
    <x v="62"/>
    <s v="Meter Installations - Bl -SL"/>
    <n v="13642.9"/>
  </r>
  <r>
    <n v="202505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53"/>
    <x v="7"/>
    <x v="7"/>
    <s v="G382 - Meter Installations"/>
    <s v="252382A"/>
    <x v="59"/>
    <x v="59"/>
    <s v="Meter Installations -Bl - King"/>
    <n v="22448.91"/>
  </r>
  <r>
    <n v="202505"/>
    <s v="032"/>
    <s v="16025.0101-Plant in Service"/>
    <s v="XX"/>
    <s v="XX"/>
    <s v="0000"/>
    <s v="00000"/>
    <s v="38200101"/>
    <s v="Meter Installations"/>
    <s v="Work Order Addition"/>
    <s v="Addition"/>
    <s v="Addition-Unit"/>
    <x v="15"/>
    <x v="53"/>
    <x v="7"/>
    <x v="7"/>
    <s v="G382 - Meter Installations"/>
    <s v="251382A"/>
    <x v="58"/>
    <x v="58"/>
    <s v="Meter Installations - Bl -Flag"/>
    <n v="26650.23"/>
  </r>
  <r>
    <n v="202505"/>
    <s v="032"/>
    <s v="16025.0101-Plant in Service"/>
    <s v="XX"/>
    <s v="XX"/>
    <s v="0000"/>
    <s v="00000"/>
    <s v="38200101"/>
    <s v="Meter Installations"/>
    <s v="Work Order Addition"/>
    <s v="Addition"/>
    <s v="Addition-Unit"/>
    <x v="15"/>
    <x v="53"/>
    <x v="7"/>
    <x v="7"/>
    <s v="G382 - Meter Installations"/>
    <s v="253382A"/>
    <x v="60"/>
    <x v="60"/>
    <s v="Meter Installations -Bl - Pres"/>
    <n v="24300.03"/>
  </r>
  <r>
    <n v="202505"/>
    <s v="032"/>
    <s v="16025.0101-Plant in Service"/>
    <s v="XX"/>
    <s v="XX"/>
    <s v="0000"/>
    <s v="00000"/>
    <s v="38200101"/>
    <s v="Meter Installations"/>
    <s v="Work Order Addition"/>
    <s v="Addition"/>
    <s v="Addition-Unit"/>
    <x v="15"/>
    <x v="53"/>
    <x v="7"/>
    <x v="7"/>
    <s v="G382 - Meter Installations"/>
    <s v="255382A"/>
    <x v="61"/>
    <x v="61"/>
    <s v="Meter Installations-Bl - Verde"/>
    <n v="6285.06"/>
  </r>
  <r>
    <n v="202505"/>
    <s v="032"/>
    <s v="16025.0101-Plant in Service"/>
    <s v="XX"/>
    <s v="XX"/>
    <s v="0000"/>
    <s v="00000"/>
    <s v="38200101"/>
    <s v="Meter Installations"/>
    <s v="Work Order Addition"/>
    <s v="Addition"/>
    <s v="Addition-Unit"/>
    <x v="15"/>
    <x v="53"/>
    <x v="7"/>
    <x v="7"/>
    <s v="G382 - Meter Installations"/>
    <s v="256382A"/>
    <x v="63"/>
    <x v="63"/>
    <s v="Meter Installations - Bl - Nog"/>
    <n v="1328.84"/>
  </r>
  <r>
    <n v="202505"/>
    <s v="032"/>
    <s v="16025.0101-Plant in Service"/>
    <s v="XX"/>
    <s v="XX"/>
    <s v="0000"/>
    <s v="00000"/>
    <s v="38200101"/>
    <s v="Meter Installations"/>
    <s v="Work Order Addition"/>
    <s v="Addition"/>
    <s v="Addition-Unit"/>
    <x v="15"/>
    <x v="53"/>
    <x v="7"/>
    <x v="7"/>
    <s v="G382 - Meter Installations"/>
    <s v="257382A"/>
    <x v="62"/>
    <x v="62"/>
    <s v="Meter Installations - Bl -SL"/>
    <n v="17883.740000000002"/>
  </r>
  <r>
    <n v="202506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54"/>
    <x v="7"/>
    <x v="7"/>
    <s v="G382 - Meter Installations"/>
    <s v="251382A"/>
    <x v="58"/>
    <x v="58"/>
    <s v="Meter Installations - Bl -Flag"/>
    <n v="-5575.97"/>
  </r>
  <r>
    <n v="202506"/>
    <s v="032"/>
    <s v="16025.0101-Plant in Service"/>
    <s v="XX"/>
    <s v="XX"/>
    <s v="0000"/>
    <s v="00000"/>
    <s v="38200101"/>
    <s v="Meter Installations"/>
    <s v="Work Order Addition"/>
    <s v="Addition"/>
    <s v="Addition-Unit"/>
    <x v="7"/>
    <x v="54"/>
    <x v="7"/>
    <x v="7"/>
    <s v="G382 - Meter Installations"/>
    <s v="253382A"/>
    <x v="60"/>
    <x v="60"/>
    <s v="Meter Installations -Bl - Pres"/>
    <n v="-4754.45"/>
  </r>
  <r>
    <n v="202506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54"/>
    <x v="7"/>
    <x v="7"/>
    <s v="G382 - Meter Installations"/>
    <s v="252382A"/>
    <x v="59"/>
    <x v="59"/>
    <s v="Meter Installations -Bl - King"/>
    <n v="-10740.64"/>
  </r>
  <r>
    <n v="202506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54"/>
    <x v="7"/>
    <x v="7"/>
    <s v="G382 - Meter Installations"/>
    <s v="255382A"/>
    <x v="61"/>
    <x v="61"/>
    <s v="Meter Installations-Bl - Verde"/>
    <n v="13357.23"/>
  </r>
  <r>
    <n v="202506"/>
    <s v="032"/>
    <s v="16025.0101-Plant in Service"/>
    <s v="XX"/>
    <s v="XX"/>
    <s v="0000"/>
    <s v="00000"/>
    <s v="38200101"/>
    <s v="Meter Installations"/>
    <s v="Work Order Addition"/>
    <s v="Addition"/>
    <s v="Addition-Unit"/>
    <x v="13"/>
    <x v="54"/>
    <x v="7"/>
    <x v="7"/>
    <s v="G382 - Meter Installations"/>
    <s v="257382A"/>
    <x v="62"/>
    <x v="62"/>
    <s v="Meter Installations - Bl -SL"/>
    <n v="-10522.81"/>
  </r>
  <r>
    <n v="202506"/>
    <s v="032"/>
    <s v="16025.0101-Plant in Service"/>
    <s v="XX"/>
    <s v="XX"/>
    <s v="0000"/>
    <s v="00000"/>
    <s v="38200101"/>
    <s v="Meter Installations"/>
    <s v="Work Order Addition"/>
    <s v="Addition"/>
    <s v="Addition-Unit"/>
    <x v="16"/>
    <x v="54"/>
    <x v="7"/>
    <x v="7"/>
    <s v="G382 - Meter Installations"/>
    <s v="256382A"/>
    <x v="63"/>
    <x v="63"/>
    <s v="Meter Installations - Bl - Nog"/>
    <n v="274.14999999999998"/>
  </r>
  <r>
    <n v="202407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1383A"/>
    <x v="64"/>
    <x v="64"/>
    <s v="Regulators - Blanket - Flag"/>
    <n v="4203.8500000000004"/>
  </r>
  <r>
    <n v="202407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2383A"/>
    <x v="65"/>
    <x v="65"/>
    <s v="Regulators - Blanket - King"/>
    <n v="3496.98"/>
  </r>
  <r>
    <n v="202407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3383A"/>
    <x v="66"/>
    <x v="66"/>
    <s v="Regulators - Blanket - Pres"/>
    <n v="3365.73"/>
  </r>
  <r>
    <n v="202407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6383A"/>
    <x v="67"/>
    <x v="67"/>
    <s v="Regulators - Blanket - Nog"/>
    <n v="684.91"/>
  </r>
  <r>
    <n v="202407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7383A"/>
    <x v="68"/>
    <x v="68"/>
    <s v="Regulators - Blanket - SL"/>
    <n v="2565.3200000000002"/>
  </r>
  <r>
    <n v="202408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1383A"/>
    <x v="64"/>
    <x v="64"/>
    <s v="Regulators - Blanket - Flag"/>
    <n v="1085.33"/>
  </r>
  <r>
    <n v="202408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2383A"/>
    <x v="65"/>
    <x v="65"/>
    <s v="Regulators - Blanket - King"/>
    <n v="1532.29"/>
  </r>
  <r>
    <n v="202408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3383A"/>
    <x v="66"/>
    <x v="66"/>
    <s v="Regulators - Blanket - Pres"/>
    <n v="7329.41"/>
  </r>
  <r>
    <n v="202408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5383A"/>
    <x v="69"/>
    <x v="69"/>
    <s v="Regulators - Blanket - Verde"/>
    <n v="496.96"/>
  </r>
  <r>
    <n v="202408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6383A"/>
    <x v="67"/>
    <x v="67"/>
    <s v="Regulators - Blanket - Nog"/>
    <n v="41.41"/>
  </r>
  <r>
    <n v="202409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1383A"/>
    <x v="64"/>
    <x v="64"/>
    <s v="Regulators - Blanket - Flag"/>
    <n v="4020.96"/>
  </r>
  <r>
    <n v="202409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2383A"/>
    <x v="65"/>
    <x v="65"/>
    <s v="Regulators - Blanket - King"/>
    <n v="7003.05"/>
  </r>
  <r>
    <n v="202409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5383A"/>
    <x v="69"/>
    <x v="69"/>
    <s v="Regulators - Blanket - Verde"/>
    <n v="1390.2"/>
  </r>
  <r>
    <n v="202409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5385A"/>
    <x v="51"/>
    <x v="51"/>
    <s v="Industrial Metering - Verde"/>
    <n v="1005.43"/>
  </r>
  <r>
    <n v="202409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6383A"/>
    <x v="67"/>
    <x v="67"/>
    <s v="Regulators - Blanket - Nog"/>
    <n v="207.07"/>
  </r>
  <r>
    <n v="202409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7383A"/>
    <x v="68"/>
    <x v="68"/>
    <s v="Regulators - Blanket - SL"/>
    <n v="2605.59"/>
  </r>
  <r>
    <n v="202410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1383A"/>
    <x v="64"/>
    <x v="64"/>
    <s v="Regulators - Blanket - Flag"/>
    <n v="3585.69"/>
  </r>
  <r>
    <n v="202410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2383A"/>
    <x v="65"/>
    <x v="65"/>
    <s v="Regulators - Blanket - King"/>
    <n v="1576.48"/>
  </r>
  <r>
    <n v="202410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3383A"/>
    <x v="66"/>
    <x v="66"/>
    <s v="Regulators - Blanket - Pres"/>
    <n v="4131.7"/>
  </r>
  <r>
    <n v="202410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5383A"/>
    <x v="69"/>
    <x v="69"/>
    <s v="Regulators - Blanket - Verde"/>
    <n v="511.28"/>
  </r>
  <r>
    <n v="202410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6383A"/>
    <x v="67"/>
    <x v="67"/>
    <s v="Regulators - Blanket - Nog"/>
    <n v="42.6"/>
  </r>
  <r>
    <n v="202410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7383A"/>
    <x v="68"/>
    <x v="68"/>
    <s v="Regulators - Blanket - SL"/>
    <n v="1533.84"/>
  </r>
  <r>
    <n v="202411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1383A"/>
    <x v="64"/>
    <x v="64"/>
    <s v="Regulators - Blanket - Flag"/>
    <n v="3578.99"/>
  </r>
  <r>
    <n v="202411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2383A"/>
    <x v="65"/>
    <x v="65"/>
    <s v="Regulators - Blanket - King"/>
    <n v="3023.7"/>
  </r>
  <r>
    <n v="202411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3383A"/>
    <x v="66"/>
    <x v="66"/>
    <s v="Regulators - Blanket - Pres"/>
    <n v="2913.82"/>
  </r>
  <r>
    <n v="202411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5383A"/>
    <x v="69"/>
    <x v="69"/>
    <s v="Regulators - Blanket - Verde"/>
    <n v="2771.65"/>
  </r>
  <r>
    <n v="202411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6383A"/>
    <x v="67"/>
    <x v="67"/>
    <s v="Regulators - Blanket - Nog"/>
    <n v="213.02"/>
  </r>
  <r>
    <n v="202412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1383A"/>
    <x v="64"/>
    <x v="64"/>
    <s v="Regulators - Blanket - Flag"/>
    <n v="1789.48"/>
  </r>
  <r>
    <n v="202412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2383A"/>
    <x v="65"/>
    <x v="65"/>
    <s v="Regulators - Blanket - King"/>
    <n v="3023.7"/>
  </r>
  <r>
    <n v="202412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3383A"/>
    <x v="66"/>
    <x v="66"/>
    <s v="Regulators - Blanket - Pres"/>
    <n v="5786.44"/>
  </r>
  <r>
    <n v="202412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3385A"/>
    <x v="49"/>
    <x v="49"/>
    <s v="Industrial Metering - Pres"/>
    <n v="319.51"/>
  </r>
  <r>
    <n v="202412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5383A"/>
    <x v="69"/>
    <x v="69"/>
    <s v="Regulators - Blanket - Verde"/>
    <n v="1950.03"/>
  </r>
  <r>
    <n v="202412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6383A"/>
    <x v="67"/>
    <x v="67"/>
    <s v="Regulators - Blanket - Nog"/>
    <n v="589.4"/>
  </r>
  <r>
    <n v="202412"/>
    <s v="032"/>
    <s v="16025.0101-Plant in Service"/>
    <s v="XX"/>
    <s v="XX"/>
    <s v="0000"/>
    <s v="00000"/>
    <s v="38300101"/>
    <s v="Regulators-G383"/>
    <s v="Work Order Addition"/>
    <s v="Addition"/>
    <s v="Addition-Unit"/>
    <x v="3"/>
    <x v="9"/>
    <x v="8"/>
    <x v="8"/>
    <s v="G383 - House Regulators"/>
    <s v="257383A"/>
    <x v="68"/>
    <x v="68"/>
    <s v="Regulators - Blanket - SL"/>
    <n v="4064.09"/>
  </r>
  <r>
    <n v="202501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"/>
    <x v="8"/>
    <x v="8"/>
    <s v="G383 - House Regulators"/>
    <s v="251383A"/>
    <x v="64"/>
    <x v="64"/>
    <s v="Regulators - Blanket - Flag"/>
    <n v="1299.29"/>
  </r>
  <r>
    <n v="202501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"/>
    <x v="8"/>
    <x v="8"/>
    <s v="G383 - House Regulators"/>
    <s v="252383A"/>
    <x v="65"/>
    <x v="65"/>
    <s v="Regulators - Blanket - King"/>
    <n v="6497.7"/>
  </r>
  <r>
    <n v="202501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"/>
    <x v="8"/>
    <x v="8"/>
    <s v="G383 - House Regulators"/>
    <s v="253383A"/>
    <x v="66"/>
    <x v="66"/>
    <s v="Regulators - Blanket - Pres"/>
    <n v="4234.63"/>
  </r>
  <r>
    <n v="202501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"/>
    <x v="8"/>
    <x v="8"/>
    <s v="G383 - House Regulators"/>
    <s v="255383A"/>
    <x v="69"/>
    <x v="69"/>
    <s v="Regulators - Blanket - Verde"/>
    <n v="2109.42"/>
  </r>
  <r>
    <n v="202501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"/>
    <x v="8"/>
    <x v="8"/>
    <s v="G383 - House Regulators"/>
    <s v="256383A"/>
    <x v="67"/>
    <x v="67"/>
    <s v="Regulators - Blanket - Nog"/>
    <n v="580.33000000000004"/>
  </r>
  <r>
    <n v="202501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"/>
    <x v="8"/>
    <x v="8"/>
    <s v="G383 - House Regulators"/>
    <s v="257383A"/>
    <x v="68"/>
    <x v="68"/>
    <s v="Regulators - Blanket - SL"/>
    <n v="3104.17"/>
  </r>
  <r>
    <n v="202502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1"/>
    <x v="8"/>
    <x v="8"/>
    <s v="G383 - House Regulators"/>
    <s v="251383A"/>
    <x v="64"/>
    <x v="64"/>
    <s v="Regulators - Blanket - Flag"/>
    <n v="2516.9899999999998"/>
  </r>
  <r>
    <n v="202502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1"/>
    <x v="8"/>
    <x v="8"/>
    <s v="G383 - House Regulators"/>
    <s v="251385A"/>
    <x v="56"/>
    <x v="56"/>
    <s v="Industrial Metering - Flag"/>
    <n v="1002.01"/>
  </r>
  <r>
    <n v="202502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1"/>
    <x v="8"/>
    <x v="8"/>
    <s v="G383 - House Regulators"/>
    <s v="252383A"/>
    <x v="65"/>
    <x v="65"/>
    <s v="Regulators - Blanket - King"/>
    <n v="4327.43"/>
  </r>
  <r>
    <n v="202502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1"/>
    <x v="8"/>
    <x v="8"/>
    <s v="G383 - House Regulators"/>
    <s v="253383A"/>
    <x v="66"/>
    <x v="66"/>
    <s v="Regulators - Blanket - Pres"/>
    <n v="724.79"/>
  </r>
  <r>
    <n v="202502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1"/>
    <x v="8"/>
    <x v="8"/>
    <s v="G383 - House Regulators"/>
    <s v="256383A"/>
    <x v="67"/>
    <x v="67"/>
    <s v="Regulators - Blanket - Nog"/>
    <n v="205.09"/>
  </r>
  <r>
    <n v="202502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1"/>
    <x v="8"/>
    <x v="8"/>
    <s v="G383 - House Regulators"/>
    <s v="257383A"/>
    <x v="68"/>
    <x v="68"/>
    <s v="Regulators - Blanket - SL"/>
    <n v="1006.8"/>
  </r>
  <r>
    <n v="202503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1383A"/>
    <x v="64"/>
    <x v="64"/>
    <s v="Regulators - Blanket - Flag"/>
    <n v="1763.37"/>
  </r>
  <r>
    <n v="202503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2383A"/>
    <x v="65"/>
    <x v="65"/>
    <s v="Regulators - Blanket - King"/>
    <n v="3646.14"/>
  </r>
  <r>
    <n v="202503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3383A"/>
    <x v="66"/>
    <x v="66"/>
    <s v="Regulators - Blanket - Pres"/>
    <n v="11711.39"/>
  </r>
  <r>
    <n v="202503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5383A"/>
    <x v="69"/>
    <x v="69"/>
    <s v="Regulators - Blanket - Verde"/>
    <n v="1047.5899999999999"/>
  </r>
  <r>
    <n v="202503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6383A"/>
    <x v="67"/>
    <x v="67"/>
    <s v="Regulators - Blanket - Nog"/>
    <n v="370.58"/>
  </r>
  <r>
    <n v="202503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7383A"/>
    <x v="68"/>
    <x v="68"/>
    <s v="Regulators - Blanket - SL"/>
    <n v="1006.8"/>
  </r>
  <r>
    <n v="202504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1383A"/>
    <x v="64"/>
    <x v="64"/>
    <s v="Regulators - Blanket - Flag"/>
    <n v="1772.26"/>
  </r>
  <r>
    <n v="202504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2383A"/>
    <x v="65"/>
    <x v="65"/>
    <s v="Regulators - Blanket - King"/>
    <n v="2618.0500000000002"/>
  </r>
  <r>
    <n v="202504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3383A"/>
    <x v="66"/>
    <x v="66"/>
    <s v="Regulators - Blanket - Pres"/>
    <n v="1227.6300000000001"/>
  </r>
  <r>
    <n v="202504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5383A"/>
    <x v="69"/>
    <x v="69"/>
    <s v="Regulators - Blanket - Verde"/>
    <n v="520.08000000000004"/>
  </r>
  <r>
    <n v="202504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6383A"/>
    <x v="67"/>
    <x v="67"/>
    <s v="Regulators - Blanket - Nog"/>
    <n v="121.38"/>
  </r>
  <r>
    <n v="202504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7383A"/>
    <x v="68"/>
    <x v="68"/>
    <s v="Regulators - Blanket - SL"/>
    <n v="1486.25"/>
  </r>
  <r>
    <n v="202505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1383A"/>
    <x v="64"/>
    <x v="64"/>
    <s v="Regulators - Blanket - Flag"/>
    <n v="1252.3599999999999"/>
  </r>
  <r>
    <n v="202505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2383A"/>
    <x v="65"/>
    <x v="65"/>
    <s v="Regulators - Blanket - King"/>
    <n v="3986.69"/>
  </r>
  <r>
    <n v="202505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3383A"/>
    <x v="66"/>
    <x v="66"/>
    <s v="Regulators - Blanket - Pres"/>
    <n v="867.14"/>
  </r>
  <r>
    <n v="202505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5383A"/>
    <x v="69"/>
    <x v="69"/>
    <s v="Regulators - Blanket - Verde"/>
    <n v="1997.32"/>
  </r>
  <r>
    <n v="202505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6383A"/>
    <x v="67"/>
    <x v="67"/>
    <s v="Regulators - Blanket - Nog"/>
    <n v="164.14"/>
  </r>
  <r>
    <n v="202505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7383A"/>
    <x v="68"/>
    <x v="68"/>
    <s v="Regulators - Blanket - SL"/>
    <n v="998.67"/>
  </r>
  <r>
    <n v="202506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1383A"/>
    <x v="64"/>
    <x v="64"/>
    <s v="Regulators - Blanket - Flag"/>
    <n v="1248.3499999999999"/>
  </r>
  <r>
    <n v="202506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2383A"/>
    <x v="65"/>
    <x v="65"/>
    <s v="Regulators - Blanket - King"/>
    <n v="5568.72"/>
  </r>
  <r>
    <n v="202506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3383A"/>
    <x v="66"/>
    <x v="66"/>
    <s v="Regulators - Blanket - Pres"/>
    <n v="4284.78"/>
  </r>
  <r>
    <n v="202506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5383A"/>
    <x v="69"/>
    <x v="69"/>
    <s v="Regulators - Blanket - Verde"/>
    <n v="2470.9299999999998"/>
  </r>
  <r>
    <n v="202506"/>
    <s v="032"/>
    <s v="16025.0101-Plant in Service"/>
    <s v="XX"/>
    <s v="XX"/>
    <s v="0000"/>
    <s v="00000"/>
    <s v="38300101"/>
    <s v="Regulators-G383"/>
    <s v="Work Order Addition"/>
    <s v="Addition"/>
    <s v="Addition-Unit"/>
    <x v="7"/>
    <x v="25"/>
    <x v="8"/>
    <x v="8"/>
    <s v="G383 - House Regulators"/>
    <s v="256383A"/>
    <x v="67"/>
    <x v="67"/>
    <s v="Regulators - Blanket - Nog"/>
    <n v="206.91"/>
  </r>
  <r>
    <n v="202407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1384A"/>
    <x v="70"/>
    <x v="70"/>
    <s v="Regulator Install - Bl - Flag"/>
    <n v="1060.06"/>
  </r>
  <r>
    <n v="202407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2384A"/>
    <x v="71"/>
    <x v="71"/>
    <s v="Regulator Install - Bl - King"/>
    <n v="3975.73"/>
  </r>
  <r>
    <n v="202407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3384A"/>
    <x v="72"/>
    <x v="72"/>
    <s v="Regulator Install - Bl - Pres"/>
    <n v="7309.92"/>
  </r>
  <r>
    <n v="202407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5384A"/>
    <x v="73"/>
    <x v="73"/>
    <s v="Regulator Install- Bl - Verde"/>
    <n v="2690.03"/>
  </r>
  <r>
    <n v="202407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7384A"/>
    <x v="74"/>
    <x v="74"/>
    <s v="Regulator Install - Bl - SL"/>
    <n v="2566.08"/>
  </r>
  <r>
    <n v="202408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1384A"/>
    <x v="70"/>
    <x v="70"/>
    <s v="Regulator Install - Bl - Flag"/>
    <n v="978.51"/>
  </r>
  <r>
    <n v="202408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2384A"/>
    <x v="71"/>
    <x v="71"/>
    <s v="Regulator Install - Bl - King"/>
    <n v="2381.6799999999998"/>
  </r>
  <r>
    <n v="202408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3384A"/>
    <x v="72"/>
    <x v="72"/>
    <s v="Regulator Install - Bl - Pres"/>
    <n v="6642.66"/>
  </r>
  <r>
    <n v="202408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5384A"/>
    <x v="73"/>
    <x v="73"/>
    <s v="Regulator Install- Bl - Verde"/>
    <n v="3132.23"/>
  </r>
  <r>
    <n v="202408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6384A"/>
    <x v="75"/>
    <x v="75"/>
    <s v="Regulator Install - Bl - Nog"/>
    <n v="48.27"/>
  </r>
  <r>
    <n v="202408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7384A"/>
    <x v="74"/>
    <x v="74"/>
    <s v="Regulator Install - Bl - SL"/>
    <n v="2036.23"/>
  </r>
  <r>
    <n v="202409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1384A"/>
    <x v="70"/>
    <x v="70"/>
    <s v="Regulator Install - Bl - Flag"/>
    <n v="754.16"/>
  </r>
  <r>
    <n v="202409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2384A"/>
    <x v="71"/>
    <x v="71"/>
    <s v="Regulator Install - Bl - King"/>
    <n v="2716.13"/>
  </r>
  <r>
    <n v="202409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3384A"/>
    <x v="72"/>
    <x v="72"/>
    <s v="Regulator Install - Bl - Pres"/>
    <n v="3456.96"/>
  </r>
  <r>
    <n v="202409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5384A"/>
    <x v="73"/>
    <x v="73"/>
    <s v="Regulator Install- Bl - Verde"/>
    <n v="4344.1099999999997"/>
  </r>
  <r>
    <n v="202409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6384A"/>
    <x v="75"/>
    <x v="75"/>
    <s v="Regulator Install - Bl - Nog"/>
    <n v="606.30999999999995"/>
  </r>
  <r>
    <n v="202409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7384A"/>
    <x v="74"/>
    <x v="74"/>
    <s v="Regulator Install - Bl - SL"/>
    <n v="2169.52"/>
  </r>
  <r>
    <n v="202410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1384A"/>
    <x v="70"/>
    <x v="70"/>
    <s v="Regulator Install - Bl - Flag"/>
    <n v="2143.79"/>
  </r>
  <r>
    <n v="202410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2384A"/>
    <x v="71"/>
    <x v="71"/>
    <s v="Regulator Install - Bl - King"/>
    <n v="3498.9"/>
  </r>
  <r>
    <n v="202410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3384A"/>
    <x v="72"/>
    <x v="72"/>
    <s v="Regulator Install - Bl - Pres"/>
    <n v="6618.7"/>
  </r>
  <r>
    <n v="202410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5384A"/>
    <x v="73"/>
    <x v="73"/>
    <s v="Regulator Install- Bl - Verde"/>
    <n v="2297.7399999999998"/>
  </r>
  <r>
    <n v="202410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6384A"/>
    <x v="75"/>
    <x v="75"/>
    <s v="Regulator Install - Bl - Nog"/>
    <n v="520.79"/>
  </r>
  <r>
    <n v="202410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7384A"/>
    <x v="74"/>
    <x v="74"/>
    <s v="Regulator Install - Bl - SL"/>
    <n v="2911.86"/>
  </r>
  <r>
    <n v="20241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1384A"/>
    <x v="70"/>
    <x v="70"/>
    <s v="Regulator Install - Bl - Flag"/>
    <n v="1661.17"/>
  </r>
  <r>
    <n v="20241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2384A"/>
    <x v="71"/>
    <x v="71"/>
    <s v="Regulator Install - Bl - King"/>
    <n v="3504.32"/>
  </r>
  <r>
    <n v="20241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3384A"/>
    <x v="72"/>
    <x v="72"/>
    <s v="Regulator Install - Bl - Pres"/>
    <n v="7210.66"/>
  </r>
  <r>
    <n v="20241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5384A"/>
    <x v="73"/>
    <x v="73"/>
    <s v="Regulator Install- Bl - Verde"/>
    <n v="2769.84"/>
  </r>
  <r>
    <n v="20241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6384A"/>
    <x v="75"/>
    <x v="75"/>
    <s v="Regulator Install - Bl - Nog"/>
    <n v="498.79"/>
  </r>
  <r>
    <n v="20241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7384A"/>
    <x v="74"/>
    <x v="74"/>
    <s v="Regulator Install - Bl - SL"/>
    <n v="2018.42"/>
  </r>
  <r>
    <n v="20241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1384A"/>
    <x v="70"/>
    <x v="70"/>
    <s v="Regulator Install - Bl - Flag"/>
    <n v="751.44"/>
  </r>
  <r>
    <n v="20241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2384A"/>
    <x v="71"/>
    <x v="71"/>
    <s v="Regulator Install - Bl - King"/>
    <n v="4364.1400000000003"/>
  </r>
  <r>
    <n v="20241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3384A"/>
    <x v="72"/>
    <x v="72"/>
    <s v="Regulator Install - Bl - Pres"/>
    <n v="6551.82"/>
  </r>
  <r>
    <n v="20241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5384A"/>
    <x v="73"/>
    <x v="73"/>
    <s v="Regulator Install- Bl - Verde"/>
    <n v="4980.26"/>
  </r>
  <r>
    <n v="20241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6384A"/>
    <x v="75"/>
    <x v="75"/>
    <s v="Regulator Install - Bl - Nog"/>
    <n v="326.47000000000003"/>
  </r>
  <r>
    <n v="20241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3"/>
    <x v="9"/>
    <x v="9"/>
    <x v="9"/>
    <s v="G384 - House Regulatory Install"/>
    <s v="257384A"/>
    <x v="74"/>
    <x v="74"/>
    <s v="Regulator Install - Bl - SL"/>
    <n v="1146.6099999999999"/>
  </r>
  <r>
    <n v="20250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"/>
    <x v="9"/>
    <x v="9"/>
    <s v="G384 - House Regulatory Install"/>
    <s v="251384A"/>
    <x v="70"/>
    <x v="70"/>
    <s v="Regulator Install - Bl - Flag"/>
    <n v="921.89"/>
  </r>
  <r>
    <n v="20250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"/>
    <x v="9"/>
    <x v="9"/>
    <s v="G384 - House Regulatory Install"/>
    <s v="252384A"/>
    <x v="71"/>
    <x v="71"/>
    <s v="Regulator Install - Bl - King"/>
    <n v="3322.11"/>
  </r>
  <r>
    <n v="20250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"/>
    <x v="9"/>
    <x v="9"/>
    <s v="G384 - House Regulatory Install"/>
    <s v="253384A"/>
    <x v="72"/>
    <x v="72"/>
    <s v="Regulator Install - Bl - Pres"/>
    <n v="5031.5200000000004"/>
  </r>
  <r>
    <n v="20250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"/>
    <x v="9"/>
    <x v="9"/>
    <s v="G384 - House Regulatory Install"/>
    <s v="255384A"/>
    <x v="73"/>
    <x v="73"/>
    <s v="Regulator Install- Bl - Verde"/>
    <n v="4009.25"/>
  </r>
  <r>
    <n v="20250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"/>
    <x v="9"/>
    <x v="9"/>
    <s v="G384 - House Regulatory Install"/>
    <s v="256384A"/>
    <x v="75"/>
    <x v="75"/>
    <s v="Regulator Install - Bl - Nog"/>
    <n v="103.65"/>
  </r>
  <r>
    <n v="202501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"/>
    <x v="9"/>
    <x v="9"/>
    <s v="G384 - House Regulatory Install"/>
    <s v="257384A"/>
    <x v="74"/>
    <x v="74"/>
    <s v="Regulator Install - Bl - SL"/>
    <n v="2917.4"/>
  </r>
  <r>
    <n v="20250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1"/>
    <x v="9"/>
    <x v="9"/>
    <s v="G384 - House Regulatory Install"/>
    <s v="251384A"/>
    <x v="70"/>
    <x v="70"/>
    <s v="Regulator Install - Bl - Flag"/>
    <n v="1822.87"/>
  </r>
  <r>
    <n v="20250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1"/>
    <x v="9"/>
    <x v="9"/>
    <s v="G384 - House Regulatory Install"/>
    <s v="252384A"/>
    <x v="71"/>
    <x v="71"/>
    <s v="Regulator Install - Bl - King"/>
    <n v="3136.84"/>
  </r>
  <r>
    <n v="20250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1"/>
    <x v="9"/>
    <x v="9"/>
    <s v="G384 - House Regulatory Install"/>
    <s v="253384A"/>
    <x v="72"/>
    <x v="72"/>
    <s v="Regulator Install - Bl - Pres"/>
    <n v="6343.46"/>
  </r>
  <r>
    <n v="20250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1"/>
    <x v="9"/>
    <x v="9"/>
    <s v="G384 - House Regulatory Install"/>
    <s v="255384A"/>
    <x v="73"/>
    <x v="73"/>
    <s v="Regulator Install- Bl - Verde"/>
    <n v="4147"/>
  </r>
  <r>
    <n v="20250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1"/>
    <x v="9"/>
    <x v="9"/>
    <s v="G384 - House Regulatory Install"/>
    <s v="256384A"/>
    <x v="75"/>
    <x v="75"/>
    <s v="Regulator Install - Bl - Nog"/>
    <n v="17.27"/>
  </r>
  <r>
    <n v="202502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1"/>
    <x v="9"/>
    <x v="9"/>
    <s v="G384 - House Regulatory Install"/>
    <s v="257384A"/>
    <x v="74"/>
    <x v="74"/>
    <s v="Regulator Install - Bl - SL"/>
    <n v="2123.66"/>
  </r>
  <r>
    <n v="202503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1384A"/>
    <x v="70"/>
    <x v="70"/>
    <s v="Regulator Install - Bl - Flag"/>
    <n v="1400.08"/>
  </r>
  <r>
    <n v="202503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2384A"/>
    <x v="71"/>
    <x v="71"/>
    <s v="Regulator Install - Bl - King"/>
    <n v="3559.38"/>
  </r>
  <r>
    <n v="202503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3384A"/>
    <x v="72"/>
    <x v="72"/>
    <s v="Regulator Install - Bl - Pres"/>
    <n v="7021.84"/>
  </r>
  <r>
    <n v="202503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5384A"/>
    <x v="73"/>
    <x v="73"/>
    <s v="Regulator Install- Bl - Verde"/>
    <n v="4579.47"/>
  </r>
  <r>
    <n v="202503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7384A"/>
    <x v="74"/>
    <x v="74"/>
    <s v="Regulator Install - Bl - SL"/>
    <n v="1863.55"/>
  </r>
  <r>
    <n v="202504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1384A"/>
    <x v="70"/>
    <x v="70"/>
    <s v="Regulator Install - Bl - Flag"/>
    <n v="2002.76"/>
  </r>
  <r>
    <n v="202504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2384A"/>
    <x v="71"/>
    <x v="71"/>
    <s v="Regulator Install - Bl - King"/>
    <n v="2516.69"/>
  </r>
  <r>
    <n v="202504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3384A"/>
    <x v="72"/>
    <x v="72"/>
    <s v="Regulator Install - Bl - Pres"/>
    <n v="3898.95"/>
  </r>
  <r>
    <n v="202504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5384A"/>
    <x v="73"/>
    <x v="73"/>
    <s v="Regulator Install- Bl - Verde"/>
    <n v="3690.87"/>
  </r>
  <r>
    <n v="202504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7384A"/>
    <x v="74"/>
    <x v="74"/>
    <s v="Regulator Install - Bl - SL"/>
    <n v="2161.8200000000002"/>
  </r>
  <r>
    <n v="202505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1384A"/>
    <x v="70"/>
    <x v="70"/>
    <s v="Regulator Install - Bl - Flag"/>
    <n v="662.52"/>
  </r>
  <r>
    <n v="202505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2384A"/>
    <x v="71"/>
    <x v="71"/>
    <s v="Regulator Install - Bl - King"/>
    <n v="2942.9"/>
  </r>
  <r>
    <n v="202505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3384A"/>
    <x v="72"/>
    <x v="72"/>
    <s v="Regulator Install - Bl - Pres"/>
    <n v="5547.44"/>
  </r>
  <r>
    <n v="202505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5384A"/>
    <x v="73"/>
    <x v="73"/>
    <s v="Regulator Install- Bl - Verde"/>
    <n v="5938.97"/>
  </r>
  <r>
    <n v="202505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6384A"/>
    <x v="75"/>
    <x v="75"/>
    <s v="Regulator Install - Bl - Nog"/>
    <n v="111.06"/>
  </r>
  <r>
    <n v="202505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7384A"/>
    <x v="74"/>
    <x v="74"/>
    <s v="Regulator Install - Bl - SL"/>
    <n v="2027.18"/>
  </r>
  <r>
    <n v="202506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1384A"/>
    <x v="70"/>
    <x v="70"/>
    <s v="Regulator Install - Bl - Flag"/>
    <n v="1830.34"/>
  </r>
  <r>
    <n v="202506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2384A"/>
    <x v="71"/>
    <x v="71"/>
    <s v="Regulator Install - Bl - King"/>
    <n v="3237.14"/>
  </r>
  <r>
    <n v="202506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3384A"/>
    <x v="72"/>
    <x v="72"/>
    <s v="Regulator Install - Bl - Pres"/>
    <n v="6353.75"/>
  </r>
  <r>
    <n v="202506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5384A"/>
    <x v="73"/>
    <x v="73"/>
    <s v="Regulator Install- Bl - Verde"/>
    <n v="5598.11"/>
  </r>
  <r>
    <n v="202506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6384A"/>
    <x v="75"/>
    <x v="75"/>
    <s v="Regulator Install - Bl - Nog"/>
    <n v="30.49"/>
  </r>
  <r>
    <n v="202506"/>
    <s v="032"/>
    <s v="16025.0101-Plant in Service"/>
    <s v="XX"/>
    <s v="XX"/>
    <s v="0000"/>
    <s v="00000"/>
    <s v="38400101"/>
    <s v="Regulator Installations"/>
    <s v="Work Order Addition"/>
    <s v="Addition"/>
    <s v="Addition-Unit"/>
    <x v="7"/>
    <x v="25"/>
    <x v="9"/>
    <x v="9"/>
    <s v="G384 - House Regulatory Install"/>
    <s v="257384A"/>
    <x v="74"/>
    <x v="74"/>
    <s v="Regulator Install - Bl - SL"/>
    <n v="1803.86"/>
  </r>
  <r>
    <n v="202407"/>
    <s v="032"/>
    <s v="16025.0101-Plant in Service"/>
    <s v="XX"/>
    <s v="XX"/>
    <s v="0000"/>
    <s v="00000"/>
    <s v="38500102"/>
    <s v="Recorders-G385"/>
    <s v="Work Order Addition"/>
    <s v="Addition"/>
    <s v="Addition-Unit"/>
    <x v="3"/>
    <x v="9"/>
    <x v="10"/>
    <x v="10"/>
    <s v="G385 - Indust Measr Reg Stat Equip"/>
    <s v="253385A"/>
    <x v="49"/>
    <x v="49"/>
    <s v="Industrial Metering - Pres"/>
    <n v="3686.97"/>
  </r>
  <r>
    <n v="202407"/>
    <s v="032"/>
    <s v="16025.0101-Plant in Service"/>
    <s v="XX"/>
    <s v="XX"/>
    <s v="0000"/>
    <s v="00000"/>
    <s v="38500103"/>
    <s v="Regulators-G385"/>
    <s v="Work Order Addition"/>
    <s v="Addition"/>
    <s v="Addition-Unit"/>
    <x v="3"/>
    <x v="9"/>
    <x v="10"/>
    <x v="10"/>
    <s v="G385 - Indust Measr Reg Stat Equip"/>
    <s v="255385A"/>
    <x v="51"/>
    <x v="51"/>
    <s v="Industrial Metering - Verde"/>
    <n v="599.16"/>
  </r>
  <r>
    <n v="202407"/>
    <s v="032"/>
    <s v="16025.0101-Plant in Service"/>
    <s v="XX"/>
    <s v="XX"/>
    <s v="0000"/>
    <s v="00000"/>
    <s v="38500201"/>
    <s v="Meters/Gauges-G385"/>
    <s v="Work Order Addition"/>
    <s v="Addition"/>
    <s v="Addition-Unit"/>
    <x v="3"/>
    <x v="9"/>
    <x v="10"/>
    <x v="10"/>
    <s v="G385 - Indust Measr Reg Stat Equip"/>
    <s v="253385A"/>
    <x v="49"/>
    <x v="49"/>
    <s v="Industrial Metering - Pres"/>
    <n v="4394.13"/>
  </r>
  <r>
    <n v="202407"/>
    <s v="032"/>
    <s v="16025.0101-Plant in Service"/>
    <s v="XX"/>
    <s v="XX"/>
    <s v="0000"/>
    <s v="00000"/>
    <s v="38500201"/>
    <s v="Meters/Gauges-G385"/>
    <s v="Work Order Addition"/>
    <s v="Addition"/>
    <s v="Addition-Unit"/>
    <x v="3"/>
    <x v="9"/>
    <x v="10"/>
    <x v="10"/>
    <s v="G385 - Indust Measr Reg Stat Equip"/>
    <s v="255385A"/>
    <x v="51"/>
    <x v="51"/>
    <s v="Industrial Metering - Verde"/>
    <n v="2460.5100000000002"/>
  </r>
  <r>
    <n v="202407"/>
    <s v="032"/>
    <s v="16025.0101-Plant in Service"/>
    <s v="XX"/>
    <s v="XX"/>
    <s v="0000"/>
    <s v="00000"/>
    <s v="38500501"/>
    <s v="Steel Piping-G385"/>
    <s v="Work Order Addition"/>
    <s v="Addition"/>
    <s v="Addition-Unit"/>
    <x v="3"/>
    <x v="9"/>
    <x v="10"/>
    <x v="10"/>
    <s v="G385 - Indust Measr Reg Stat Equip"/>
    <s v="255385A"/>
    <x v="51"/>
    <x v="51"/>
    <s v="Industrial Metering - Verde"/>
    <n v="76.680000000000007"/>
  </r>
  <r>
    <n v="202407"/>
    <s v="032"/>
    <s v="16025.0101-Plant in Service"/>
    <s v="XX"/>
    <s v="XX"/>
    <s v="0000"/>
    <s v="00000"/>
    <s v="38500701"/>
    <s v="Valves-G385"/>
    <s v="Work Order Addition"/>
    <s v="Addition"/>
    <s v="Addition-Unit"/>
    <x v="3"/>
    <x v="9"/>
    <x v="10"/>
    <x v="10"/>
    <s v="G385 - Indust Measr Reg Stat Equip"/>
    <s v="255385A"/>
    <x v="51"/>
    <x v="51"/>
    <s v="Industrial Metering - Verde"/>
    <n v="60.44"/>
  </r>
  <r>
    <n v="202409"/>
    <s v="032"/>
    <s v="16025.0101-Plant in Service"/>
    <s v="XX"/>
    <s v="XX"/>
    <s v="0000"/>
    <s v="00000"/>
    <s v="38500102"/>
    <s v="Recorders-G385"/>
    <s v="Work Order Addition"/>
    <s v="Addition"/>
    <s v="Addition-Unit"/>
    <x v="3"/>
    <x v="9"/>
    <x v="10"/>
    <x v="10"/>
    <s v="G385 - Indust Measr Reg Stat Equip"/>
    <s v="253385A"/>
    <x v="49"/>
    <x v="49"/>
    <s v="Industrial Metering - Pres"/>
    <n v="2322.4299999999998"/>
  </r>
  <r>
    <n v="202409"/>
    <s v="032"/>
    <s v="16025.0101-Plant in Service"/>
    <s v="XX"/>
    <s v="XX"/>
    <s v="0000"/>
    <s v="00000"/>
    <s v="38500201"/>
    <s v="Meters/Gauges-G385"/>
    <s v="Work Order Addition"/>
    <s v="Addition"/>
    <s v="Addition-Unit"/>
    <x v="3"/>
    <x v="9"/>
    <x v="10"/>
    <x v="10"/>
    <s v="G385 - Indust Measr Reg Stat Equip"/>
    <s v="253385A"/>
    <x v="49"/>
    <x v="49"/>
    <s v="Industrial Metering - Pres"/>
    <n v="3018.74"/>
  </r>
  <r>
    <n v="202412"/>
    <s v="032"/>
    <s v="16025.0101-Plant in Service"/>
    <s v="XX"/>
    <s v="XX"/>
    <s v="0000"/>
    <s v="00000"/>
    <s v="38500102"/>
    <s v="Recorders-G385"/>
    <s v="Work Order Addition"/>
    <s v="Addition"/>
    <s v="Addition-Unit"/>
    <x v="3"/>
    <x v="9"/>
    <x v="10"/>
    <x v="10"/>
    <s v="G385 - Indust Measr Reg Stat Equip"/>
    <s v="253385A"/>
    <x v="49"/>
    <x v="49"/>
    <s v="Industrial Metering - Pres"/>
    <n v="1675.46"/>
  </r>
  <r>
    <n v="202412"/>
    <s v="032"/>
    <s v="16025.0101-Plant in Service"/>
    <s v="XX"/>
    <s v="XX"/>
    <s v="0000"/>
    <s v="00000"/>
    <s v="38500103"/>
    <s v="Regulators-G385"/>
    <s v="Work Order Addition"/>
    <s v="Addition"/>
    <s v="Addition-Unit"/>
    <x v="3"/>
    <x v="9"/>
    <x v="10"/>
    <x v="10"/>
    <s v="G385 - Indust Measr Reg Stat Equip"/>
    <s v="253385A"/>
    <x v="49"/>
    <x v="49"/>
    <s v="Industrial Metering - Pres"/>
    <n v="12661.86"/>
  </r>
  <r>
    <n v="202412"/>
    <s v="032"/>
    <s v="16025.0101-Plant in Service"/>
    <s v="XX"/>
    <s v="XX"/>
    <s v="0000"/>
    <s v="00000"/>
    <s v="38500201"/>
    <s v="Meters/Gauges-G385"/>
    <s v="Work Order Addition"/>
    <s v="Addition"/>
    <s v="Addition-Unit"/>
    <x v="3"/>
    <x v="9"/>
    <x v="10"/>
    <x v="10"/>
    <s v="G385 - Indust Measr Reg Stat Equip"/>
    <s v="253385A"/>
    <x v="49"/>
    <x v="49"/>
    <s v="Industrial Metering - Pres"/>
    <n v="5326.53"/>
  </r>
  <r>
    <n v="202412"/>
    <s v="032"/>
    <s v="16025.0101-Plant in Service"/>
    <s v="XX"/>
    <s v="XX"/>
    <s v="0000"/>
    <s v="00000"/>
    <s v="38500501"/>
    <s v="Steel Piping-G385"/>
    <s v="Work Order Addition"/>
    <s v="Addition"/>
    <s v="Addition-Unit"/>
    <x v="3"/>
    <x v="9"/>
    <x v="10"/>
    <x v="10"/>
    <s v="G385 - Indust Measr Reg Stat Equip"/>
    <s v="253385A"/>
    <x v="49"/>
    <x v="49"/>
    <s v="Industrial Metering - Pres"/>
    <n v="597.42999999999995"/>
  </r>
  <r>
    <n v="202412"/>
    <s v="032"/>
    <s v="16025.0101-Plant in Service"/>
    <s v="XX"/>
    <s v="XX"/>
    <s v="0000"/>
    <s v="00000"/>
    <s v="38500701"/>
    <s v="Valves-G385"/>
    <s v="Work Order Addition"/>
    <s v="Addition"/>
    <s v="Addition-Unit"/>
    <x v="3"/>
    <x v="9"/>
    <x v="10"/>
    <x v="10"/>
    <s v="G385 - Indust Measr Reg Stat Equip"/>
    <s v="253385A"/>
    <x v="49"/>
    <x v="49"/>
    <s v="Industrial Metering - Pres"/>
    <n v="4784.0600000000004"/>
  </r>
  <r>
    <n v="202501"/>
    <s v="032"/>
    <s v="16025.0101-Plant in Service"/>
    <s v="XX"/>
    <s v="XX"/>
    <s v="0000"/>
    <s v="00000"/>
    <s v="38500103"/>
    <s v="Regulators-G385"/>
    <s v="Work Order Addition"/>
    <s v="Addition"/>
    <s v="Addition-Unit"/>
    <x v="7"/>
    <x v="2"/>
    <x v="10"/>
    <x v="10"/>
    <s v="G385 - Indust Measr Reg Stat Equip"/>
    <s v="255385A"/>
    <x v="51"/>
    <x v="51"/>
    <s v="Industrial Metering - Verde"/>
    <n v="175.51"/>
  </r>
  <r>
    <n v="202501"/>
    <s v="032"/>
    <s v="16025.0101-Plant in Service"/>
    <s v="XX"/>
    <s v="XX"/>
    <s v="0000"/>
    <s v="00000"/>
    <s v="38500201"/>
    <s v="Meters/Gauges-G385"/>
    <s v="Work Order Addition"/>
    <s v="Addition"/>
    <s v="Addition-Unit"/>
    <x v="7"/>
    <x v="2"/>
    <x v="10"/>
    <x v="10"/>
    <s v="G385 - Indust Measr Reg Stat Equip"/>
    <s v="255385A"/>
    <x v="51"/>
    <x v="51"/>
    <s v="Industrial Metering - Verde"/>
    <n v="2629.02"/>
  </r>
  <r>
    <n v="202501"/>
    <s v="032"/>
    <s v="16025.0101-Plant in Service"/>
    <s v="XX"/>
    <s v="XX"/>
    <s v="0000"/>
    <s v="00000"/>
    <s v="38500501"/>
    <s v="Steel Piping-G385"/>
    <s v="Work Order Addition"/>
    <s v="Addition"/>
    <s v="Addition-Unit"/>
    <x v="7"/>
    <x v="2"/>
    <x v="10"/>
    <x v="10"/>
    <s v="G385 - Indust Measr Reg Stat Equip"/>
    <s v="255385A"/>
    <x v="51"/>
    <x v="51"/>
    <s v="Industrial Metering - Verde"/>
    <n v="99.57"/>
  </r>
  <r>
    <n v="202501"/>
    <s v="032"/>
    <s v="16025.0101-Plant in Service"/>
    <s v="XX"/>
    <s v="XX"/>
    <s v="0000"/>
    <s v="00000"/>
    <s v="38500701"/>
    <s v="Valves-G385"/>
    <s v="Work Order Addition"/>
    <s v="Addition"/>
    <s v="Addition-Unit"/>
    <x v="7"/>
    <x v="2"/>
    <x v="10"/>
    <x v="10"/>
    <s v="G385 - Indust Measr Reg Stat Equip"/>
    <s v="255385A"/>
    <x v="51"/>
    <x v="51"/>
    <s v="Industrial Metering - Verde"/>
    <n v="89"/>
  </r>
  <r>
    <n v="202502"/>
    <s v="032"/>
    <s v="16025.0101-Plant in Service"/>
    <s v="XX"/>
    <s v="XX"/>
    <s v="0000"/>
    <s v="00000"/>
    <s v="38500201"/>
    <s v="Meters/Gauges-G385"/>
    <s v="Work Order Addition"/>
    <s v="Addition"/>
    <s v="Addition-Unit"/>
    <x v="7"/>
    <x v="21"/>
    <x v="10"/>
    <x v="10"/>
    <s v="G385 - Indust Measr Reg Stat Equip"/>
    <s v="251385A"/>
    <x v="56"/>
    <x v="56"/>
    <s v="Industrial Metering - Flag"/>
    <n v="2740.92"/>
  </r>
  <r>
    <n v="202502"/>
    <s v="032"/>
    <s v="16025.0101-Plant in Service"/>
    <s v="XX"/>
    <s v="XX"/>
    <s v="0000"/>
    <s v="00000"/>
    <s v="38500501"/>
    <s v="Steel Piping-G385"/>
    <s v="Work Order Addition"/>
    <s v="Addition"/>
    <s v="Addition-Unit"/>
    <x v="7"/>
    <x v="21"/>
    <x v="10"/>
    <x v="10"/>
    <s v="G385 - Indust Measr Reg Stat Equip"/>
    <s v="251385A"/>
    <x v="56"/>
    <x v="56"/>
    <s v="Industrial Metering - Flag"/>
    <n v="162.29"/>
  </r>
  <r>
    <n v="202502"/>
    <s v="032"/>
    <s v="16025.0101-Plant in Service"/>
    <s v="XX"/>
    <s v="XX"/>
    <s v="0000"/>
    <s v="00000"/>
    <s v="38500701"/>
    <s v="Valves-G385"/>
    <s v="Work Order Addition"/>
    <s v="Addition"/>
    <s v="Addition-Unit"/>
    <x v="7"/>
    <x v="21"/>
    <x v="10"/>
    <x v="10"/>
    <s v="G385 - Indust Measr Reg Stat Equip"/>
    <s v="251385A"/>
    <x v="56"/>
    <x v="56"/>
    <s v="Industrial Metering - Flag"/>
    <n v="142.35"/>
  </r>
  <r>
    <n v="202503"/>
    <s v="032"/>
    <s v="16025.0101-Plant in Service"/>
    <s v="XX"/>
    <s v="XX"/>
    <s v="0000"/>
    <s v="00000"/>
    <s v="38500103"/>
    <s v="Regulators-G385"/>
    <s v="Work Order Addition"/>
    <s v="Addition"/>
    <s v="Addition-Unit"/>
    <x v="7"/>
    <x v="25"/>
    <x v="10"/>
    <x v="10"/>
    <s v="G385 - Indust Measr Reg Stat Equip"/>
    <s v="253385A"/>
    <x v="49"/>
    <x v="49"/>
    <s v="Industrial Metering - Pres"/>
    <n v="909.34"/>
  </r>
  <r>
    <n v="202503"/>
    <s v="032"/>
    <s v="16025.0101-Plant in Service"/>
    <s v="XX"/>
    <s v="XX"/>
    <s v="0000"/>
    <s v="00000"/>
    <s v="38500201"/>
    <s v="Meters/Gauges-G385"/>
    <s v="Work Order Addition"/>
    <s v="Addition"/>
    <s v="Addition-Unit"/>
    <x v="7"/>
    <x v="25"/>
    <x v="10"/>
    <x v="10"/>
    <s v="G385 - Indust Measr Reg Stat Equip"/>
    <s v="253385A"/>
    <x v="49"/>
    <x v="49"/>
    <s v="Industrial Metering - Pres"/>
    <n v="5479.05"/>
  </r>
  <r>
    <n v="202503"/>
    <s v="032"/>
    <s v="16025.0101-Plant in Service"/>
    <s v="XX"/>
    <s v="XX"/>
    <s v="0000"/>
    <s v="00000"/>
    <s v="38500501"/>
    <s v="Steel Piping-G385"/>
    <s v="Work Order Addition"/>
    <s v="Addition"/>
    <s v="Addition-Unit"/>
    <x v="7"/>
    <x v="25"/>
    <x v="10"/>
    <x v="10"/>
    <s v="G385 - Indust Measr Reg Stat Equip"/>
    <s v="253385A"/>
    <x v="49"/>
    <x v="49"/>
    <s v="Industrial Metering - Pres"/>
    <n v="139.79"/>
  </r>
  <r>
    <n v="202504"/>
    <s v="032"/>
    <s v="16025.0101-Plant in Service"/>
    <s v="XX"/>
    <s v="XX"/>
    <s v="0000"/>
    <s v="00000"/>
    <s v="38500103"/>
    <s v="Regulators-G385"/>
    <s v="Work Order Addition"/>
    <s v="Addition"/>
    <s v="Addition-Unit"/>
    <x v="3"/>
    <x v="55"/>
    <x v="10"/>
    <x v="10"/>
    <s v="G385 - Indust Measr Reg Stat Equip"/>
    <s v="DF22413-251378A"/>
    <x v="29"/>
    <x v="29"/>
    <s v="MOBILE HAVEN REG STATION - REPLACIN"/>
    <n v="1702.71"/>
  </r>
  <r>
    <n v="202504"/>
    <s v="032"/>
    <s v="16025.0101-Plant in Service"/>
    <s v="XX"/>
    <s v="XX"/>
    <s v="0000"/>
    <s v="00000"/>
    <s v="38500103"/>
    <s v="Regulators-G385"/>
    <s v="Work Order Addition"/>
    <s v="Addition"/>
    <s v="Addition-Unit"/>
    <x v="7"/>
    <x v="25"/>
    <x v="10"/>
    <x v="10"/>
    <s v="G385 - Indust Measr Reg Stat Equip"/>
    <s v="257385A"/>
    <x v="57"/>
    <x v="57"/>
    <s v="Industrial Metering-Show Low"/>
    <n v="560.98"/>
  </r>
  <r>
    <n v="202504"/>
    <s v="032"/>
    <s v="16025.0101-Plant in Service"/>
    <s v="XX"/>
    <s v="XX"/>
    <s v="0000"/>
    <s v="00000"/>
    <s v="38500201"/>
    <s v="Meters/Gauges-G385"/>
    <s v="Work Order Addition"/>
    <s v="Addition"/>
    <s v="Addition-Unit"/>
    <x v="7"/>
    <x v="25"/>
    <x v="10"/>
    <x v="10"/>
    <s v="G385 - Indust Measr Reg Stat Equip"/>
    <s v="257385A"/>
    <x v="57"/>
    <x v="57"/>
    <s v="Industrial Metering-Show Low"/>
    <n v="3168.04"/>
  </r>
  <r>
    <n v="202504"/>
    <s v="032"/>
    <s v="16025.0101-Plant in Service"/>
    <s v="XX"/>
    <s v="XX"/>
    <s v="0000"/>
    <s v="00000"/>
    <s v="38500501"/>
    <s v="Steel Piping-G385"/>
    <s v="Work Order Addition"/>
    <s v="Addition"/>
    <s v="Addition-Unit"/>
    <x v="7"/>
    <x v="25"/>
    <x v="10"/>
    <x v="10"/>
    <s v="G385 - Indust Measr Reg Stat Equip"/>
    <s v="257385A"/>
    <x v="57"/>
    <x v="57"/>
    <s v="Industrial Metering-Show Low"/>
    <n v="343.57"/>
  </r>
  <r>
    <n v="202504"/>
    <s v="032"/>
    <s v="16025.0101-Plant in Service"/>
    <s v="XX"/>
    <s v="XX"/>
    <s v="0000"/>
    <s v="00000"/>
    <s v="38500701"/>
    <s v="Valves-G385"/>
    <s v="Work Order Addition"/>
    <s v="Addition"/>
    <s v="Addition-Unit"/>
    <x v="3"/>
    <x v="46"/>
    <x v="10"/>
    <x v="10"/>
    <s v="G385 - Indust Measr Reg Stat Equip"/>
    <s v="DP22333-253100A"/>
    <x v="6"/>
    <x v="6"/>
    <s v="Division S. MLE"/>
    <n v="5502.54"/>
  </r>
  <r>
    <n v="202505"/>
    <s v="032"/>
    <s v="16025.0101-Plant in Service"/>
    <s v="XX"/>
    <s v="XX"/>
    <s v="0000"/>
    <s v="00000"/>
    <s v="38500103"/>
    <s v="Regulators-G385"/>
    <s v="Late Charge Unitization"/>
    <s v="Addition"/>
    <s v="Addition-Unit"/>
    <x v="3"/>
    <x v="55"/>
    <x v="10"/>
    <x v="10"/>
    <s v="G385 - Indust Measr Reg Stat Equip"/>
    <s v="DF22413-251378A"/>
    <x v="29"/>
    <x v="29"/>
    <s v="MOBILE HAVEN REG STATION - REPLACIN"/>
    <n v="2577.35"/>
  </r>
  <r>
    <n v="202506"/>
    <s v="032"/>
    <s v="16025.0101-Plant in Service"/>
    <s v="XX"/>
    <s v="XX"/>
    <s v="0000"/>
    <s v="00000"/>
    <s v="38500103"/>
    <s v="Regulators-G385"/>
    <s v="Late Charge Unitization"/>
    <s v="Addition"/>
    <s v="Addition-Unit"/>
    <x v="3"/>
    <x v="55"/>
    <x v="10"/>
    <x v="10"/>
    <s v="G385 - Indust Measr Reg Stat Equip"/>
    <s v="DF22413-251378A"/>
    <x v="29"/>
    <x v="29"/>
    <s v="MOBILE HAVEN REG STATION - REPLACIN"/>
    <n v="-2429.0300000000002"/>
  </r>
  <r>
    <n v="202506"/>
    <s v="032"/>
    <s v="16025.0101-Plant in Service"/>
    <s v="XX"/>
    <s v="XX"/>
    <s v="0000"/>
    <s v="00000"/>
    <s v="38500201"/>
    <s v="Meters/Gauges-G385"/>
    <s v="Work Order Addition"/>
    <s v="Addition"/>
    <s v="Addition-Unit"/>
    <x v="7"/>
    <x v="25"/>
    <x v="10"/>
    <x v="10"/>
    <s v="G385 - Indust Measr Reg Stat Equip"/>
    <s v="253385A"/>
    <x v="49"/>
    <x v="49"/>
    <s v="Industrial Metering - Pres"/>
    <n v="8318.11"/>
  </r>
  <r>
    <n v="202506"/>
    <s v="032"/>
    <s v="16025.0101-Plant in Service"/>
    <s v="XX"/>
    <s v="XX"/>
    <s v="0000"/>
    <s v="00000"/>
    <s v="38500501"/>
    <s v="Steel Piping-G385"/>
    <s v="Work Order Addition"/>
    <s v="Addition"/>
    <s v="Addition-Unit"/>
    <x v="7"/>
    <x v="25"/>
    <x v="10"/>
    <x v="10"/>
    <s v="G385 - Indust Measr Reg Stat Equip"/>
    <s v="253385A"/>
    <x v="49"/>
    <x v="49"/>
    <s v="Industrial Metering - Pres"/>
    <n v="280.25"/>
  </r>
  <r>
    <n v="202506"/>
    <s v="032"/>
    <s v="16025.0101-Plant in Service"/>
    <s v="XX"/>
    <s v="XX"/>
    <s v="0000"/>
    <s v="00000"/>
    <s v="38500701"/>
    <s v="Valves-G385"/>
    <s v="Work Order Addition"/>
    <s v="Addition"/>
    <s v="Addition-Unit"/>
    <x v="7"/>
    <x v="54"/>
    <x v="10"/>
    <x v="10"/>
    <s v="G385 - Indust Measr Reg Stat Equip"/>
    <s v="253385A"/>
    <x v="49"/>
    <x v="49"/>
    <s v="Industrial Metering - Pres"/>
    <n v="375.54"/>
  </r>
  <r>
    <n v="202407"/>
    <s v="032"/>
    <s v="16025.0101-Plant in Service"/>
    <s v="XX"/>
    <s v="XX"/>
    <s v="0000"/>
    <s v="PRESC"/>
    <s v="39000102"/>
    <s v="Minor Structure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27.52"/>
  </r>
  <r>
    <n v="202407"/>
    <s v="032"/>
    <s v="16025.0101-Plant in Service"/>
    <s v="XX"/>
    <s v="XX"/>
    <s v="0000"/>
    <s v="PRESC"/>
    <s v="39000102"/>
    <s v="Minor Structures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325665.17"/>
  </r>
  <r>
    <n v="202407"/>
    <s v="032"/>
    <s v="16025.0101-Plant in Service"/>
    <s v="XX"/>
    <s v="XX"/>
    <s v="0000"/>
    <s v="PRESC"/>
    <s v="39000301"/>
    <s v="Cabinets, Cupboard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23.53"/>
  </r>
  <r>
    <n v="202407"/>
    <s v="032"/>
    <s v="16025.0101-Plant in Service"/>
    <s v="XX"/>
    <s v="XX"/>
    <s v="0000"/>
    <s v="PRESC"/>
    <s v="39000301"/>
    <s v="Cabinets, Cupboards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78489.36"/>
  </r>
  <r>
    <n v="202407"/>
    <s v="032"/>
    <s v="16025.0101-Plant in Service"/>
    <s v="XX"/>
    <s v="XX"/>
    <s v="0000"/>
    <s v="PRESC"/>
    <s v="39000401"/>
    <s v="Doors or Hatchway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42.05"/>
  </r>
  <r>
    <n v="202407"/>
    <s v="032"/>
    <s v="16025.0101-Plant in Service"/>
    <s v="XX"/>
    <s v="XX"/>
    <s v="0000"/>
    <s v="PRESC"/>
    <s v="39000401"/>
    <s v="Doors or Hatchways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497628.54"/>
  </r>
  <r>
    <n v="202407"/>
    <s v="032"/>
    <s v="16025.0101-Plant in Service"/>
    <s v="XX"/>
    <s v="XX"/>
    <s v="0000"/>
    <s v="PRESC"/>
    <s v="39000801"/>
    <s v="Excavation and Grading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43.97"/>
  </r>
  <r>
    <n v="202407"/>
    <s v="032"/>
    <s v="16025.0101-Plant in Service"/>
    <s v="XX"/>
    <s v="XX"/>
    <s v="0000"/>
    <s v="PRESC"/>
    <s v="39000801"/>
    <s v="Excavation and Grading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520455.52"/>
  </r>
  <r>
    <n v="202407"/>
    <s v="032"/>
    <s v="16025.0101-Plant in Service"/>
    <s v="XX"/>
    <s v="XX"/>
    <s v="0000"/>
    <s v="PRESC"/>
    <s v="39000901"/>
    <s v="Fence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5.72"/>
  </r>
  <r>
    <n v="202407"/>
    <s v="032"/>
    <s v="16025.0101-Plant in Service"/>
    <s v="XX"/>
    <s v="XX"/>
    <s v="0000"/>
    <s v="PRESC"/>
    <s v="39000901"/>
    <s v="Fence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67720.09"/>
  </r>
  <r>
    <n v="202407"/>
    <s v="032"/>
    <s v="16025.0101-Plant in Service"/>
    <s v="XX"/>
    <s v="XX"/>
    <s v="0000"/>
    <s v="PRESC"/>
    <s v="39001001"/>
    <s v="Fire Alarm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5.72"/>
  </r>
  <r>
    <n v="202407"/>
    <s v="032"/>
    <s v="16025.0101-Plant in Service"/>
    <s v="XX"/>
    <s v="XX"/>
    <s v="0000"/>
    <s v="PRESC"/>
    <s v="39001001"/>
    <s v="Fire Alarm System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67720.09"/>
  </r>
  <r>
    <n v="202407"/>
    <s v="032"/>
    <s v="16025.0101-Plant in Service"/>
    <s v="XX"/>
    <s v="XX"/>
    <s v="0000"/>
    <s v="PRESC"/>
    <s v="39001201"/>
    <s v="Fire Protection System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1.74"/>
  </r>
  <r>
    <n v="202407"/>
    <s v="032"/>
    <s v="16025.0101-Plant in Service"/>
    <s v="XX"/>
    <s v="XX"/>
    <s v="0000"/>
    <s v="PRESC"/>
    <s v="39001201"/>
    <s v="Fire Protection System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0544.3"/>
  </r>
  <r>
    <n v="202407"/>
    <s v="032"/>
    <s v="16025.0101-Plant in Service"/>
    <s v="XX"/>
    <s v="XX"/>
    <s v="0000"/>
    <s v="PRESC"/>
    <s v="39001203"/>
    <s v="Sprinkler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19.16"/>
  </r>
  <r>
    <n v="202407"/>
    <s v="032"/>
    <s v="16025.0101-Plant in Service"/>
    <s v="XX"/>
    <s v="XX"/>
    <s v="0000"/>
    <s v="PRESC"/>
    <s v="39001203"/>
    <s v="Sprinkler System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26748.17"/>
  </r>
  <r>
    <n v="202407"/>
    <s v="032"/>
    <s v="16025.0101-Plant in Service"/>
    <s v="XX"/>
    <s v="XX"/>
    <s v="0000"/>
    <s v="PRESC"/>
    <s v="39001501"/>
    <s v="Floor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43.07"/>
  </r>
  <r>
    <n v="202407"/>
    <s v="032"/>
    <s v="16025.0101-Plant in Service"/>
    <s v="XX"/>
    <s v="XX"/>
    <s v="0000"/>
    <s v="PRESC"/>
    <s v="39001501"/>
    <s v="Floors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509802.94"/>
  </r>
  <r>
    <n v="202407"/>
    <s v="032"/>
    <s v="16025.0101-Plant in Service"/>
    <s v="XX"/>
    <s v="XX"/>
    <s v="0000"/>
    <s v="PRESC"/>
    <s v="39001601"/>
    <s v="Foundations, Retaining Walls, Tunne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77.02"/>
  </r>
  <r>
    <n v="202407"/>
    <s v="032"/>
    <s v="16025.0101-Plant in Service"/>
    <s v="XX"/>
    <s v="XX"/>
    <s v="0000"/>
    <s v="PRESC"/>
    <s v="39001601"/>
    <s v="Foundations, Retaining Walls, Tunne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911558.12"/>
  </r>
  <r>
    <n v="202407"/>
    <s v="032"/>
    <s v="16025.0101-Plant in Service"/>
    <s v="XX"/>
    <s v="XX"/>
    <s v="0000"/>
    <s v="PRESC"/>
    <s v="39001701"/>
    <s v="Gas Service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1.29"/>
  </r>
  <r>
    <n v="202407"/>
    <s v="032"/>
    <s v="16025.0101-Plant in Service"/>
    <s v="XX"/>
    <s v="XX"/>
    <s v="0000"/>
    <s v="PRESC"/>
    <s v="39001701"/>
    <s v="Gas Service System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15218"/>
  </r>
  <r>
    <n v="202407"/>
    <s v="032"/>
    <s v="16025.0101-Plant in Service"/>
    <s v="XX"/>
    <s v="XX"/>
    <s v="0000"/>
    <s v="PRESC"/>
    <s v="39001801"/>
    <s v="Heating, Ventilating, or Air C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39.67"/>
  </r>
  <r>
    <n v="202407"/>
    <s v="032"/>
    <s v="16025.0101-Plant in Service"/>
    <s v="XX"/>
    <s v="XX"/>
    <s v="0000"/>
    <s v="PRESC"/>
    <s v="39001801"/>
    <s v="Heating, Ventilating, or Air C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469475.25"/>
  </r>
  <r>
    <n v="202407"/>
    <s v="032"/>
    <s v="16025.0101-Plant in Service"/>
    <s v="XX"/>
    <s v="XX"/>
    <s v="0000"/>
    <s v="PRESC"/>
    <s v="39002001"/>
    <s v="Insulation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8.23"/>
  </r>
  <r>
    <n v="202407"/>
    <s v="032"/>
    <s v="16025.0101-Plant in Service"/>
    <s v="XX"/>
    <s v="XX"/>
    <s v="0000"/>
    <s v="PRESC"/>
    <s v="39002001"/>
    <s v="Insulation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97395.19"/>
  </r>
  <r>
    <n v="202407"/>
    <s v="032"/>
    <s v="16025.0101-Plant in Service"/>
    <s v="XX"/>
    <s v="XX"/>
    <s v="0000"/>
    <s v="PRESC"/>
    <s v="39002101"/>
    <s v="Landscaping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14.47"/>
  </r>
  <r>
    <n v="202407"/>
    <s v="032"/>
    <s v="16025.0101-Plant in Service"/>
    <s v="XX"/>
    <s v="XX"/>
    <s v="0000"/>
    <s v="PRESC"/>
    <s v="39002101"/>
    <s v="Landscaping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171202.47"/>
  </r>
  <r>
    <n v="202407"/>
    <s v="032"/>
    <s v="16025.0101-Plant in Service"/>
    <s v="XX"/>
    <s v="XX"/>
    <s v="0000"/>
    <s v="PRESC"/>
    <s v="39002201"/>
    <s v="Lighting and Power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52.01"/>
  </r>
  <r>
    <n v="202407"/>
    <s v="032"/>
    <s v="16025.0101-Plant in Service"/>
    <s v="XX"/>
    <s v="XX"/>
    <s v="0000"/>
    <s v="PRESC"/>
    <s v="39002201"/>
    <s v="Lighting and Power System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615568.02"/>
  </r>
  <r>
    <n v="202407"/>
    <s v="032"/>
    <s v="16025.0101-Plant in Service"/>
    <s v="XX"/>
    <s v="XX"/>
    <s v="0000"/>
    <s v="PRESC"/>
    <s v="39002601"/>
    <s v="Plumbing System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60.43"/>
  </r>
  <r>
    <n v="202407"/>
    <s v="032"/>
    <s v="16025.0101-Plant in Service"/>
    <s v="XX"/>
    <s v="XX"/>
    <s v="0000"/>
    <s v="PRESC"/>
    <s v="39002601"/>
    <s v="Plumbing System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715245.89"/>
  </r>
  <r>
    <n v="202407"/>
    <s v="032"/>
    <s v="16025.0101-Plant in Service"/>
    <s v="XX"/>
    <s v="XX"/>
    <s v="0000"/>
    <s v="PRESC"/>
    <s v="39002901"/>
    <s v="Roads and Parking Areas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44.81"/>
  </r>
  <r>
    <n v="202407"/>
    <s v="032"/>
    <s v="16025.0101-Plant in Service"/>
    <s v="XX"/>
    <s v="XX"/>
    <s v="0000"/>
    <s v="PRESC"/>
    <s v="39002901"/>
    <s v="Roads and Parking Areas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530347.24"/>
  </r>
  <r>
    <n v="202407"/>
    <s v="032"/>
    <s v="16025.0101-Plant in Service"/>
    <s v="XX"/>
    <s v="XX"/>
    <s v="0000"/>
    <s v="PRESC"/>
    <s v="39003301"/>
    <s v="Sewerage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4.24"/>
  </r>
  <r>
    <n v="202407"/>
    <s v="032"/>
    <s v="16025.0101-Plant in Service"/>
    <s v="XX"/>
    <s v="XX"/>
    <s v="0000"/>
    <s v="PRESC"/>
    <s v="39003301"/>
    <s v="Sewerage System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50219.38"/>
  </r>
  <r>
    <n v="202407"/>
    <s v="032"/>
    <s v="16025.0101-Plant in Service"/>
    <s v="XX"/>
    <s v="XX"/>
    <s v="0000"/>
    <s v="PRESC"/>
    <s v="39003701"/>
    <s v="Steel Frame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20.12"/>
  </r>
  <r>
    <n v="202407"/>
    <s v="032"/>
    <s v="16025.0101-Plant in Service"/>
    <s v="XX"/>
    <s v="XX"/>
    <s v="0000"/>
    <s v="PRESC"/>
    <s v="39003701"/>
    <s v="Steel Frame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38161.66"/>
  </r>
  <r>
    <n v="202407"/>
    <s v="032"/>
    <s v="16025.0101-Plant in Service"/>
    <s v="XX"/>
    <s v="XX"/>
    <s v="0000"/>
    <s v="PRESC"/>
    <s v="39004201"/>
    <s v="Walls - Exterior and Canopie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46.16"/>
  </r>
  <r>
    <n v="202407"/>
    <s v="032"/>
    <s v="16025.0101-Plant in Service"/>
    <s v="XX"/>
    <s v="XX"/>
    <s v="0000"/>
    <s v="PRESC"/>
    <s v="39004201"/>
    <s v="Walls - Exterior and Canopies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546326.11"/>
  </r>
  <r>
    <n v="202407"/>
    <s v="032"/>
    <s v="16025.0101-Plant in Service"/>
    <s v="XX"/>
    <s v="XX"/>
    <s v="0000"/>
    <s v="PRESC"/>
    <s v="39004301"/>
    <s v="Walls - Interior, Ceilings and Part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32.270000000000003"/>
  </r>
  <r>
    <n v="202407"/>
    <s v="032"/>
    <s v="16025.0101-Plant in Service"/>
    <s v="XX"/>
    <s v="XX"/>
    <s v="0000"/>
    <s v="PRESC"/>
    <s v="39004301"/>
    <s v="Walls - Interior, Ceilings and Part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381971.75"/>
  </r>
  <r>
    <n v="202407"/>
    <s v="032"/>
    <s v="16025.0101-Plant in Service"/>
    <s v="XX"/>
    <s v="XX"/>
    <s v="0000"/>
    <s v="PRESC"/>
    <s v="39004401"/>
    <s v="Water Service System or Drinki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9"/>
  </r>
  <r>
    <n v="202407"/>
    <s v="032"/>
    <s v="16025.0101-Plant in Service"/>
    <s v="XX"/>
    <s v="XX"/>
    <s v="0000"/>
    <s v="PRESC"/>
    <s v="39004401"/>
    <s v="Water Service System or Drinki-B390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106525.97"/>
  </r>
  <r>
    <n v="202408"/>
    <s v="032"/>
    <s v="16025.0101-Plant in Service"/>
    <s v="XX"/>
    <s v="XX"/>
    <s v="0000"/>
    <s v="PRESC"/>
    <s v="39000102"/>
    <s v="Minor Structure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3.33"/>
  </r>
  <r>
    <n v="202408"/>
    <s v="032"/>
    <s v="16025.0101-Plant in Service"/>
    <s v="XX"/>
    <s v="XX"/>
    <s v="0000"/>
    <s v="PRESC"/>
    <s v="39000301"/>
    <s v="Cabinets, Cupboard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2.85"/>
  </r>
  <r>
    <n v="202408"/>
    <s v="032"/>
    <s v="16025.0101-Plant in Service"/>
    <s v="XX"/>
    <s v="XX"/>
    <s v="0000"/>
    <s v="PRESC"/>
    <s v="39000401"/>
    <s v="Doors or Hatchway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5.09"/>
  </r>
  <r>
    <n v="202408"/>
    <s v="032"/>
    <s v="16025.0101-Plant in Service"/>
    <s v="XX"/>
    <s v="XX"/>
    <s v="0000"/>
    <s v="PRESC"/>
    <s v="39000801"/>
    <s v="Excavation and Grading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5.32"/>
  </r>
  <r>
    <n v="202408"/>
    <s v="032"/>
    <s v="16025.0101-Plant in Service"/>
    <s v="XX"/>
    <s v="XX"/>
    <s v="0000"/>
    <s v="PRESC"/>
    <s v="39000901"/>
    <s v="Fence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0.69"/>
  </r>
  <r>
    <n v="202408"/>
    <s v="032"/>
    <s v="16025.0101-Plant in Service"/>
    <s v="XX"/>
    <s v="XX"/>
    <s v="0000"/>
    <s v="PRESC"/>
    <s v="39001001"/>
    <s v="Fire Alarm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0.69"/>
  </r>
  <r>
    <n v="202408"/>
    <s v="032"/>
    <s v="16025.0101-Plant in Service"/>
    <s v="XX"/>
    <s v="XX"/>
    <s v="0000"/>
    <s v="PRESC"/>
    <s v="39001201"/>
    <s v="Fire Protection System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0.21"/>
  </r>
  <r>
    <n v="202408"/>
    <s v="032"/>
    <s v="16025.0101-Plant in Service"/>
    <s v="XX"/>
    <s v="XX"/>
    <s v="0000"/>
    <s v="PRESC"/>
    <s v="39001203"/>
    <s v="Sprinkler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2.3199999999999998"/>
  </r>
  <r>
    <n v="202408"/>
    <s v="032"/>
    <s v="16025.0101-Plant in Service"/>
    <s v="XX"/>
    <s v="XX"/>
    <s v="0000"/>
    <s v="PRESC"/>
    <s v="39001501"/>
    <s v="Floor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5.21"/>
  </r>
  <r>
    <n v="202408"/>
    <s v="032"/>
    <s v="16025.0101-Plant in Service"/>
    <s v="XX"/>
    <s v="XX"/>
    <s v="0000"/>
    <s v="PRESC"/>
    <s v="39001601"/>
    <s v="Foundations, Retaining Walls, Tunne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9.33"/>
  </r>
  <r>
    <n v="202408"/>
    <s v="032"/>
    <s v="16025.0101-Plant in Service"/>
    <s v="XX"/>
    <s v="XX"/>
    <s v="0000"/>
    <s v="PRESC"/>
    <s v="39001701"/>
    <s v="Gas Service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0.16"/>
  </r>
  <r>
    <n v="202408"/>
    <s v="032"/>
    <s v="16025.0101-Plant in Service"/>
    <s v="XX"/>
    <s v="XX"/>
    <s v="0000"/>
    <s v="PRESC"/>
    <s v="39001801"/>
    <s v="Heating, Ventilating, or Air C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4.8"/>
  </r>
  <r>
    <n v="202408"/>
    <s v="032"/>
    <s v="16025.0101-Plant in Service"/>
    <s v="XX"/>
    <s v="XX"/>
    <s v="0000"/>
    <s v="PRESC"/>
    <s v="39001801"/>
    <s v="Heating, Ventilating, or Air C-B390"/>
    <s v="Work Order Addition"/>
    <s v="Addition"/>
    <s v="Addition-Unit"/>
    <x v="18"/>
    <x v="57"/>
    <x v="11"/>
    <x v="11"/>
    <s v="G390 - Structures and Improvements"/>
    <s v="DP11076-253900A"/>
    <x v="77"/>
    <x v="77"/>
    <s v="Replacing AC and Heater for Warehou"/>
    <n v="10336.69"/>
  </r>
  <r>
    <n v="202408"/>
    <s v="032"/>
    <s v="16025.0101-Plant in Service"/>
    <s v="XX"/>
    <s v="XX"/>
    <s v="0000"/>
    <s v="PRESC"/>
    <s v="39002001"/>
    <s v="Insulation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1"/>
  </r>
  <r>
    <n v="202408"/>
    <s v="032"/>
    <s v="16025.0101-Plant in Service"/>
    <s v="XX"/>
    <s v="XX"/>
    <s v="0000"/>
    <s v="PRESC"/>
    <s v="39002101"/>
    <s v="Landscaping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1.75"/>
  </r>
  <r>
    <n v="202408"/>
    <s v="032"/>
    <s v="16025.0101-Plant in Service"/>
    <s v="XX"/>
    <s v="XX"/>
    <s v="0000"/>
    <s v="PRESC"/>
    <s v="39002201"/>
    <s v="Lighting and Power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6.29"/>
  </r>
  <r>
    <n v="202408"/>
    <s v="032"/>
    <s v="16025.0101-Plant in Service"/>
    <s v="XX"/>
    <s v="XX"/>
    <s v="0000"/>
    <s v="PRESC"/>
    <s v="39002601"/>
    <s v="Plumbing System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7.31"/>
  </r>
  <r>
    <n v="202408"/>
    <s v="032"/>
    <s v="16025.0101-Plant in Service"/>
    <s v="XX"/>
    <s v="XX"/>
    <s v="0000"/>
    <s v="PRESC"/>
    <s v="39002901"/>
    <s v="Roads and Parking Areas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5.42"/>
  </r>
  <r>
    <n v="202408"/>
    <s v="032"/>
    <s v="16025.0101-Plant in Service"/>
    <s v="XX"/>
    <s v="XX"/>
    <s v="0000"/>
    <s v="PRESC"/>
    <s v="39003301"/>
    <s v="Sewerage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0.51"/>
  </r>
  <r>
    <n v="202408"/>
    <s v="032"/>
    <s v="16025.0101-Plant in Service"/>
    <s v="XX"/>
    <s v="XX"/>
    <s v="0000"/>
    <s v="PRESC"/>
    <s v="39003701"/>
    <s v="Steel Frame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2.4300000000000002"/>
  </r>
  <r>
    <n v="202408"/>
    <s v="032"/>
    <s v="16025.0101-Plant in Service"/>
    <s v="XX"/>
    <s v="XX"/>
    <s v="0000"/>
    <s v="PRESC"/>
    <s v="39004201"/>
    <s v="Walls - Exterior and Canopie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5.58"/>
  </r>
  <r>
    <n v="202408"/>
    <s v="032"/>
    <s v="16025.0101-Plant in Service"/>
    <s v="XX"/>
    <s v="XX"/>
    <s v="0000"/>
    <s v="PRESC"/>
    <s v="39004301"/>
    <s v="Walls - Interior, Ceilings and Part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3.9"/>
  </r>
  <r>
    <n v="202408"/>
    <s v="032"/>
    <s v="16025.0101-Plant in Service"/>
    <s v="XX"/>
    <s v="XX"/>
    <s v="0000"/>
    <s v="PRESC"/>
    <s v="39004401"/>
    <s v="Water Service System or Drinki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1.0900000000000001"/>
  </r>
  <r>
    <n v="202408"/>
    <s v="032"/>
    <s v="16025.0101-Plant in Service"/>
    <s v="XX"/>
    <s v="XX"/>
    <s v="0000"/>
    <s v="SHOWL"/>
    <s v="39004405"/>
    <s v="Water Heater-B390"/>
    <s v="Work Order Addition"/>
    <s v="Addition"/>
    <s v="Addition-Unit"/>
    <x v="19"/>
    <x v="58"/>
    <x v="11"/>
    <x v="12"/>
    <s v="G390 - Structures and Improvements"/>
    <s v="DL10458-257900A"/>
    <x v="78"/>
    <x v="78"/>
    <s v="New Install of Water Heater for Sho"/>
    <n v="625.62"/>
  </r>
  <r>
    <n v="202409"/>
    <s v="032"/>
    <s v="16025.0101-Plant in Service"/>
    <s v="XX"/>
    <s v="XX"/>
    <s v="0000"/>
    <s v="PRESC"/>
    <s v="39000102"/>
    <s v="Minor Structures"/>
    <s v="Work Order Addition"/>
    <s v="Addition"/>
    <s v="Addition-Unit"/>
    <x v="19"/>
    <x v="59"/>
    <x v="11"/>
    <x v="11"/>
    <s v="G390 - Structures and Improvements"/>
    <s v="DA10291-250900A"/>
    <x v="79"/>
    <x v="79"/>
    <s v="New 20 X 16 Tuff Shed for Storage"/>
    <n v="18923.310000000001"/>
  </r>
  <r>
    <n v="202411"/>
    <s v="032"/>
    <s v="16025.0101-Plant in Service"/>
    <s v="XX"/>
    <s v="XX"/>
    <s v="0000"/>
    <s v="COTTN"/>
    <s v="39000101"/>
    <s v="Awnings-B390"/>
    <s v="Work Order Addition"/>
    <s v="Addition"/>
    <s v="Addition-Unit"/>
    <x v="11"/>
    <x v="60"/>
    <x v="11"/>
    <x v="13"/>
    <s v="G390 - Structures and Improvements"/>
    <s v="DV10341-255900A"/>
    <x v="80"/>
    <x v="80"/>
    <s v="Installing new awning structure for"/>
    <n v="2449.7600000000002"/>
  </r>
  <r>
    <n v="202503"/>
    <s v="032"/>
    <s v="16025.0101-Plant in Service"/>
    <s v="XX"/>
    <s v="XX"/>
    <s v="0000"/>
    <s v="COTTN"/>
    <s v="39001301"/>
    <s v="Flag Pole"/>
    <s v="Work Order Addition"/>
    <s v="Addition"/>
    <s v="Addition-Unit"/>
    <x v="13"/>
    <x v="61"/>
    <x v="11"/>
    <x v="13"/>
    <s v="G390 - Structures and Improvements"/>
    <s v="DV10342-255900A"/>
    <x v="80"/>
    <x v="80"/>
    <s v="Turn Key Installation of Flag Pole"/>
    <n v="6771.15"/>
  </r>
  <r>
    <n v="202504"/>
    <s v="032"/>
    <s v="16025.0101-Plant in Service"/>
    <s v="XX"/>
    <s v="XX"/>
    <s v="0000"/>
    <s v="PRESC"/>
    <s v="39000102"/>
    <s v="Minor Structure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1362.03"/>
  </r>
  <r>
    <n v="202504"/>
    <s v="032"/>
    <s v="16025.0101-Plant in Service"/>
    <s v="XX"/>
    <s v="XX"/>
    <s v="0000"/>
    <s v="PRESC"/>
    <s v="39000301"/>
    <s v="Cabinets, Cupboard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1164.73"/>
  </r>
  <r>
    <n v="202504"/>
    <s v="032"/>
    <s v="16025.0101-Plant in Service"/>
    <s v="XX"/>
    <s v="XX"/>
    <s v="0000"/>
    <s v="PRESC"/>
    <s v="39000401"/>
    <s v="Doors or Hatchway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081.23"/>
  </r>
  <r>
    <n v="202504"/>
    <s v="032"/>
    <s v="16025.0101-Plant in Service"/>
    <s v="XX"/>
    <s v="XX"/>
    <s v="0000"/>
    <s v="PRESC"/>
    <s v="39000801"/>
    <s v="Excavation and Grading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176.6999999999998"/>
  </r>
  <r>
    <n v="202504"/>
    <s v="032"/>
    <s v="16025.0101-Plant in Service"/>
    <s v="XX"/>
    <s v="XX"/>
    <s v="0000"/>
    <s v="PRESC"/>
    <s v="39000901"/>
    <s v="Fence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83.23"/>
  </r>
  <r>
    <n v="202504"/>
    <s v="032"/>
    <s v="16025.0101-Plant in Service"/>
    <s v="XX"/>
    <s v="XX"/>
    <s v="0000"/>
    <s v="PRESC"/>
    <s v="39001001"/>
    <s v="Fire Alarm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83.23"/>
  </r>
  <r>
    <n v="202504"/>
    <s v="032"/>
    <s v="16025.0101-Plant in Service"/>
    <s v="XX"/>
    <s v="XX"/>
    <s v="0000"/>
    <s v="PRESC"/>
    <s v="39001201"/>
    <s v="Fire Protection System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85.92"/>
  </r>
  <r>
    <n v="202504"/>
    <s v="032"/>
    <s v="16025.0101-Plant in Service"/>
    <s v="XX"/>
    <s v="XX"/>
    <s v="0000"/>
    <s v="PRESC"/>
    <s v="39001203"/>
    <s v="Sprinkler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948.33"/>
  </r>
  <r>
    <n v="202504"/>
    <s v="032"/>
    <s v="16025.0101-Plant in Service"/>
    <s v="XX"/>
    <s v="XX"/>
    <s v="0000"/>
    <s v="PRESC"/>
    <s v="39001501"/>
    <s v="Floor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132.15"/>
  </r>
  <r>
    <n v="202504"/>
    <s v="032"/>
    <s v="16025.0101-Plant in Service"/>
    <s v="XX"/>
    <s v="XX"/>
    <s v="0000"/>
    <s v="PRESC"/>
    <s v="39001601"/>
    <s v="Foundations, Retaining Walls, Tunne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3812.42"/>
  </r>
  <r>
    <n v="202504"/>
    <s v="032"/>
    <s v="16025.0101-Plant in Service"/>
    <s v="XX"/>
    <s v="XX"/>
    <s v="0000"/>
    <s v="PRESC"/>
    <s v="39001701"/>
    <s v="Gas Service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63.65"/>
  </r>
  <r>
    <n v="202504"/>
    <s v="032"/>
    <s v="16025.0101-Plant in Service"/>
    <s v="XX"/>
    <s v="XX"/>
    <s v="0000"/>
    <s v="PRESC"/>
    <s v="39001801"/>
    <s v="Heating, Ventilating, or Air C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1963.49"/>
  </r>
  <r>
    <n v="202504"/>
    <s v="032"/>
    <s v="16025.0101-Plant in Service"/>
    <s v="XX"/>
    <s v="XX"/>
    <s v="0000"/>
    <s v="PRESC"/>
    <s v="39001810"/>
    <s v="Furnace-B390"/>
    <s v="Work Order Addition"/>
    <s v="Addition"/>
    <s v="Addition-Unit"/>
    <x v="13"/>
    <x v="62"/>
    <x v="11"/>
    <x v="11"/>
    <s v="G390 - Structures and Improvements"/>
    <s v="DP11084-253900A"/>
    <x v="77"/>
    <x v="77"/>
    <s v="Installing One New Rudd High Effici"/>
    <n v="9245.7099999999991"/>
  </r>
  <r>
    <n v="202504"/>
    <s v="032"/>
    <s v="16025.0101-Plant in Service"/>
    <s v="XX"/>
    <s v="XX"/>
    <s v="0000"/>
    <s v="PRESC"/>
    <s v="39002001"/>
    <s v="Insulation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407.34"/>
  </r>
  <r>
    <n v="202504"/>
    <s v="032"/>
    <s v="16025.0101-Plant in Service"/>
    <s v="XX"/>
    <s v="XX"/>
    <s v="0000"/>
    <s v="PRESC"/>
    <s v="39002101"/>
    <s v="Landscaping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716.02"/>
  </r>
  <r>
    <n v="202504"/>
    <s v="032"/>
    <s v="16025.0101-Plant in Service"/>
    <s v="XX"/>
    <s v="XX"/>
    <s v="0000"/>
    <s v="PRESC"/>
    <s v="39002201"/>
    <s v="Lighting and Power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574.4899999999998"/>
  </r>
  <r>
    <n v="202504"/>
    <s v="032"/>
    <s v="16025.0101-Plant in Service"/>
    <s v="XX"/>
    <s v="XX"/>
    <s v="0000"/>
    <s v="PRESC"/>
    <s v="39002601"/>
    <s v="Plumbing System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991.38"/>
  </r>
  <r>
    <n v="202504"/>
    <s v="032"/>
    <s v="16025.0101-Plant in Service"/>
    <s v="XX"/>
    <s v="XX"/>
    <s v="0000"/>
    <s v="PRESC"/>
    <s v="39002901"/>
    <s v="Roads and Parking Areas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218.0700000000002"/>
  </r>
  <r>
    <n v="202504"/>
    <s v="032"/>
    <s v="16025.0101-Plant in Service"/>
    <s v="XX"/>
    <s v="XX"/>
    <s v="0000"/>
    <s v="PRESC"/>
    <s v="39003301"/>
    <s v="Sewerage System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10.03"/>
  </r>
  <r>
    <n v="202504"/>
    <s v="032"/>
    <s v="16025.0101-Plant in Service"/>
    <s v="XX"/>
    <s v="XX"/>
    <s v="0000"/>
    <s v="PRESC"/>
    <s v="39003701"/>
    <s v="Steel Frame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996.06"/>
  </r>
  <r>
    <n v="202504"/>
    <s v="032"/>
    <s v="16025.0101-Plant in Service"/>
    <s v="XX"/>
    <s v="XX"/>
    <s v="0000"/>
    <s v="PRESC"/>
    <s v="39004201"/>
    <s v="Walls - Exterior and Canopies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2284.9"/>
  </r>
  <r>
    <n v="202504"/>
    <s v="032"/>
    <s v="16025.0101-Plant in Service"/>
    <s v="XX"/>
    <s v="XX"/>
    <s v="0000"/>
    <s v="PRESC"/>
    <s v="39004301"/>
    <s v="Walls - Interior, Ceilings and Part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1597.52"/>
  </r>
  <r>
    <n v="202504"/>
    <s v="032"/>
    <s v="16025.0101-Plant in Service"/>
    <s v="XX"/>
    <s v="XX"/>
    <s v="0000"/>
    <s v="PRESC"/>
    <s v="39004401"/>
    <s v="Water Service System or Drinki-B390"/>
    <s v="Late Charge Unitiza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445.52"/>
  </r>
  <r>
    <n v="202506"/>
    <s v="032"/>
    <s v="16025.0101-Plant in Service"/>
    <s v="XX"/>
    <s v="XX"/>
    <s v="0000"/>
    <s v="FLAGA"/>
    <s v="39001810"/>
    <s v="Furnace-B390"/>
    <s v="Work Order Addition"/>
    <s v="Addition"/>
    <s v="Addition-Unit"/>
    <x v="13"/>
    <x v="63"/>
    <x v="11"/>
    <x v="14"/>
    <s v="G390 - Structures and Improvements"/>
    <s v="DF10753-251900A"/>
    <x v="81"/>
    <x v="81"/>
    <s v="Installing 2 new complete furnaces"/>
    <n v="20516"/>
  </r>
  <r>
    <n v="202407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3"/>
    <x v="9"/>
    <x v="12"/>
    <x v="15"/>
    <s v="G391 - Office Furniture and Equip"/>
    <s v="250912A"/>
    <x v="82"/>
    <x v="82"/>
    <s v="Comp Equip - UNSG"/>
    <n v="5103.6400000000003"/>
  </r>
  <r>
    <n v="202407"/>
    <s v="032"/>
    <s v="16025.0101-Plant in Service"/>
    <s v="NT"/>
    <s v="NT"/>
    <s v="0000"/>
    <s v="PRESC"/>
    <s v="39100101"/>
    <s v="Furn &amp; Offc or Network &amp; Data Equip"/>
    <s v="Late Charge Unitization"/>
    <s v="Addition"/>
    <s v="Addition-Unit"/>
    <x v="17"/>
    <x v="56"/>
    <x v="12"/>
    <x v="16"/>
    <s v="G391 - Office Furniture and Equip"/>
    <s v="DP11041-253901A"/>
    <x v="76"/>
    <x v="76"/>
    <s v="New Training Building in Prescott"/>
    <n v="-6.81"/>
  </r>
  <r>
    <n v="202407"/>
    <s v="032"/>
    <s v="16025.0101-Plant in Service"/>
    <s v="NT"/>
    <s v="NT"/>
    <s v="0000"/>
    <s v="PRESC"/>
    <s v="39100101"/>
    <s v="Furn &amp; Offc or Network &amp; Data Equip"/>
    <s v="Work Order Addition"/>
    <s v="Addition"/>
    <s v="Addition-Unit"/>
    <x v="17"/>
    <x v="56"/>
    <x v="12"/>
    <x v="16"/>
    <s v="G391 - Office Furniture and Equip"/>
    <s v="DP11041-253901A"/>
    <x v="76"/>
    <x v="76"/>
    <s v="New Training Building in Prescott"/>
    <n v="80655.38"/>
  </r>
  <r>
    <n v="202407"/>
    <s v="032"/>
    <s v="16025.0101-Plant in Service"/>
    <s v="OE"/>
    <s v="OE"/>
    <s v="0000"/>
    <s v="PRESC"/>
    <s v="39100101"/>
    <s v="Furn &amp; Offc or Network &amp; Data Equip"/>
    <s v="Late Charge Unitization"/>
    <s v="Addition"/>
    <s v="Addition-Unit"/>
    <x v="17"/>
    <x v="56"/>
    <x v="12"/>
    <x v="17"/>
    <s v="G391 - Office Furniture and Equip"/>
    <s v="DP11041-253901A"/>
    <x v="76"/>
    <x v="76"/>
    <s v="New Training Building in Prescott"/>
    <n v="-0.32"/>
  </r>
  <r>
    <n v="202407"/>
    <s v="032"/>
    <s v="16025.0101-Plant in Service"/>
    <s v="OE"/>
    <s v="OE"/>
    <s v="0000"/>
    <s v="PRESC"/>
    <s v="39100101"/>
    <s v="Furn &amp; Offc or Network &amp; Data Equip"/>
    <s v="Work Order Addition"/>
    <s v="Addition"/>
    <s v="Addition-Unit"/>
    <x v="17"/>
    <x v="56"/>
    <x v="12"/>
    <x v="17"/>
    <s v="G391 - Office Furniture and Equip"/>
    <s v="DP11041-253901A"/>
    <x v="76"/>
    <x v="76"/>
    <s v="New Training Building in Prescott"/>
    <n v="3804.49"/>
  </r>
  <r>
    <n v="202408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3"/>
    <x v="47"/>
    <x v="12"/>
    <x v="15"/>
    <s v="G391 - Office Furniture and Equip"/>
    <s v="250912A"/>
    <x v="82"/>
    <x v="82"/>
    <s v="Comp Equip - UNSG"/>
    <n v="13968.71"/>
  </r>
  <r>
    <n v="202408"/>
    <s v="032"/>
    <s v="16025.0101-Plant in Service"/>
    <s v="NT"/>
    <s v="NT"/>
    <s v="0000"/>
    <s v="PRESC"/>
    <s v="39100101"/>
    <s v="Furn &amp; Offc or Network &amp; Data Equip"/>
    <s v="Late Charge Unitization"/>
    <s v="Addition"/>
    <s v="Addition-Unit"/>
    <x v="17"/>
    <x v="56"/>
    <x v="12"/>
    <x v="16"/>
    <s v="G391 - Office Furniture and Equip"/>
    <s v="DP11041-253901A"/>
    <x v="76"/>
    <x v="76"/>
    <s v="New Training Building in Prescott"/>
    <n v="-0.82"/>
  </r>
  <r>
    <n v="202408"/>
    <s v="032"/>
    <s v="16025.0101-Plant in Service"/>
    <s v="NT"/>
    <s v="NT"/>
    <s v="0000"/>
    <s v="PRESC"/>
    <s v="39100101"/>
    <s v="Furn &amp; Offc or Network &amp; Data Equip"/>
    <s v="Work Order Addition"/>
    <s v="Addition"/>
    <s v="Addition-Unit"/>
    <x v="17"/>
    <x v="64"/>
    <x v="12"/>
    <x v="16"/>
    <s v="G391 - Office Furniture and Equip"/>
    <s v="DP11055-253901A"/>
    <x v="76"/>
    <x v="76"/>
    <s v="Capital IT Expenses &amp; Cost"/>
    <n v="254710.24"/>
  </r>
  <r>
    <n v="202408"/>
    <s v="032"/>
    <s v="16025.0101-Plant in Service"/>
    <s v="OE"/>
    <s v="OE"/>
    <s v="0000"/>
    <s v="COTTN"/>
    <s v="39100101"/>
    <s v="Furn &amp; Offc or Network &amp; Data Equip"/>
    <s v="Work Order Addition"/>
    <s v="Addition"/>
    <s v="Addition-Unit"/>
    <x v="19"/>
    <x v="47"/>
    <x v="12"/>
    <x v="18"/>
    <s v="G391 - Office Furniture and Equip"/>
    <s v="255910A"/>
    <x v="83"/>
    <x v="83"/>
    <s v="Office Furn &amp; Eq-New (Verde)"/>
    <n v="3436.04"/>
  </r>
  <r>
    <n v="202408"/>
    <s v="032"/>
    <s v="16025.0101-Plant in Service"/>
    <s v="OE"/>
    <s v="OE"/>
    <s v="0000"/>
    <s v="COTTN"/>
    <s v="39100101"/>
    <s v="Furn &amp; Offc or Network &amp; Data Equip"/>
    <s v="Work Order Addition"/>
    <s v="Addition"/>
    <s v="Addition-Unit"/>
    <x v="0"/>
    <x v="47"/>
    <x v="12"/>
    <x v="18"/>
    <s v="G391 - Office Furniture and Equip"/>
    <s v="250910A"/>
    <x v="84"/>
    <x v="84"/>
    <s v="Office Furn &amp; Eq - New"/>
    <n v="1952.77"/>
  </r>
  <r>
    <n v="202408"/>
    <s v="032"/>
    <s v="16025.0101-Plant in Service"/>
    <s v="OE"/>
    <s v="OE"/>
    <s v="0000"/>
    <s v="FLAGA"/>
    <s v="39100101"/>
    <s v="Furn &amp; Offc or Network &amp; Data Equip"/>
    <s v="Work Order Addition"/>
    <s v="Addition"/>
    <s v="Addition-Unit"/>
    <x v="0"/>
    <x v="47"/>
    <x v="12"/>
    <x v="19"/>
    <s v="G391 - Office Furniture and Equip"/>
    <s v="251910A"/>
    <x v="85"/>
    <x v="85"/>
    <s v="Office Furn &amp; Equip-New(Flag)"/>
    <n v="2841.13"/>
  </r>
  <r>
    <n v="202408"/>
    <s v="032"/>
    <s v="16025.0101-Plant in Service"/>
    <s v="OE"/>
    <s v="OE"/>
    <s v="0000"/>
    <s v="PRESC"/>
    <s v="39100101"/>
    <s v="Furn &amp; Offc or Network &amp; Data Equip"/>
    <s v="Late Charge Unitization"/>
    <s v="Addition"/>
    <s v="Addition-Unit"/>
    <x v="17"/>
    <x v="56"/>
    <x v="12"/>
    <x v="17"/>
    <s v="G391 - Office Furniture and Equip"/>
    <s v="DP11041-253901A"/>
    <x v="76"/>
    <x v="76"/>
    <s v="New Training Building in Prescott"/>
    <n v="-0.04"/>
  </r>
  <r>
    <n v="202409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10"/>
    <x v="48"/>
    <x v="12"/>
    <x v="15"/>
    <s v="G391 - Office Furniture and Equip"/>
    <s v="250912A"/>
    <x v="82"/>
    <x v="82"/>
    <s v="Comp Equip - UNSG"/>
    <n v="9246.11"/>
  </r>
  <r>
    <n v="202409"/>
    <s v="032"/>
    <s v="16025.0101-Plant in Service"/>
    <s v="OE"/>
    <s v="OE"/>
    <s v="0000"/>
    <s v="COTTN"/>
    <s v="39100101"/>
    <s v="Furn &amp; Offc or Network &amp; Data Equip"/>
    <s v="Work Order Addition"/>
    <s v="Addition"/>
    <s v="Addition-Unit"/>
    <x v="10"/>
    <x v="48"/>
    <x v="12"/>
    <x v="18"/>
    <s v="G391 - Office Furniture and Equip"/>
    <s v="250910A"/>
    <x v="84"/>
    <x v="84"/>
    <s v="Office Furn &amp; Eq - New"/>
    <n v="4267.59"/>
  </r>
  <r>
    <n v="202410"/>
    <s v="032"/>
    <s v="16025.0101-Plant in Service"/>
    <s v="CP"/>
    <s v="CP"/>
    <s v="0000"/>
    <s v="FLAGA"/>
    <s v="39100101"/>
    <s v="Furn &amp; Offc or Network &amp; Data Equip"/>
    <s v="Work Order Addition"/>
    <s v="Addition"/>
    <s v="Addition-Unit"/>
    <x v="11"/>
    <x v="49"/>
    <x v="12"/>
    <x v="20"/>
    <s v="G391 - Office Furniture and Equip"/>
    <s v="250916A"/>
    <x v="86"/>
    <x v="86"/>
    <s v="Network IT Equip - UNSG"/>
    <n v="5568.48"/>
  </r>
  <r>
    <n v="202410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11"/>
    <x v="49"/>
    <x v="12"/>
    <x v="15"/>
    <s v="G391 - Office Furniture and Equip"/>
    <s v="250912A"/>
    <x v="82"/>
    <x v="82"/>
    <s v="Comp Equip - UNSG"/>
    <n v="-176.89"/>
  </r>
  <r>
    <n v="202410"/>
    <s v="032"/>
    <s v="16025.0101-Plant in Service"/>
    <s v="OE"/>
    <s v="OE"/>
    <s v="0000"/>
    <s v="PRESC"/>
    <s v="39100101"/>
    <s v="Furn &amp; Offc or Network &amp; Data Equip"/>
    <s v="Work Order Addition"/>
    <s v="Addition"/>
    <s v="Addition-Unit"/>
    <x v="11"/>
    <x v="49"/>
    <x v="12"/>
    <x v="17"/>
    <s v="G391 - Office Furniture and Equip"/>
    <s v="253910A"/>
    <x v="87"/>
    <x v="87"/>
    <s v="Office Furn &amp; Eq - New (Pres)"/>
    <n v="2415.5300000000002"/>
  </r>
  <r>
    <n v="202411"/>
    <s v="032"/>
    <s v="16025.0101-Plant in Service"/>
    <s v="CP"/>
    <s v="CP"/>
    <s v="0000"/>
    <s v="FLAGA"/>
    <s v="39100101"/>
    <s v="Furn &amp; Offc or Network &amp; Data Equip"/>
    <s v="Work Order Addition"/>
    <s v="Addition"/>
    <s v="Addition-Unit"/>
    <x v="1"/>
    <x v="50"/>
    <x v="12"/>
    <x v="20"/>
    <s v="G391 - Office Furniture and Equip"/>
    <s v="250916A"/>
    <x v="86"/>
    <x v="86"/>
    <s v="Network IT Equip - UNSG"/>
    <n v="10399.870000000001"/>
  </r>
  <r>
    <n v="202411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3"/>
    <x v="50"/>
    <x v="12"/>
    <x v="15"/>
    <s v="G391 - Office Furniture and Equip"/>
    <s v="250912A"/>
    <x v="82"/>
    <x v="82"/>
    <s v="Comp Equip - UNSG"/>
    <n v="79253.11"/>
  </r>
  <r>
    <n v="202411"/>
    <s v="032"/>
    <s v="16025.0101-Plant in Service"/>
    <s v="OE"/>
    <s v="OE"/>
    <s v="0000"/>
    <s v="COTTN"/>
    <s v="39100101"/>
    <s v="Furn &amp; Offc or Network &amp; Data Equip"/>
    <s v="Work Order Addition"/>
    <s v="Addition"/>
    <s v="Addition-Unit"/>
    <x v="1"/>
    <x v="50"/>
    <x v="12"/>
    <x v="18"/>
    <s v="G391 - Office Furniture and Equip"/>
    <s v="250910A"/>
    <x v="84"/>
    <x v="84"/>
    <s v="Office Furn &amp; Eq - New"/>
    <n v="1200"/>
  </r>
  <r>
    <n v="202412"/>
    <s v="032"/>
    <s v="16025.0101-Plant in Service"/>
    <s v="CP"/>
    <s v="CP"/>
    <s v="0000"/>
    <s v="FLAGA"/>
    <s v="39100101"/>
    <s v="Furn &amp; Offc or Network &amp; Data Equip"/>
    <s v="Work Order Addition"/>
    <s v="Addition"/>
    <s v="Addition-Unit"/>
    <x v="12"/>
    <x v="51"/>
    <x v="12"/>
    <x v="20"/>
    <s v="G391 - Office Furniture and Equip"/>
    <s v="250916A"/>
    <x v="86"/>
    <x v="86"/>
    <s v="Network IT Equip - UNSG"/>
    <n v="2842.68"/>
  </r>
  <r>
    <n v="202412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3"/>
    <x v="51"/>
    <x v="12"/>
    <x v="15"/>
    <s v="G391 - Office Furniture and Equip"/>
    <s v="250912A"/>
    <x v="82"/>
    <x v="82"/>
    <s v="Comp Equip - UNSG"/>
    <n v="35470.03"/>
  </r>
  <r>
    <n v="202412"/>
    <s v="032"/>
    <s v="16025.0101-Plant in Service"/>
    <s v="OE"/>
    <s v="OE"/>
    <s v="0000"/>
    <s v="COTTN"/>
    <s v="39100101"/>
    <s v="Furn &amp; Offc or Network &amp; Data Equip"/>
    <s v="Work Order Addition"/>
    <s v="Addition"/>
    <s v="Addition-Unit"/>
    <x v="19"/>
    <x v="51"/>
    <x v="12"/>
    <x v="18"/>
    <s v="G391 - Office Furniture and Equip"/>
    <s v="255910A"/>
    <x v="83"/>
    <x v="83"/>
    <s v="Office Furn &amp; Eq-New (Verde)"/>
    <n v="1214.3900000000001"/>
  </r>
  <r>
    <n v="202412"/>
    <s v="032"/>
    <s v="16025.0101-Plant in Service"/>
    <s v="OE"/>
    <s v="OE"/>
    <s v="0000"/>
    <s v="FLAGA"/>
    <s v="39100101"/>
    <s v="Furn &amp; Offc or Network &amp; Data Equip"/>
    <s v="Work Order Addition"/>
    <s v="Addition"/>
    <s v="Addition-Unit"/>
    <x v="12"/>
    <x v="51"/>
    <x v="12"/>
    <x v="19"/>
    <s v="G391 - Office Furniture and Equip"/>
    <s v="251910A"/>
    <x v="85"/>
    <x v="85"/>
    <s v="Office Furn &amp; Equip-New(Flag)"/>
    <n v="591.59"/>
  </r>
  <r>
    <n v="202501"/>
    <s v="032"/>
    <s v="16025.0101-Plant in Service"/>
    <s v="CP"/>
    <s v="CP"/>
    <s v="0000"/>
    <s v="FLAGA"/>
    <s v="39100101"/>
    <s v="Furn &amp; Offc or Network &amp; Data Equip"/>
    <s v="Work Order Addition"/>
    <s v="Addition"/>
    <s v="Addition-Unit"/>
    <x v="7"/>
    <x v="2"/>
    <x v="12"/>
    <x v="20"/>
    <s v="G391 - Office Furniture and Equip"/>
    <s v="250916A"/>
    <x v="86"/>
    <x v="86"/>
    <s v="Network IT Equip - UNSG"/>
    <n v="75.099999999999994"/>
  </r>
  <r>
    <n v="202501"/>
    <s v="032"/>
    <s v="16025.0101-Plant in Service"/>
    <s v="CP"/>
    <s v="CP"/>
    <s v="0000"/>
    <s v="FLAGA"/>
    <s v="39100101"/>
    <s v="Furn &amp; Offc or Network &amp; Data Equip"/>
    <s v="Work Order Addition"/>
    <s v="Addition"/>
    <s v="Addition-Unit"/>
    <x v="7"/>
    <x v="2"/>
    <x v="12"/>
    <x v="20"/>
    <s v="G391 - Office Furniture and Equip"/>
    <s v="250917A"/>
    <x v="88"/>
    <x v="88"/>
    <s v="Systems IT Equip - UNSG"/>
    <n v="847.99"/>
  </r>
  <r>
    <n v="202501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7"/>
    <x v="2"/>
    <x v="12"/>
    <x v="15"/>
    <s v="G391 - Office Furniture and Equip"/>
    <s v="250912A"/>
    <x v="82"/>
    <x v="82"/>
    <s v="Comp Equip - UNSG"/>
    <n v="10528.12"/>
  </r>
  <r>
    <n v="202501"/>
    <s v="032"/>
    <s v="16025.0101-Plant in Service"/>
    <s v="OE"/>
    <s v="OE"/>
    <s v="0000"/>
    <s v="SHOWL"/>
    <s v="39100101"/>
    <s v="Furn &amp; Offc or Network &amp; Data Equip"/>
    <s v="Work Order Addition"/>
    <s v="Addition"/>
    <s v="Addition-Unit"/>
    <x v="7"/>
    <x v="2"/>
    <x v="12"/>
    <x v="21"/>
    <s v="G391 - Office Furniture and Equip"/>
    <s v="257910A"/>
    <x v="89"/>
    <x v="89"/>
    <s v="Office Furn &amp; Equip- New SL"/>
    <n v="6281.55"/>
  </r>
  <r>
    <n v="202502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13"/>
    <x v="21"/>
    <x v="12"/>
    <x v="15"/>
    <s v="G391 - Office Furniture and Equip"/>
    <s v="250912A"/>
    <x v="82"/>
    <x v="82"/>
    <s v="Comp Equip - UNSG"/>
    <n v="20761.099999999999"/>
  </r>
  <r>
    <n v="202502"/>
    <s v="032"/>
    <s v="16025.0101-Plant in Service"/>
    <s v="OE"/>
    <s v="OE"/>
    <s v="0000"/>
    <s v="PRESC"/>
    <s v="39100101"/>
    <s v="Furn &amp; Offc or Network &amp; Data Equip"/>
    <s v="Work Order Addition"/>
    <s v="Addition"/>
    <s v="Addition-Unit"/>
    <x v="13"/>
    <x v="21"/>
    <x v="12"/>
    <x v="17"/>
    <s v="G391 - Office Furniture and Equip"/>
    <s v="253910A"/>
    <x v="87"/>
    <x v="87"/>
    <s v="Office Furn &amp; Eq - New (Pres)"/>
    <n v="20453.11"/>
  </r>
  <r>
    <n v="202503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2"/>
    <x v="25"/>
    <x v="12"/>
    <x v="15"/>
    <s v="G391 - Office Furniture and Equip"/>
    <s v="250912A"/>
    <x v="82"/>
    <x v="82"/>
    <s v="Comp Equip - UNSG"/>
    <n v="63424.32"/>
  </r>
  <r>
    <n v="202503"/>
    <s v="032"/>
    <s v="16025.0101-Plant in Service"/>
    <s v="OE"/>
    <s v="OE"/>
    <s v="0000"/>
    <s v="SHOWL"/>
    <s v="39100101"/>
    <s v="Furn &amp; Offc or Network &amp; Data Equip"/>
    <s v="Work Order Addition"/>
    <s v="Addition"/>
    <s v="Addition-Unit"/>
    <x v="2"/>
    <x v="25"/>
    <x v="12"/>
    <x v="21"/>
    <s v="G391 - Office Furniture and Equip"/>
    <s v="257910A"/>
    <x v="89"/>
    <x v="89"/>
    <s v="Office Furn &amp; Equip- New SL"/>
    <n v="290.95"/>
  </r>
  <r>
    <n v="202504"/>
    <s v="032"/>
    <s v="16025.0101-Plant in Service"/>
    <s v="CP"/>
    <s v="CP"/>
    <s v="0000"/>
    <s v="FLAGA"/>
    <s v="39100101"/>
    <s v="Furn &amp; Offc or Network &amp; Data Equip"/>
    <s v="Work Order Addition"/>
    <s v="Addition"/>
    <s v="Addition-Unit"/>
    <x v="14"/>
    <x v="52"/>
    <x v="12"/>
    <x v="20"/>
    <s v="G391 - Office Furniture and Equip"/>
    <s v="250916A"/>
    <x v="86"/>
    <x v="86"/>
    <s v="Network IT Equip - UNSG"/>
    <n v="2284.9299999999998"/>
  </r>
  <r>
    <n v="202504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2"/>
    <x v="52"/>
    <x v="12"/>
    <x v="15"/>
    <s v="G391 - Office Furniture and Equip"/>
    <s v="250912A"/>
    <x v="82"/>
    <x v="82"/>
    <s v="Comp Equip - UNSG"/>
    <n v="103060.71"/>
  </r>
  <r>
    <n v="202504"/>
    <s v="032"/>
    <s v="16025.0101-Plant in Service"/>
    <s v="NT"/>
    <s v="NT"/>
    <s v="0000"/>
    <s v="PRESC"/>
    <s v="39100101"/>
    <s v="Furn &amp; Offc or Network &amp; Data Equip"/>
    <s v="Late Charge Unitization"/>
    <s v="Addition"/>
    <s v="Addition-Unit"/>
    <x v="17"/>
    <x v="56"/>
    <x v="12"/>
    <x v="16"/>
    <s v="G391 - Office Furniture and Equip"/>
    <s v="DP11041-253901A"/>
    <x v="76"/>
    <x v="76"/>
    <s v="New Training Building in Prescott"/>
    <n v="337.33"/>
  </r>
  <r>
    <n v="202504"/>
    <s v="032"/>
    <s v="16025.0101-Plant in Service"/>
    <s v="OE"/>
    <s v="OE"/>
    <s v="0000"/>
    <s v="FLAGA"/>
    <s v="39100101"/>
    <s v="Furn &amp; Offc or Network &amp; Data Equip"/>
    <s v="Work Order Addition"/>
    <s v="Addition"/>
    <s v="Addition-Unit"/>
    <x v="14"/>
    <x v="52"/>
    <x v="12"/>
    <x v="19"/>
    <s v="G391 - Office Furniture and Equip"/>
    <s v="251910A"/>
    <x v="85"/>
    <x v="85"/>
    <s v="Office Furn &amp; Equip-New(Flag)"/>
    <n v="1073.57"/>
  </r>
  <r>
    <n v="202504"/>
    <s v="032"/>
    <s v="16025.0101-Plant in Service"/>
    <s v="OE"/>
    <s v="OE"/>
    <s v="0000"/>
    <s v="PRESC"/>
    <s v="39100101"/>
    <s v="Furn &amp; Offc or Network &amp; Data Equip"/>
    <s v="Late Charge Unitization"/>
    <s v="Addition"/>
    <s v="Addition-Unit"/>
    <x v="17"/>
    <x v="56"/>
    <x v="12"/>
    <x v="17"/>
    <s v="G391 - Office Furniture and Equip"/>
    <s v="DP11041-253901A"/>
    <x v="76"/>
    <x v="76"/>
    <s v="New Training Building in Prescott"/>
    <n v="15.91"/>
  </r>
  <r>
    <n v="202505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15"/>
    <x v="53"/>
    <x v="12"/>
    <x v="15"/>
    <s v="G391 - Office Furniture and Equip"/>
    <s v="250912A"/>
    <x v="82"/>
    <x v="82"/>
    <s v="Comp Equip - UNSG"/>
    <n v="343570.54"/>
  </r>
  <r>
    <n v="202506"/>
    <s v="032"/>
    <s v="16025.0101-Plant in Service"/>
    <s v="NT"/>
    <s v="NT"/>
    <s v="0000"/>
    <s v="FLAGA"/>
    <s v="39100101"/>
    <s v="Furn &amp; Offc or Network &amp; Data Equip"/>
    <s v="Work Order Addition"/>
    <s v="Addition"/>
    <s v="Addition-Unit"/>
    <x v="16"/>
    <x v="54"/>
    <x v="12"/>
    <x v="15"/>
    <s v="G391 - Office Furniture and Equip"/>
    <s v="250912A"/>
    <x v="82"/>
    <x v="82"/>
    <s v="Comp Equip - UNSG"/>
    <n v="12408.51"/>
  </r>
  <r>
    <n v="202407"/>
    <s v="032"/>
    <s v="16025.0101-Plant in Service"/>
    <s v="C3"/>
    <s v="C3"/>
    <s v="0000"/>
    <s v="00000"/>
    <s v="39201101"/>
    <s v="Truck"/>
    <s v="Late Charge Unitization"/>
    <s v="Addition"/>
    <s v="Addition-Unit"/>
    <x v="20"/>
    <x v="35"/>
    <x v="13"/>
    <x v="22"/>
    <s v="G392 - Transportation Equipment"/>
    <s v="DA10225-250000A"/>
    <x v="90"/>
    <x v="90"/>
    <s v="1 Ton 4x4 EC Gas Service Tech Truck"/>
    <n v="208.7"/>
  </r>
  <r>
    <n v="202407"/>
    <s v="032"/>
    <s v="16025.0101-Plant in Service"/>
    <s v="C3"/>
    <s v="C3"/>
    <s v="0000"/>
    <s v="00000"/>
    <s v="39201101"/>
    <s v="Truck"/>
    <s v="Late Charge Unitization"/>
    <s v="Addition"/>
    <s v="Addition-Unit"/>
    <x v="20"/>
    <x v="65"/>
    <x v="13"/>
    <x v="22"/>
    <s v="G392 - Transportation Equipment"/>
    <s v="DA10224-250000A"/>
    <x v="90"/>
    <x v="90"/>
    <s v="1 Ton 4x4 EC Gas Service Tech Truck"/>
    <n v="208.7"/>
  </r>
  <r>
    <n v="202409"/>
    <s v="032"/>
    <s v="16025.0101-Plant in Service"/>
    <s v="C1"/>
    <s v="C1"/>
    <s v="0000"/>
    <s v="00000"/>
    <s v="39200401"/>
    <s v="Passenger Car"/>
    <s v="Work Order Addition"/>
    <s v="Addition"/>
    <s v="Addition-Unit"/>
    <x v="0"/>
    <x v="66"/>
    <x v="13"/>
    <x v="23"/>
    <s v="G392 - Transportation Equipment"/>
    <s v="DA10271-250000A"/>
    <x v="90"/>
    <x v="90"/>
    <s v="Large SUV - New Unit 10469"/>
    <n v="46324"/>
  </r>
  <r>
    <n v="202409"/>
    <s v="032"/>
    <s v="16025.0101-Plant in Service"/>
    <s v="C3"/>
    <s v="C3"/>
    <s v="0000"/>
    <s v="00000"/>
    <s v="39201101"/>
    <s v="Truck"/>
    <s v="Work Order Addition"/>
    <s v="Addition"/>
    <s v="Addition-Unit"/>
    <x v="0"/>
    <x v="67"/>
    <x v="13"/>
    <x v="22"/>
    <s v="G392 - Transportation Equipment"/>
    <s v="DA10203-250000A"/>
    <x v="90"/>
    <x v="90"/>
    <s v="1 Ton 4x4 EC Gas Service Tech Truck"/>
    <n v="87009.08"/>
  </r>
  <r>
    <n v="202409"/>
    <s v="032"/>
    <s v="16025.0101-Plant in Service"/>
    <s v="C3"/>
    <s v="C3"/>
    <s v="0000"/>
    <s v="00000"/>
    <s v="39201101"/>
    <s v="Truck"/>
    <s v="Work Order Addition"/>
    <s v="Addition"/>
    <s v="Addition-Unit"/>
    <x v="0"/>
    <x v="68"/>
    <x v="13"/>
    <x v="22"/>
    <s v="G392 - Transportation Equipment"/>
    <s v="DA10182-250000A"/>
    <x v="90"/>
    <x v="90"/>
    <s v="Truck 1 Ton EC 4X4 8ft Bed Service"/>
    <n v="96628.83"/>
  </r>
  <r>
    <n v="202409"/>
    <s v="032"/>
    <s v="16025.0101-Plant in Service"/>
    <s v="C3"/>
    <s v="C3"/>
    <s v="0000"/>
    <s v="00000"/>
    <s v="39201101"/>
    <s v="Truck"/>
    <s v="Work Order Addition"/>
    <s v="Addition"/>
    <s v="Addition-Unit"/>
    <x v="0"/>
    <x v="68"/>
    <x v="13"/>
    <x v="22"/>
    <s v="G392 - Transportation Equipment"/>
    <s v="DA10223-250000A"/>
    <x v="90"/>
    <x v="90"/>
    <s v="1 Ton 4x4 EC Gas Service Tech Truck"/>
    <n v="92233.72"/>
  </r>
  <r>
    <n v="202409"/>
    <s v="032"/>
    <s v="16025.0101-Plant in Service"/>
    <s v="C9"/>
    <s v="C9"/>
    <s v="0000"/>
    <s v="00000"/>
    <s v="39201001"/>
    <s v="Trailer"/>
    <s v="Work Order Addition"/>
    <s v="Addition"/>
    <s v="Addition-Unit"/>
    <x v="0"/>
    <x v="69"/>
    <x v="13"/>
    <x v="24"/>
    <s v="G392 - Transportation Equipment"/>
    <s v="DA10258-250000A"/>
    <x v="90"/>
    <x v="90"/>
    <s v="Quad Trailer - New Unit 90292"/>
    <n v="5920.74"/>
  </r>
  <r>
    <n v="202410"/>
    <s v="032"/>
    <s v="16025.0101-Plant in Service"/>
    <s v="C2"/>
    <s v="C2"/>
    <s v="0000"/>
    <s v="00000"/>
    <s v="39201101"/>
    <s v="Truck"/>
    <s v="Late Charge Unitization"/>
    <s v="Addition"/>
    <s v="Addition-Unit"/>
    <x v="10"/>
    <x v="20"/>
    <x v="13"/>
    <x v="25"/>
    <s v="G392 - Transportation Equipment"/>
    <s v="DA10272-250000A"/>
    <x v="90"/>
    <x v="90"/>
    <s v="3/4 Ton Truck CC 4x4 SB Gasoline -"/>
    <n v="1317.44"/>
  </r>
  <r>
    <n v="202410"/>
    <s v="032"/>
    <s v="16025.0101-Plant in Service"/>
    <s v="C2"/>
    <s v="C2"/>
    <s v="0000"/>
    <s v="00000"/>
    <s v="39201101"/>
    <s v="Truck"/>
    <s v="Work Order Addition"/>
    <s v="Addition"/>
    <s v="Addition-Unit"/>
    <x v="10"/>
    <x v="20"/>
    <x v="13"/>
    <x v="25"/>
    <s v="G392 - Transportation Equipment"/>
    <s v="DA10272-250000A"/>
    <x v="90"/>
    <x v="90"/>
    <s v="3/4 Ton Truck CC 4x4 SB Gasoline -"/>
    <n v="57286.74"/>
  </r>
  <r>
    <n v="202410"/>
    <s v="032"/>
    <s v="16025.0101-Plant in Service"/>
    <s v="C9"/>
    <s v="C9"/>
    <s v="0000"/>
    <s v="00000"/>
    <s v="39201001"/>
    <s v="Trailer"/>
    <s v="Work Order Addition"/>
    <s v="Addition"/>
    <s v="Addition-Unit"/>
    <x v="10"/>
    <x v="19"/>
    <x v="13"/>
    <x v="24"/>
    <s v="G392 - Transportation Equipment"/>
    <s v="DA10245-250000A"/>
    <x v="90"/>
    <x v="90"/>
    <s v="16K lb Tilt Bed Trailer - New Uni"/>
    <n v="29433.61"/>
  </r>
  <r>
    <n v="202411"/>
    <s v="032"/>
    <s v="16025.0101-Plant in Service"/>
    <s v="C2"/>
    <s v="C2"/>
    <s v="0000"/>
    <s v="00000"/>
    <s v="39201101"/>
    <s v="Truck"/>
    <s v="Work Order Addition"/>
    <s v="Addition"/>
    <s v="Addition-Unit"/>
    <x v="11"/>
    <x v="44"/>
    <x v="13"/>
    <x v="25"/>
    <s v="G392 - Transportation Equipment"/>
    <s v="DA10273-250000A"/>
    <x v="90"/>
    <x v="90"/>
    <s v="3/4 Ton Truck CC 4x4 - New Unit 202"/>
    <n v="68520.179999999993"/>
  </r>
  <r>
    <n v="202411"/>
    <s v="032"/>
    <s v="16025.0101-Plant in Service"/>
    <s v="C9"/>
    <s v="C9"/>
    <s v="0000"/>
    <s v="00000"/>
    <s v="39201001"/>
    <s v="Trailer"/>
    <s v="Work Order Addition"/>
    <s v="Addition"/>
    <s v="Addition-Unit"/>
    <x v="11"/>
    <x v="23"/>
    <x v="13"/>
    <x v="24"/>
    <s v="G392 - Transportation Equipment"/>
    <s v="DA10243-250000A"/>
    <x v="90"/>
    <x v="90"/>
    <s v="Backhoe Trailer / Trailer King TK40"/>
    <n v="48898.03"/>
  </r>
  <r>
    <n v="202412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70"/>
    <x v="13"/>
    <x v="23"/>
    <s v="G392 - Transportation Equipment"/>
    <s v="DA10263-250000A"/>
    <x v="90"/>
    <x v="90"/>
    <s v="Truck 1/2 Ton 4x4 CC SB - New Unit"/>
    <n v="554.17999999999995"/>
  </r>
  <r>
    <n v="202412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71"/>
    <x v="13"/>
    <x v="23"/>
    <s v="G392 - Transportation Equipment"/>
    <s v="DA10259-250000A"/>
    <x v="90"/>
    <x v="90"/>
    <s v="Truck 1/2 Ton 4x4 CC SB - New Unit"/>
    <n v="370.63"/>
  </r>
  <r>
    <n v="202412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71"/>
    <x v="13"/>
    <x v="23"/>
    <s v="G392 - Transportation Equipment"/>
    <s v="DA10260-250000A"/>
    <x v="90"/>
    <x v="90"/>
    <s v="Truck 1/2 Ton 4x4 CC SB - New Unit"/>
    <n v="213.9"/>
  </r>
  <r>
    <n v="202412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71"/>
    <x v="13"/>
    <x v="23"/>
    <s v="G392 - Transportation Equipment"/>
    <s v="DA10264-250000A"/>
    <x v="90"/>
    <x v="90"/>
    <s v="Truck 1/2 Ton 4x4 CC SB - New Unit"/>
    <n v="182.69"/>
  </r>
  <r>
    <n v="202412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71"/>
    <x v="13"/>
    <x v="23"/>
    <s v="G392 - Transportation Equipment"/>
    <s v="DA10265-250000A"/>
    <x v="90"/>
    <x v="90"/>
    <s v="Truck 1/2 Ton 4x4 CC SB - New Unit"/>
    <n v="511.16"/>
  </r>
  <r>
    <n v="202412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1"/>
    <x v="13"/>
    <x v="23"/>
    <s v="G392 - Transportation Equipment"/>
    <s v="DA10262-250000A"/>
    <x v="90"/>
    <x v="90"/>
    <s v="Truck 1/2 Ton 4x4 CC SB - New Unit"/>
    <n v="554.17999999999995"/>
  </r>
  <r>
    <n v="202412"/>
    <s v="032"/>
    <s v="16025.0101-Plant in Service"/>
    <s v="C1"/>
    <s v="C1"/>
    <s v="0000"/>
    <s v="00000"/>
    <s v="39201101"/>
    <s v="Truck"/>
    <s v="Work Order Addition"/>
    <s v="Addition"/>
    <s v="Addition-Unit"/>
    <x v="1"/>
    <x v="70"/>
    <x v="13"/>
    <x v="23"/>
    <s v="G392 - Transportation Equipment"/>
    <s v="DA10263-250000A"/>
    <x v="90"/>
    <x v="90"/>
    <s v="Truck 1/2 Ton 4x4 CC SB - New Unit"/>
    <n v="55760.75"/>
  </r>
  <r>
    <n v="202412"/>
    <s v="032"/>
    <s v="16025.0101-Plant in Service"/>
    <s v="C1"/>
    <s v="C1"/>
    <s v="0000"/>
    <s v="00000"/>
    <s v="39201101"/>
    <s v="Truck"/>
    <s v="Work Order Addition"/>
    <s v="Addition"/>
    <s v="Addition-Unit"/>
    <x v="1"/>
    <x v="71"/>
    <x v="13"/>
    <x v="23"/>
    <s v="G392 - Transportation Equipment"/>
    <s v="DA10259-250000A"/>
    <x v="90"/>
    <x v="90"/>
    <s v="Truck 1/2 Ton 4x4 CC SB - New Unit"/>
    <n v="56370.33"/>
  </r>
  <r>
    <n v="202412"/>
    <s v="032"/>
    <s v="16025.0101-Plant in Service"/>
    <s v="C1"/>
    <s v="C1"/>
    <s v="0000"/>
    <s v="00000"/>
    <s v="39201101"/>
    <s v="Truck"/>
    <s v="Work Order Addition"/>
    <s v="Addition"/>
    <s v="Addition-Unit"/>
    <x v="1"/>
    <x v="71"/>
    <x v="13"/>
    <x v="23"/>
    <s v="G392 - Transportation Equipment"/>
    <s v="DA10260-250000A"/>
    <x v="90"/>
    <x v="90"/>
    <s v="Truck 1/2 Ton 4x4 CC SB - New Unit"/>
    <n v="54935.13"/>
  </r>
  <r>
    <n v="202412"/>
    <s v="032"/>
    <s v="16025.0101-Plant in Service"/>
    <s v="C1"/>
    <s v="C1"/>
    <s v="0000"/>
    <s v="00000"/>
    <s v="39201101"/>
    <s v="Truck"/>
    <s v="Work Order Addition"/>
    <s v="Addition"/>
    <s v="Addition-Unit"/>
    <x v="1"/>
    <x v="71"/>
    <x v="13"/>
    <x v="23"/>
    <s v="G392 - Transportation Equipment"/>
    <s v="DA10264-250000A"/>
    <x v="90"/>
    <x v="90"/>
    <s v="Truck 1/2 Ton 4x4 CC SB - New Unit"/>
    <n v="55646.81"/>
  </r>
  <r>
    <n v="202412"/>
    <s v="032"/>
    <s v="16025.0101-Plant in Service"/>
    <s v="C1"/>
    <s v="C1"/>
    <s v="0000"/>
    <s v="00000"/>
    <s v="39201101"/>
    <s v="Truck"/>
    <s v="Work Order Addition"/>
    <s v="Addition"/>
    <s v="Addition-Unit"/>
    <x v="1"/>
    <x v="71"/>
    <x v="13"/>
    <x v="23"/>
    <s v="G392 - Transportation Equipment"/>
    <s v="DA10265-250000A"/>
    <x v="90"/>
    <x v="90"/>
    <s v="Truck 1/2 Ton 4x4 CC SB - New Unit"/>
    <n v="57644.76"/>
  </r>
  <r>
    <n v="202412"/>
    <s v="032"/>
    <s v="16025.0101-Plant in Service"/>
    <s v="C1"/>
    <s v="C1"/>
    <s v="0000"/>
    <s v="00000"/>
    <s v="39201101"/>
    <s v="Truck"/>
    <s v="Work Order Addition"/>
    <s v="Addition"/>
    <s v="Addition-Unit"/>
    <x v="1"/>
    <x v="71"/>
    <x v="13"/>
    <x v="23"/>
    <s v="G392 - Transportation Equipment"/>
    <s v="DA10266-250000A"/>
    <x v="90"/>
    <x v="90"/>
    <s v="Truck 1/2 Ton 4x4 EC SB - New Unit"/>
    <n v="54907.27"/>
  </r>
  <r>
    <n v="202412"/>
    <s v="032"/>
    <s v="16025.0101-Plant in Service"/>
    <s v="C1"/>
    <s v="C1"/>
    <s v="0000"/>
    <s v="00000"/>
    <s v="39201101"/>
    <s v="Truck"/>
    <s v="Work Order Addition"/>
    <s v="Addition"/>
    <s v="Addition-Unit"/>
    <x v="1"/>
    <x v="1"/>
    <x v="13"/>
    <x v="23"/>
    <s v="G392 - Transportation Equipment"/>
    <s v="DA10262-250000A"/>
    <x v="90"/>
    <x v="90"/>
    <s v="Truck 1/2 Ton 4x4 CC SB - New Unit"/>
    <n v="56694.01"/>
  </r>
  <r>
    <n v="202412"/>
    <s v="032"/>
    <s v="16025.0101-Plant in Service"/>
    <s v="C2"/>
    <s v="C2"/>
    <s v="0000"/>
    <s v="00000"/>
    <s v="39201101"/>
    <s v="Truck"/>
    <s v="Late Charge Unitization"/>
    <s v="Addition"/>
    <s v="Addition-Unit"/>
    <x v="1"/>
    <x v="72"/>
    <x v="13"/>
    <x v="25"/>
    <s v="G392 - Transportation Equipment"/>
    <s v="DA10306-250000A"/>
    <x v="90"/>
    <x v="90"/>
    <s v="Truck 3/4 Ton CC 4x4 SB"/>
    <n v="511.16"/>
  </r>
  <r>
    <n v="202412"/>
    <s v="032"/>
    <s v="16025.0101-Plant in Service"/>
    <s v="C2"/>
    <s v="C2"/>
    <s v="0000"/>
    <s v="00000"/>
    <s v="39201101"/>
    <s v="Truck"/>
    <s v="Work Order Addition"/>
    <s v="Addition"/>
    <s v="Addition-Unit"/>
    <x v="1"/>
    <x v="72"/>
    <x v="13"/>
    <x v="25"/>
    <s v="G392 - Transportation Equipment"/>
    <s v="DA10306-250000A"/>
    <x v="90"/>
    <x v="90"/>
    <s v="Truck 3/4 Ton CC 4x4 SB"/>
    <n v="63496.45"/>
  </r>
  <r>
    <n v="202412"/>
    <s v="032"/>
    <s v="16025.0101-Plant in Service"/>
    <s v="C3"/>
    <s v="C3"/>
    <s v="0000"/>
    <s v="00000"/>
    <s v="39201101"/>
    <s v="Truck"/>
    <s v="Late Charge Unitization"/>
    <s v="Addition"/>
    <s v="Addition-Unit"/>
    <x v="1"/>
    <x v="63"/>
    <x v="13"/>
    <x v="22"/>
    <s v="G392 - Transportation Equipment"/>
    <s v="DA10185-250000A"/>
    <x v="90"/>
    <x v="90"/>
    <s v="Truck 1 Ton EC 4X4 8ft Bed Service"/>
    <n v="707.63"/>
  </r>
  <r>
    <n v="202412"/>
    <s v="032"/>
    <s v="16025.0101-Plant in Service"/>
    <s v="C3"/>
    <s v="C3"/>
    <s v="0000"/>
    <s v="00000"/>
    <s v="39201101"/>
    <s v="Truck"/>
    <s v="Late Charge Unitization"/>
    <s v="Addition"/>
    <s v="Addition-Unit"/>
    <x v="1"/>
    <x v="71"/>
    <x v="13"/>
    <x v="22"/>
    <s v="G392 - Transportation Equipment"/>
    <s v="DA10204-250000A"/>
    <x v="90"/>
    <x v="90"/>
    <s v="1 Ton 4x4 EC Gas Service Tech Truck"/>
    <n v="2511.19"/>
  </r>
  <r>
    <n v="202412"/>
    <s v="032"/>
    <s v="16025.0101-Plant in Service"/>
    <s v="C3"/>
    <s v="C3"/>
    <s v="0000"/>
    <s v="00000"/>
    <s v="39201101"/>
    <s v="Truck"/>
    <s v="Late Charge Unitization"/>
    <s v="Addition"/>
    <s v="Addition-Unit"/>
    <x v="1"/>
    <x v="1"/>
    <x v="13"/>
    <x v="22"/>
    <s v="G392 - Transportation Equipment"/>
    <s v="DA10183-250000A"/>
    <x v="90"/>
    <x v="90"/>
    <s v="Truck 1 Ton EC 4X4 8ft Bed Service"/>
    <n v="1331.39"/>
  </r>
  <r>
    <n v="202412"/>
    <s v="032"/>
    <s v="16025.0101-Plant in Service"/>
    <s v="C3"/>
    <s v="C3"/>
    <s v="0000"/>
    <s v="00000"/>
    <s v="39201101"/>
    <s v="Truck"/>
    <s v="Work Order Addition"/>
    <s v="Addition"/>
    <s v="Addition-Unit"/>
    <x v="1"/>
    <x v="63"/>
    <x v="13"/>
    <x v="22"/>
    <s v="G392 - Transportation Equipment"/>
    <s v="DA10185-250000A"/>
    <x v="90"/>
    <x v="90"/>
    <s v="Truck 1 Ton EC 4X4 8ft Bed Service"/>
    <n v="85292.56"/>
  </r>
  <r>
    <n v="202412"/>
    <s v="032"/>
    <s v="16025.0101-Plant in Service"/>
    <s v="C3"/>
    <s v="C3"/>
    <s v="0000"/>
    <s v="00000"/>
    <s v="39201101"/>
    <s v="Truck"/>
    <s v="Work Order Addition"/>
    <s v="Addition"/>
    <s v="Addition-Unit"/>
    <x v="1"/>
    <x v="71"/>
    <x v="13"/>
    <x v="22"/>
    <s v="G392 - Transportation Equipment"/>
    <s v="DA10180-250000A"/>
    <x v="90"/>
    <x v="90"/>
    <s v="Truck 4X4 EC w/Service Body-New Uni"/>
    <n v="85341.47"/>
  </r>
  <r>
    <n v="202412"/>
    <s v="032"/>
    <s v="16025.0101-Plant in Service"/>
    <s v="C3"/>
    <s v="C3"/>
    <s v="0000"/>
    <s v="00000"/>
    <s v="39201101"/>
    <s v="Truck"/>
    <s v="Work Order Addition"/>
    <s v="Addition"/>
    <s v="Addition-Unit"/>
    <x v="1"/>
    <x v="71"/>
    <x v="13"/>
    <x v="22"/>
    <s v="G392 - Transportation Equipment"/>
    <s v="DA10204-250000A"/>
    <x v="90"/>
    <x v="90"/>
    <s v="1 Ton 4x4 EC Gas Service Tech Truck"/>
    <n v="85096.72"/>
  </r>
  <r>
    <n v="202412"/>
    <s v="032"/>
    <s v="16025.0101-Plant in Service"/>
    <s v="C3"/>
    <s v="C3"/>
    <s v="0000"/>
    <s v="00000"/>
    <s v="39201101"/>
    <s v="Truck"/>
    <s v="Work Order Addition"/>
    <s v="Addition"/>
    <s v="Addition-Unit"/>
    <x v="1"/>
    <x v="1"/>
    <x v="13"/>
    <x v="22"/>
    <s v="G392 - Transportation Equipment"/>
    <s v="DA10183-250000A"/>
    <x v="90"/>
    <x v="90"/>
    <s v="Truck 1 Ton EC 4X4 8ft Bed Service"/>
    <n v="85644.25"/>
  </r>
  <r>
    <n v="202412"/>
    <s v="032"/>
    <s v="16025.0101-Plant in Service"/>
    <s v="C7"/>
    <s v="C7"/>
    <s v="0000"/>
    <s v="00000"/>
    <s v="39201101"/>
    <s v="Truck"/>
    <s v="Work Order Addition"/>
    <s v="Addition"/>
    <s v="Addition-Unit"/>
    <x v="1"/>
    <x v="63"/>
    <x v="13"/>
    <x v="26"/>
    <s v="G392 - Transportation Equipment"/>
    <s v="DA10188-250000A"/>
    <x v="90"/>
    <x v="90"/>
    <s v="Dump Truck 5 YD- New Unit 70063"/>
    <n v="164756.48000000001"/>
  </r>
  <r>
    <n v="202412"/>
    <s v="032"/>
    <s v="16025.0101-Plant in Service"/>
    <s v="C9"/>
    <s v="C9"/>
    <s v="0000"/>
    <s v="00000"/>
    <s v="39201001"/>
    <s v="Trailer"/>
    <s v="Work Order Addition"/>
    <s v="Addition"/>
    <s v="Addition-Unit"/>
    <x v="1"/>
    <x v="63"/>
    <x v="13"/>
    <x v="24"/>
    <s v="G392 - Transportation Equipment"/>
    <s v="DA10253-250000A"/>
    <x v="90"/>
    <x v="90"/>
    <s v="Backhoe Trailer - New unit 90288"/>
    <n v="59464.71"/>
  </r>
  <r>
    <n v="202501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70"/>
    <x v="13"/>
    <x v="23"/>
    <s v="G392 - Transportation Equipment"/>
    <s v="DA10263-250000A"/>
    <x v="90"/>
    <x v="90"/>
    <s v="Truck 1/2 Ton 4x4 CC SB - New Unit"/>
    <n v="166.34"/>
  </r>
  <r>
    <n v="202501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71"/>
    <x v="13"/>
    <x v="23"/>
    <s v="G392 - Transportation Equipment"/>
    <s v="DA10259-250000A"/>
    <x v="90"/>
    <x v="90"/>
    <s v="Truck 1/2 Ton 4x4 CC SB - New Unit"/>
    <n v="104.78"/>
  </r>
  <r>
    <n v="202501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71"/>
    <x v="13"/>
    <x v="23"/>
    <s v="G392 - Transportation Equipment"/>
    <s v="DA10260-250000A"/>
    <x v="90"/>
    <x v="90"/>
    <s v="Truck 1/2 Ton 4x4 CC SB - New Unit"/>
    <n v="1191.9100000000001"/>
  </r>
  <r>
    <n v="202501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71"/>
    <x v="13"/>
    <x v="23"/>
    <s v="G392 - Transportation Equipment"/>
    <s v="DA10265-250000A"/>
    <x v="90"/>
    <x v="90"/>
    <s v="Truck 1/2 Ton 4x4 CC SB - New Unit"/>
    <n v="124.76"/>
  </r>
  <r>
    <n v="202501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1"/>
    <x v="13"/>
    <x v="23"/>
    <s v="G392 - Transportation Equipment"/>
    <s v="DA10262-250000A"/>
    <x v="90"/>
    <x v="90"/>
    <s v="Truck 1/2 Ton 4x4 CC SB - New Unit"/>
    <n v="166.34"/>
  </r>
  <r>
    <n v="202501"/>
    <s v="032"/>
    <s v="16025.0101-Plant in Service"/>
    <s v="C2"/>
    <s v="C2"/>
    <s v="0000"/>
    <s v="00000"/>
    <s v="39201101"/>
    <s v="Truck"/>
    <s v="Late Charge Unitization"/>
    <s v="Addition"/>
    <s v="Addition-Unit"/>
    <x v="11"/>
    <x v="44"/>
    <x v="13"/>
    <x v="25"/>
    <s v="G392 - Transportation Equipment"/>
    <s v="DA10273-250000A"/>
    <x v="90"/>
    <x v="90"/>
    <s v="3/4 Ton Truck CC 4x4 - New Unit 202"/>
    <n v="1354.4"/>
  </r>
  <r>
    <n v="202501"/>
    <s v="032"/>
    <s v="16025.0101-Plant in Service"/>
    <s v="C2"/>
    <s v="C2"/>
    <s v="0000"/>
    <s v="00000"/>
    <s v="39201101"/>
    <s v="Truck"/>
    <s v="Late Charge Unitization"/>
    <s v="Addition"/>
    <s v="Addition-Unit"/>
    <x v="1"/>
    <x v="72"/>
    <x v="13"/>
    <x v="25"/>
    <s v="G392 - Transportation Equipment"/>
    <s v="DA10306-250000A"/>
    <x v="90"/>
    <x v="90"/>
    <s v="Truck 3/4 Ton CC 4x4 SB"/>
    <n v="124.76"/>
  </r>
  <r>
    <n v="202501"/>
    <s v="032"/>
    <s v="16025.0101-Plant in Service"/>
    <s v="C3"/>
    <s v="C3"/>
    <s v="0000"/>
    <s v="00000"/>
    <s v="39201101"/>
    <s v="Truck"/>
    <s v="Late Charge Unitization"/>
    <s v="Addition"/>
    <s v="Addition-Unit"/>
    <x v="1"/>
    <x v="71"/>
    <x v="13"/>
    <x v="22"/>
    <s v="G392 - Transportation Equipment"/>
    <s v="DA10204-250000A"/>
    <x v="90"/>
    <x v="90"/>
    <s v="1 Ton 4x4 EC Gas Service Tech Truck"/>
    <n v="270.31"/>
  </r>
  <r>
    <n v="202501"/>
    <s v="032"/>
    <s v="16025.0101-Plant in Service"/>
    <s v="C3"/>
    <s v="C3"/>
    <s v="0000"/>
    <s v="00000"/>
    <s v="39201101"/>
    <s v="Truck"/>
    <s v="Late Charge Unitization"/>
    <s v="Addition"/>
    <s v="Addition-Unit"/>
    <x v="1"/>
    <x v="1"/>
    <x v="13"/>
    <x v="22"/>
    <s v="G392 - Transportation Equipment"/>
    <s v="DA10183-250000A"/>
    <x v="90"/>
    <x v="90"/>
    <s v="Truck 1 Ton EC 4X4 8ft Bed Service"/>
    <n v="345.57"/>
  </r>
  <r>
    <n v="202501"/>
    <s v="032"/>
    <s v="16025.0101-Plant in Service"/>
    <s v="C7"/>
    <s v="C7"/>
    <s v="0000"/>
    <s v="00000"/>
    <s v="39201101"/>
    <s v="Truck"/>
    <s v="Late Charge Unitization"/>
    <s v="Addition"/>
    <s v="Addition-Unit"/>
    <x v="1"/>
    <x v="63"/>
    <x v="13"/>
    <x v="26"/>
    <s v="G392 - Transportation Equipment"/>
    <s v="DA10188-250000A"/>
    <x v="90"/>
    <x v="90"/>
    <s v="Dump Truck 5 YD- New Unit 70063"/>
    <n v="1234.1600000000001"/>
  </r>
  <r>
    <n v="202502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71"/>
    <x v="13"/>
    <x v="23"/>
    <s v="G392 - Transportation Equipment"/>
    <s v="DA10264-250000A"/>
    <x v="90"/>
    <x v="90"/>
    <s v="Truck 1/2 Ton 4x4 CC SB - New Unit"/>
    <n v="208.7"/>
  </r>
  <r>
    <n v="202502"/>
    <s v="032"/>
    <s v="16025.0101-Plant in Service"/>
    <s v="C1"/>
    <s v="C1"/>
    <s v="0000"/>
    <s v="00000"/>
    <s v="39201101"/>
    <s v="Truck"/>
    <s v="Late Charge Unitization"/>
    <s v="Addition"/>
    <s v="Addition-Unit"/>
    <x v="1"/>
    <x v="1"/>
    <x v="13"/>
    <x v="23"/>
    <s v="G392 - Transportation Equipment"/>
    <s v="DA10262-250000A"/>
    <x v="90"/>
    <x v="90"/>
    <s v="Truck 1/2 Ton 4x4 CC SB - New Unit"/>
    <n v="208.7"/>
  </r>
  <r>
    <n v="202502"/>
    <s v="032"/>
    <s v="16025.0101-Plant in Service"/>
    <s v="C1"/>
    <s v="C1"/>
    <s v="0000"/>
    <s v="00000"/>
    <s v="39201101"/>
    <s v="Truck"/>
    <s v="Work Order Addition"/>
    <s v="Addition"/>
    <s v="Addition-Unit"/>
    <x v="12"/>
    <x v="73"/>
    <x v="13"/>
    <x v="23"/>
    <s v="G392 - Transportation Equipment"/>
    <s v="DA10261-250000A"/>
    <x v="90"/>
    <x v="90"/>
    <s v="Truck 1/2 Ton 4x4 CC SB - New Unit"/>
    <n v="58280.639999999999"/>
  </r>
  <r>
    <n v="202502"/>
    <s v="032"/>
    <s v="16025.0101-Plant in Service"/>
    <s v="C2"/>
    <s v="C2"/>
    <s v="0000"/>
    <s v="00000"/>
    <s v="39201101"/>
    <s v="Truck"/>
    <s v="Work Order Addition"/>
    <s v="Addition"/>
    <s v="Addition-Unit"/>
    <x v="12"/>
    <x v="74"/>
    <x v="13"/>
    <x v="25"/>
    <s v="G392 - Transportation Equipment"/>
    <s v="DA10305-250000A"/>
    <x v="90"/>
    <x v="90"/>
    <s v="3/4 Ton EC 4x4 LB New Unit 20239"/>
    <n v="70776.710000000006"/>
  </r>
  <r>
    <n v="202502"/>
    <s v="032"/>
    <s v="16025.0101-Plant in Service"/>
    <s v="C3"/>
    <s v="C3"/>
    <s v="0000"/>
    <s v="00000"/>
    <s v="39201101"/>
    <s v="Truck"/>
    <s v="Work Order Addition"/>
    <s v="Addition"/>
    <s v="Addition-Unit"/>
    <x v="12"/>
    <x v="75"/>
    <x v="13"/>
    <x v="22"/>
    <s v="G392 - Transportation Equipment"/>
    <s v="DA10196-250000A"/>
    <x v="90"/>
    <x v="90"/>
    <s v="Truck 1 Ton 4X4 EC Service Body (Un"/>
    <n v="92828.58"/>
  </r>
  <r>
    <n v="202504"/>
    <s v="032"/>
    <s v="16025.0101-Plant in Service"/>
    <s v="C1"/>
    <s v="C1"/>
    <s v="0000"/>
    <s v="00000"/>
    <s v="39200401"/>
    <s v="Passenger Car"/>
    <s v="Work Order Addition"/>
    <s v="Addition"/>
    <s v="Addition-Unit"/>
    <x v="2"/>
    <x v="76"/>
    <x v="13"/>
    <x v="23"/>
    <s v="G392 - Transportation Equipment"/>
    <s v="DA10309-250000A"/>
    <x v="90"/>
    <x v="90"/>
    <s v="LARGE SUV 4X4 - NEW UNIT 10474"/>
    <n v="50050.1"/>
  </r>
  <r>
    <n v="202504"/>
    <s v="032"/>
    <s v="16025.0101-Plant in Service"/>
    <s v="C1"/>
    <s v="C1"/>
    <s v="0000"/>
    <s v="00000"/>
    <s v="39201101"/>
    <s v="Truck"/>
    <s v="Late Charge Unitization"/>
    <s v="Addition"/>
    <s v="Addition-Unit"/>
    <x v="13"/>
    <x v="77"/>
    <x v="13"/>
    <x v="23"/>
    <s v="G392 - Transportation Equipment"/>
    <s v="DA10308-250000A"/>
    <x v="90"/>
    <x v="90"/>
    <s v="Truck 1/4 Ton 4X4 CC SB-#10473"/>
    <n v="1401.24"/>
  </r>
  <r>
    <n v="202504"/>
    <s v="032"/>
    <s v="16025.0101-Plant in Service"/>
    <s v="C1"/>
    <s v="C1"/>
    <s v="0000"/>
    <s v="00000"/>
    <s v="39201101"/>
    <s v="Truck"/>
    <s v="Work Order Addition"/>
    <s v="Addition"/>
    <s v="Addition-Unit"/>
    <x v="13"/>
    <x v="77"/>
    <x v="13"/>
    <x v="23"/>
    <s v="G392 - Transportation Equipment"/>
    <s v="DA10308-250000A"/>
    <x v="90"/>
    <x v="90"/>
    <s v="Truck 1/4 Ton 4X4 CC SB-#10473"/>
    <n v="44287.72"/>
  </r>
  <r>
    <n v="202504"/>
    <s v="032"/>
    <s v="16025.0101-Plant in Service"/>
    <s v="C7"/>
    <s v="C7"/>
    <s v="0000"/>
    <s v="00000"/>
    <s v="39201101"/>
    <s v="Truck"/>
    <s v="Work Order Addition"/>
    <s v="Addition"/>
    <s v="Addition-Unit"/>
    <x v="13"/>
    <x v="77"/>
    <x v="13"/>
    <x v="26"/>
    <s v="G392 - Transportation Equipment"/>
    <s v="DA15197-250000A"/>
    <x v="90"/>
    <x v="90"/>
    <s v="Truck Gas Crew-New Unit 70062"/>
    <n v="271381.96999999997"/>
  </r>
  <r>
    <n v="202504"/>
    <s v="032"/>
    <s v="16025.0101-Plant in Service"/>
    <s v="C9"/>
    <s v="C9"/>
    <s v="0000"/>
    <s v="00000"/>
    <s v="39201101"/>
    <s v="Truck"/>
    <s v="Work Order Addition"/>
    <s v="Addition"/>
    <s v="Addition-Unit"/>
    <x v="13"/>
    <x v="78"/>
    <x v="13"/>
    <x v="24"/>
    <s v="G392 - Transportation Equipment"/>
    <s v="DA10214-250000A"/>
    <x v="90"/>
    <x v="90"/>
    <s v="10-wheel dump truck- Unit 80086"/>
    <n v="261946.81"/>
  </r>
  <r>
    <n v="202504"/>
    <s v="032"/>
    <s v="16025.0101-Plant in Service"/>
    <s v="C9"/>
    <s v="C9"/>
    <s v="0000"/>
    <s v="00000"/>
    <s v="39201101"/>
    <s v="Truck"/>
    <s v="Work Order Addition"/>
    <s v="Addition"/>
    <s v="Addition-Unit"/>
    <x v="13"/>
    <x v="78"/>
    <x v="13"/>
    <x v="24"/>
    <s v="G392 - Transportation Equipment"/>
    <s v="DA10247-250000A"/>
    <x v="90"/>
    <x v="90"/>
    <s v="10 - Wheel Dump Truck- Unit 80084"/>
    <n v="263140.28000000003"/>
  </r>
  <r>
    <n v="202504"/>
    <s v="032"/>
    <s v="16025.0101-Plant in Service"/>
    <s v="C9"/>
    <s v="C9"/>
    <s v="0000"/>
    <s v="00000"/>
    <s v="39201101"/>
    <s v="Truck"/>
    <s v="Work Order Addition"/>
    <s v="Addition"/>
    <s v="Addition-Unit"/>
    <x v="13"/>
    <x v="78"/>
    <x v="13"/>
    <x v="24"/>
    <s v="G392 - Transportation Equipment"/>
    <s v="DA10248-250000A"/>
    <x v="90"/>
    <x v="90"/>
    <s v="10 - Wheel Dump Truck‐ Unit 80085"/>
    <n v="262818.40000000002"/>
  </r>
  <r>
    <n v="202505"/>
    <s v="032"/>
    <s v="16025.0101-Plant in Service"/>
    <s v="C1"/>
    <s v="C1"/>
    <s v="0000"/>
    <s v="00000"/>
    <s v="39200401"/>
    <s v="Passenger Car"/>
    <s v="Late Charge Unitization"/>
    <s v="Addition"/>
    <s v="Addition-Unit"/>
    <x v="2"/>
    <x v="76"/>
    <x v="13"/>
    <x v="23"/>
    <s v="G392 - Transportation Equipment"/>
    <s v="DA10309-250000A"/>
    <x v="90"/>
    <x v="90"/>
    <s v="LARGE SUV 4X4 - NEW UNIT 10474"/>
    <n v="261.38"/>
  </r>
  <r>
    <n v="202506"/>
    <s v="032"/>
    <s v="16025.0101-Plant in Service"/>
    <s v="C1"/>
    <s v="C1"/>
    <s v="0000"/>
    <s v="00000"/>
    <s v="39200101"/>
    <s v="All Terrain Vehicle"/>
    <s v="Work Order Addition"/>
    <s v="Addition"/>
    <s v="Addition-Unit"/>
    <x v="15"/>
    <x v="79"/>
    <x v="13"/>
    <x v="23"/>
    <s v="G392 - Transportation Equipment"/>
    <s v="DA10310-250000A"/>
    <x v="90"/>
    <x v="90"/>
    <s v="UTV 4 seater Side By Side - #00413"/>
    <n v="54766.85"/>
  </r>
  <r>
    <n v="202506"/>
    <s v="032"/>
    <s v="16025.0101-Plant in Service"/>
    <s v="C9"/>
    <s v="C9"/>
    <s v="0000"/>
    <s v="00000"/>
    <s v="39201001"/>
    <s v="Trailer"/>
    <s v="Work Order Addition"/>
    <s v="Addition"/>
    <s v="Addition-Unit"/>
    <x v="15"/>
    <x v="80"/>
    <x v="13"/>
    <x v="24"/>
    <s v="G392 - Transportation Equipment"/>
    <s v="DA10316-250000A"/>
    <x v="90"/>
    <x v="90"/>
    <s v="Vacuum Trailer - New Unit 90296"/>
    <n v="109987.81"/>
  </r>
  <r>
    <n v="202506"/>
    <s v="032"/>
    <s v="16025.0101-Plant in Service"/>
    <s v="C9"/>
    <s v="C9"/>
    <s v="0000"/>
    <s v="00000"/>
    <s v="39201001"/>
    <s v="Trailer"/>
    <s v="Work Order Addition"/>
    <s v="Addition"/>
    <s v="Addition-Unit"/>
    <x v="15"/>
    <x v="80"/>
    <x v="13"/>
    <x v="24"/>
    <s v="G392 - Transportation Equipment"/>
    <s v="DA10317-250000A"/>
    <x v="90"/>
    <x v="90"/>
    <s v="Vacuum Trailer - New Unit 90297"/>
    <n v="110211.86"/>
  </r>
  <r>
    <n v="202407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x v="3"/>
    <x v="9"/>
    <x v="14"/>
    <x v="27"/>
    <s v="G394 - Tool, Shop, and Garage Equip"/>
    <s v="255940A"/>
    <x v="91"/>
    <x v="91"/>
    <s v="Tools,Shop,Gar Eq-New(Verde)"/>
    <n v="522.09"/>
  </r>
  <r>
    <n v="202407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19"/>
    <x v="9"/>
    <x v="14"/>
    <x v="28"/>
    <s v="G394 - Tool, Shop, and Garage Equip"/>
    <s v="252940A"/>
    <x v="92"/>
    <x v="92"/>
    <s v="Tool,Shop,Gar Eq-New (King)"/>
    <n v="630.75"/>
  </r>
  <r>
    <n v="202408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x v="3"/>
    <x v="47"/>
    <x v="14"/>
    <x v="27"/>
    <s v="G394 - Tool, Shop, and Garage Equip"/>
    <s v="255940A"/>
    <x v="91"/>
    <x v="91"/>
    <s v="Tools,Shop,Gar Eq-New(Verde)"/>
    <n v="9834.65"/>
  </r>
  <r>
    <n v="202408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3"/>
    <x v="47"/>
    <x v="14"/>
    <x v="29"/>
    <s v="G394 - Tool, Shop, and Garage Equip"/>
    <s v="250940A"/>
    <x v="93"/>
    <x v="93"/>
    <s v="Tools,Shop,Gar Eq - New"/>
    <n v="25994.81"/>
  </r>
  <r>
    <n v="202408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20"/>
    <x v="47"/>
    <x v="14"/>
    <x v="29"/>
    <s v="G394 - Tool, Shop, and Garage Equip"/>
    <s v="251940A"/>
    <x v="94"/>
    <x v="94"/>
    <s v="Tools,Shop,Gar Eq-New(Flag)"/>
    <n v="1699.17"/>
  </r>
  <r>
    <n v="202408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0"/>
    <x v="47"/>
    <x v="14"/>
    <x v="28"/>
    <s v="G394 - Tool, Shop, and Garage Equip"/>
    <s v="252940A"/>
    <x v="92"/>
    <x v="92"/>
    <s v="Tool,Shop,Gar Eq-New (King)"/>
    <n v="5640"/>
  </r>
  <r>
    <n v="202408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x v="20"/>
    <x v="47"/>
    <x v="14"/>
    <x v="30"/>
    <s v="G394 - Tool, Shop, and Garage Equip"/>
    <s v="253940A"/>
    <x v="95"/>
    <x v="95"/>
    <s v="Tools,Shop,Gar Eq-New (Pres)"/>
    <n v="70641.97"/>
  </r>
  <r>
    <n v="202408"/>
    <s v="032"/>
    <s v="16025.0101-Plant in Service"/>
    <s v="XX"/>
    <s v="XX"/>
    <s v="0000"/>
    <s v="SCWHG"/>
    <s v="39400101"/>
    <s v="Tools, Shop, and Garage Equipment"/>
    <s v="Work Order Addition"/>
    <s v="Addition"/>
    <s v="Addition-Unit"/>
    <x v="19"/>
    <x v="47"/>
    <x v="14"/>
    <x v="31"/>
    <s v="G394 - Tool, Shop, and Garage Equip"/>
    <s v="256940A"/>
    <x v="96"/>
    <x v="96"/>
    <s v="Tools,Shop,Gar Eq-New (Nog)"/>
    <n v="9572.49"/>
  </r>
  <r>
    <n v="202408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20"/>
    <x v="47"/>
    <x v="14"/>
    <x v="32"/>
    <s v="G394 - Tool, Shop, and Garage Equip"/>
    <s v="251940A"/>
    <x v="94"/>
    <x v="94"/>
    <s v="Tools,Shop,Gar Eq-New(Flag)"/>
    <n v="11371.34"/>
  </r>
  <r>
    <n v="202408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0"/>
    <x v="47"/>
    <x v="14"/>
    <x v="32"/>
    <s v="G394 - Tool, Shop, and Garage Equip"/>
    <s v="257940A"/>
    <x v="97"/>
    <x v="97"/>
    <s v="Tools,Shop,Gar Eq - New SL"/>
    <n v="12213.67"/>
  </r>
  <r>
    <n v="202409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x v="3"/>
    <x v="48"/>
    <x v="14"/>
    <x v="27"/>
    <s v="G394 - Tool, Shop, and Garage Equip"/>
    <s v="255940A"/>
    <x v="91"/>
    <x v="91"/>
    <s v="Tools,Shop,Gar Eq-New(Verde)"/>
    <n v="6780.69"/>
  </r>
  <r>
    <n v="202409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10"/>
    <x v="48"/>
    <x v="14"/>
    <x v="29"/>
    <s v="G394 - Tool, Shop, and Garage Equip"/>
    <s v="250940A"/>
    <x v="93"/>
    <x v="93"/>
    <s v="Tools,Shop,Gar Eq - New"/>
    <n v="13550.6"/>
  </r>
  <r>
    <n v="202409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10"/>
    <x v="48"/>
    <x v="14"/>
    <x v="29"/>
    <s v="G394 - Tool, Shop, and Garage Equip"/>
    <s v="251940A"/>
    <x v="94"/>
    <x v="94"/>
    <s v="Tools,Shop,Gar Eq-New(Flag)"/>
    <n v="319.06"/>
  </r>
  <r>
    <n v="202409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10"/>
    <x v="48"/>
    <x v="14"/>
    <x v="28"/>
    <s v="G394 - Tool, Shop, and Garage Equip"/>
    <s v="252940A"/>
    <x v="92"/>
    <x v="92"/>
    <s v="Tool,Shop,Gar Eq-New (King)"/>
    <n v="10796.89"/>
  </r>
  <r>
    <n v="202409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x v="10"/>
    <x v="48"/>
    <x v="14"/>
    <x v="30"/>
    <s v="G394 - Tool, Shop, and Garage Equip"/>
    <s v="253940A"/>
    <x v="95"/>
    <x v="95"/>
    <s v="Tools,Shop,Gar Eq-New (Pres)"/>
    <n v="982.34"/>
  </r>
  <r>
    <n v="202409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10"/>
    <x v="48"/>
    <x v="14"/>
    <x v="32"/>
    <s v="G394 - Tool, Shop, and Garage Equip"/>
    <s v="251940A"/>
    <x v="94"/>
    <x v="94"/>
    <s v="Tools,Shop,Gar Eq-New(Flag)"/>
    <n v="2135.23"/>
  </r>
  <r>
    <n v="202409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10"/>
    <x v="48"/>
    <x v="14"/>
    <x v="32"/>
    <s v="G394 - Tool, Shop, and Garage Equip"/>
    <s v="257940A"/>
    <x v="97"/>
    <x v="97"/>
    <s v="Tools,Shop,Gar Eq - New SL"/>
    <n v="630.76"/>
  </r>
  <r>
    <n v="202410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x v="11"/>
    <x v="49"/>
    <x v="14"/>
    <x v="27"/>
    <s v="G394 - Tool, Shop, and Garage Equip"/>
    <s v="255940A"/>
    <x v="91"/>
    <x v="91"/>
    <s v="Tools,Shop,Gar Eq-New(Verde)"/>
    <n v="3529.83"/>
  </r>
  <r>
    <n v="202410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11"/>
    <x v="49"/>
    <x v="14"/>
    <x v="29"/>
    <s v="G394 - Tool, Shop, and Garage Equip"/>
    <s v="250940A"/>
    <x v="93"/>
    <x v="93"/>
    <s v="Tools,Shop,Gar Eq - New"/>
    <n v="10184.82"/>
  </r>
  <r>
    <n v="202410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11"/>
    <x v="49"/>
    <x v="14"/>
    <x v="29"/>
    <s v="G394 - Tool, Shop, and Garage Equip"/>
    <s v="251940A"/>
    <x v="94"/>
    <x v="94"/>
    <s v="Tools,Shop,Gar Eq-New(Flag)"/>
    <n v="274.5"/>
  </r>
  <r>
    <n v="202410"/>
    <s v="032"/>
    <s v="16025.0101-Plant in Service"/>
    <s v="XX"/>
    <s v="XX"/>
    <s v="0000"/>
    <s v="HAVAS"/>
    <s v="39400101"/>
    <s v="Tools, Shop, and Garage Equipment"/>
    <s v="Work Order Addition"/>
    <s v="Addition"/>
    <s v="Addition-Unit"/>
    <x v="10"/>
    <x v="81"/>
    <x v="14"/>
    <x v="33"/>
    <s v="G394 - Tool, Shop, and Garage Equip"/>
    <s v="DA10250-250960A"/>
    <x v="98"/>
    <x v="98"/>
    <s v="Concrete Saw - New Unit 00394"/>
    <n v="3303.84"/>
  </r>
  <r>
    <n v="202410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11"/>
    <x v="49"/>
    <x v="14"/>
    <x v="28"/>
    <s v="G394 - Tool, Shop, and Garage Equip"/>
    <s v="252940A"/>
    <x v="92"/>
    <x v="92"/>
    <s v="Tool,Shop,Gar Eq-New (King)"/>
    <n v="377.76"/>
  </r>
  <r>
    <n v="202410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x v="11"/>
    <x v="49"/>
    <x v="14"/>
    <x v="30"/>
    <s v="G394 - Tool, Shop, and Garage Equip"/>
    <s v="253940A"/>
    <x v="95"/>
    <x v="95"/>
    <s v="Tools,Shop,Gar Eq-New (Pres)"/>
    <n v="630.75"/>
  </r>
  <r>
    <n v="202410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11"/>
    <x v="49"/>
    <x v="14"/>
    <x v="32"/>
    <s v="G394 - Tool, Shop, and Garage Equip"/>
    <s v="251940A"/>
    <x v="94"/>
    <x v="94"/>
    <s v="Tools,Shop,Gar Eq-New(Flag)"/>
    <n v="1837.05"/>
  </r>
  <r>
    <n v="202410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11"/>
    <x v="49"/>
    <x v="14"/>
    <x v="32"/>
    <s v="G394 - Tool, Shop, and Garage Equip"/>
    <s v="257940A"/>
    <x v="97"/>
    <x v="97"/>
    <s v="Tools,Shop,Gar Eq - New SL"/>
    <n v="160.44999999999999"/>
  </r>
  <r>
    <n v="202411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x v="3"/>
    <x v="50"/>
    <x v="14"/>
    <x v="27"/>
    <s v="G394 - Tool, Shop, and Garage Equip"/>
    <s v="255940A"/>
    <x v="91"/>
    <x v="91"/>
    <s v="Tools,Shop,Gar Eq-New(Verde)"/>
    <n v="-178.62"/>
  </r>
  <r>
    <n v="202411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1"/>
    <x v="50"/>
    <x v="14"/>
    <x v="29"/>
    <s v="G394 - Tool, Shop, and Garage Equip"/>
    <s v="251940A"/>
    <x v="94"/>
    <x v="94"/>
    <s v="Tools,Shop,Gar Eq-New(Flag)"/>
    <n v="-100.25"/>
  </r>
  <r>
    <n v="202411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1"/>
    <x v="50"/>
    <x v="14"/>
    <x v="28"/>
    <s v="G394 - Tool, Shop, and Garage Equip"/>
    <s v="252940A"/>
    <x v="92"/>
    <x v="92"/>
    <s v="Tool,Shop,Gar Eq-New (King)"/>
    <n v="630.75"/>
  </r>
  <r>
    <n v="202411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x v="1"/>
    <x v="50"/>
    <x v="14"/>
    <x v="30"/>
    <s v="G394 - Tool, Shop, and Garage Equip"/>
    <s v="253940A"/>
    <x v="95"/>
    <x v="95"/>
    <s v="Tools,Shop,Gar Eq-New (Pres)"/>
    <n v="7383.29"/>
  </r>
  <r>
    <n v="202411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1"/>
    <x v="50"/>
    <x v="14"/>
    <x v="32"/>
    <s v="G394 - Tool, Shop, and Garage Equip"/>
    <s v="251940A"/>
    <x v="94"/>
    <x v="94"/>
    <s v="Tools,Shop,Gar Eq-New(Flag)"/>
    <n v="-670.94"/>
  </r>
  <r>
    <n v="202412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x v="3"/>
    <x v="51"/>
    <x v="14"/>
    <x v="27"/>
    <s v="G394 - Tool, Shop, and Garage Equip"/>
    <s v="255940A"/>
    <x v="91"/>
    <x v="91"/>
    <s v="Tools,Shop,Gar Eq-New(Verde)"/>
    <n v="362.25"/>
  </r>
  <r>
    <n v="202412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3"/>
    <x v="51"/>
    <x v="14"/>
    <x v="29"/>
    <s v="G394 - Tool, Shop, and Garage Equip"/>
    <s v="250940A"/>
    <x v="93"/>
    <x v="93"/>
    <s v="Tools,Shop,Gar Eq - New"/>
    <n v="19824.240000000002"/>
  </r>
  <r>
    <n v="202412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20"/>
    <x v="51"/>
    <x v="14"/>
    <x v="29"/>
    <s v="G394 - Tool, Shop, and Garage Equip"/>
    <s v="251940A"/>
    <x v="94"/>
    <x v="94"/>
    <s v="Tools,Shop,Gar Eq-New(Flag)"/>
    <n v="403.03"/>
  </r>
  <r>
    <n v="202412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3"/>
    <x v="51"/>
    <x v="14"/>
    <x v="28"/>
    <s v="G394 - Tool, Shop, and Garage Equip"/>
    <s v="252940A"/>
    <x v="92"/>
    <x v="92"/>
    <s v="Tool,Shop,Gar Eq-New (King)"/>
    <n v="19024.57"/>
  </r>
  <r>
    <n v="202412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x v="20"/>
    <x v="51"/>
    <x v="14"/>
    <x v="30"/>
    <s v="G394 - Tool, Shop, and Garage Equip"/>
    <s v="253940A"/>
    <x v="95"/>
    <x v="95"/>
    <s v="Tools,Shop,Gar Eq-New (Pres)"/>
    <n v="1851.63"/>
  </r>
  <r>
    <n v="202412"/>
    <s v="032"/>
    <s v="16025.0101-Plant in Service"/>
    <s v="XX"/>
    <s v="XX"/>
    <s v="0000"/>
    <s v="SCWHG"/>
    <s v="39400101"/>
    <s v="Tools, Shop, and Garage Equipment"/>
    <s v="Work Order Addition"/>
    <s v="Addition"/>
    <s v="Addition-Unit"/>
    <x v="12"/>
    <x v="51"/>
    <x v="14"/>
    <x v="31"/>
    <s v="G394 - Tool, Shop, and Garage Equip"/>
    <s v="256940A"/>
    <x v="96"/>
    <x v="96"/>
    <s v="Tools,Shop,Gar Eq-New (Nog)"/>
    <n v="26815.02"/>
  </r>
  <r>
    <n v="202412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20"/>
    <x v="51"/>
    <x v="14"/>
    <x v="32"/>
    <s v="G394 - Tool, Shop, and Garage Equip"/>
    <s v="251940A"/>
    <x v="94"/>
    <x v="94"/>
    <s v="Tools,Shop,Gar Eq-New(Flag)"/>
    <n v="2697.19"/>
  </r>
  <r>
    <n v="202412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12"/>
    <x v="51"/>
    <x v="14"/>
    <x v="32"/>
    <s v="G394 - Tool, Shop, and Garage Equip"/>
    <s v="257940A"/>
    <x v="97"/>
    <x v="97"/>
    <s v="Tools,Shop,Gar Eq - New SL"/>
    <n v="950.96"/>
  </r>
  <r>
    <n v="202501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x v="3"/>
    <x v="2"/>
    <x v="14"/>
    <x v="27"/>
    <s v="G394 - Tool, Shop, and Garage Equip"/>
    <s v="255940A"/>
    <x v="91"/>
    <x v="91"/>
    <s v="Tools,Shop,Gar Eq-New(Verde)"/>
    <n v="1128.6300000000001"/>
  </r>
  <r>
    <n v="202501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7"/>
    <x v="2"/>
    <x v="14"/>
    <x v="29"/>
    <s v="G394 - Tool, Shop, and Garage Equip"/>
    <s v="250940A"/>
    <x v="93"/>
    <x v="93"/>
    <s v="Tools,Shop,Gar Eq - New"/>
    <n v="1142.07"/>
  </r>
  <r>
    <n v="202501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7"/>
    <x v="2"/>
    <x v="14"/>
    <x v="29"/>
    <s v="G394 - Tool, Shop, and Garage Equip"/>
    <s v="251940A"/>
    <x v="94"/>
    <x v="94"/>
    <s v="Tools,Shop,Gar Eq-New(Flag)"/>
    <n v="1638.77"/>
  </r>
  <r>
    <n v="202501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7"/>
    <x v="2"/>
    <x v="14"/>
    <x v="28"/>
    <s v="G394 - Tool, Shop, and Garage Equip"/>
    <s v="252940A"/>
    <x v="92"/>
    <x v="92"/>
    <s v="Tool,Shop,Gar Eq-New (King)"/>
    <n v="630.75"/>
  </r>
  <r>
    <n v="202501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x v="7"/>
    <x v="2"/>
    <x v="14"/>
    <x v="30"/>
    <s v="G394 - Tool, Shop, and Garage Equip"/>
    <s v="253940A"/>
    <x v="95"/>
    <x v="95"/>
    <s v="Tools,Shop,Gar Eq-New (Pres)"/>
    <n v="4705"/>
  </r>
  <r>
    <n v="202501"/>
    <s v="032"/>
    <s v="16025.0101-Plant in Service"/>
    <s v="XX"/>
    <s v="XX"/>
    <s v="0000"/>
    <s v="SCWHG"/>
    <s v="39400101"/>
    <s v="Tools, Shop, and Garage Equipment"/>
    <s v="Work Order Addition"/>
    <s v="Addition"/>
    <s v="Addition-Unit"/>
    <x v="7"/>
    <x v="2"/>
    <x v="14"/>
    <x v="31"/>
    <s v="G394 - Tool, Shop, and Garage Equip"/>
    <s v="256940A"/>
    <x v="96"/>
    <x v="96"/>
    <s v="Tools,Shop,Gar Eq-New (Nog)"/>
    <n v="630.75"/>
  </r>
  <r>
    <n v="202501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7"/>
    <x v="2"/>
    <x v="14"/>
    <x v="32"/>
    <s v="G394 - Tool, Shop, and Garage Equip"/>
    <s v="251940A"/>
    <x v="94"/>
    <x v="94"/>
    <s v="Tools,Shop,Gar Eq-New(Flag)"/>
    <n v="10967.18"/>
  </r>
  <r>
    <n v="202501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7"/>
    <x v="2"/>
    <x v="14"/>
    <x v="32"/>
    <s v="G394 - Tool, Shop, and Garage Equip"/>
    <s v="257940A"/>
    <x v="97"/>
    <x v="97"/>
    <s v="Tools,Shop,Gar Eq - New SL"/>
    <n v="121.92"/>
  </r>
  <r>
    <n v="202502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x v="7"/>
    <x v="21"/>
    <x v="14"/>
    <x v="27"/>
    <s v="G394 - Tool, Shop, and Garage Equip"/>
    <s v="255940A"/>
    <x v="91"/>
    <x v="91"/>
    <s v="Tools,Shop,Gar Eq-New(Verde)"/>
    <n v="-10"/>
  </r>
  <r>
    <n v="202502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13"/>
    <x v="21"/>
    <x v="14"/>
    <x v="29"/>
    <s v="G394 - Tool, Shop, and Garage Equip"/>
    <s v="250940A"/>
    <x v="93"/>
    <x v="93"/>
    <s v="Tools,Shop,Gar Eq - New"/>
    <n v="8685.61"/>
  </r>
  <r>
    <n v="202502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13"/>
    <x v="21"/>
    <x v="14"/>
    <x v="29"/>
    <s v="G394 - Tool, Shop, and Garage Equip"/>
    <s v="251940A"/>
    <x v="94"/>
    <x v="94"/>
    <s v="Tools,Shop,Gar Eq-New(Flag)"/>
    <n v="233.34"/>
  </r>
  <r>
    <n v="202502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13"/>
    <x v="21"/>
    <x v="14"/>
    <x v="28"/>
    <s v="G394 - Tool, Shop, and Garage Equip"/>
    <s v="252940A"/>
    <x v="92"/>
    <x v="92"/>
    <s v="Tool,Shop,Gar Eq-New (King)"/>
    <n v="-160.44999999999999"/>
  </r>
  <r>
    <n v="202502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x v="13"/>
    <x v="21"/>
    <x v="14"/>
    <x v="30"/>
    <s v="G394 - Tool, Shop, and Garage Equip"/>
    <s v="253940A"/>
    <x v="95"/>
    <x v="95"/>
    <s v="Tools,Shop,Gar Eq-New (Pres)"/>
    <n v="12322.84"/>
  </r>
  <r>
    <n v="202502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13"/>
    <x v="21"/>
    <x v="14"/>
    <x v="32"/>
    <s v="G394 - Tool, Shop, and Garage Equip"/>
    <s v="251940A"/>
    <x v="94"/>
    <x v="94"/>
    <s v="Tools,Shop,Gar Eq-New(Flag)"/>
    <n v="1561.58"/>
  </r>
  <r>
    <n v="202502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13"/>
    <x v="21"/>
    <x v="14"/>
    <x v="32"/>
    <s v="G394 - Tool, Shop, and Garage Equip"/>
    <s v="257940A"/>
    <x v="97"/>
    <x v="97"/>
    <s v="Tools,Shop,Gar Eq - New SL"/>
    <n v="49795.63"/>
  </r>
  <r>
    <n v="202503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x v="7"/>
    <x v="25"/>
    <x v="14"/>
    <x v="27"/>
    <s v="G394 - Tool, Shop, and Garage Equip"/>
    <s v="255940A"/>
    <x v="91"/>
    <x v="91"/>
    <s v="Tools,Shop,Gar Eq-New(Verde)"/>
    <n v="1368.22"/>
  </r>
  <r>
    <n v="202503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13"/>
    <x v="25"/>
    <x v="14"/>
    <x v="29"/>
    <s v="G394 - Tool, Shop, and Garage Equip"/>
    <s v="250940A"/>
    <x v="93"/>
    <x v="93"/>
    <s v="Tools,Shop,Gar Eq - New"/>
    <n v="33213.269999999997"/>
  </r>
  <r>
    <n v="202503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2"/>
    <x v="25"/>
    <x v="14"/>
    <x v="29"/>
    <s v="G394 - Tool, Shop, and Garage Equip"/>
    <s v="251940A"/>
    <x v="94"/>
    <x v="94"/>
    <s v="Tools,Shop,Gar Eq-New(Flag)"/>
    <n v="120.9"/>
  </r>
  <r>
    <n v="202503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2"/>
    <x v="25"/>
    <x v="14"/>
    <x v="28"/>
    <s v="G394 - Tool, Shop, and Garage Equip"/>
    <s v="252940A"/>
    <x v="92"/>
    <x v="92"/>
    <s v="Tool,Shop,Gar Eq-New (King)"/>
    <n v="6277.1"/>
  </r>
  <r>
    <n v="202503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x v="13"/>
    <x v="25"/>
    <x v="14"/>
    <x v="30"/>
    <s v="G394 - Tool, Shop, and Garage Equip"/>
    <s v="253940A"/>
    <x v="95"/>
    <x v="95"/>
    <s v="Tools,Shop,Gar Eq-New (Pres)"/>
    <n v="18526.07"/>
  </r>
  <r>
    <n v="202503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2"/>
    <x v="25"/>
    <x v="14"/>
    <x v="32"/>
    <s v="G394 - Tool, Shop, and Garage Equip"/>
    <s v="251940A"/>
    <x v="94"/>
    <x v="94"/>
    <s v="Tools,Shop,Gar Eq-New(Flag)"/>
    <n v="809.08"/>
  </r>
  <r>
    <n v="202503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2"/>
    <x v="25"/>
    <x v="14"/>
    <x v="32"/>
    <s v="G394 - Tool, Shop, and Garage Equip"/>
    <s v="257940A"/>
    <x v="97"/>
    <x v="97"/>
    <s v="Tools,Shop,Gar Eq - New SL"/>
    <n v="6143.62"/>
  </r>
  <r>
    <n v="202504"/>
    <s v="032"/>
    <s v="16025.0101-Plant in Service"/>
    <s v="XX"/>
    <s v="XX"/>
    <s v="0000"/>
    <s v="COTTN"/>
    <s v="39400101"/>
    <s v="Tools, Shop, and Garage Equipment"/>
    <s v="Work Order Addition"/>
    <s v="Addition"/>
    <s v="Addition-Unit"/>
    <x v="14"/>
    <x v="52"/>
    <x v="14"/>
    <x v="27"/>
    <s v="G394 - Tool, Shop, and Garage Equip"/>
    <s v="255940A"/>
    <x v="91"/>
    <x v="91"/>
    <s v="Tools,Shop,Gar Eq-New(Verde)"/>
    <n v="3952.12"/>
  </r>
  <r>
    <n v="202504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14"/>
    <x v="52"/>
    <x v="14"/>
    <x v="29"/>
    <s v="G394 - Tool, Shop, and Garage Equip"/>
    <s v="250940A"/>
    <x v="93"/>
    <x v="93"/>
    <s v="Tools,Shop,Gar Eq - New"/>
    <n v="70875.899999999994"/>
  </r>
  <r>
    <n v="202504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14"/>
    <x v="52"/>
    <x v="14"/>
    <x v="28"/>
    <s v="G394 - Tool, Shop, and Garage Equip"/>
    <s v="252940A"/>
    <x v="92"/>
    <x v="92"/>
    <s v="Tool,Shop,Gar Eq-New (King)"/>
    <n v="2209.2199999999998"/>
  </r>
  <r>
    <n v="202504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14"/>
    <x v="52"/>
    <x v="14"/>
    <x v="32"/>
    <s v="G394 - Tool, Shop, and Garage Equip"/>
    <s v="257940A"/>
    <x v="97"/>
    <x v="97"/>
    <s v="Tools,Shop,Gar Eq - New SL"/>
    <n v="74858.91"/>
  </r>
  <r>
    <n v="202505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14"/>
    <x v="53"/>
    <x v="14"/>
    <x v="28"/>
    <s v="G394 - Tool, Shop, and Garage Equip"/>
    <s v="252940A"/>
    <x v="92"/>
    <x v="92"/>
    <s v="Tool,Shop,Gar Eq-New (King)"/>
    <n v="630.75"/>
  </r>
  <r>
    <n v="202505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x v="13"/>
    <x v="53"/>
    <x v="14"/>
    <x v="30"/>
    <s v="G394 - Tool, Shop, and Garage Equip"/>
    <s v="253940A"/>
    <x v="95"/>
    <x v="95"/>
    <s v="Tools,Shop,Gar Eq-New (Pres)"/>
    <n v="6257.71"/>
  </r>
  <r>
    <n v="202506"/>
    <s v="032"/>
    <s v="16025.0101-Plant in Service"/>
    <s v="XX"/>
    <s v="XX"/>
    <s v="0000"/>
    <s v="FLAG0"/>
    <s v="39400101"/>
    <s v="Tools, Shop, and Garage Equipment"/>
    <s v="Work Order Addition"/>
    <s v="Addition"/>
    <s v="Addition-Unit"/>
    <x v="16"/>
    <x v="54"/>
    <x v="14"/>
    <x v="29"/>
    <s v="G394 - Tool, Shop, and Garage Equip"/>
    <s v="251940A"/>
    <x v="94"/>
    <x v="94"/>
    <s v="Tools,Shop,Gar Eq-New(Flag)"/>
    <n v="722.33"/>
  </r>
  <r>
    <n v="202506"/>
    <s v="032"/>
    <s v="16025.0101-Plant in Service"/>
    <s v="XX"/>
    <s v="XX"/>
    <s v="0000"/>
    <s v="KINGM"/>
    <s v="39400101"/>
    <s v="Tools, Shop, and Garage Equipment"/>
    <s v="Work Order Addition"/>
    <s v="Addition"/>
    <s v="Addition-Unit"/>
    <x v="16"/>
    <x v="54"/>
    <x v="14"/>
    <x v="28"/>
    <s v="G394 - Tool, Shop, and Garage Equip"/>
    <s v="252940A"/>
    <x v="92"/>
    <x v="92"/>
    <s v="Tool,Shop,Gar Eq-New (King)"/>
    <n v="-795.67"/>
  </r>
  <r>
    <n v="202506"/>
    <s v="032"/>
    <s v="16025.0101-Plant in Service"/>
    <s v="XX"/>
    <s v="XX"/>
    <s v="0000"/>
    <s v="PRESC"/>
    <s v="39400101"/>
    <s v="Tools, Shop, and Garage Equipment"/>
    <s v="Work Order Addition"/>
    <s v="Addition"/>
    <s v="Addition-Unit"/>
    <x v="15"/>
    <x v="54"/>
    <x v="14"/>
    <x v="30"/>
    <s v="G394 - Tool, Shop, and Garage Equip"/>
    <s v="253940A"/>
    <x v="95"/>
    <x v="95"/>
    <s v="Tools,Shop,Gar Eq-New (Pres)"/>
    <n v="-49.16"/>
  </r>
  <r>
    <n v="202506"/>
    <s v="032"/>
    <s v="16025.0101-Plant in Service"/>
    <s v="XX"/>
    <s v="XX"/>
    <s v="0000"/>
    <s v="SCWHG"/>
    <s v="39400101"/>
    <s v="Tools, Shop, and Garage Equipment"/>
    <s v="Work Order Addition"/>
    <s v="Addition"/>
    <s v="Addition-Unit"/>
    <x v="16"/>
    <x v="54"/>
    <x v="14"/>
    <x v="31"/>
    <s v="G394 - Tool, Shop, and Garage Equip"/>
    <s v="256940A"/>
    <x v="96"/>
    <x v="96"/>
    <s v="Tools,Shop,Gar Eq-New (Nog)"/>
    <n v="-6.86"/>
  </r>
  <r>
    <n v="202506"/>
    <s v="032"/>
    <s v="16025.0101-Plant in Service"/>
    <s v="XX"/>
    <s v="XX"/>
    <s v="0000"/>
    <s v="SHOWL"/>
    <s v="39400101"/>
    <s v="Tools, Shop, and Garage Equipment"/>
    <s v="Late Charge Unitization"/>
    <s v="Addition"/>
    <s v="Addition-Unit"/>
    <x v="15"/>
    <x v="80"/>
    <x v="14"/>
    <x v="32"/>
    <s v="G394 - Tool, Shop, and Garage Equip"/>
    <s v="DA10312-250960A"/>
    <x v="98"/>
    <x v="98"/>
    <s v="Hydraulic Hammer B4S - Unit 00415"/>
    <n v="25.38"/>
  </r>
  <r>
    <n v="202506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15"/>
    <x v="80"/>
    <x v="14"/>
    <x v="32"/>
    <s v="G394 - Tool, Shop, and Garage Equip"/>
    <s v="DA10312-250960A"/>
    <x v="98"/>
    <x v="98"/>
    <s v="Hydraulic Hammer B4S - Unit 00415"/>
    <n v="6635.68"/>
  </r>
  <r>
    <n v="202506"/>
    <s v="032"/>
    <s v="16025.0101-Plant in Service"/>
    <s v="XX"/>
    <s v="XX"/>
    <s v="0000"/>
    <s v="SHOWL"/>
    <s v="39400101"/>
    <s v="Tools, Shop, and Garage Equipment"/>
    <s v="Work Order Addition"/>
    <s v="Addition"/>
    <s v="Addition-Unit"/>
    <x v="16"/>
    <x v="54"/>
    <x v="14"/>
    <x v="32"/>
    <s v="G394 - Tool, Shop, and Garage Equip"/>
    <s v="251940A"/>
    <x v="94"/>
    <x v="94"/>
    <s v="Tools,Shop,Gar Eq-New(Flag)"/>
    <n v="4834.03"/>
  </r>
  <r>
    <n v="202407"/>
    <s v="032"/>
    <s v="16025.0101-Plant in Service"/>
    <s v="XX"/>
    <s v="XX"/>
    <s v="0000"/>
    <s v="COTTN"/>
    <s v="39601201"/>
    <s v="Forklift"/>
    <s v="Late Charge Unitization"/>
    <s v="Addition"/>
    <s v="Addition-Unit"/>
    <x v="18"/>
    <x v="82"/>
    <x v="15"/>
    <x v="34"/>
    <s v="G396 - Power Operated Equipment"/>
    <s v="DA10252-250960A"/>
    <x v="98"/>
    <x v="98"/>
    <s v="Skid Steer Caterpillar 239D3 - New"/>
    <n v="469.58"/>
  </r>
  <r>
    <n v="202407"/>
    <s v="032"/>
    <s v="16025.0101-Plant in Service"/>
    <s v="XX"/>
    <s v="XX"/>
    <s v="0000"/>
    <s v="SHOWL"/>
    <s v="39601201"/>
    <s v="Forklift"/>
    <s v="Late Charge Unitization"/>
    <s v="Addition"/>
    <s v="Addition-Unit"/>
    <x v="18"/>
    <x v="82"/>
    <x v="15"/>
    <x v="35"/>
    <s v="G396 - Power Operated Equipment"/>
    <s v="DA10251-250960A"/>
    <x v="98"/>
    <x v="98"/>
    <s v="CAT Track Skid Steer - New Unit 003"/>
    <n v="469.58"/>
  </r>
  <r>
    <n v="202410"/>
    <s v="032"/>
    <s v="16025.0101-Plant in Service"/>
    <s v="XX"/>
    <s v="XX"/>
    <s v="0000"/>
    <s v="FLAGW"/>
    <s v="39600401"/>
    <s v="Backhoe"/>
    <s v="Work Order Addition"/>
    <s v="Addition"/>
    <s v="Addition-Unit"/>
    <x v="10"/>
    <x v="83"/>
    <x v="15"/>
    <x v="36"/>
    <s v="G396 - Power Operated Equipment"/>
    <s v="DA10256-250960A"/>
    <x v="98"/>
    <x v="98"/>
    <s v="Mini Excavator w/ Thumb and Hammer"/>
    <n v="74401.64"/>
  </r>
  <r>
    <n v="202410"/>
    <s v="032"/>
    <s v="16025.0101-Plant in Service"/>
    <s v="XX"/>
    <s v="XX"/>
    <s v="0000"/>
    <s v="HAVAS"/>
    <s v="39600401"/>
    <s v="Backhoe"/>
    <s v="Late Charge Unitization"/>
    <s v="Addition"/>
    <s v="Addition-Unit"/>
    <x v="10"/>
    <x v="84"/>
    <x v="15"/>
    <x v="37"/>
    <s v="G396 - Power Operated Equipment"/>
    <s v="DA10267-250960A"/>
    <x v="98"/>
    <x v="98"/>
    <s v="CAT Backhoe 4x4 - New Unit 00450"/>
    <n v="1281.6500000000001"/>
  </r>
  <r>
    <n v="202410"/>
    <s v="032"/>
    <s v="16025.0101-Plant in Service"/>
    <s v="XX"/>
    <s v="XX"/>
    <s v="0000"/>
    <s v="HAVAS"/>
    <s v="39600401"/>
    <s v="Backhoe"/>
    <s v="Late Charge Unitization"/>
    <s v="Addition"/>
    <s v="Addition-Unit"/>
    <x v="10"/>
    <x v="84"/>
    <x v="15"/>
    <x v="37"/>
    <s v="G396 - Power Operated Equipment"/>
    <s v="DA10268-250960A"/>
    <x v="98"/>
    <x v="98"/>
    <s v="CAT Backhoe 4x4 - New Unit 04406"/>
    <n v="1123.94"/>
  </r>
  <r>
    <n v="202410"/>
    <s v="032"/>
    <s v="16025.0101-Plant in Service"/>
    <s v="XX"/>
    <s v="XX"/>
    <s v="0000"/>
    <s v="HAVAS"/>
    <s v="39600401"/>
    <s v="Backhoe"/>
    <s v="Work Order Addition"/>
    <s v="Addition"/>
    <s v="Addition-Unit"/>
    <x v="10"/>
    <x v="84"/>
    <x v="15"/>
    <x v="37"/>
    <s v="G396 - Power Operated Equipment"/>
    <s v="DA10267-250960A"/>
    <x v="98"/>
    <x v="98"/>
    <s v="CAT Backhoe 4x4 - New Unit 00450"/>
    <n v="144708.76999999999"/>
  </r>
  <r>
    <n v="202410"/>
    <s v="032"/>
    <s v="16025.0101-Plant in Service"/>
    <s v="XX"/>
    <s v="XX"/>
    <s v="0000"/>
    <s v="HAVAS"/>
    <s v="39600401"/>
    <s v="Backhoe"/>
    <s v="Work Order Addition"/>
    <s v="Addition"/>
    <s v="Addition-Unit"/>
    <x v="10"/>
    <x v="84"/>
    <x v="15"/>
    <x v="37"/>
    <s v="G396 - Power Operated Equipment"/>
    <s v="DA10268-250960A"/>
    <x v="98"/>
    <x v="98"/>
    <s v="CAT Backhoe 4x4 - New Unit 04406"/>
    <n v="144625.74"/>
  </r>
  <r>
    <n v="202410"/>
    <s v="032"/>
    <s v="16025.0101-Plant in Service"/>
    <s v="XX"/>
    <s v="XX"/>
    <s v="0000"/>
    <s v="PRESC"/>
    <s v="39600401"/>
    <s v="Backhoe"/>
    <s v="Late Charge Unitization"/>
    <s v="Addition"/>
    <s v="Addition-Unit"/>
    <x v="10"/>
    <x v="84"/>
    <x v="15"/>
    <x v="38"/>
    <s v="G396 - Power Operated Equipment"/>
    <s v="DA10257-250960A"/>
    <x v="98"/>
    <x v="98"/>
    <s v="Mini Excavator - New Unit 00402"/>
    <n v="101.5"/>
  </r>
  <r>
    <n v="202410"/>
    <s v="032"/>
    <s v="16025.0101-Plant in Service"/>
    <s v="XX"/>
    <s v="XX"/>
    <s v="0000"/>
    <s v="PRESC"/>
    <s v="39600401"/>
    <s v="Backhoe"/>
    <s v="Work Order Addition"/>
    <s v="Addition"/>
    <s v="Addition-Unit"/>
    <x v="10"/>
    <x v="84"/>
    <x v="15"/>
    <x v="38"/>
    <s v="G396 - Power Operated Equipment"/>
    <s v="DA10257-250960A"/>
    <x v="98"/>
    <x v="98"/>
    <s v="Mini Excavator - New Unit 00402"/>
    <n v="116659.71"/>
  </r>
  <r>
    <n v="202411"/>
    <s v="032"/>
    <s v="16025.0101-Plant in Service"/>
    <s v="XX"/>
    <s v="XX"/>
    <s v="0000"/>
    <s v="FLAGW"/>
    <s v="39600401"/>
    <s v="Backhoe"/>
    <s v="Late Charge Unitization"/>
    <s v="Addition"/>
    <s v="Addition-Unit"/>
    <x v="10"/>
    <x v="83"/>
    <x v="15"/>
    <x v="36"/>
    <s v="G396 - Power Operated Equipment"/>
    <s v="DA10256-250960A"/>
    <x v="98"/>
    <x v="98"/>
    <s v="Mini Excavator w/ Thumb and Hammer"/>
    <n v="1845.68"/>
  </r>
  <r>
    <n v="202411"/>
    <s v="032"/>
    <s v="16025.0101-Plant in Service"/>
    <s v="XX"/>
    <s v="XX"/>
    <s v="0000"/>
    <s v="HAVAS"/>
    <s v="39600401"/>
    <s v="Backhoe"/>
    <s v="Late Charge Unitization"/>
    <s v="Addition"/>
    <s v="Addition-Unit"/>
    <x v="10"/>
    <x v="84"/>
    <x v="15"/>
    <x v="37"/>
    <s v="G396 - Power Operated Equipment"/>
    <s v="DA10267-250960A"/>
    <x v="98"/>
    <x v="98"/>
    <s v="CAT Backhoe 4x4 - New Unit 00450"/>
    <n v="398.89"/>
  </r>
  <r>
    <n v="202411"/>
    <s v="032"/>
    <s v="16025.0101-Plant in Service"/>
    <s v="XX"/>
    <s v="XX"/>
    <s v="0000"/>
    <s v="HAVAS"/>
    <s v="39600401"/>
    <s v="Backhoe"/>
    <s v="Late Charge Unitization"/>
    <s v="Addition"/>
    <s v="Addition-Unit"/>
    <x v="10"/>
    <x v="84"/>
    <x v="15"/>
    <x v="37"/>
    <s v="G396 - Power Operated Equipment"/>
    <s v="DA10268-250960A"/>
    <x v="98"/>
    <x v="98"/>
    <s v="CAT Backhoe 4x4 - New Unit 04406"/>
    <n v="260.92"/>
  </r>
  <r>
    <n v="202411"/>
    <s v="032"/>
    <s v="16025.0101-Plant in Service"/>
    <s v="XX"/>
    <s v="XX"/>
    <s v="0000"/>
    <s v="PRESC"/>
    <s v="39600401"/>
    <s v="Backhoe"/>
    <s v="Late Charge Unitization"/>
    <s v="Addition"/>
    <s v="Addition-Unit"/>
    <x v="10"/>
    <x v="84"/>
    <x v="15"/>
    <x v="38"/>
    <s v="G396 - Power Operated Equipment"/>
    <s v="DA10257-250960A"/>
    <x v="98"/>
    <x v="98"/>
    <s v="Mini Excavator - New Unit 00402"/>
    <n v="851.35"/>
  </r>
  <r>
    <n v="202412"/>
    <s v="032"/>
    <s v="16025.0101-Plant in Service"/>
    <s v="XX"/>
    <s v="XX"/>
    <s v="0000"/>
    <s v="FLAGW"/>
    <s v="39600401"/>
    <s v="Backhoe"/>
    <s v="Late Charge Unitization"/>
    <s v="Addition"/>
    <s v="Addition-Unit"/>
    <x v="10"/>
    <x v="83"/>
    <x v="15"/>
    <x v="36"/>
    <s v="G396 - Power Operated Equipment"/>
    <s v="DA10256-250960A"/>
    <x v="98"/>
    <x v="98"/>
    <s v="Mini Excavator w/ Thumb and Hammer"/>
    <n v="243.81"/>
  </r>
  <r>
    <n v="202412"/>
    <s v="032"/>
    <s v="16025.0101-Plant in Service"/>
    <s v="XX"/>
    <s v="XX"/>
    <s v="0000"/>
    <s v="PRESC"/>
    <s v="39600401"/>
    <s v="Backhoe"/>
    <s v="Late Charge Unitization"/>
    <s v="Addition"/>
    <s v="Addition-Unit"/>
    <x v="10"/>
    <x v="84"/>
    <x v="15"/>
    <x v="38"/>
    <s v="G396 - Power Operated Equipment"/>
    <s v="DA10257-250960A"/>
    <x v="98"/>
    <x v="98"/>
    <s v="Mini Excavator - New Unit 00402"/>
    <n v="121.9"/>
  </r>
  <r>
    <n v="202504"/>
    <s v="032"/>
    <s v="16025.0101-Plant in Service"/>
    <s v="XX"/>
    <s v="XX"/>
    <s v="0000"/>
    <s v="SHOWL"/>
    <s v="39601701"/>
    <s v="Pile Driver"/>
    <s v="Work Order Addition"/>
    <s v="Addition"/>
    <s v="Addition-Unit"/>
    <x v="2"/>
    <x v="85"/>
    <x v="15"/>
    <x v="35"/>
    <s v="G396 - Power Operated Equipment"/>
    <s v="DA10307-250960A"/>
    <x v="98"/>
    <x v="98"/>
    <s v="Hydraulic Hammer Attachment-#00409"/>
    <n v="7695.85"/>
  </r>
  <r>
    <n v="202506"/>
    <s v="032"/>
    <s v="16025.0101-Plant in Service"/>
    <s v="XX"/>
    <s v="XX"/>
    <s v="0000"/>
    <s v="SHOWL"/>
    <s v="39600301"/>
    <s v="Backfilling Machine"/>
    <s v="Late Charge Unitization"/>
    <s v="Addition"/>
    <s v="Addition-Unit"/>
    <x v="15"/>
    <x v="80"/>
    <x v="15"/>
    <x v="35"/>
    <s v="G396 - Power Operated Equipment"/>
    <s v="DA10311-250960A"/>
    <x v="98"/>
    <x v="98"/>
    <s v="Mini Excavator - New unit 00414"/>
    <n v="932.46"/>
  </r>
  <r>
    <n v="202506"/>
    <s v="032"/>
    <s v="16025.0101-Plant in Service"/>
    <s v="XX"/>
    <s v="XX"/>
    <s v="0000"/>
    <s v="SHOWL"/>
    <s v="39600301"/>
    <s v="Backfilling Machine"/>
    <s v="Work Order Addition"/>
    <s v="Addition"/>
    <s v="Addition-Unit"/>
    <x v="15"/>
    <x v="80"/>
    <x v="15"/>
    <x v="35"/>
    <s v="G396 - Power Operated Equipment"/>
    <s v="DA10311-250960A"/>
    <x v="98"/>
    <x v="98"/>
    <s v="Mini Excavator - New unit 00414"/>
    <n v="65707.179999999993"/>
  </r>
  <r>
    <n v="202407"/>
    <s v="032"/>
    <s v="16025.0101-Plant in Service"/>
    <s v="XX"/>
    <s v="XX"/>
    <s v="0000"/>
    <s v="PRESC"/>
    <s v="39700101"/>
    <s v="Communications Equipment-B397"/>
    <s v="Late Charge Unitization"/>
    <s v="Addition"/>
    <s v="Addition-Unit"/>
    <x v="17"/>
    <x v="56"/>
    <x v="16"/>
    <x v="39"/>
    <s v="G397 - Communication Equipment"/>
    <s v="DP11041-253901A"/>
    <x v="76"/>
    <x v="76"/>
    <s v="New Training Building in Prescott"/>
    <n v="-8.36"/>
  </r>
  <r>
    <n v="202407"/>
    <s v="032"/>
    <s v="16025.0101-Plant in Service"/>
    <s v="XX"/>
    <s v="XX"/>
    <s v="0000"/>
    <s v="PRESC"/>
    <s v="39700101"/>
    <s v="Communications Equipment-B397"/>
    <s v="Work Order Addition"/>
    <s v="Addition"/>
    <s v="Addition-Unit"/>
    <x v="17"/>
    <x v="56"/>
    <x v="16"/>
    <x v="39"/>
    <s v="G397 - Communication Equipment"/>
    <s v="DP11041-253901A"/>
    <x v="76"/>
    <x v="76"/>
    <s v="New Training Building in Prescott"/>
    <n v="98916.99"/>
  </r>
  <r>
    <n v="202407"/>
    <s v="032"/>
    <s v="16025.0101-Plant in Service"/>
    <s v="XX"/>
    <s v="XX"/>
    <s v="0000"/>
    <s v="PRESC"/>
    <s v="39700101"/>
    <s v="Communications Equipment-B397"/>
    <s v="Work Order Addition"/>
    <s v="Addition"/>
    <s v="Addition-Unit"/>
    <x v="18"/>
    <x v="86"/>
    <x v="16"/>
    <x v="39"/>
    <s v="G397 - Communication Equipment"/>
    <s v="DP11074-253970A"/>
    <x v="99"/>
    <x v="99"/>
    <s v="Installing New Modem and Solar @ YR"/>
    <n v="1769.8"/>
  </r>
  <r>
    <n v="202407"/>
    <s v="032"/>
    <s v="16025.0101-Plant in Service"/>
    <s v="XX"/>
    <s v="XX"/>
    <s v="0000"/>
    <s v="PRESC"/>
    <s v="39700101"/>
    <s v="Communications Equipment-B397"/>
    <s v="Work Order Addition"/>
    <s v="Addition"/>
    <s v="Addition-Unit"/>
    <x v="18"/>
    <x v="87"/>
    <x v="16"/>
    <x v="39"/>
    <s v="G397 - Communication Equipment"/>
    <s v="DP11075-253970A"/>
    <x v="99"/>
    <x v="99"/>
    <s v="Replacing Modem for Bonnie Plant on"/>
    <n v="666.38"/>
  </r>
  <r>
    <n v="202408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3"/>
    <x v="47"/>
    <x v="16"/>
    <x v="40"/>
    <s v="G397 - Communication Equipment"/>
    <s v="250970A"/>
    <x v="100"/>
    <x v="100"/>
    <s v="Comm Equip - New"/>
    <n v="1466.36"/>
  </r>
  <r>
    <n v="202408"/>
    <s v="032"/>
    <s v="16025.0101-Plant in Service"/>
    <s v="XX"/>
    <s v="XX"/>
    <s v="0000"/>
    <s v="PRESC"/>
    <s v="39700101"/>
    <s v="Communications Equipment-B397"/>
    <s v="Late Charge Unitization"/>
    <s v="Addition"/>
    <s v="Addition-Unit"/>
    <x v="17"/>
    <x v="56"/>
    <x v="16"/>
    <x v="39"/>
    <s v="G397 - Communication Equipment"/>
    <s v="DP11041-253901A"/>
    <x v="76"/>
    <x v="76"/>
    <s v="New Training Building in Prescott"/>
    <n v="-1.01"/>
  </r>
  <r>
    <n v="202409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10"/>
    <x v="48"/>
    <x v="16"/>
    <x v="40"/>
    <s v="G397 - Communication Equipment"/>
    <s v="250970A"/>
    <x v="100"/>
    <x v="100"/>
    <s v="Comm Equip - New"/>
    <n v="16213.16"/>
  </r>
  <r>
    <n v="202410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11"/>
    <x v="49"/>
    <x v="16"/>
    <x v="40"/>
    <s v="G397 - Communication Equipment"/>
    <s v="251970A"/>
    <x v="101"/>
    <x v="101"/>
    <s v="Comm Equip - New (Flag)"/>
    <n v="2553.14"/>
  </r>
  <r>
    <n v="202410"/>
    <s v="032"/>
    <s v="16025.0101-Plant in Service"/>
    <s v="XX"/>
    <s v="XX"/>
    <s v="0000"/>
    <s v="PRESC"/>
    <s v="39700101"/>
    <s v="Communications Equipment-B397"/>
    <s v="Work Order Addition"/>
    <s v="Addition"/>
    <s v="Addition-Unit"/>
    <x v="10"/>
    <x v="88"/>
    <x v="16"/>
    <x v="39"/>
    <s v="G397 - Communication Equipment"/>
    <s v="DP11077-253970A"/>
    <x v="99"/>
    <x v="99"/>
    <s v="Replace Collector at Prescott E Hwy"/>
    <n v="6144.98"/>
  </r>
  <r>
    <n v="202410"/>
    <s v="032"/>
    <s v="16025.0101-Plant in Service"/>
    <s v="XX"/>
    <s v="XX"/>
    <s v="0000"/>
    <s v="PRESC"/>
    <s v="39700101"/>
    <s v="Communications Equipment-B397"/>
    <s v="Work Order Addition"/>
    <s v="Addition"/>
    <s v="Addition-Unit"/>
    <x v="10"/>
    <x v="89"/>
    <x v="16"/>
    <x v="39"/>
    <s v="G397 - Communication Equipment"/>
    <s v="DP11080-253970A"/>
    <x v="99"/>
    <x v="99"/>
    <s v="REPLACING MODEM AT VERDE LN COLLECT"/>
    <n v="939.73"/>
  </r>
  <r>
    <n v="202410"/>
    <s v="032"/>
    <s v="16025.0101-Plant in Service"/>
    <s v="XX"/>
    <s v="XX"/>
    <s v="0000"/>
    <s v="PRESC"/>
    <s v="39700101"/>
    <s v="Communications Equipment-B397"/>
    <s v="Work Order Addition"/>
    <s v="Addition"/>
    <s v="Addition-Unit"/>
    <x v="10"/>
    <x v="90"/>
    <x v="16"/>
    <x v="39"/>
    <s v="G397 - Communication Equipment"/>
    <s v="DP11079-253970A"/>
    <x v="99"/>
    <x v="99"/>
    <s v="Replacing the collector &amp; modem at"/>
    <n v="6721.96"/>
  </r>
  <r>
    <n v="202411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1"/>
    <x v="50"/>
    <x v="16"/>
    <x v="40"/>
    <s v="G397 - Communication Equipment"/>
    <s v="251970A"/>
    <x v="101"/>
    <x v="101"/>
    <s v="Comm Equip - New (Flag)"/>
    <n v="882.85"/>
  </r>
  <r>
    <n v="202411"/>
    <s v="032"/>
    <s v="16025.0101-Plant in Service"/>
    <s v="XX"/>
    <s v="XX"/>
    <s v="0000"/>
    <s v="PRESC"/>
    <s v="39700101"/>
    <s v="Communications Equipment-B397"/>
    <s v="Work Order Addition"/>
    <s v="Addition"/>
    <s v="Addition-Unit"/>
    <x v="11"/>
    <x v="91"/>
    <x v="16"/>
    <x v="39"/>
    <s v="G397 - Communication Equipment"/>
    <s v="DP11078-253970A"/>
    <x v="99"/>
    <x v="99"/>
    <s v="REPLACE THE VERDE LANE COLLECTOR"/>
    <n v="6044.63"/>
  </r>
  <r>
    <n v="202412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12"/>
    <x v="51"/>
    <x v="16"/>
    <x v="40"/>
    <s v="G397 - Communication Equipment"/>
    <s v="251970A"/>
    <x v="101"/>
    <x v="101"/>
    <s v="Comm Equip - New (Flag)"/>
    <n v="1221.6600000000001"/>
  </r>
  <r>
    <n v="202412"/>
    <s v="032"/>
    <s v="16025.0101-Plant in Service"/>
    <s v="XX"/>
    <s v="XX"/>
    <s v="0000"/>
    <s v="SHOWL"/>
    <s v="39700101"/>
    <s v="Communications Equipment-B397"/>
    <s v="Work Order Addition"/>
    <s v="Addition"/>
    <s v="Addition-Unit"/>
    <x v="12"/>
    <x v="51"/>
    <x v="16"/>
    <x v="41"/>
    <s v="G397 - Communication Equipment"/>
    <s v="257970A"/>
    <x v="102"/>
    <x v="102"/>
    <s v="Comm Equip- New SL"/>
    <n v="5900.65"/>
  </r>
  <r>
    <n v="202501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7"/>
    <x v="2"/>
    <x v="16"/>
    <x v="40"/>
    <s v="G397 - Communication Equipment"/>
    <s v="250970A"/>
    <x v="100"/>
    <x v="100"/>
    <s v="Comm Equip - New"/>
    <n v="999.73"/>
  </r>
  <r>
    <n v="202501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7"/>
    <x v="2"/>
    <x v="16"/>
    <x v="40"/>
    <s v="G397 - Communication Equipment"/>
    <s v="251970A"/>
    <x v="101"/>
    <x v="101"/>
    <s v="Comm Equip - New (Flag)"/>
    <n v="447.62"/>
  </r>
  <r>
    <n v="202501"/>
    <s v="032"/>
    <s v="16025.0101-Plant in Service"/>
    <s v="XX"/>
    <s v="XX"/>
    <s v="0000"/>
    <s v="SHOWL"/>
    <s v="39700101"/>
    <s v="Communications Equipment-B397"/>
    <s v="Work Order Addition"/>
    <s v="Addition"/>
    <s v="Addition-Unit"/>
    <x v="7"/>
    <x v="2"/>
    <x v="16"/>
    <x v="41"/>
    <s v="G397 - Communication Equipment"/>
    <s v="257970A"/>
    <x v="102"/>
    <x v="102"/>
    <s v="Comm Equip- New SL"/>
    <n v="980.97"/>
  </r>
  <r>
    <n v="202502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13"/>
    <x v="21"/>
    <x v="16"/>
    <x v="40"/>
    <s v="G397 - Communication Equipment"/>
    <s v="250970A"/>
    <x v="100"/>
    <x v="100"/>
    <s v="Comm Equip - New"/>
    <n v="-333.26"/>
  </r>
  <r>
    <n v="202502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13"/>
    <x v="21"/>
    <x v="16"/>
    <x v="40"/>
    <s v="G397 - Communication Equipment"/>
    <s v="251970A"/>
    <x v="101"/>
    <x v="101"/>
    <s v="Comm Equip - New (Flag)"/>
    <n v="-51.27"/>
  </r>
  <r>
    <n v="202502"/>
    <s v="032"/>
    <s v="16025.0101-Plant in Service"/>
    <s v="XX"/>
    <s v="XX"/>
    <s v="0000"/>
    <s v="SHOWL"/>
    <s v="39700101"/>
    <s v="Communications Equipment-B397"/>
    <s v="Work Order Addition"/>
    <s v="Addition"/>
    <s v="Addition-Unit"/>
    <x v="13"/>
    <x v="21"/>
    <x v="16"/>
    <x v="41"/>
    <s v="G397 - Communication Equipment"/>
    <s v="257970A"/>
    <x v="102"/>
    <x v="102"/>
    <s v="Comm Equip- New SL"/>
    <n v="3462.24"/>
  </r>
  <r>
    <n v="202503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2"/>
    <x v="25"/>
    <x v="16"/>
    <x v="40"/>
    <s v="G397 - Communication Equipment"/>
    <s v="250970A"/>
    <x v="100"/>
    <x v="100"/>
    <s v="Comm Equip - New"/>
    <n v="2163.48"/>
  </r>
  <r>
    <n v="202503"/>
    <s v="032"/>
    <s v="16025.0101-Plant in Service"/>
    <s v="XX"/>
    <s v="XX"/>
    <s v="0000"/>
    <s v="SHOWL"/>
    <s v="39700101"/>
    <s v="Communications Equipment-B397"/>
    <s v="Work Order Addition"/>
    <s v="Addition"/>
    <s v="Addition-Unit"/>
    <x v="2"/>
    <x v="25"/>
    <x v="16"/>
    <x v="41"/>
    <s v="G397 - Communication Equipment"/>
    <s v="257970A"/>
    <x v="102"/>
    <x v="102"/>
    <s v="Comm Equip- New SL"/>
    <n v="679.4"/>
  </r>
  <r>
    <n v="202504"/>
    <s v="032"/>
    <s v="16025.0101-Plant in Service"/>
    <s v="XX"/>
    <s v="XX"/>
    <s v="0000"/>
    <s v="PRESC"/>
    <s v="39700101"/>
    <s v="Communications Equipment-B397"/>
    <s v="Late Charge Unitization"/>
    <s v="Addition"/>
    <s v="Addition-Unit"/>
    <x v="17"/>
    <x v="56"/>
    <x v="16"/>
    <x v="39"/>
    <s v="G397 - Communication Equipment"/>
    <s v="DP11041-253901A"/>
    <x v="76"/>
    <x v="76"/>
    <s v="New Training Building in Prescott"/>
    <n v="413.7"/>
  </r>
  <r>
    <n v="202504"/>
    <s v="032"/>
    <s v="16025.0101-Plant in Service"/>
    <s v="XX"/>
    <s v="XX"/>
    <s v="0000"/>
    <s v="SHOWL"/>
    <s v="39700101"/>
    <s v="Communications Equipment-B397"/>
    <s v="Work Order Addition"/>
    <s v="Addition"/>
    <s v="Addition-Unit"/>
    <x v="14"/>
    <x v="52"/>
    <x v="16"/>
    <x v="41"/>
    <s v="G397 - Communication Equipment"/>
    <s v="257970A"/>
    <x v="102"/>
    <x v="102"/>
    <s v="Comm Equip- New SL"/>
    <n v="6654.92"/>
  </r>
  <r>
    <n v="202505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14"/>
    <x v="53"/>
    <x v="16"/>
    <x v="40"/>
    <s v="G397 - Communication Equipment"/>
    <s v="251970A"/>
    <x v="101"/>
    <x v="101"/>
    <s v="Comm Equip - New (Flag)"/>
    <n v="6058.19"/>
  </r>
  <r>
    <n v="202505"/>
    <s v="032"/>
    <s v="16025.0101-Plant in Service"/>
    <s v="XX"/>
    <s v="XX"/>
    <s v="0000"/>
    <s v="SHOWL"/>
    <s v="39700101"/>
    <s v="Communications Equipment-B397"/>
    <s v="Work Order Addition"/>
    <s v="Addition"/>
    <s v="Addition-Unit"/>
    <x v="15"/>
    <x v="53"/>
    <x v="16"/>
    <x v="41"/>
    <s v="G397 - Communication Equipment"/>
    <s v="257970A"/>
    <x v="102"/>
    <x v="102"/>
    <s v="Comm Equip- New SL"/>
    <n v="1571"/>
  </r>
  <r>
    <n v="202506"/>
    <s v="032"/>
    <s v="16025.0101-Plant in Service"/>
    <s v="XX"/>
    <s v="XX"/>
    <s v="0000"/>
    <s v="FLAGA"/>
    <s v="39700101"/>
    <s v="Communications Equipment-B397"/>
    <s v="Work Order Addition"/>
    <s v="Addition"/>
    <s v="Addition-Unit"/>
    <x v="16"/>
    <x v="54"/>
    <x v="16"/>
    <x v="40"/>
    <s v="G397 - Communication Equipment"/>
    <s v="250970A"/>
    <x v="100"/>
    <x v="100"/>
    <s v="Comm Equip - New"/>
    <n v="801.5"/>
  </r>
  <r>
    <n v="202407"/>
    <s v="032"/>
    <s v="16025.0101-Plant in Service"/>
    <s v="XX"/>
    <s v="XX"/>
    <s v="0000"/>
    <s v="PRESC"/>
    <s v="39800101"/>
    <s v="Misc. General Equipment"/>
    <s v="Late Charge Unitization"/>
    <s v="Addition"/>
    <s v="Addition-Unit"/>
    <x v="17"/>
    <x v="56"/>
    <x v="17"/>
    <x v="42"/>
    <s v="G398 - Miscellaneous Equipment"/>
    <s v="DP11041-253901A"/>
    <x v="76"/>
    <x v="76"/>
    <s v="New Training Building in Prescott"/>
    <n v="-5.21"/>
  </r>
  <r>
    <n v="202407"/>
    <s v="032"/>
    <s v="16025.0101-Plant in Service"/>
    <s v="XX"/>
    <s v="XX"/>
    <s v="0000"/>
    <s v="PRESC"/>
    <s v="39800101"/>
    <s v="Misc. General Equipment"/>
    <s v="Work Order Addition"/>
    <s v="Addition"/>
    <s v="Addition-Unit"/>
    <x v="17"/>
    <x v="56"/>
    <x v="17"/>
    <x v="42"/>
    <s v="G398 - Miscellaneous Equipment"/>
    <s v="DP11041-253901A"/>
    <x v="76"/>
    <x v="76"/>
    <s v="New Training Building in Prescott"/>
    <n v="61632.9"/>
  </r>
  <r>
    <n v="202408"/>
    <s v="032"/>
    <s v="16025.0101-Plant in Service"/>
    <s v="XX"/>
    <s v="XX"/>
    <s v="0000"/>
    <s v="PRESC"/>
    <s v="39800101"/>
    <s v="Misc. General Equipment"/>
    <s v="Late Charge Unitization"/>
    <s v="Addition"/>
    <s v="Addition-Unit"/>
    <x v="17"/>
    <x v="56"/>
    <x v="17"/>
    <x v="42"/>
    <s v="G398 - Miscellaneous Equipment"/>
    <s v="DP11041-253901A"/>
    <x v="76"/>
    <x v="76"/>
    <s v="New Training Building in Prescott"/>
    <n v="-0.63"/>
  </r>
  <r>
    <n v="202504"/>
    <s v="032"/>
    <s v="16025.0101-Plant in Service"/>
    <s v="XX"/>
    <s v="XX"/>
    <s v="0000"/>
    <s v="PRESC"/>
    <s v="39800101"/>
    <s v="Misc. General Equipment"/>
    <s v="Late Charge Unitization"/>
    <s v="Addition"/>
    <s v="Addition-Unit"/>
    <x v="17"/>
    <x v="56"/>
    <x v="17"/>
    <x v="42"/>
    <s v="G398 - Miscellaneous Equipment"/>
    <s v="DP11041-253901A"/>
    <x v="76"/>
    <x v="76"/>
    <s v="New Training Building in Prescott"/>
    <n v="257.77"/>
  </r>
  <r>
    <n v="202412"/>
    <s v="032"/>
    <s v="16025.0105-Plant in Serv-Future Use"/>
    <s v="LD"/>
    <s v="LD"/>
    <s v="0000"/>
    <s v="SHOWL"/>
    <s v="38900101"/>
    <s v="Land-B389"/>
    <s v="Work Order Addition"/>
    <s v="Addition"/>
    <s v="Addition-Unit"/>
    <x v="12"/>
    <x v="37"/>
    <x v="18"/>
    <x v="43"/>
    <s v="G389 - Land and Land Rights"/>
    <s v="DA10353-257971A"/>
    <x v="103"/>
    <x v="103"/>
    <s v="Land Purchase Show Low, Admin/Opera"/>
    <n v="983407.6"/>
  </r>
  <r>
    <n v="202501"/>
    <s v="032"/>
    <s v="16025.0105-Plant in Serv-Future Use"/>
    <s v="LD"/>
    <s v="LD"/>
    <s v="0000"/>
    <s v="SHOWL"/>
    <s v="38900101"/>
    <s v="Land-B389"/>
    <s v="Late Charge Unitization"/>
    <s v="Addition"/>
    <s v="Addition-Unit"/>
    <x v="12"/>
    <x v="37"/>
    <x v="18"/>
    <x v="43"/>
    <s v="G389 - Land and Land Rights"/>
    <s v="DA10353-257971A"/>
    <x v="103"/>
    <x v="103"/>
    <s v="Land Purchase Show Low, Admin/Opera"/>
    <n v="3640.29"/>
  </r>
  <r>
    <n v="202502"/>
    <s v="032"/>
    <s v="16025.0105-Plant in Serv-Future Use"/>
    <s v="LD"/>
    <s v="LD"/>
    <s v="0000"/>
    <s v="SHOWL"/>
    <s v="38900101"/>
    <s v="Land-B389"/>
    <s v="Late Charge Unitization"/>
    <s v="Addition"/>
    <s v="Addition-Unit"/>
    <x v="12"/>
    <x v="37"/>
    <x v="18"/>
    <x v="43"/>
    <s v="G389 - Land and Land Rights"/>
    <s v="DA10353-257971A"/>
    <x v="103"/>
    <x v="103"/>
    <s v="Land Purchase Show Low, Admin/Opera"/>
    <n v="363.69"/>
  </r>
  <r>
    <n v="202503"/>
    <s v="032"/>
    <s v="16025.0105-Plant in Serv-Future Use"/>
    <s v="LD"/>
    <s v="LD"/>
    <s v="0000"/>
    <s v="SHOWL"/>
    <s v="38900101"/>
    <s v="Land-B389"/>
    <s v="Late Charge Unitization"/>
    <s v="Addition"/>
    <s v="Addition-Unit"/>
    <x v="12"/>
    <x v="37"/>
    <x v="18"/>
    <x v="43"/>
    <s v="G389 - Land and Land Rights"/>
    <s v="DA10353-257971A"/>
    <x v="103"/>
    <x v="103"/>
    <s v="Land Purchase Show Low, Admin/Opera"/>
    <n v="6988.88"/>
  </r>
  <r>
    <n v="202504"/>
    <s v="032"/>
    <s v="16025.0105-Plant in Serv-Future Use"/>
    <s v="LD"/>
    <s v="LD"/>
    <s v="0000"/>
    <s v="SHOWL"/>
    <s v="38900101"/>
    <s v="Land-B389"/>
    <s v="Late Charge Unitization"/>
    <s v="Addition"/>
    <s v="Addition-Unit"/>
    <x v="12"/>
    <x v="37"/>
    <x v="18"/>
    <x v="43"/>
    <s v="G389 - Land and Land Rights"/>
    <s v="DA10353-257971A"/>
    <x v="103"/>
    <x v="103"/>
    <s v="Land Purchase Show Low, Admin/Opera"/>
    <n v="-125.19"/>
  </r>
  <r>
    <n v="202505"/>
    <s v="032"/>
    <s v="16025.0106-Plant in Serv-Delay Plnt"/>
    <s v="S2"/>
    <s v="S2"/>
    <s v="0000"/>
    <s v="00000"/>
    <s v="Non Unitized"/>
    <s v="Non-unitized"/>
    <s v="2022 - Gas SO PDF Process"/>
    <s v="Addition"/>
    <s v="Addition-NonUnit"/>
    <x v="15"/>
    <x v="92"/>
    <x v="19"/>
    <x v="44"/>
    <s v="G303 - Misc Intangible Plant"/>
    <s v="DA10349-250974A"/>
    <x v="104"/>
    <x v="104"/>
    <s v="2022 - Gas SO PDF Process"/>
    <n v="1172499.52"/>
  </r>
  <r>
    <n v="202506"/>
    <s v="032"/>
    <s v="16025.0106-Plant in Serv-Delay Plnt"/>
    <s v="S2"/>
    <s v="S2"/>
    <s v="0000"/>
    <s v="00000"/>
    <s v="Non Unitized"/>
    <s v="Non-unitized"/>
    <s v="2022 - Gas SO PDF Process"/>
    <s v="Addition"/>
    <s v="Addition-NonUnit"/>
    <x v="15"/>
    <x v="92"/>
    <x v="19"/>
    <x v="44"/>
    <s v="G303 - Misc Intangible Plant"/>
    <s v="DA10349-250974A"/>
    <x v="104"/>
    <x v="104"/>
    <s v="2022 - Gas SO PDF Process"/>
    <n v="15766.94"/>
  </r>
  <r>
    <n v="202506"/>
    <s v="032"/>
    <s v="16025.0106-Plant in Serv-Delay Plnt"/>
    <s v="S2"/>
    <s v="S2"/>
    <s v="0000"/>
    <s v="00000"/>
    <s v="Non Unitized"/>
    <s v="Non-unitized"/>
    <s v="FCS 4.6 Upgrade (UNSGAS)"/>
    <s v="Addition"/>
    <s v="Addition-NonUnit"/>
    <x v="16"/>
    <x v="93"/>
    <x v="19"/>
    <x v="44"/>
    <s v="G303 - Misc Intangible Plant"/>
    <s v="DA10355-250921A"/>
    <x v="105"/>
    <x v="105"/>
    <s v="FCS 4.6 Upgrade (UNSGAS)"/>
    <n v="172768.15"/>
  </r>
  <r>
    <n v="202408"/>
    <s v="032"/>
    <s v="16025.0106-Plant in Serv-Delay Plnt"/>
    <s v="RWAZ"/>
    <s v="RWAZ"/>
    <s v="0000"/>
    <s v="00000"/>
    <s v="Non Unitized"/>
    <s v="Non-unitized"/>
    <s v="ASLD lease AZ-054227-018 10 yr leas"/>
    <s v="Addition"/>
    <s v="Addition-NonUnit"/>
    <x v="0"/>
    <x v="0"/>
    <x v="0"/>
    <x v="0"/>
    <s v="G374 - Land and Land Rights"/>
    <s v="DA10304-250010A"/>
    <x v="0"/>
    <x v="0"/>
    <s v="ASLD lease AZ-054227-018 10 yr leas"/>
    <n v="9121"/>
  </r>
  <r>
    <n v="202410"/>
    <s v="032"/>
    <s v="16025.0106-Plant in Serv-Delay Plnt"/>
    <s v="RWAZ"/>
    <s v="RWAZ"/>
    <s v="0000"/>
    <s v="00000"/>
    <s v="Non Unitized"/>
    <s v="Non-unitized"/>
    <s v="Work Order Addition"/>
    <s v="Addition"/>
    <s v="Addition-Unit"/>
    <x v="0"/>
    <x v="0"/>
    <x v="0"/>
    <x v="0"/>
    <s v="G374 - Land and Land Rights"/>
    <s v="DA10304-250010A"/>
    <x v="0"/>
    <x v="0"/>
    <s v="ASLD lease AZ-054227-018 10 yr leas"/>
    <n v="-9121"/>
  </r>
  <r>
    <n v="202411"/>
    <s v="032"/>
    <s v="16025.0106-Plant in Serv-Delay Plnt"/>
    <s v="RWAZ"/>
    <s v="RWAZ"/>
    <s v="0000"/>
    <s v="00000"/>
    <s v="Non Unitized"/>
    <s v="Non-unitized"/>
    <s v="AZ-030408-018 ASLD 10 year payment"/>
    <s v="Addition"/>
    <s v="Addition-NonUnit"/>
    <x v="1"/>
    <x v="1"/>
    <x v="0"/>
    <x v="0"/>
    <s v="G374 - Land and Land Rights"/>
    <s v="DA10350-250010A"/>
    <x v="0"/>
    <x v="0"/>
    <s v="AZ-030408-018 ASLD 10 year payment"/>
    <n v="1701"/>
  </r>
  <r>
    <n v="202503"/>
    <s v="032"/>
    <s v="16025.0106-Plant in Serv-Delay Plnt"/>
    <s v="RWAZ"/>
    <s v="RWAZ"/>
    <s v="0000"/>
    <s v="00000"/>
    <s v="Non Unitized"/>
    <s v="Non-unitized"/>
    <s v="Forest Service 5 yr rent for licens"/>
    <s v="Addition"/>
    <s v="Addition-NonUnit"/>
    <x v="2"/>
    <x v="2"/>
    <x v="0"/>
    <x v="0"/>
    <s v="G374 - Land and Land Rights"/>
    <s v="DA10356-250010A"/>
    <x v="0"/>
    <x v="0"/>
    <s v="Forest Service 5 yr rent for licens"/>
    <n v="4235.25"/>
  </r>
  <r>
    <n v="202504"/>
    <s v="032"/>
    <s v="16025.0106-Plant in Serv-Delay Plnt"/>
    <s v="RWAZ"/>
    <s v="RWAZ"/>
    <s v="0000"/>
    <s v="00000"/>
    <s v="Non Unitized"/>
    <s v="Non-unitized"/>
    <s v="Work Order Addition"/>
    <s v="Addition"/>
    <s v="Addition-Unit"/>
    <x v="1"/>
    <x v="1"/>
    <x v="0"/>
    <x v="0"/>
    <s v="G374 - Land and Land Rights"/>
    <s v="DA10350-250010A"/>
    <x v="0"/>
    <x v="0"/>
    <s v="AZ-030408-018 ASLD 10 year payment"/>
    <n v="-1701"/>
  </r>
  <r>
    <n v="202505"/>
    <s v="032"/>
    <s v="16025.0106-Plant in Serv-Delay Plnt"/>
    <s v="RWAZ"/>
    <s v="RWAZ"/>
    <s v="0000"/>
    <s v="00000"/>
    <s v="Non Unitized"/>
    <s v="Non-unitized"/>
    <s v="Work Order Addition"/>
    <s v="Addition"/>
    <s v="Addition-Unit"/>
    <x v="2"/>
    <x v="2"/>
    <x v="0"/>
    <x v="0"/>
    <s v="G374 - Land and Land Rights"/>
    <s v="DA10356-250010A"/>
    <x v="0"/>
    <x v="0"/>
    <s v="Forest Service 5 yr rent for licens"/>
    <n v="-4235.25"/>
  </r>
  <r>
    <n v="202407"/>
    <s v="032"/>
    <s v="16025.0106-Plant in Serv-Delay Plnt"/>
    <s v="XX"/>
    <s v="XX"/>
    <s v="0000"/>
    <s v="00000"/>
    <s v="Non Unitized"/>
    <s v="Non-unitized"/>
    <s v="1&quot; PE Main Extension at 561 Gem Ln."/>
    <s v="Addition"/>
    <s v="Addition-NonUnit"/>
    <x v="19"/>
    <x v="94"/>
    <x v="2"/>
    <x v="2"/>
    <s v="G376 - Mains"/>
    <s v="DH22303-252100A"/>
    <x v="8"/>
    <x v="8"/>
    <s v="1&quot; PE Main Extension at 561 Gem Ln."/>
    <n v="739.86"/>
  </r>
  <r>
    <n v="202407"/>
    <s v="032"/>
    <s v="16025.0106-Plant in Serv-Delay Plnt"/>
    <s v="XX"/>
    <s v="XX"/>
    <s v="0000"/>
    <s v="00000"/>
    <s v="Non Unitized"/>
    <s v="Non-unitized"/>
    <s v="2065 N Arrowhead Dr Relo"/>
    <s v="Addition"/>
    <s v="Addition-NonUnit"/>
    <x v="19"/>
    <x v="11"/>
    <x v="2"/>
    <x v="2"/>
    <s v="G376 - Mains"/>
    <s v="DP22299-253100A"/>
    <x v="6"/>
    <x v="6"/>
    <s v="2065 N Arrowhead Dr Relo"/>
    <n v="276.89999999999998"/>
  </r>
  <r>
    <n v="202407"/>
    <s v="032"/>
    <s v="16025.0106-Plant in Serv-Delay Plnt"/>
    <s v="XX"/>
    <s v="XX"/>
    <s v="0000"/>
    <s v="00000"/>
    <s v="Non Unitized"/>
    <s v="Non-unitized"/>
    <s v="7381 DORSEY MLE"/>
    <s v="Addition"/>
    <s v="Addition-NonUnit"/>
    <x v="19"/>
    <x v="95"/>
    <x v="2"/>
    <x v="2"/>
    <s v="G376 - Mains"/>
    <s v="DF22290-251100A"/>
    <x v="3"/>
    <x v="3"/>
    <s v="7381 DORSEY MLE"/>
    <n v="3645.22"/>
  </r>
  <r>
    <n v="202407"/>
    <s v="032"/>
    <s v="16025.0106-Plant in Serv-Delay Plnt"/>
    <s v="XX"/>
    <s v="XX"/>
    <s v="0000"/>
    <s v="00000"/>
    <s v="Non Unitized"/>
    <s v="Non-unitized"/>
    <s v="CIAC MOGOLLON DROPPING 2&quot; STL MAIN"/>
    <s v="Addition"/>
    <s v="Addition-NonUnit"/>
    <x v="19"/>
    <x v="96"/>
    <x v="2"/>
    <x v="2"/>
    <s v="G376 - Mains"/>
    <s v="DF22337-251100A"/>
    <x v="3"/>
    <x v="3"/>
    <s v="MOGOLLON DROPPING 2&quot; STL MAIN"/>
    <n v="865.5"/>
  </r>
  <r>
    <n v="202407"/>
    <s v="032"/>
    <s v="16025.0106-Plant in Serv-Delay Plnt"/>
    <s v="XX"/>
    <s v="XX"/>
    <s v="0000"/>
    <s v="00000"/>
    <s v="Non Unitized"/>
    <s v="Non-unitized"/>
    <s v="Cattle Lane - Taylor"/>
    <s v="Addition"/>
    <s v="Addition-NonUnit"/>
    <x v="19"/>
    <x v="97"/>
    <x v="2"/>
    <x v="2"/>
    <s v="G376 - Mains"/>
    <s v="DL21027-257400S"/>
    <x v="22"/>
    <x v="22"/>
    <s v="Cattle Lane - Taylor"/>
    <n v="5104.3599999999997"/>
  </r>
  <r>
    <n v="202407"/>
    <s v="032"/>
    <s v="16025.0106-Plant in Serv-Delay Plnt"/>
    <s v="XX"/>
    <s v="XX"/>
    <s v="0000"/>
    <s v="00000"/>
    <s v="Non Unitized"/>
    <s v="Non-unitized"/>
    <s v="DMG - 1480 Devlin Ave"/>
    <s v="Addition"/>
    <s v="Addition-NonUnit"/>
    <x v="19"/>
    <x v="98"/>
    <x v="2"/>
    <x v="2"/>
    <s v="G376 - Mains"/>
    <s v="DK22322-252100A"/>
    <x v="8"/>
    <x v="8"/>
    <s v="DMG - 1480 Devlin Ave"/>
    <n v="58.95"/>
  </r>
  <r>
    <n v="202407"/>
    <s v="032"/>
    <s v="16025.0106-Plant in Serv-Delay Plnt"/>
    <s v="XX"/>
    <s v="XX"/>
    <s v="0000"/>
    <s v="00000"/>
    <s v="Non Unitized"/>
    <s v="Non-unitized"/>
    <s v="DMG - 5652 Sun Mountain Blvd"/>
    <s v="Addition"/>
    <s v="Addition-NonUnit"/>
    <x v="19"/>
    <x v="99"/>
    <x v="2"/>
    <x v="2"/>
    <s v="G376 - Mains"/>
    <s v="DK22316-252100A"/>
    <x v="8"/>
    <x v="8"/>
    <s v="DMG - 5652 Sun Mountain Blvd"/>
    <n v="140.37"/>
  </r>
  <r>
    <n v="202407"/>
    <s v="032"/>
    <s v="16025.0106-Plant in Serv-Delay Plnt"/>
    <s v="XX"/>
    <s v="XX"/>
    <s v="0000"/>
    <s v="00000"/>
    <s v="Non Unitized"/>
    <s v="Non-unitized"/>
    <s v="ENCROACHMENT 721 N MAIN ST #12"/>
    <s v="Addition"/>
    <s v="Addition-NonUnit"/>
    <x v="19"/>
    <x v="100"/>
    <x v="2"/>
    <x v="2"/>
    <s v="G376 - Mains"/>
    <s v="DV22334-255100A"/>
    <x v="23"/>
    <x v="23"/>
    <s v="ENCROACHMENT 721 N MAIN ST #12"/>
    <n v="11062.97"/>
  </r>
  <r>
    <n v="202407"/>
    <s v="032"/>
    <s v="16025.0106-Plant in Serv-Delay Plnt"/>
    <s v="XX"/>
    <s v="XX"/>
    <s v="0000"/>
    <s v="00000"/>
    <s v="Non Unitized"/>
    <s v="Non-unitized"/>
    <s v="HIT MAIN AT TIMBERSKY"/>
    <s v="Addition"/>
    <s v="Addition-NonUnit"/>
    <x v="19"/>
    <x v="101"/>
    <x v="2"/>
    <x v="2"/>
    <s v="G376 - Mains"/>
    <s v="DF22328-251100A"/>
    <x v="3"/>
    <x v="3"/>
    <s v="HIT MAIN AT TIMBERSKY"/>
    <n v="24.38"/>
  </r>
  <r>
    <n v="202407"/>
    <s v="032"/>
    <s v="16025.0106-Plant in Serv-Delay Plnt"/>
    <s v="XX"/>
    <s v="XX"/>
    <s v="0000"/>
    <s v="00000"/>
    <s v="Non Unitized"/>
    <s v="Non-unitized"/>
    <s v="INSTALLING 2&quot; STL FROM LINDA VISTA"/>
    <s v="Addition"/>
    <s v="Addition-NonUnit"/>
    <x v="19"/>
    <x v="102"/>
    <x v="2"/>
    <x v="2"/>
    <s v="G376 - Mains"/>
    <s v="DF22304-251100A"/>
    <x v="3"/>
    <x v="3"/>
    <s v="INSTALLING 2&quot; STL FROM LINDA VISTA"/>
    <n v="40219.33"/>
  </r>
  <r>
    <n v="202407"/>
    <s v="032"/>
    <s v="16025.0106-Plant in Serv-Delay Plnt"/>
    <s v="XX"/>
    <s v="XX"/>
    <s v="0000"/>
    <s v="00000"/>
    <s v="Non Unitized"/>
    <s v="Non-unitized"/>
    <s v="Jasper Phase 3B"/>
    <s v="Addition"/>
    <s v="Addition-NonUnit"/>
    <x v="19"/>
    <x v="69"/>
    <x v="2"/>
    <x v="2"/>
    <s v="G376 - Mains"/>
    <s v="DP22257-253100A"/>
    <x v="6"/>
    <x v="6"/>
    <s v="Jasper Phase 3B"/>
    <n v="71504.179999999993"/>
  </r>
  <r>
    <n v="202407"/>
    <s v="032"/>
    <s v="16025.0106-Plant in Serv-Delay Plnt"/>
    <s v="XX"/>
    <s v="XX"/>
    <s v="0000"/>
    <s v="00000"/>
    <s v="Non Unitized"/>
    <s v="Non-unitized"/>
    <s v="Jenna Ln MLE &amp; HP MLE"/>
    <s v="Addition"/>
    <s v="Addition-NonUnit"/>
    <x v="19"/>
    <x v="94"/>
    <x v="2"/>
    <x v="2"/>
    <s v="G376 - Mains"/>
    <s v="DP22117-253100A"/>
    <x v="6"/>
    <x v="6"/>
    <s v="Jenna Ln MLE &amp; HP MLE"/>
    <n v="3419.71"/>
  </r>
  <r>
    <n v="202407"/>
    <s v="032"/>
    <s v="16025.0106-Plant in Serv-Delay Plnt"/>
    <s v="XX"/>
    <s v="XX"/>
    <s v="0000"/>
    <s v="00000"/>
    <s v="Non Unitized"/>
    <s v="Non-unitized"/>
    <s v="Jenna Reg Station"/>
    <s v="Addition"/>
    <s v="Addition-NonUnit"/>
    <x v="19"/>
    <x v="3"/>
    <x v="2"/>
    <x v="2"/>
    <s v="G376 - Mains"/>
    <s v="DP22118-253378A"/>
    <x v="1"/>
    <x v="1"/>
    <s v="Jenna Reg Station"/>
    <n v="594.86"/>
  </r>
  <r>
    <n v="202407"/>
    <s v="032"/>
    <s v="16025.0106-Plant in Serv-Delay Plnt"/>
    <s v="XX"/>
    <s v="XX"/>
    <s v="0000"/>
    <s v="00000"/>
    <s v="Non Unitized"/>
    <s v="Non-unitized"/>
    <s v="K-Mine Rd Relocate"/>
    <s v="Addition"/>
    <s v="Addition-NonUnit"/>
    <x v="19"/>
    <x v="103"/>
    <x v="2"/>
    <x v="2"/>
    <s v="G376 - Mains"/>
    <s v="DP22275-253100A"/>
    <x v="6"/>
    <x v="6"/>
    <s v="K-Mine Rd Relocate"/>
    <n v="-123.3"/>
  </r>
  <r>
    <n v="202407"/>
    <s v="032"/>
    <s v="16025.0106-Plant in Serv-Delay Plnt"/>
    <s v="XX"/>
    <s v="XX"/>
    <s v="0000"/>
    <s v="00000"/>
    <s v="Non Unitized"/>
    <s v="Non-unitized"/>
    <s v="Karen Dr Relo"/>
    <s v="Addition"/>
    <s v="Addition-NonUnit"/>
    <x v="19"/>
    <x v="14"/>
    <x v="2"/>
    <x v="2"/>
    <s v="G376 - Mains"/>
    <s v="DP22237-253100A"/>
    <x v="6"/>
    <x v="6"/>
    <s v="Karen Dr Relo"/>
    <n v="118.26"/>
  </r>
  <r>
    <n v="202407"/>
    <s v="032"/>
    <s v="16025.0106-Plant in Serv-Delay Plnt"/>
    <s v="XX"/>
    <s v="XX"/>
    <s v="0000"/>
    <s v="00000"/>
    <s v="Non Unitized"/>
    <s v="Non-unitized"/>
    <s v="LEAK Repair &amp; Repl - 2641 Sierra Ln"/>
    <s v="Addition"/>
    <s v="Addition-NonUnit"/>
    <x v="19"/>
    <x v="104"/>
    <x v="2"/>
    <x v="2"/>
    <s v="G376 - Mains"/>
    <s v="DK22255-252100A"/>
    <x v="8"/>
    <x v="8"/>
    <s v="LEAK Repair &amp; Repl - 2641 Sierra Ln"/>
    <n v="1681.49"/>
  </r>
  <r>
    <n v="202407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9"/>
    <x v="12"/>
    <x v="2"/>
    <x v="2"/>
    <s v="G376 - Mains"/>
    <s v="DS22258-256100A"/>
    <x v="9"/>
    <x v="9"/>
    <s v="Replace about 80' of 2&quot; STL Gas Mai"/>
    <n v="-122.32"/>
  </r>
  <r>
    <n v="202407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21"/>
    <x v="105"/>
    <x v="2"/>
    <x v="2"/>
    <s v="G376 - Mains"/>
    <s v="DK22247-252400S"/>
    <x v="5"/>
    <x v="5"/>
    <s v="E Packard To Marshall Dr Main exens"/>
    <n v="-407.63"/>
  </r>
  <r>
    <n v="202407"/>
    <s v="032"/>
    <s v="16025.0106-Plant in Serv-Delay Plnt"/>
    <s v="XX"/>
    <s v="XX"/>
    <s v="0000"/>
    <s v="00000"/>
    <s v="Non Unitized"/>
    <s v="Non-unitized"/>
    <s v="MILTON AND UNIVERSITY MAIN REALIGNM"/>
    <s v="Addition"/>
    <s v="Addition-NonUnit"/>
    <x v="19"/>
    <x v="106"/>
    <x v="2"/>
    <x v="2"/>
    <s v="G376 - Mains"/>
    <s v="DF21916-251500B"/>
    <x v="24"/>
    <x v="24"/>
    <s v="MILTON AND UNIVERSITY MAIN REALIGNM"/>
    <n v="26712.66"/>
  </r>
  <r>
    <n v="202407"/>
    <s v="032"/>
    <s v="16025.0106-Plant in Serv-Delay Plnt"/>
    <s v="XX"/>
    <s v="XX"/>
    <s v="0000"/>
    <s v="00000"/>
    <s v="Non Unitized"/>
    <s v="Non-unitized"/>
    <s v="MLE 1001 N Central Av Space #E18 -"/>
    <s v="Addition"/>
    <s v="Addition-NonUnit"/>
    <x v="19"/>
    <x v="107"/>
    <x v="2"/>
    <x v="2"/>
    <s v="G376 - Mains"/>
    <s v="DL22341-257100A"/>
    <x v="2"/>
    <x v="2"/>
    <s v="MLE 1001 N Central Av Space #E18 -"/>
    <n v="813.26"/>
  </r>
  <r>
    <n v="202407"/>
    <s v="032"/>
    <s v="16025.0106-Plant in Serv-Delay Plnt"/>
    <s v="XX"/>
    <s v="XX"/>
    <s v="0000"/>
    <s v="00000"/>
    <s v="Non Unitized"/>
    <s v="Non-unitized"/>
    <s v="MLE 2551 Alisa Ln - LS"/>
    <s v="Addition"/>
    <s v="Addition-NonUnit"/>
    <x v="19"/>
    <x v="108"/>
    <x v="2"/>
    <x v="2"/>
    <s v="G376 - Mains"/>
    <s v="DL22213-257100A"/>
    <x v="2"/>
    <x v="2"/>
    <s v="MLE 2551 Alisa Ln - LS"/>
    <n v="12045.05"/>
  </r>
  <r>
    <n v="202407"/>
    <s v="032"/>
    <s v="16025.0106-Plant in Serv-Delay Plnt"/>
    <s v="XX"/>
    <s v="XX"/>
    <s v="0000"/>
    <s v="00000"/>
    <s v="Non Unitized"/>
    <s v="Non-unitized"/>
    <s v="MLE Jasper Parkway"/>
    <s v="Addition"/>
    <s v="Addition-NonUnit"/>
    <x v="19"/>
    <x v="109"/>
    <x v="2"/>
    <x v="2"/>
    <s v="G376 - Mains"/>
    <s v="DP21897-253100A"/>
    <x v="6"/>
    <x v="6"/>
    <s v="MLE Jasper Parkway"/>
    <n v="6357.38"/>
  </r>
  <r>
    <n v="202407"/>
    <s v="032"/>
    <s v="16025.0106-Plant in Serv-Delay Plnt"/>
    <s v="XX"/>
    <s v="XX"/>
    <s v="0000"/>
    <s v="00000"/>
    <s v="Non Unitized"/>
    <s v="Non-unitized"/>
    <s v="MLE Pine Haven II - SL"/>
    <s v="Addition"/>
    <s v="Addition-NonUnit"/>
    <x v="19"/>
    <x v="98"/>
    <x v="2"/>
    <x v="2"/>
    <s v="G376 - Mains"/>
    <s v="DL21813-257100A"/>
    <x v="2"/>
    <x v="2"/>
    <s v="MLE Pine Haven II - SL"/>
    <n v="6196.25"/>
  </r>
  <r>
    <n v="202407"/>
    <s v="032"/>
    <s v="16025.0106-Plant in Serv-Delay Plnt"/>
    <s v="XX"/>
    <s v="XX"/>
    <s v="0000"/>
    <s v="00000"/>
    <s v="Non Unitized"/>
    <s v="Non-unitized"/>
    <s v="Mulberry Ave. at Lake Havasu Ave. S"/>
    <s v="Addition"/>
    <s v="Addition-NonUnit"/>
    <x v="19"/>
    <x v="110"/>
    <x v="2"/>
    <x v="2"/>
    <s v="G376 - Mains"/>
    <s v="DH22284-252400S"/>
    <x v="5"/>
    <x v="5"/>
    <s v="Mulberry Ave. at Lake Havasu Ave. S"/>
    <n v="723.14"/>
  </r>
  <r>
    <n v="202407"/>
    <s v="032"/>
    <s v="16025.0106-Plant in Serv-Delay Plnt"/>
    <s v="XX"/>
    <s v="XX"/>
    <s v="0000"/>
    <s v="00000"/>
    <s v="Non Unitized"/>
    <s v="Non-unitized"/>
    <s v="Other Distr Eq CP - Bl - Nog"/>
    <s v="Addition"/>
    <s v="Addition-NonUnit"/>
    <x v="3"/>
    <x v="111"/>
    <x v="2"/>
    <x v="2"/>
    <s v="G376 - Mains"/>
    <s v="256387A"/>
    <x v="15"/>
    <x v="15"/>
    <s v="Other Distr Eq CP - Bl - Nog"/>
    <n v="1696.96"/>
  </r>
  <r>
    <n v="202407"/>
    <s v="032"/>
    <s v="16025.0106-Plant in Serv-Delay Plnt"/>
    <s v="XX"/>
    <s v="XX"/>
    <s v="0000"/>
    <s v="00000"/>
    <s v="Non Unitized"/>
    <s v="Non-unitized"/>
    <s v="Other Distr Equip CP-Bl - SL"/>
    <s v="Addition"/>
    <s v="Addition-NonUnit"/>
    <x v="20"/>
    <x v="112"/>
    <x v="2"/>
    <x v="2"/>
    <s v="G376 - Mains"/>
    <s v="257387A"/>
    <x v="16"/>
    <x v="16"/>
    <s v="Other Distr Equip CP-Bl - SL"/>
    <n v="-97.97"/>
  </r>
  <r>
    <n v="202407"/>
    <s v="032"/>
    <s v="16025.0106-Plant in Serv-Delay Plnt"/>
    <s v="XX"/>
    <s v="XX"/>
    <s v="0000"/>
    <s v="00000"/>
    <s v="Non Unitized"/>
    <s v="Non-unitized"/>
    <s v="PI - Kenwood Ave &amp; Eastern St Reloc"/>
    <s v="Addition"/>
    <s v="Addition-NonUnit"/>
    <x v="19"/>
    <x v="113"/>
    <x v="2"/>
    <x v="2"/>
    <s v="G376 - Mains"/>
    <s v="DK22313-252500B"/>
    <x v="17"/>
    <x v="17"/>
    <s v="PI - Kenwood Ave &amp; Eastern St Reloc"/>
    <n v="2233.23"/>
  </r>
  <r>
    <n v="202407"/>
    <s v="032"/>
    <s v="16025.0106-Plant in Serv-Delay Plnt"/>
    <s v="XX"/>
    <s v="XX"/>
    <s v="0000"/>
    <s v="00000"/>
    <s v="Non Unitized"/>
    <s v="Non-unitized"/>
    <s v="PVC Replacement Benton Bank"/>
    <s v="Addition"/>
    <s v="Addition-NonUnit"/>
    <x v="19"/>
    <x v="114"/>
    <x v="2"/>
    <x v="2"/>
    <s v="G376 - Mains"/>
    <s v="DK22272-252406S"/>
    <x v="4"/>
    <x v="4"/>
    <s v="PVC Replacement Benton Bank"/>
    <n v="11876.54"/>
  </r>
  <r>
    <n v="202407"/>
    <s v="032"/>
    <s v="16025.0106-Plant in Serv-Delay Plnt"/>
    <s v="XX"/>
    <s v="XX"/>
    <s v="0000"/>
    <s v="00000"/>
    <s v="Non Unitized"/>
    <s v="Non-unitized"/>
    <s v="PVC Replacement at 3032 London Brid"/>
    <s v="Addition"/>
    <s v="Addition-NonUnit"/>
    <x v="19"/>
    <x v="115"/>
    <x v="2"/>
    <x v="2"/>
    <s v="G376 - Mains"/>
    <s v="DH22287-252403S"/>
    <x v="7"/>
    <x v="7"/>
    <s v="PVC Replacement at 3032 London Brid"/>
    <n v="70049.320000000007"/>
  </r>
  <r>
    <n v="202407"/>
    <s v="032"/>
    <s v="16025.0106-Plant in Serv-Delay Plnt"/>
    <s v="XX"/>
    <s v="XX"/>
    <s v="0000"/>
    <s v="00000"/>
    <s v="Non Unitized"/>
    <s v="Non-unitized"/>
    <s v="PVC Replacement at 3398 London Brid"/>
    <s v="Addition"/>
    <s v="Addition-NonUnit"/>
    <x v="19"/>
    <x v="115"/>
    <x v="2"/>
    <x v="2"/>
    <s v="G376 - Mains"/>
    <s v="DH22288-252403S"/>
    <x v="7"/>
    <x v="7"/>
    <s v="PVC Replacement at 3398 London Brid"/>
    <n v="37981.29"/>
  </r>
  <r>
    <n v="202407"/>
    <s v="032"/>
    <s v="16025.0106-Plant in Serv-Delay Plnt"/>
    <s v="XX"/>
    <s v="XX"/>
    <s v="0000"/>
    <s v="00000"/>
    <s v="Non Unitized"/>
    <s v="Non-unitized"/>
    <s v="PVC Replacement at Lass Ave East of"/>
    <s v="Addition"/>
    <s v="Addition-NonUnit"/>
    <x v="19"/>
    <x v="116"/>
    <x v="2"/>
    <x v="2"/>
    <s v="G376 - Mains"/>
    <s v="DK22230-252406S"/>
    <x v="4"/>
    <x v="4"/>
    <s v="PVC Replacement at Lass Ave East of"/>
    <n v="39013.39"/>
  </r>
  <r>
    <n v="202407"/>
    <s v="032"/>
    <s v="16025.0106-Plant in Serv-Delay Plnt"/>
    <s v="XX"/>
    <s v="XX"/>
    <s v="0000"/>
    <s v="00000"/>
    <s v="Non Unitized"/>
    <s v="Non-unitized"/>
    <s v="PVC Replacement at Snavely Ave East"/>
    <s v="Addition"/>
    <s v="Addition-NonUnit"/>
    <x v="19"/>
    <x v="117"/>
    <x v="2"/>
    <x v="2"/>
    <s v="G376 - Mains"/>
    <s v="DK22130-252406S"/>
    <x v="4"/>
    <x v="4"/>
    <s v="PVC Replacement at Snavely Ave East"/>
    <n v="1725"/>
  </r>
  <r>
    <n v="202407"/>
    <s v="032"/>
    <s v="16025.0106-Plant in Serv-Delay Plnt"/>
    <s v="XX"/>
    <s v="XX"/>
    <s v="0000"/>
    <s v="00000"/>
    <s v="Non Unitized"/>
    <s v="Non-unitized"/>
    <s v="PVC replacement Roosevelt to Benton"/>
    <s v="Addition"/>
    <s v="Addition-NonUnit"/>
    <x v="19"/>
    <x v="118"/>
    <x v="2"/>
    <x v="2"/>
    <s v="G376 - Mains"/>
    <s v="DK22273-252406S"/>
    <x v="4"/>
    <x v="4"/>
    <s v="PVC replacement Roosevelt to Benton"/>
    <n v="68709.48"/>
  </r>
  <r>
    <n v="202407"/>
    <s v="032"/>
    <s v="16025.0106-Plant in Serv-Delay Plnt"/>
    <s v="XX"/>
    <s v="XX"/>
    <s v="0000"/>
    <s v="00000"/>
    <s v="Non Unitized"/>
    <s v="Non-unitized"/>
    <s v="PVC replacement at 3686 N. Garnet C"/>
    <s v="Addition"/>
    <s v="Addition-NonUnit"/>
    <x v="19"/>
    <x v="119"/>
    <x v="2"/>
    <x v="2"/>
    <s v="G376 - Mains"/>
    <s v="DH22221-252403S"/>
    <x v="7"/>
    <x v="7"/>
    <s v="PVC replacement at 3686 N. Garnet C"/>
    <n v="104961.48"/>
  </r>
  <r>
    <n v="202407"/>
    <s v="032"/>
    <s v="16025.0106-Plant in Serv-Delay Plnt"/>
    <s v="XX"/>
    <s v="XX"/>
    <s v="0000"/>
    <s v="00000"/>
    <s v="Non Unitized"/>
    <s v="Non-unitized"/>
    <s v="PVC replacement on Packard from Ban"/>
    <s v="Addition"/>
    <s v="Addition-NonUnit"/>
    <x v="19"/>
    <x v="120"/>
    <x v="2"/>
    <x v="2"/>
    <s v="G376 - Mains"/>
    <s v="DK22298-252406S"/>
    <x v="4"/>
    <x v="4"/>
    <s v="PVC replacement on Packard from Ban"/>
    <n v="97144.99"/>
  </r>
  <r>
    <n v="202407"/>
    <s v="032"/>
    <s v="16025.0106-Plant in Serv-Delay Plnt"/>
    <s v="XX"/>
    <s v="XX"/>
    <s v="0000"/>
    <s v="00000"/>
    <s v="Non Unitized"/>
    <s v="Non-unitized"/>
    <s v="RELOCATE 2&quot; MAIN LINE ENCROACHMENT"/>
    <s v="Addition"/>
    <s v="Addition-NonUnit"/>
    <x v="19"/>
    <x v="12"/>
    <x v="2"/>
    <x v="2"/>
    <s v="G376 - Mains"/>
    <s v="DF22236-251100A"/>
    <x v="3"/>
    <x v="3"/>
    <s v="RELOCATE 2&quot; MAIN LINE ENCROACHMENT"/>
    <n v="-1.58"/>
  </r>
  <r>
    <n v="202407"/>
    <s v="032"/>
    <s v="16025.0106-Plant in Serv-Delay Plnt"/>
    <s v="XX"/>
    <s v="XX"/>
    <s v="0000"/>
    <s v="00000"/>
    <s v="Non Unitized"/>
    <s v="Non-unitized"/>
    <s v="RELOCATE 4&quot; MAIN LINE ENCROACHMENT"/>
    <s v="Addition"/>
    <s v="Addition-NonUnit"/>
    <x v="19"/>
    <x v="13"/>
    <x v="2"/>
    <x v="2"/>
    <s v="G376 - Mains"/>
    <s v="DF22244-251100A"/>
    <x v="3"/>
    <x v="3"/>
    <s v="RELOCATE 4&quot; MAIN LINE ENCROACHMENT"/>
    <n v="14285.34"/>
  </r>
  <r>
    <n v="202407"/>
    <s v="032"/>
    <s v="16025.0106-Plant in Serv-Delay Plnt"/>
    <s v="XX"/>
    <s v="XX"/>
    <s v="0000"/>
    <s v="00000"/>
    <s v="Non Unitized"/>
    <s v="Non-unitized"/>
    <s v="RELOCATING 53' 4&quot; STL ON UNIVERSITY"/>
    <s v="Addition"/>
    <s v="Addition-NonUnit"/>
    <x v="19"/>
    <x v="121"/>
    <x v="2"/>
    <x v="2"/>
    <s v="G376 - Mains"/>
    <s v="DF22340-251500B"/>
    <x v="24"/>
    <x v="24"/>
    <s v="RELOCATING 53' 4&quot; STL ON UNIVERSITY"/>
    <n v="3333.21"/>
  </r>
  <r>
    <n v="202407"/>
    <s v="032"/>
    <s v="16025.0106-Plant in Serv-Delay Plnt"/>
    <s v="XX"/>
    <s v="XX"/>
    <s v="0000"/>
    <s v="00000"/>
    <s v="Non Unitized"/>
    <s v="Non-unitized"/>
    <s v="RELOCATING THE 2&quot; STL ON PROP 3170"/>
    <s v="Addition"/>
    <s v="Addition-NonUnit"/>
    <x v="19"/>
    <x v="122"/>
    <x v="2"/>
    <x v="2"/>
    <s v="G376 - Mains"/>
    <s v="DF22321-251100A"/>
    <x v="3"/>
    <x v="3"/>
    <s v="RELOCATING THE 2&quot; STL ON PROP 3170"/>
    <n v="3027.08"/>
  </r>
  <r>
    <n v="202407"/>
    <s v="032"/>
    <s v="16025.0106-Plant in Serv-Delay Plnt"/>
    <s v="XX"/>
    <s v="XX"/>
    <s v="0000"/>
    <s v="00000"/>
    <s v="Non Unitized"/>
    <s v="Non-unitized"/>
    <s v="REPAIRING 2&quot; MAIN N OF LEWIS AVE IN"/>
    <s v="Addition"/>
    <s v="Addition-NonUnit"/>
    <x v="19"/>
    <x v="123"/>
    <x v="2"/>
    <x v="2"/>
    <s v="G376 - Mains"/>
    <s v="DF22268-251100A"/>
    <x v="3"/>
    <x v="3"/>
    <s v="REPAIRING 2&quot; MAIN N OF LEWIS AVE IN"/>
    <n v="9741.5"/>
  </r>
  <r>
    <n v="202407"/>
    <s v="032"/>
    <s v="16025.0106-Plant in Serv-Delay Plnt"/>
    <s v="XX"/>
    <s v="XX"/>
    <s v="0000"/>
    <s v="00000"/>
    <s v="Non Unitized"/>
    <s v="Non-unitized"/>
    <s v="Replace about 180' of 4&quot; STL Gas M"/>
    <s v="Addition"/>
    <s v="Addition-NonUnit"/>
    <x v="19"/>
    <x v="124"/>
    <x v="2"/>
    <x v="2"/>
    <s v="G376 - Mains"/>
    <s v="DS22315-256100A"/>
    <x v="9"/>
    <x v="9"/>
    <s v="Replace about 180' of 4&quot; STL Gas M"/>
    <n v="2055.9299999999998"/>
  </r>
  <r>
    <n v="202407"/>
    <s v="032"/>
    <s v="16025.0106-Plant in Serv-Delay Plnt"/>
    <s v="XX"/>
    <s v="XX"/>
    <s v="0000"/>
    <s v="00000"/>
    <s v="Non Unitized"/>
    <s v="Non-unitized"/>
    <s v="Robin Dr MLE"/>
    <s v="Addition"/>
    <s v="Addition-NonUnit"/>
    <x v="19"/>
    <x v="57"/>
    <x v="2"/>
    <x v="2"/>
    <s v="G376 - Mains"/>
    <s v="DP22035-253100A"/>
    <x v="6"/>
    <x v="6"/>
    <s v="Robin Dr MLE"/>
    <n v="10915.8"/>
  </r>
  <r>
    <n v="202407"/>
    <s v="032"/>
    <s v="16025.0106-Plant in Serv-Delay Plnt"/>
    <s v="XX"/>
    <s v="XX"/>
    <s v="0000"/>
    <s v="00000"/>
    <s v="Non Unitized"/>
    <s v="Non-unitized"/>
    <s v="South Ranch Ph1A"/>
    <s v="Addition"/>
    <s v="Addition-NonUnit"/>
    <x v="19"/>
    <x v="125"/>
    <x v="2"/>
    <x v="2"/>
    <s v="G376 - Mains"/>
    <s v="DP22254-253100A"/>
    <x v="6"/>
    <x v="6"/>
    <s v="South Ranch Ph1A"/>
    <n v="5631.21"/>
  </r>
  <r>
    <n v="202407"/>
    <s v="032"/>
    <s v="16025.0106-Plant in Serv-Delay Plnt"/>
    <s v="XX"/>
    <s v="XX"/>
    <s v="0000"/>
    <s v="00000"/>
    <s v="Non Unitized"/>
    <s v="Non-unitized"/>
    <s v="South Ranch Phase 2A"/>
    <s v="Addition"/>
    <s v="Addition-NonUnit"/>
    <x v="19"/>
    <x v="58"/>
    <x v="2"/>
    <x v="2"/>
    <s v="G376 - Mains"/>
    <s v="DP22317-253100A"/>
    <x v="6"/>
    <x v="6"/>
    <s v="South Ranch Phase 2A"/>
    <n v="12126.79"/>
  </r>
  <r>
    <n v="202407"/>
    <s v="032"/>
    <s v="16025.0106-Plant in Serv-Delay Plnt"/>
    <s v="XX"/>
    <s v="XX"/>
    <s v="0000"/>
    <s v="00000"/>
    <s v="Non Unitized"/>
    <s v="Non-unitized"/>
    <s v="TIMBERSKY 4 - VIRGO, NIX MLE"/>
    <s v="Addition"/>
    <s v="Addition-NonUnit"/>
    <x v="19"/>
    <x v="13"/>
    <x v="2"/>
    <x v="2"/>
    <s v="G376 - Mains"/>
    <s v="DF22278-251100A"/>
    <x v="3"/>
    <x v="3"/>
    <s v="TIMBERSKY 4 - VIRGO, NIX MLE"/>
    <n v="6964.02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126"/>
    <x v="2"/>
    <x v="2"/>
    <s v="G376 - Mains"/>
    <s v="DL22261-257100A"/>
    <x v="2"/>
    <x v="2"/>
    <s v="Casa Linda Dr Repair - TY"/>
    <n v="-6150.54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34"/>
    <x v="2"/>
    <x v="2"/>
    <s v="G376 - Mains"/>
    <s v="DK21541-252378A"/>
    <x v="12"/>
    <x v="12"/>
    <s v="Irrigation Wells re-build due to hi"/>
    <n v="-3748.09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9"/>
    <x v="126"/>
    <x v="2"/>
    <x v="2"/>
    <s v="G376 - Mains"/>
    <s v="DL22261-257100A"/>
    <x v="2"/>
    <x v="2"/>
    <s v="Casa Linda Dr Repair - TY"/>
    <n v="2347.17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9"/>
    <x v="41"/>
    <x v="2"/>
    <x v="2"/>
    <s v="G376 - Mains"/>
    <s v="253387A"/>
    <x v="14"/>
    <x v="14"/>
    <s v="Other Distr Equip CP-Bl-Pres"/>
    <n v="145.74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1"/>
    <x v="87"/>
    <x v="2"/>
    <x v="2"/>
    <s v="G376 - Mains"/>
    <s v="DH22291-252100A"/>
    <x v="8"/>
    <x v="8"/>
    <s v="Leak Repair at 3109 Latrelle Dr."/>
    <n v="-2844.52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1"/>
    <x v="127"/>
    <x v="2"/>
    <x v="2"/>
    <s v="G376 - Mains"/>
    <s v="DK22293-252100A"/>
    <x v="8"/>
    <x v="8"/>
    <s v="LEAK Repair &amp; Repl - Devlin &amp; Van N"/>
    <n v="-10874.83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1"/>
    <x v="128"/>
    <x v="2"/>
    <x v="2"/>
    <s v="G376 - Mains"/>
    <s v="DS22294-256100A"/>
    <x v="9"/>
    <x v="9"/>
    <s v="REMOVE 3' OF 2&quot; STL GAS MAIN DUE TO"/>
    <n v="-6735.64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9"/>
    <x v="2"/>
    <x v="2"/>
    <s v="G376 - Mains"/>
    <s v="DH22221-252403S"/>
    <x v="7"/>
    <x v="7"/>
    <s v="PVC replacement at 3686 N. Garnet C"/>
    <n v="-675746.98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34"/>
    <x v="2"/>
    <x v="2"/>
    <s v="G376 - Mains"/>
    <s v="DK21541-252378A"/>
    <x v="12"/>
    <x v="12"/>
    <s v="Irrigation Wells re-build due to hi"/>
    <n v="-1.17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2"/>
    <x v="2"/>
    <x v="2"/>
    <s v="G376 - Mains"/>
    <s v="257387A"/>
    <x v="16"/>
    <x v="16"/>
    <s v="Other Distr Equip CP-Bl - SL"/>
    <n v="-6004.44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4"/>
    <x v="2"/>
    <x v="2"/>
    <s v="G376 - Mains"/>
    <s v="DK22272-252406S"/>
    <x v="4"/>
    <x v="4"/>
    <s v="PVC Replacement Benton Bank"/>
    <n v="-78404.42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23"/>
    <x v="2"/>
    <x v="2"/>
    <s v="G376 - Mains"/>
    <s v="DH22232-252100A"/>
    <x v="8"/>
    <x v="8"/>
    <s v="2&quot; PE Main Extension at 3061 Hidden"/>
    <n v="-5406.68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98"/>
    <x v="2"/>
    <x v="2"/>
    <s v="G376 - Mains"/>
    <s v="DL21813-257100A"/>
    <x v="2"/>
    <x v="2"/>
    <s v="MLE Pine Haven II - SL"/>
    <n v="-23370.39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29"/>
    <x v="2"/>
    <x v="2"/>
    <s v="G376 - Mains"/>
    <s v="DK22308-252400S"/>
    <x v="5"/>
    <x v="5"/>
    <s v="SI - MLE Snavely Ave to Marshall Dr"/>
    <n v="-1974.3"/>
  </r>
  <r>
    <n v="202408"/>
    <s v="032"/>
    <s v="16025.0106-Plant in Serv-Delay Plnt"/>
    <s v="XX"/>
    <s v="XX"/>
    <s v="0000"/>
    <s v="00000"/>
    <s v="Non Unitized"/>
    <s v="Non-unitized"/>
    <s v="2&quot; PVC MAIN REPLACEMENT AT 2201 SAN"/>
    <s v="Addition"/>
    <s v="Addition-NonUnit"/>
    <x v="0"/>
    <x v="19"/>
    <x v="2"/>
    <x v="2"/>
    <s v="G376 - Mains"/>
    <s v="DH22346-252403S"/>
    <x v="7"/>
    <x v="7"/>
    <s v="2&quot; PVC MAIN REPLACEMENT AT 2201 SAN"/>
    <n v="3813.78"/>
  </r>
  <r>
    <n v="202408"/>
    <s v="032"/>
    <s v="16025.0106-Plant in Serv-Delay Plnt"/>
    <s v="XX"/>
    <s v="XX"/>
    <s v="0000"/>
    <s v="00000"/>
    <s v="Non Unitized"/>
    <s v="Non-unitized"/>
    <s v="2&quot; PVC Main Repair at Sea Angler an"/>
    <s v="Addition"/>
    <s v="Addition-NonUnit"/>
    <x v="0"/>
    <x v="130"/>
    <x v="2"/>
    <x v="2"/>
    <s v="G376 - Mains"/>
    <s v="DH22348-252100A"/>
    <x v="8"/>
    <x v="8"/>
    <s v="2&quot; PVC Main Repair at Sea Angler an"/>
    <n v="3552.93"/>
  </r>
  <r>
    <n v="202408"/>
    <s v="032"/>
    <s v="16025.0106-Plant in Serv-Delay Plnt"/>
    <s v="XX"/>
    <s v="XX"/>
    <s v="0000"/>
    <s v="00000"/>
    <s v="Non Unitized"/>
    <s v="Non-unitized"/>
    <s v="2&quot; STL Hit Main on 4th Street"/>
    <s v="Addition"/>
    <s v="Addition-NonUnit"/>
    <x v="0"/>
    <x v="3"/>
    <x v="2"/>
    <x v="2"/>
    <s v="G376 - Mains"/>
    <s v="DF22347-251100A"/>
    <x v="3"/>
    <x v="3"/>
    <s v="2&quot; STL Hit Main on 4th Street"/>
    <n v="5053.5200000000004"/>
  </r>
  <r>
    <n v="202408"/>
    <s v="032"/>
    <s v="16025.0106-Plant in Serv-Delay Plnt"/>
    <s v="XX"/>
    <s v="XX"/>
    <s v="0000"/>
    <s v="00000"/>
    <s v="Non Unitized"/>
    <s v="Non-unitized"/>
    <s v="2&quot; Valve Replacement Oak St - WN"/>
    <s v="Addition"/>
    <s v="Addition-NonUnit"/>
    <x v="0"/>
    <x v="81"/>
    <x v="2"/>
    <x v="2"/>
    <s v="G376 - Mains"/>
    <s v="DL22262-257100A"/>
    <x v="2"/>
    <x v="2"/>
    <s v="2&quot; Valve Replacement Oak St - WN"/>
    <n v="6357.72"/>
  </r>
  <r>
    <n v="202408"/>
    <s v="032"/>
    <s v="16025.0106-Plant in Serv-Delay Plnt"/>
    <s v="XX"/>
    <s v="XX"/>
    <s v="0000"/>
    <s v="00000"/>
    <s v="Non Unitized"/>
    <s v="Non-unitized"/>
    <s v="375 INSPIRATIONAL DR HIT LINE SEDON"/>
    <s v="Addition"/>
    <s v="Addition-NonUnit"/>
    <x v="0"/>
    <x v="81"/>
    <x v="2"/>
    <x v="2"/>
    <s v="G376 - Mains"/>
    <s v="DV22368-255100A"/>
    <x v="23"/>
    <x v="23"/>
    <s v="375 INSPIRATIONAL DR HIT LINE SEDON"/>
    <n v="2579.11"/>
  </r>
  <r>
    <n v="202408"/>
    <s v="032"/>
    <s v="16025.0106-Plant in Serv-Delay Plnt"/>
    <s v="XX"/>
    <s v="XX"/>
    <s v="0000"/>
    <s v="00000"/>
    <s v="Non Unitized"/>
    <s v="Non-unitized"/>
    <s v="7381 DORSEY MLE"/>
    <s v="Addition"/>
    <s v="Addition-NonUnit"/>
    <x v="19"/>
    <x v="95"/>
    <x v="2"/>
    <x v="2"/>
    <s v="G376 - Mains"/>
    <s v="DF22290-251100A"/>
    <x v="3"/>
    <x v="3"/>
    <s v="7381 DORSEY MLE"/>
    <n v="672.06"/>
  </r>
  <r>
    <n v="202408"/>
    <s v="032"/>
    <s v="16025.0106-Plant in Serv-Delay Plnt"/>
    <s v="XX"/>
    <s v="XX"/>
    <s v="0000"/>
    <s v="00000"/>
    <s v="Non Unitized"/>
    <s v="Non-unitized"/>
    <s v="CIAC MOGOLLON DROPPING 2&quot; STL MAIN"/>
    <s v="Addition"/>
    <s v="Addition-NonUnit"/>
    <x v="19"/>
    <x v="96"/>
    <x v="2"/>
    <x v="2"/>
    <s v="G376 - Mains"/>
    <s v="DF22337-251100A"/>
    <x v="3"/>
    <x v="3"/>
    <s v="MOGOLLON DROPPING 2&quot; STL MAIN"/>
    <n v="211.45"/>
  </r>
  <r>
    <n v="202408"/>
    <s v="032"/>
    <s v="16025.0106-Plant in Serv-Delay Plnt"/>
    <s v="XX"/>
    <s v="XX"/>
    <s v="0000"/>
    <s v="00000"/>
    <s v="Non Unitized"/>
    <s v="Non-unitized"/>
    <s v="Cattle Lane - Taylor"/>
    <s v="Addition"/>
    <s v="Addition-NonUnit"/>
    <x v="19"/>
    <x v="97"/>
    <x v="2"/>
    <x v="2"/>
    <s v="G376 - Mains"/>
    <s v="DL21027-257400S"/>
    <x v="22"/>
    <x v="22"/>
    <s v="Cattle Lane - Taylor"/>
    <n v="1406.51"/>
  </r>
  <r>
    <n v="202408"/>
    <s v="032"/>
    <s v="16025.0106-Plant in Serv-Delay Plnt"/>
    <s v="XX"/>
    <s v="XX"/>
    <s v="0000"/>
    <s v="00000"/>
    <s v="Non Unitized"/>
    <s v="Non-unitized"/>
    <s v="ENCROACHMENT 721 N MAIN ST #12"/>
    <s v="Addition"/>
    <s v="Addition-NonUnit"/>
    <x v="19"/>
    <x v="100"/>
    <x v="2"/>
    <x v="2"/>
    <s v="G376 - Mains"/>
    <s v="DV22334-255100A"/>
    <x v="23"/>
    <x v="23"/>
    <s v="ENCROACHMENT 721 N MAIN ST #12"/>
    <n v="-3748.73"/>
  </r>
  <r>
    <n v="202408"/>
    <s v="032"/>
    <s v="16025.0106-Plant in Serv-Delay Plnt"/>
    <s v="XX"/>
    <s v="XX"/>
    <s v="0000"/>
    <s v="00000"/>
    <s v="Non Unitized"/>
    <s v="Non-unitized"/>
    <s v="HIT MAIN AT TIMBERSKY"/>
    <s v="Addition"/>
    <s v="Addition-NonUnit"/>
    <x v="19"/>
    <x v="101"/>
    <x v="2"/>
    <x v="2"/>
    <s v="G376 - Mains"/>
    <s v="DF22328-251100A"/>
    <x v="3"/>
    <x v="3"/>
    <s v="HIT MAIN AT TIMBERSKY"/>
    <n v="49.95"/>
  </r>
  <r>
    <n v="202408"/>
    <s v="032"/>
    <s v="16025.0106-Plant in Serv-Delay Plnt"/>
    <s v="XX"/>
    <s v="XX"/>
    <s v="0000"/>
    <s v="00000"/>
    <s v="Non Unitized"/>
    <s v="Non-unitized"/>
    <s v="INSTALLING 2&quot; STL FROM LINDA VISTA"/>
    <s v="Addition"/>
    <s v="Addition-NonUnit"/>
    <x v="19"/>
    <x v="102"/>
    <x v="2"/>
    <x v="2"/>
    <s v="G376 - Mains"/>
    <s v="DF22304-251100A"/>
    <x v="3"/>
    <x v="3"/>
    <s v="INSTALLING 2&quot; STL FROM LINDA VISTA"/>
    <n v="9475.9500000000007"/>
  </r>
  <r>
    <n v="202408"/>
    <s v="032"/>
    <s v="16025.0106-Plant in Serv-Delay Plnt"/>
    <s v="XX"/>
    <s v="XX"/>
    <s v="0000"/>
    <s v="00000"/>
    <s v="Non Unitized"/>
    <s v="Non-unitized"/>
    <s v="Jasper Phase 3B"/>
    <s v="Addition"/>
    <s v="Addition-NonUnit"/>
    <x v="19"/>
    <x v="69"/>
    <x v="2"/>
    <x v="2"/>
    <s v="G376 - Mains"/>
    <s v="DP22257-253100A"/>
    <x v="6"/>
    <x v="6"/>
    <s v="Jasper Phase 3B"/>
    <n v="18810.900000000001"/>
  </r>
  <r>
    <n v="202408"/>
    <s v="032"/>
    <s v="16025.0106-Plant in Serv-Delay Plnt"/>
    <s v="XX"/>
    <s v="XX"/>
    <s v="0000"/>
    <s v="00000"/>
    <s v="Non Unitized"/>
    <s v="Non-unitized"/>
    <s v="Jenna Ln MLE &amp; HP MLE"/>
    <s v="Addition"/>
    <s v="Addition-NonUnit"/>
    <x v="19"/>
    <x v="94"/>
    <x v="2"/>
    <x v="2"/>
    <s v="G376 - Mains"/>
    <s v="DP22117-253100A"/>
    <x v="6"/>
    <x v="6"/>
    <s v="Jenna Ln MLE &amp; HP MLE"/>
    <n v="1842.46"/>
  </r>
  <r>
    <n v="202408"/>
    <s v="032"/>
    <s v="16025.0106-Plant in Serv-Delay Plnt"/>
    <s v="XX"/>
    <s v="XX"/>
    <s v="0000"/>
    <s v="00000"/>
    <s v="Non Unitized"/>
    <s v="Non-unitized"/>
    <s v="Jenna Reg Station"/>
    <s v="Addition"/>
    <s v="Addition-NonUnit"/>
    <x v="19"/>
    <x v="3"/>
    <x v="2"/>
    <x v="2"/>
    <s v="G376 - Mains"/>
    <s v="DP22118-253378A"/>
    <x v="1"/>
    <x v="1"/>
    <s v="Jenna Reg Station"/>
    <n v="128.16999999999999"/>
  </r>
  <r>
    <n v="202408"/>
    <s v="032"/>
    <s v="16025.0106-Plant in Serv-Delay Plnt"/>
    <s v="XX"/>
    <s v="XX"/>
    <s v="0000"/>
    <s v="00000"/>
    <s v="Non Unitized"/>
    <s v="Non-unitized"/>
    <s v="Karen Dr Relo"/>
    <s v="Addition"/>
    <s v="Addition-NonUnit"/>
    <x v="19"/>
    <x v="14"/>
    <x v="2"/>
    <x v="2"/>
    <s v="G376 - Mains"/>
    <s v="DP22237-253100A"/>
    <x v="6"/>
    <x v="6"/>
    <s v="Karen Dr Relo"/>
    <n v="1328"/>
  </r>
  <r>
    <n v="202408"/>
    <s v="032"/>
    <s v="16025.0106-Plant in Serv-Delay Plnt"/>
    <s v="XX"/>
    <s v="XX"/>
    <s v="0000"/>
    <s v="00000"/>
    <s v="Non Unitized"/>
    <s v="Non-unitized"/>
    <s v="LEAK Repair &amp; Repl - 2641 Sierra Ln"/>
    <s v="Addition"/>
    <s v="Addition-NonUnit"/>
    <x v="19"/>
    <x v="104"/>
    <x v="2"/>
    <x v="2"/>
    <s v="G376 - Mains"/>
    <s v="DK22255-252100A"/>
    <x v="8"/>
    <x v="8"/>
    <s v="LEAK Repair &amp; Repl - 2641 Sierra Ln"/>
    <n v="2932.04"/>
  </r>
  <r>
    <n v="202408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117"/>
    <x v="2"/>
    <x v="2"/>
    <s v="G376 - Mains"/>
    <s v="DK22130-252406S"/>
    <x v="4"/>
    <x v="4"/>
    <s v="PVC Replacement at Snavely Ave East"/>
    <n v="-1725"/>
  </r>
  <r>
    <n v="202408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119"/>
    <x v="2"/>
    <x v="2"/>
    <s v="G376 - Mains"/>
    <s v="DH22221-252403S"/>
    <x v="7"/>
    <x v="7"/>
    <s v="PVC replacement at 3686 N. Garnet C"/>
    <n v="-104961.48"/>
  </r>
  <r>
    <n v="202408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116"/>
    <x v="2"/>
    <x v="2"/>
    <s v="G376 - Mains"/>
    <s v="DK22230-252406S"/>
    <x v="4"/>
    <x v="4"/>
    <s v="PVC Replacement at Lass Ave East of"/>
    <n v="-39013.39"/>
  </r>
  <r>
    <n v="202408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103"/>
    <x v="2"/>
    <x v="2"/>
    <s v="G376 - Mains"/>
    <s v="DP22275-253100A"/>
    <x v="6"/>
    <x v="6"/>
    <s v="K-Mine Rd Relocate"/>
    <n v="123.3"/>
  </r>
  <r>
    <n v="202408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118"/>
    <x v="2"/>
    <x v="2"/>
    <s v="G376 - Mains"/>
    <s v="DK22273-252406S"/>
    <x v="4"/>
    <x v="4"/>
    <s v="PVC replacement Roosevelt to Benton"/>
    <n v="-68709.48"/>
  </r>
  <r>
    <n v="202408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109"/>
    <x v="2"/>
    <x v="2"/>
    <s v="G376 - Mains"/>
    <s v="DP21897-253100A"/>
    <x v="6"/>
    <x v="6"/>
    <s v="MLE Jasper Parkway"/>
    <n v="-6357.38"/>
  </r>
  <r>
    <n v="202408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114"/>
    <x v="2"/>
    <x v="2"/>
    <s v="G376 - Mains"/>
    <s v="DK22272-252406S"/>
    <x v="4"/>
    <x v="4"/>
    <s v="PVC Replacement Benton Bank"/>
    <n v="-11876.54"/>
  </r>
  <r>
    <n v="202408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98"/>
    <x v="2"/>
    <x v="2"/>
    <s v="G376 - Mains"/>
    <s v="DL21813-257100A"/>
    <x v="2"/>
    <x v="2"/>
    <s v="MLE Pine Haven II - SL"/>
    <n v="-6196.25"/>
  </r>
  <r>
    <n v="202408"/>
    <s v="032"/>
    <s v="16025.0106-Plant in Serv-Delay Plnt"/>
    <s v="XX"/>
    <s v="XX"/>
    <s v="0000"/>
    <s v="00000"/>
    <s v="Non Unitized"/>
    <s v="Non-unitized"/>
    <s v="Leak Repair at 420 Acoma Blvd. S #5"/>
    <s v="Addition"/>
    <s v="Addition-NonUnit"/>
    <x v="0"/>
    <x v="124"/>
    <x v="2"/>
    <x v="2"/>
    <s v="G376 - Mains"/>
    <s v="DH22326-252100A"/>
    <x v="8"/>
    <x v="8"/>
    <s v="Leak Repair at 420 Acoma Blvd. S #5"/>
    <n v="1085.27"/>
  </r>
  <r>
    <n v="202408"/>
    <s v="032"/>
    <s v="16025.0106-Plant in Serv-Delay Plnt"/>
    <s v="XX"/>
    <s v="XX"/>
    <s v="0000"/>
    <s v="00000"/>
    <s v="Non Unitized"/>
    <s v="Non-unitized"/>
    <s v="MILTON AND UNIVERSITY MAIN REALIGNM"/>
    <s v="Addition"/>
    <s v="Addition-NonUnit"/>
    <x v="19"/>
    <x v="106"/>
    <x v="2"/>
    <x v="2"/>
    <s v="G376 - Mains"/>
    <s v="DF21916-251500B"/>
    <x v="24"/>
    <x v="24"/>
    <s v="MILTON AND UNIVERSITY MAIN REALIGNM"/>
    <n v="7057.52"/>
  </r>
  <r>
    <n v="202408"/>
    <s v="032"/>
    <s v="16025.0106-Plant in Serv-Delay Plnt"/>
    <s v="XX"/>
    <s v="XX"/>
    <s v="0000"/>
    <s v="00000"/>
    <s v="Non Unitized"/>
    <s v="Non-unitized"/>
    <s v="MLE - 3757 Cerbat Vista"/>
    <s v="Addition"/>
    <s v="Addition-NonUnit"/>
    <x v="0"/>
    <x v="131"/>
    <x v="2"/>
    <x v="2"/>
    <s v="G376 - Mains"/>
    <s v="DK22323-252100A"/>
    <x v="8"/>
    <x v="8"/>
    <s v="MLE - 3757 Cerbat Vista"/>
    <n v="4074.47"/>
  </r>
  <r>
    <n v="202408"/>
    <s v="032"/>
    <s v="16025.0106-Plant in Serv-Delay Plnt"/>
    <s v="XX"/>
    <s v="XX"/>
    <s v="0000"/>
    <s v="00000"/>
    <s v="Non Unitized"/>
    <s v="Non-unitized"/>
    <s v="MLE 1001 N Central Av Space #E18 -"/>
    <s v="Addition"/>
    <s v="Addition-NonUnit"/>
    <x v="19"/>
    <x v="107"/>
    <x v="2"/>
    <x v="2"/>
    <s v="G376 - Mains"/>
    <s v="DL22341-257100A"/>
    <x v="2"/>
    <x v="2"/>
    <s v="MLE 1001 N Central Av Space #E18 -"/>
    <n v="4621.12"/>
  </r>
  <r>
    <n v="202408"/>
    <s v="032"/>
    <s v="16025.0106-Plant in Serv-Delay Plnt"/>
    <s v="XX"/>
    <s v="XX"/>
    <s v="0000"/>
    <s v="00000"/>
    <s v="Non Unitized"/>
    <s v="Non-unitized"/>
    <s v="MLE 4045 Papermill Rd - TY"/>
    <s v="Addition"/>
    <s v="Addition-NonUnit"/>
    <x v="0"/>
    <x v="47"/>
    <x v="2"/>
    <x v="2"/>
    <s v="G376 - Mains"/>
    <s v="DL22339-257100A"/>
    <x v="2"/>
    <x v="2"/>
    <s v="MLE 4045 Papermill Rd - TY"/>
    <n v="1534.48"/>
  </r>
  <r>
    <n v="202408"/>
    <s v="032"/>
    <s v="16025.0106-Plant in Serv-Delay Plnt"/>
    <s v="XX"/>
    <s v="XX"/>
    <s v="0000"/>
    <s v="00000"/>
    <s v="Non Unitized"/>
    <s v="Non-unitized"/>
    <s v="MLE Big Bear Estates LS"/>
    <s v="Addition"/>
    <s v="Addition-NonUnit"/>
    <x v="0"/>
    <x v="19"/>
    <x v="2"/>
    <x v="2"/>
    <s v="G376 - Mains"/>
    <s v="DL22010-257100A"/>
    <x v="2"/>
    <x v="2"/>
    <s v="MLE Big Bear Estates LS"/>
    <n v="16393.22"/>
  </r>
  <r>
    <n v="202408"/>
    <s v="032"/>
    <s v="16025.0106-Plant in Serv-Delay Plnt"/>
    <s v="XX"/>
    <s v="XX"/>
    <s v="0000"/>
    <s v="00000"/>
    <s v="Non Unitized"/>
    <s v="Non-unitized"/>
    <s v="Other Distr Eq CP - Bl - Nog"/>
    <s v="Addition"/>
    <s v="Addition-NonUnit"/>
    <x v="3"/>
    <x v="111"/>
    <x v="2"/>
    <x v="2"/>
    <s v="G376 - Mains"/>
    <s v="256387A"/>
    <x v="15"/>
    <x v="15"/>
    <s v="Other Distr Eq CP - Bl - Nog"/>
    <n v="26.63"/>
  </r>
  <r>
    <n v="202408"/>
    <s v="032"/>
    <s v="16025.0106-Plant in Serv-Delay Plnt"/>
    <s v="XX"/>
    <s v="XX"/>
    <s v="0000"/>
    <s v="00000"/>
    <s v="Non Unitized"/>
    <s v="Non-unitized"/>
    <s v="Other Distr Equip CP-Bl - SL"/>
    <s v="Addition"/>
    <s v="Addition-NonUnit"/>
    <x v="20"/>
    <x v="112"/>
    <x v="2"/>
    <x v="2"/>
    <s v="G376 - Mains"/>
    <s v="257387A"/>
    <x v="16"/>
    <x v="16"/>
    <s v="Other Distr Equip CP-Bl - SL"/>
    <n v="46.35"/>
  </r>
  <r>
    <n v="202408"/>
    <s v="032"/>
    <s v="16025.0106-Plant in Serv-Delay Plnt"/>
    <s v="XX"/>
    <s v="XX"/>
    <s v="0000"/>
    <s v="00000"/>
    <s v="Non Unitized"/>
    <s v="Non-unitized"/>
    <s v="Other Distr Equip CP-Bl-Pres"/>
    <s v="Addition"/>
    <s v="Addition-NonUnit"/>
    <x v="9"/>
    <x v="41"/>
    <x v="2"/>
    <x v="2"/>
    <s v="G376 - Mains"/>
    <s v="253387A"/>
    <x v="14"/>
    <x v="14"/>
    <s v="Other Distr Equip CP-Bl-Pres"/>
    <n v="217.28"/>
  </r>
  <r>
    <n v="202408"/>
    <s v="032"/>
    <s v="16025.0106-Plant in Serv-Delay Plnt"/>
    <s v="XX"/>
    <s v="XX"/>
    <s v="0000"/>
    <s v="00000"/>
    <s v="Non Unitized"/>
    <s v="Non-unitized"/>
    <s v="PVC Replacement at 3032 London Brid"/>
    <s v="Addition"/>
    <s v="Addition-NonUnit"/>
    <x v="19"/>
    <x v="115"/>
    <x v="2"/>
    <x v="2"/>
    <s v="G376 - Mains"/>
    <s v="DH22287-252403S"/>
    <x v="7"/>
    <x v="7"/>
    <s v="PVC Replacement at 3032 London Brid"/>
    <n v="153451.57"/>
  </r>
  <r>
    <n v="202408"/>
    <s v="032"/>
    <s v="16025.0106-Plant in Serv-Delay Plnt"/>
    <s v="XX"/>
    <s v="XX"/>
    <s v="0000"/>
    <s v="00000"/>
    <s v="Non Unitized"/>
    <s v="Non-unitized"/>
    <s v="PVC Replacement at 3398 London Brid"/>
    <s v="Addition"/>
    <s v="Addition-NonUnit"/>
    <x v="19"/>
    <x v="115"/>
    <x v="2"/>
    <x v="2"/>
    <s v="G376 - Mains"/>
    <s v="DH22288-252403S"/>
    <x v="7"/>
    <x v="7"/>
    <s v="PVC Replacement at 3398 London Brid"/>
    <n v="42853.4"/>
  </r>
  <r>
    <n v="202408"/>
    <s v="032"/>
    <s v="16025.0106-Plant in Serv-Delay Plnt"/>
    <s v="XX"/>
    <s v="XX"/>
    <s v="0000"/>
    <s v="00000"/>
    <s v="Non Unitized"/>
    <s v="Non-unitized"/>
    <s v="PVC replacement on Packard from Ban"/>
    <s v="Addition"/>
    <s v="Addition-NonUnit"/>
    <x v="19"/>
    <x v="120"/>
    <x v="2"/>
    <x v="2"/>
    <s v="G376 - Mains"/>
    <s v="DK22298-252406S"/>
    <x v="4"/>
    <x v="4"/>
    <s v="PVC replacement on Packard from Ban"/>
    <n v="49031.07"/>
  </r>
  <r>
    <n v="202408"/>
    <s v="032"/>
    <s v="16025.0106-Plant in Serv-Delay Plnt"/>
    <s v="XX"/>
    <s v="XX"/>
    <s v="0000"/>
    <s v="00000"/>
    <s v="Non Unitized"/>
    <s v="Non-unitized"/>
    <s v="PVC replacement on Packard from Mel"/>
    <s v="Addition"/>
    <s v="Addition-NonUnit"/>
    <x v="0"/>
    <x v="69"/>
    <x v="2"/>
    <x v="2"/>
    <s v="G376 - Mains"/>
    <s v="DK22310-252406S"/>
    <x v="4"/>
    <x v="4"/>
    <s v="PVC replacement on Packard from Mel"/>
    <n v="78400.759999999995"/>
  </r>
  <r>
    <n v="202408"/>
    <s v="032"/>
    <s v="16025.0106-Plant in Serv-Delay Plnt"/>
    <s v="XX"/>
    <s v="XX"/>
    <s v="0000"/>
    <s v="00000"/>
    <s v="Non Unitized"/>
    <s v="Non-unitized"/>
    <s v="RELOCATING 53' 4&quot; STL ON UNIVERSITY"/>
    <s v="Addition"/>
    <s v="Addition-NonUnit"/>
    <x v="19"/>
    <x v="121"/>
    <x v="2"/>
    <x v="2"/>
    <s v="G376 - Mains"/>
    <s v="DF22340-251500B"/>
    <x v="24"/>
    <x v="24"/>
    <s v="RELOCATING 53' 4&quot; STL ON UNIVERSITY"/>
    <n v="998.16"/>
  </r>
  <r>
    <n v="202408"/>
    <s v="032"/>
    <s v="16025.0106-Plant in Serv-Delay Plnt"/>
    <s v="XX"/>
    <s v="XX"/>
    <s v="0000"/>
    <s v="00000"/>
    <s v="Non Unitized"/>
    <s v="Non-unitized"/>
    <s v="RELOCATING THE 2&quot; STL ON PROP 3170"/>
    <s v="Addition"/>
    <s v="Addition-NonUnit"/>
    <x v="19"/>
    <x v="122"/>
    <x v="2"/>
    <x v="2"/>
    <s v="G376 - Mains"/>
    <s v="DF22321-251100A"/>
    <x v="3"/>
    <x v="3"/>
    <s v="RELOCATING THE 2&quot; STL ON PROP 3170"/>
    <n v="1234.42"/>
  </r>
  <r>
    <n v="202408"/>
    <s v="032"/>
    <s v="16025.0106-Plant in Serv-Delay Plnt"/>
    <s v="XX"/>
    <s v="XX"/>
    <s v="0000"/>
    <s v="00000"/>
    <s v="Non Unitized"/>
    <s v="Non-unitized"/>
    <s v="ROCKRIDGE AND KITTREDGE RD MLE"/>
    <s v="Addition"/>
    <s v="Addition-NonUnit"/>
    <x v="0"/>
    <x v="132"/>
    <x v="2"/>
    <x v="2"/>
    <s v="G376 - Mains"/>
    <s v="DF22319-251400S"/>
    <x v="25"/>
    <x v="25"/>
    <s v="ROCKRIDGE AND KITTREDGE RD MLE"/>
    <n v="10979.62"/>
  </r>
  <r>
    <n v="202408"/>
    <s v="032"/>
    <s v="16025.0106-Plant in Serv-Delay Plnt"/>
    <s v="XX"/>
    <s v="XX"/>
    <s v="0000"/>
    <s v="00000"/>
    <s v="Non Unitized"/>
    <s v="Non-unitized"/>
    <s v="Removal &amp; Install 8th Av &amp; W Georgi"/>
    <s v="Addition"/>
    <s v="Addition-NonUnit"/>
    <x v="0"/>
    <x v="133"/>
    <x v="2"/>
    <x v="2"/>
    <s v="G376 - Mains"/>
    <s v="DL22367-257100A"/>
    <x v="2"/>
    <x v="2"/>
    <s v="Removal &amp; Install 8th Av &amp; W Georgi"/>
    <n v="3704.51"/>
  </r>
  <r>
    <n v="202408"/>
    <s v="032"/>
    <s v="16025.0106-Plant in Serv-Delay Plnt"/>
    <s v="XX"/>
    <s v="XX"/>
    <s v="0000"/>
    <s v="00000"/>
    <s v="Non Unitized"/>
    <s v="Non-unitized"/>
    <s v="Remove &amp; Install 2 &quot; Steel Pretest"/>
    <s v="Addition"/>
    <s v="Addition-NonUnit"/>
    <x v="0"/>
    <x v="81"/>
    <x v="2"/>
    <x v="2"/>
    <s v="G376 - Mains"/>
    <s v="DL22353-257100A"/>
    <x v="2"/>
    <x v="2"/>
    <s v="Remove &amp; Install 2 &quot; Steel Pretest"/>
    <n v="3732.97"/>
  </r>
  <r>
    <n v="202408"/>
    <s v="032"/>
    <s v="16025.0106-Plant in Serv-Delay Plnt"/>
    <s v="XX"/>
    <s v="XX"/>
    <s v="0000"/>
    <s v="00000"/>
    <s v="Non Unitized"/>
    <s v="Non-unitized"/>
    <s v="Replace 6' of 2&quot; STL Gas Main due t"/>
    <s v="Addition"/>
    <s v="Addition-NonUnit"/>
    <x v="0"/>
    <x v="66"/>
    <x v="2"/>
    <x v="2"/>
    <s v="G376 - Mains"/>
    <s v="DS22350-256100A"/>
    <x v="9"/>
    <x v="9"/>
    <s v="Replace 6' of 2&quot; STL Gas Main due t"/>
    <n v="4600.22"/>
  </r>
  <r>
    <n v="202408"/>
    <s v="032"/>
    <s v="16025.0106-Plant in Serv-Delay Plnt"/>
    <s v="XX"/>
    <s v="XX"/>
    <s v="0000"/>
    <s v="00000"/>
    <s v="Non Unitized"/>
    <s v="Non-unitized"/>
    <s v="Replace about 180' of 4&quot; STL Gas M"/>
    <s v="Addition"/>
    <s v="Addition-NonUnit"/>
    <x v="19"/>
    <x v="124"/>
    <x v="2"/>
    <x v="2"/>
    <s v="G376 - Mains"/>
    <s v="DS22315-256100A"/>
    <x v="9"/>
    <x v="9"/>
    <s v="Replace about 180' of 4&quot; STL Gas M"/>
    <n v="-48.54"/>
  </r>
  <r>
    <n v="202408"/>
    <s v="032"/>
    <s v="16025.0106-Plant in Serv-Delay Plnt"/>
    <s v="XX"/>
    <s v="XX"/>
    <s v="0000"/>
    <s v="00000"/>
    <s v="Non Unitized"/>
    <s v="Non-unitized"/>
    <s v="TIMBERSKY 4 - VIRGO, NIX MLE"/>
    <s v="Addition"/>
    <s v="Addition-NonUnit"/>
    <x v="19"/>
    <x v="13"/>
    <x v="2"/>
    <x v="2"/>
    <s v="G376 - Mains"/>
    <s v="DF22278-251100A"/>
    <x v="3"/>
    <x v="3"/>
    <s v="TIMBERSKY 4 - VIRGO, NIX MLE"/>
    <n v="6734.34"/>
  </r>
  <r>
    <n v="202408"/>
    <s v="032"/>
    <s v="16025.0106-Plant in Serv-Delay Plnt"/>
    <s v="XX"/>
    <s v="XX"/>
    <s v="0000"/>
    <s v="00000"/>
    <s v="Non Unitized"/>
    <s v="Non-unitized"/>
    <s v="William-Ted-Dawn PVC Abandonment"/>
    <s v="Addition"/>
    <s v="Addition-NonUnit"/>
    <x v="0"/>
    <x v="3"/>
    <x v="2"/>
    <x v="2"/>
    <s v="G376 - Mains"/>
    <s v="DH22269-252403S"/>
    <x v="7"/>
    <x v="7"/>
    <s v="William-Ted-Dawn PVC Abandonment"/>
    <n v="184.34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2"/>
    <x v="2"/>
    <s v="G376 - Mains"/>
    <s v="256387A"/>
    <x v="15"/>
    <x v="15"/>
    <s v="Other Distr Eq CP - Bl - Nog"/>
    <n v="-1696.96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9"/>
    <x v="12"/>
    <x v="2"/>
    <x v="2"/>
    <s v="G376 - Mains"/>
    <s v="DF22236-251100A"/>
    <x v="3"/>
    <x v="3"/>
    <s v="RELOCATE 2&quot; MAIN LINE ENCROACHMENT"/>
    <n v="-482.17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1"/>
    <x v="110"/>
    <x v="2"/>
    <x v="2"/>
    <s v="G376 - Mains"/>
    <s v="DH22284-252400S"/>
    <x v="5"/>
    <x v="5"/>
    <s v="Mulberry Ave. at Lake Havasu Ave. S"/>
    <n v="-14186.12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1"/>
    <x v="11"/>
    <x v="2"/>
    <x v="2"/>
    <s v="G376 - Mains"/>
    <s v="DF22301-251100A"/>
    <x v="3"/>
    <x v="3"/>
    <s v="HIT 2&quot; PE MAIN ON CHICKADEE TRL"/>
    <n v="-476.19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2"/>
    <x v="2"/>
    <x v="2"/>
    <s v="G376 - Mains"/>
    <s v="257387A"/>
    <x v="16"/>
    <x v="16"/>
    <s v="Other Distr Equip CP-Bl - SL"/>
    <n v="97.97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3"/>
    <x v="2"/>
    <x v="2"/>
    <s v="G376 - Mains"/>
    <s v="DF22244-251100A"/>
    <x v="3"/>
    <x v="3"/>
    <s v="RELOCATE 4&quot; MAIN LINE ENCROACHMENT"/>
    <n v="-22867.72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99"/>
    <x v="2"/>
    <x v="2"/>
    <s v="G376 - Mains"/>
    <s v="DK22316-252100A"/>
    <x v="8"/>
    <x v="8"/>
    <s v="DMG - 5652 Sun Mountain Blvd"/>
    <n v="-6974.2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3"/>
    <x v="2"/>
    <x v="2"/>
    <s v="G376 - Mains"/>
    <s v="DK22313-252500B"/>
    <x v="17"/>
    <x v="17"/>
    <s v="PI - Kenwood Ave &amp; Eastern St Reloc"/>
    <n v="-19695.490000000002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1"/>
    <x v="2"/>
    <x v="2"/>
    <s v="G376 - Mains"/>
    <s v="DP22299-253100A"/>
    <x v="6"/>
    <x v="6"/>
    <s v="2065 N Arrowhead Dr Relo"/>
    <n v="-424.86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25"/>
    <x v="2"/>
    <x v="2"/>
    <s v="G376 - Mains"/>
    <s v="DP22254-253100A"/>
    <x v="6"/>
    <x v="6"/>
    <s v="South Ranch Ph1A"/>
    <n v="-76420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57"/>
    <x v="2"/>
    <x v="2"/>
    <s v="G376 - Mains"/>
    <s v="DP22035-253100A"/>
    <x v="6"/>
    <x v="6"/>
    <s v="Robin Dr MLE"/>
    <n v="-40783.040000000001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08"/>
    <x v="2"/>
    <x v="2"/>
    <s v="G376 - Mains"/>
    <s v="DL22213-257100A"/>
    <x v="2"/>
    <x v="2"/>
    <s v="MLE 2551 Alisa Ln - LS"/>
    <n v="-1512.6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58"/>
    <x v="2"/>
    <x v="2"/>
    <s v="G376 - Mains"/>
    <s v="DP22317-253100A"/>
    <x v="6"/>
    <x v="6"/>
    <s v="South Ranch Phase 2A"/>
    <n v="-31918.16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2"/>
    <x v="2"/>
    <x v="2"/>
    <s v="G376 - Mains"/>
    <s v="DF22236-251100A"/>
    <x v="3"/>
    <x v="3"/>
    <s v="RELOCATE 2&quot; MAIN LINE ENCROACHMENT"/>
    <n v="1.58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10"/>
    <x v="2"/>
    <x v="2"/>
    <s v="G376 - Mains"/>
    <s v="DH22284-252400S"/>
    <x v="5"/>
    <x v="5"/>
    <s v="Mulberry Ave. at Lake Havasu Ave. S"/>
    <n v="-723.14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1"/>
    <x v="2"/>
    <x v="2"/>
    <s v="G376 - Mains"/>
    <s v="DP22299-253100A"/>
    <x v="6"/>
    <x v="6"/>
    <s v="2065 N Arrowhead Dr Relo"/>
    <n v="-276.89999999999998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3"/>
    <x v="2"/>
    <x v="2"/>
    <s v="G376 - Mains"/>
    <s v="DF22244-251100A"/>
    <x v="3"/>
    <x v="3"/>
    <s v="RELOCATE 4&quot; MAIN LINE ENCROACHMENT"/>
    <n v="-14285.34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99"/>
    <x v="2"/>
    <x v="2"/>
    <s v="G376 - Mains"/>
    <s v="DK22316-252100A"/>
    <x v="8"/>
    <x v="8"/>
    <s v="DMG - 5652 Sun Mountain Blvd"/>
    <n v="-140.37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13"/>
    <x v="2"/>
    <x v="2"/>
    <s v="G376 - Mains"/>
    <s v="DK22313-252500B"/>
    <x v="17"/>
    <x v="17"/>
    <s v="PI - Kenwood Ave &amp; Eastern St Reloc"/>
    <n v="-2233.23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23"/>
    <x v="2"/>
    <x v="2"/>
    <s v="G376 - Mains"/>
    <s v="DF22268-251100A"/>
    <x v="3"/>
    <x v="3"/>
    <s v="REPAIRING 2&quot; MAIN N OF LEWIS AVE IN"/>
    <n v="-9741.5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25"/>
    <x v="2"/>
    <x v="2"/>
    <s v="G376 - Mains"/>
    <s v="DP22254-253100A"/>
    <x v="6"/>
    <x v="6"/>
    <s v="South Ranch Ph1A"/>
    <n v="-5631.21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57"/>
    <x v="2"/>
    <x v="2"/>
    <s v="G376 - Mains"/>
    <s v="DP22035-253100A"/>
    <x v="6"/>
    <x v="6"/>
    <s v="Robin Dr MLE"/>
    <n v="-10915.8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8"/>
    <x v="2"/>
    <x v="2"/>
    <s v="G376 - Mains"/>
    <s v="DL22213-257100A"/>
    <x v="2"/>
    <x v="2"/>
    <s v="MLE 2551 Alisa Ln - LS"/>
    <n v="-12045.05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58"/>
    <x v="2"/>
    <x v="2"/>
    <s v="G376 - Mains"/>
    <s v="DP22317-253100A"/>
    <x v="6"/>
    <x v="6"/>
    <s v="South Ranch Phase 2A"/>
    <n v="-12126.79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95"/>
    <x v="2"/>
    <x v="2"/>
    <s v="G376 - Mains"/>
    <s v="DF22290-251100A"/>
    <x v="3"/>
    <x v="3"/>
    <s v="7381 DORSEY MLE"/>
    <n v="-3645.22"/>
  </r>
  <r>
    <n v="202409"/>
    <s v="032"/>
    <s v="16025.0106-Plant in Serv-Delay Plnt"/>
    <s v="XX"/>
    <s v="XX"/>
    <s v="0000"/>
    <s v="00000"/>
    <s v="Non Unitized"/>
    <s v="Non-unitized"/>
    <s v="2&quot; PVC MAIN LEAK REAIR AT 1618 SEA"/>
    <s v="Addition"/>
    <s v="Addition-NonUnit"/>
    <x v="10"/>
    <x v="134"/>
    <x v="2"/>
    <x v="2"/>
    <s v="G376 - Mains"/>
    <s v="DH22376-252100A"/>
    <x v="8"/>
    <x v="8"/>
    <s v="2&quot; PVC MAIN LEAK REAIR AT 1618 SEA"/>
    <n v="706.51"/>
  </r>
  <r>
    <n v="202409"/>
    <s v="032"/>
    <s v="16025.0106-Plant in Serv-Delay Plnt"/>
    <s v="XX"/>
    <s v="XX"/>
    <s v="0000"/>
    <s v="00000"/>
    <s v="Non Unitized"/>
    <s v="Non-unitized"/>
    <s v="2&quot; PVC MAIN REPLACEMENT AT 2201 SAN"/>
    <s v="Addition"/>
    <s v="Addition-NonUnit"/>
    <x v="0"/>
    <x v="19"/>
    <x v="2"/>
    <x v="2"/>
    <s v="G376 - Mains"/>
    <s v="DH22346-252403S"/>
    <x v="7"/>
    <x v="7"/>
    <s v="2&quot; PVC MAIN REPLACEMENT AT 2201 SAN"/>
    <n v="1938.97"/>
  </r>
  <r>
    <n v="202409"/>
    <s v="032"/>
    <s v="16025.0106-Plant in Serv-Delay Plnt"/>
    <s v="XX"/>
    <s v="XX"/>
    <s v="0000"/>
    <s v="00000"/>
    <s v="Non Unitized"/>
    <s v="Non-unitized"/>
    <s v="2&quot; PVC Main Repair at Sea Angler an"/>
    <s v="Addition"/>
    <s v="Addition-NonUnit"/>
    <x v="0"/>
    <x v="130"/>
    <x v="2"/>
    <x v="2"/>
    <s v="G376 - Mains"/>
    <s v="DH22348-252100A"/>
    <x v="8"/>
    <x v="8"/>
    <s v="2&quot; PVC Main Repair at Sea Angler an"/>
    <n v="956.15"/>
  </r>
  <r>
    <n v="202409"/>
    <s v="032"/>
    <s v="16025.0106-Plant in Serv-Delay Plnt"/>
    <s v="XX"/>
    <s v="XX"/>
    <s v="0000"/>
    <s v="00000"/>
    <s v="Non Unitized"/>
    <s v="Non-unitized"/>
    <s v="2&quot; STL Hit Main on 4th Street"/>
    <s v="Addition"/>
    <s v="Addition-NonUnit"/>
    <x v="0"/>
    <x v="3"/>
    <x v="2"/>
    <x v="2"/>
    <s v="G376 - Mains"/>
    <s v="DF22347-251100A"/>
    <x v="3"/>
    <x v="3"/>
    <s v="2&quot; STL Hit Main on 4th Street"/>
    <n v="1527.94"/>
  </r>
  <r>
    <n v="202409"/>
    <s v="032"/>
    <s v="16025.0106-Plant in Serv-Delay Plnt"/>
    <s v="XX"/>
    <s v="XX"/>
    <s v="0000"/>
    <s v="00000"/>
    <s v="Non Unitized"/>
    <s v="Non-unitized"/>
    <s v="2&quot; Valve Replacement Oak St - WN"/>
    <s v="Addition"/>
    <s v="Addition-NonUnit"/>
    <x v="0"/>
    <x v="81"/>
    <x v="2"/>
    <x v="2"/>
    <s v="G376 - Mains"/>
    <s v="DL22262-257100A"/>
    <x v="2"/>
    <x v="2"/>
    <s v="2&quot; Valve Replacement Oak St - WN"/>
    <n v="-73.13"/>
  </r>
  <r>
    <n v="202409"/>
    <s v="032"/>
    <s v="16025.0106-Plant in Serv-Delay Plnt"/>
    <s v="XX"/>
    <s v="XX"/>
    <s v="0000"/>
    <s v="00000"/>
    <s v="Non Unitized"/>
    <s v="Non-unitized"/>
    <s v="251100A - MAINS"/>
    <s v="Addition"/>
    <s v="Addition-NonUnit"/>
    <x v="10"/>
    <x v="45"/>
    <x v="2"/>
    <x v="2"/>
    <s v="G376 - Mains"/>
    <s v="DF21922-251100A"/>
    <x v="3"/>
    <x v="3"/>
    <s v="251100A - MAINS"/>
    <n v="82098.13"/>
  </r>
  <r>
    <n v="202409"/>
    <s v="032"/>
    <s v="16025.0106-Plant in Serv-Delay Plnt"/>
    <s v="XX"/>
    <s v="XX"/>
    <s v="0000"/>
    <s v="00000"/>
    <s v="Non Unitized"/>
    <s v="Non-unitized"/>
    <s v="375 INSPIRATIONAL DR HIT LINE SEDON"/>
    <s v="Addition"/>
    <s v="Addition-NonUnit"/>
    <x v="0"/>
    <x v="81"/>
    <x v="2"/>
    <x v="2"/>
    <s v="G376 - Mains"/>
    <s v="DV22368-255100A"/>
    <x v="23"/>
    <x v="23"/>
    <s v="375 INSPIRATIONAL DR HIT LINE SEDON"/>
    <n v="-198.06"/>
  </r>
  <r>
    <n v="202409"/>
    <s v="032"/>
    <s v="16025.0106-Plant in Serv-Delay Plnt"/>
    <s v="XX"/>
    <s v="XX"/>
    <s v="0000"/>
    <s v="00000"/>
    <s v="Non Unitized"/>
    <s v="Non-unitized"/>
    <s v="645 Sky Terrace Dr. C&amp;M Repair"/>
    <s v="Addition"/>
    <s v="Addition-NonUnit"/>
    <x v="10"/>
    <x v="16"/>
    <x v="2"/>
    <x v="2"/>
    <s v="G376 - Mains"/>
    <s v="DP22162-253100A"/>
    <x v="6"/>
    <x v="6"/>
    <s v="645 Sky Terrace Dr. C&amp;M Repair"/>
    <n v="1223.78"/>
  </r>
  <r>
    <n v="202409"/>
    <s v="032"/>
    <s v="16025.0106-Plant in Serv-Delay Plnt"/>
    <s v="XX"/>
    <s v="XX"/>
    <s v="0000"/>
    <s v="00000"/>
    <s v="Non Unitized"/>
    <s v="Non-unitized"/>
    <s v="Bradshaw Dr. and Jacob Ln. C&amp;M Repa"/>
    <s v="Addition"/>
    <s v="Addition-NonUnit"/>
    <x v="10"/>
    <x v="39"/>
    <x v="2"/>
    <x v="2"/>
    <s v="G376 - Mains"/>
    <s v="DP22378-253100A"/>
    <x v="6"/>
    <x v="6"/>
    <s v="Bradshaw Dr. and Jacob Ln. C&amp;M Repa"/>
    <n v="300.41000000000003"/>
  </r>
  <r>
    <n v="202409"/>
    <s v="032"/>
    <s v="16025.0106-Plant in Serv-Delay Plnt"/>
    <s v="XX"/>
    <s v="XX"/>
    <s v="0000"/>
    <s v="00000"/>
    <s v="Non Unitized"/>
    <s v="Non-unitized"/>
    <s v="DMG - 1480 Devlin Ave"/>
    <s v="Addition"/>
    <s v="Addition-NonUnit"/>
    <x v="19"/>
    <x v="98"/>
    <x v="2"/>
    <x v="2"/>
    <s v="G376 - Mains"/>
    <s v="DK22322-252100A"/>
    <x v="8"/>
    <x v="8"/>
    <s v="DMG - 1480 Devlin Ave"/>
    <n v="778.33"/>
  </r>
  <r>
    <n v="202409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10"/>
    <x v="46"/>
    <x v="2"/>
    <x v="2"/>
    <s v="G376 - Mains"/>
    <s v="DP22333-253100A"/>
    <x v="6"/>
    <x v="6"/>
    <s v="Division S. MLE"/>
    <n v="73470.710000000006"/>
  </r>
  <r>
    <n v="202409"/>
    <s v="032"/>
    <s v="16025.0106-Plant in Serv-Delay Plnt"/>
    <s v="XX"/>
    <s v="XX"/>
    <s v="0000"/>
    <s v="00000"/>
    <s v="Non Unitized"/>
    <s v="Non-unitized"/>
    <s v="EMERGENCY MEADE LN 4&quot; STL MAIN"/>
    <s v="Addition"/>
    <s v="Addition-NonUnit"/>
    <x v="10"/>
    <x v="135"/>
    <x v="2"/>
    <x v="2"/>
    <s v="G376 - Mains"/>
    <s v="DF22370-251100A"/>
    <x v="3"/>
    <x v="3"/>
    <s v="EMERGENCY MEADE LN 4&quot; STL MAIN"/>
    <n v="24938.639999999999"/>
  </r>
  <r>
    <n v="202409"/>
    <s v="032"/>
    <s v="16025.0106-Plant in Serv-Delay Plnt"/>
    <s v="XX"/>
    <s v="XX"/>
    <s v="0000"/>
    <s v="00000"/>
    <s v="Non Unitized"/>
    <s v="Non-unitized"/>
    <s v="INSTALLING 2&quot; STL FROM LINDA VISTA"/>
    <s v="Addition"/>
    <s v="Addition-NonUnit"/>
    <x v="19"/>
    <x v="102"/>
    <x v="2"/>
    <x v="2"/>
    <s v="G376 - Mains"/>
    <s v="DF22304-251100A"/>
    <x v="3"/>
    <x v="3"/>
    <s v="INSTALLING 2&quot; STL FROM LINDA VISTA"/>
    <n v="4997.8900000000003"/>
  </r>
  <r>
    <n v="202409"/>
    <s v="032"/>
    <s v="16025.0106-Plant in Serv-Delay Plnt"/>
    <s v="XX"/>
    <s v="XX"/>
    <s v="0000"/>
    <s v="00000"/>
    <s v="Non Unitized"/>
    <s v="Non-unitized"/>
    <s v="Jasper Phase 3A"/>
    <s v="Addition"/>
    <s v="Addition-NonUnit"/>
    <x v="10"/>
    <x v="20"/>
    <x v="2"/>
    <x v="2"/>
    <s v="G376 - Mains"/>
    <s v="DP22245-253100A"/>
    <x v="6"/>
    <x v="6"/>
    <s v="Jasper Phase 3A"/>
    <n v="116086.95"/>
  </r>
  <r>
    <n v="202409"/>
    <s v="032"/>
    <s v="16025.0106-Plant in Serv-Delay Plnt"/>
    <s v="XX"/>
    <s v="XX"/>
    <s v="0000"/>
    <s v="00000"/>
    <s v="Non Unitized"/>
    <s v="Non-unitized"/>
    <s v="Jasper Phase 3B"/>
    <s v="Addition"/>
    <s v="Addition-NonUnit"/>
    <x v="19"/>
    <x v="69"/>
    <x v="2"/>
    <x v="2"/>
    <s v="G376 - Mains"/>
    <s v="DP22257-253100A"/>
    <x v="6"/>
    <x v="6"/>
    <s v="Jasper Phase 3B"/>
    <n v="4568.88"/>
  </r>
  <r>
    <n v="202409"/>
    <s v="032"/>
    <s v="16025.0106-Plant in Serv-Delay Plnt"/>
    <s v="XX"/>
    <s v="XX"/>
    <s v="0000"/>
    <s v="00000"/>
    <s v="Non Unitized"/>
    <s v="Non-unitized"/>
    <s v="KACHINA HIGHLANDS PHASE III MLE"/>
    <s v="Addition"/>
    <s v="Addition-NonUnit"/>
    <x v="10"/>
    <x v="45"/>
    <x v="2"/>
    <x v="2"/>
    <s v="G376 - Mains"/>
    <s v="DF22030-251100A"/>
    <x v="3"/>
    <x v="3"/>
    <s v="KACHINA HIGHLANDS PHASE III MLE"/>
    <n v="64031.3"/>
  </r>
  <r>
    <n v="202409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95"/>
    <x v="2"/>
    <x v="2"/>
    <s v="G376 - Mains"/>
    <s v="DF22290-251100A"/>
    <x v="3"/>
    <x v="3"/>
    <s v="7381 DORSEY MLE"/>
    <n v="-672.06"/>
  </r>
  <r>
    <n v="202409"/>
    <s v="032"/>
    <s v="16025.0106-Plant in Serv-Delay Plnt"/>
    <s v="XX"/>
    <s v="XX"/>
    <s v="0000"/>
    <s v="00000"/>
    <s v="Non Unitized"/>
    <s v="Non-unitized"/>
    <s v="MILTON AND UNIVERSITY MAIN REALIGNM"/>
    <s v="Addition"/>
    <s v="Addition-NonUnit"/>
    <x v="19"/>
    <x v="106"/>
    <x v="2"/>
    <x v="2"/>
    <s v="G376 - Mains"/>
    <s v="DF21916-251500B"/>
    <x v="24"/>
    <x v="24"/>
    <s v="MILTON AND UNIVERSITY MAIN REALIGNM"/>
    <n v="-365.06"/>
  </r>
  <r>
    <n v="202409"/>
    <s v="032"/>
    <s v="16025.0106-Plant in Serv-Delay Plnt"/>
    <s v="XX"/>
    <s v="XX"/>
    <s v="0000"/>
    <s v="00000"/>
    <s v="Non Unitized"/>
    <s v="Non-unitized"/>
    <s v="MLE 4045 Papermill Rd - TY"/>
    <s v="Addition"/>
    <s v="Addition-NonUnit"/>
    <x v="0"/>
    <x v="47"/>
    <x v="2"/>
    <x v="2"/>
    <s v="G376 - Mains"/>
    <s v="DL22339-257100A"/>
    <x v="2"/>
    <x v="2"/>
    <s v="MLE 4045 Papermill Rd - TY"/>
    <n v="252.49"/>
  </r>
  <r>
    <n v="202409"/>
    <s v="032"/>
    <s v="16025.0106-Plant in Serv-Delay Plnt"/>
    <s v="XX"/>
    <s v="XX"/>
    <s v="0000"/>
    <s v="00000"/>
    <s v="Non Unitized"/>
    <s v="Non-unitized"/>
    <s v="Other Distr Eq CP - Bl - Nog"/>
    <s v="Addition"/>
    <s v="Addition-NonUnit"/>
    <x v="3"/>
    <x v="111"/>
    <x v="2"/>
    <x v="2"/>
    <s v="G376 - Mains"/>
    <s v="256387A"/>
    <x v="15"/>
    <x v="15"/>
    <s v="Other Distr Eq CP - Bl - Nog"/>
    <n v="5298.52"/>
  </r>
  <r>
    <n v="202409"/>
    <s v="032"/>
    <s v="16025.0106-Plant in Serv-Delay Plnt"/>
    <s v="XX"/>
    <s v="XX"/>
    <s v="0000"/>
    <s v="00000"/>
    <s v="Non Unitized"/>
    <s v="Non-unitized"/>
    <s v="PVC Replacement Benton Bank"/>
    <s v="Addition"/>
    <s v="Addition-NonUnit"/>
    <x v="19"/>
    <x v="114"/>
    <x v="2"/>
    <x v="2"/>
    <s v="G376 - Mains"/>
    <s v="DK22272-252406S"/>
    <x v="4"/>
    <x v="4"/>
    <s v="PVC Replacement Benton Bank"/>
    <n v="15675.17"/>
  </r>
  <r>
    <n v="202409"/>
    <s v="032"/>
    <s v="16025.0106-Plant in Serv-Delay Plnt"/>
    <s v="XX"/>
    <s v="XX"/>
    <s v="0000"/>
    <s v="00000"/>
    <s v="Non Unitized"/>
    <s v="Non-unitized"/>
    <s v="PVC Replacement at 3032 London Brid"/>
    <s v="Addition"/>
    <s v="Addition-NonUnit"/>
    <x v="19"/>
    <x v="115"/>
    <x v="2"/>
    <x v="2"/>
    <s v="G376 - Mains"/>
    <s v="DH22287-252403S"/>
    <x v="7"/>
    <x v="7"/>
    <s v="PVC Replacement at 3032 London Brid"/>
    <n v="129682.65"/>
  </r>
  <r>
    <n v="202409"/>
    <s v="032"/>
    <s v="16025.0106-Plant in Serv-Delay Plnt"/>
    <s v="XX"/>
    <s v="XX"/>
    <s v="0000"/>
    <s v="00000"/>
    <s v="Non Unitized"/>
    <s v="Non-unitized"/>
    <s v="PVC Replacement at 3398 London Brid"/>
    <s v="Addition"/>
    <s v="Addition-NonUnit"/>
    <x v="19"/>
    <x v="115"/>
    <x v="2"/>
    <x v="2"/>
    <s v="G376 - Mains"/>
    <s v="DH22288-252403S"/>
    <x v="7"/>
    <x v="7"/>
    <s v="PVC Replacement at 3398 London Brid"/>
    <n v="21741.94"/>
  </r>
  <r>
    <n v="202409"/>
    <s v="032"/>
    <s v="16025.0106-Plant in Serv-Delay Plnt"/>
    <s v="XX"/>
    <s v="XX"/>
    <s v="0000"/>
    <s v="00000"/>
    <s v="Non Unitized"/>
    <s v="Non-unitized"/>
    <s v="PVC Replacment at 3255 Rutherford s"/>
    <s v="Addition"/>
    <s v="Addition-NonUnit"/>
    <x v="10"/>
    <x v="22"/>
    <x v="2"/>
    <x v="2"/>
    <s v="G376 - Mains"/>
    <s v="DK22364-252406S"/>
    <x v="4"/>
    <x v="4"/>
    <s v="PVC Replacment at 3255 Rutherford s"/>
    <n v="62749.440000000002"/>
  </r>
  <r>
    <n v="202409"/>
    <s v="032"/>
    <s v="16025.0106-Plant in Serv-Delay Plnt"/>
    <s v="XX"/>
    <s v="XX"/>
    <s v="0000"/>
    <s v="00000"/>
    <s v="Non Unitized"/>
    <s v="Non-unitized"/>
    <s v="PVC replacement on Packard from Mel"/>
    <s v="Addition"/>
    <s v="Addition-NonUnit"/>
    <x v="0"/>
    <x v="69"/>
    <x v="2"/>
    <x v="2"/>
    <s v="G376 - Mains"/>
    <s v="DK22310-252406S"/>
    <x v="4"/>
    <x v="4"/>
    <s v="PVC replacement on Packard from Mel"/>
    <n v="90538.25"/>
  </r>
  <r>
    <n v="202409"/>
    <s v="032"/>
    <s v="16025.0106-Plant in Serv-Delay Plnt"/>
    <s v="XX"/>
    <s v="XX"/>
    <s v="0000"/>
    <s v="00000"/>
    <s v="Non Unitized"/>
    <s v="Non-unitized"/>
    <s v="Pine Dr PI Phase 1"/>
    <s v="Addition"/>
    <s v="Addition-NonUnit"/>
    <x v="10"/>
    <x v="39"/>
    <x v="2"/>
    <x v="2"/>
    <s v="G376 - Mains"/>
    <s v="DP22309-253500B"/>
    <x v="28"/>
    <x v="28"/>
    <s v="Pine Dr PI Phase 1"/>
    <n v="289918.06"/>
  </r>
  <r>
    <n v="202409"/>
    <s v="032"/>
    <s v="16025.0106-Plant in Serv-Delay Plnt"/>
    <s v="XX"/>
    <s v="XX"/>
    <s v="0000"/>
    <s v="00000"/>
    <s v="Non Unitized"/>
    <s v="Non-unitized"/>
    <s v="ROCKRIDGE AND KITTREDGE RD MLE"/>
    <s v="Addition"/>
    <s v="Addition-NonUnit"/>
    <x v="0"/>
    <x v="132"/>
    <x v="2"/>
    <x v="2"/>
    <s v="G376 - Mains"/>
    <s v="DF22319-251400S"/>
    <x v="25"/>
    <x v="25"/>
    <s v="ROCKRIDGE AND KITTREDGE RD MLE"/>
    <n v="3224.28"/>
  </r>
  <r>
    <n v="202409"/>
    <s v="032"/>
    <s v="16025.0106-Plant in Serv-Delay Plnt"/>
    <s v="XX"/>
    <s v="XX"/>
    <s v="0000"/>
    <s v="00000"/>
    <s v="Non Unitized"/>
    <s v="Non-unitized"/>
    <s v="Removal &amp; Install 8th Av &amp; W Georgi"/>
    <s v="Addition"/>
    <s v="Addition-NonUnit"/>
    <x v="0"/>
    <x v="133"/>
    <x v="2"/>
    <x v="2"/>
    <s v="G376 - Mains"/>
    <s v="DL22367-257100A"/>
    <x v="2"/>
    <x v="2"/>
    <s v="Removal &amp; Install 8th Av &amp; W Georgi"/>
    <n v="7290.6"/>
  </r>
  <r>
    <n v="202409"/>
    <s v="032"/>
    <s v="16025.0106-Plant in Serv-Delay Plnt"/>
    <s v="XX"/>
    <s v="XX"/>
    <s v="0000"/>
    <s v="00000"/>
    <s v="Non Unitized"/>
    <s v="Non-unitized"/>
    <s v="Remove &amp; Install 2 &quot; Steel Pretest"/>
    <s v="Addition"/>
    <s v="Addition-NonUnit"/>
    <x v="0"/>
    <x v="81"/>
    <x v="2"/>
    <x v="2"/>
    <s v="G376 - Mains"/>
    <s v="DL22353-257100A"/>
    <x v="2"/>
    <x v="2"/>
    <s v="Remove &amp; Install 2 &quot; Steel Pretest"/>
    <n v="-276.10000000000002"/>
  </r>
  <r>
    <n v="202409"/>
    <s v="032"/>
    <s v="16025.0106-Plant in Serv-Delay Plnt"/>
    <s v="XX"/>
    <s v="XX"/>
    <s v="0000"/>
    <s v="00000"/>
    <s v="Non Unitized"/>
    <s v="Non-unitized"/>
    <s v="Replace 3' of 2&quot; STL Gas Main in Fr"/>
    <s v="Addition"/>
    <s v="Addition-NonUnit"/>
    <x v="10"/>
    <x v="136"/>
    <x v="2"/>
    <x v="2"/>
    <s v="G376 - Mains"/>
    <s v="DS22384-256100A"/>
    <x v="9"/>
    <x v="9"/>
    <s v="Replace 3' of 2&quot; STL Gas Main in Fr"/>
    <n v="163.16999999999999"/>
  </r>
  <r>
    <n v="202409"/>
    <s v="032"/>
    <s v="16025.0106-Plant in Serv-Delay Plnt"/>
    <s v="XX"/>
    <s v="XX"/>
    <s v="0000"/>
    <s v="00000"/>
    <s v="Non Unitized"/>
    <s v="Non-unitized"/>
    <s v="Replace 6' of 2&quot; STL Gas Main due t"/>
    <s v="Addition"/>
    <s v="Addition-NonUnit"/>
    <x v="0"/>
    <x v="66"/>
    <x v="2"/>
    <x v="2"/>
    <s v="G376 - Mains"/>
    <s v="DS22350-256100A"/>
    <x v="9"/>
    <x v="9"/>
    <s v="Replace 6' of 2&quot; STL Gas Main due t"/>
    <n v="1438.32"/>
  </r>
  <r>
    <n v="202409"/>
    <s v="032"/>
    <s v="16025.0106-Plant in Serv-Delay Plnt"/>
    <s v="XX"/>
    <s v="XX"/>
    <s v="0000"/>
    <s v="00000"/>
    <s v="Non Unitized"/>
    <s v="Non-unitized"/>
    <s v="SCHULTZ CREEK RELOCATE"/>
    <s v="Addition"/>
    <s v="Addition-NonUnit"/>
    <x v="10"/>
    <x v="134"/>
    <x v="2"/>
    <x v="2"/>
    <s v="G376 - Mains"/>
    <s v="DF22274-251500B"/>
    <x v="24"/>
    <x v="24"/>
    <s v="SCHULTZ CREEK RELOCATE"/>
    <n v="79392.11"/>
  </r>
  <r>
    <n v="202409"/>
    <s v="032"/>
    <s v="16025.0106-Plant in Serv-Delay Plnt"/>
    <s v="XX"/>
    <s v="XX"/>
    <s v="0000"/>
    <s v="00000"/>
    <s v="Non Unitized"/>
    <s v="Non-unitized"/>
    <s v="THE ELKWOOD MLE 1002 N FOURTH ST"/>
    <s v="Addition"/>
    <s v="Addition-NonUnit"/>
    <x v="10"/>
    <x v="137"/>
    <x v="2"/>
    <x v="2"/>
    <s v="G376 - Mains"/>
    <s v="DF22271-251100A"/>
    <x v="3"/>
    <x v="3"/>
    <s v="THE ELKWOOD MLE 1002 N FOURTH ST"/>
    <n v="15081.34"/>
  </r>
  <r>
    <n v="202409"/>
    <s v="032"/>
    <s v="16025.0106-Plant in Serv-Delay Plnt"/>
    <s v="XX"/>
    <s v="XX"/>
    <s v="0000"/>
    <s v="00000"/>
    <s v="Non Unitized"/>
    <s v="Non-unitized"/>
    <s v="William-Ted-Dawn PVC Abandonment"/>
    <s v="Addition"/>
    <s v="Addition-NonUnit"/>
    <x v="0"/>
    <x v="3"/>
    <x v="2"/>
    <x v="2"/>
    <s v="G376 - Mains"/>
    <s v="DH22269-252403S"/>
    <x v="7"/>
    <x v="7"/>
    <s v="William-Ted-Dawn PVC Abandonment"/>
    <n v="60.71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2"/>
    <x v="2"/>
    <s v="G376 - Mains"/>
    <s v="256387A"/>
    <x v="15"/>
    <x v="15"/>
    <s v="Other Distr Eq CP - Bl - Nog"/>
    <n v="-26.63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9"/>
    <x v="41"/>
    <x v="2"/>
    <x v="2"/>
    <s v="G376 - Mains"/>
    <s v="253387A"/>
    <x v="14"/>
    <x v="14"/>
    <s v="Other Distr Equip CP-Bl-Pres"/>
    <n v="-217.28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2"/>
    <x v="2"/>
    <x v="2"/>
    <s v="G376 - Mains"/>
    <s v="257387A"/>
    <x v="16"/>
    <x v="16"/>
    <s v="Other Distr Equip CP-Bl - SL"/>
    <n v="-46.35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3"/>
    <x v="2"/>
    <x v="2"/>
    <s v="G376 - Mains"/>
    <s v="DF22278-251100A"/>
    <x v="3"/>
    <x v="3"/>
    <s v="TIMBERSKY 4 - VIRGO, NIX MLE"/>
    <n v="-64698.38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97"/>
    <x v="2"/>
    <x v="2"/>
    <s v="G376 - Mains"/>
    <s v="DL21027-257400S"/>
    <x v="22"/>
    <x v="22"/>
    <s v="Cattle Lane - Taylor"/>
    <n v="-147695.25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4"/>
    <x v="2"/>
    <x v="2"/>
    <s v="G376 - Mains"/>
    <s v="DP22237-253100A"/>
    <x v="6"/>
    <x v="6"/>
    <s v="Karen Dr Relo"/>
    <n v="-1001.31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94"/>
    <x v="2"/>
    <x v="2"/>
    <s v="G376 - Mains"/>
    <s v="DH22303-252100A"/>
    <x v="8"/>
    <x v="8"/>
    <s v="1&quot; PE Main Extension at 561 Gem Ln."/>
    <n v="-2243.89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94"/>
    <x v="2"/>
    <x v="2"/>
    <s v="G376 - Mains"/>
    <s v="DP22117-253100A"/>
    <x v="6"/>
    <x v="6"/>
    <s v="Jenna Ln MLE &amp; HP MLE"/>
    <n v="-475274.11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01"/>
    <x v="2"/>
    <x v="2"/>
    <s v="G376 - Mains"/>
    <s v="DF22328-251100A"/>
    <x v="3"/>
    <x v="3"/>
    <s v="HIT MAIN AT TIMBERSKY"/>
    <n v="-463.98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04"/>
    <x v="2"/>
    <x v="2"/>
    <s v="G376 - Mains"/>
    <s v="DK22255-252100A"/>
    <x v="8"/>
    <x v="8"/>
    <s v="LEAK Repair &amp; Repl - 2641 Sierra Ln"/>
    <n v="-7806.68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24"/>
    <x v="2"/>
    <x v="2"/>
    <s v="G376 - Mains"/>
    <s v="DS22315-256100A"/>
    <x v="9"/>
    <x v="9"/>
    <s v="Replace about 180' of 4&quot; STL Gas M"/>
    <n v="-60659.77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20"/>
    <x v="2"/>
    <x v="2"/>
    <s v="G376 - Mains"/>
    <s v="DK22298-252406S"/>
    <x v="4"/>
    <x v="4"/>
    <s v="PVC replacement on Packard from Ban"/>
    <n v="-12610.15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4"/>
    <x v="2"/>
    <x v="2"/>
    <s v="G376 - Mains"/>
    <s v="DP22237-253100A"/>
    <x v="6"/>
    <x v="6"/>
    <s v="Karen Dr Relo"/>
    <n v="-1446.26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3"/>
    <x v="2"/>
    <x v="2"/>
    <s v="G376 - Mains"/>
    <s v="DF22278-251100A"/>
    <x v="3"/>
    <x v="3"/>
    <s v="TIMBERSKY 4 - VIRGO, NIX MLE"/>
    <n v="-13698.36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97"/>
    <x v="2"/>
    <x v="2"/>
    <s v="G376 - Mains"/>
    <s v="DL21027-257400S"/>
    <x v="22"/>
    <x v="22"/>
    <s v="Cattle Lane - Taylor"/>
    <n v="-6510.87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94"/>
    <x v="2"/>
    <x v="2"/>
    <s v="G376 - Mains"/>
    <s v="DH22303-252100A"/>
    <x v="8"/>
    <x v="8"/>
    <s v="1&quot; PE Main Extension at 561 Gem Ln."/>
    <n v="-739.86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94"/>
    <x v="2"/>
    <x v="2"/>
    <s v="G376 - Mains"/>
    <s v="DP22117-253100A"/>
    <x v="6"/>
    <x v="6"/>
    <s v="Jenna Ln MLE &amp; HP MLE"/>
    <n v="-5262.17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1"/>
    <x v="2"/>
    <x v="2"/>
    <s v="G376 - Mains"/>
    <s v="DF22328-251100A"/>
    <x v="3"/>
    <x v="3"/>
    <s v="HIT MAIN AT TIMBERSKY"/>
    <n v="-74.33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4"/>
    <x v="2"/>
    <x v="2"/>
    <s v="G376 - Mains"/>
    <s v="DK22255-252100A"/>
    <x v="8"/>
    <x v="8"/>
    <s v="LEAK Repair &amp; Repl - 2641 Sierra Ln"/>
    <n v="-4613.53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24"/>
    <x v="2"/>
    <x v="2"/>
    <s v="G376 - Mains"/>
    <s v="DS22315-256100A"/>
    <x v="9"/>
    <x v="9"/>
    <s v="Replace about 180' of 4&quot; STL Gas M"/>
    <n v="-2007.39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20"/>
    <x v="2"/>
    <x v="2"/>
    <s v="G376 - Mains"/>
    <s v="DK22298-252406S"/>
    <x v="4"/>
    <x v="4"/>
    <s v="PVC replacement on Packard from Ban"/>
    <n v="-146176.06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22"/>
    <x v="2"/>
    <x v="2"/>
    <s v="G376 - Mains"/>
    <s v="DF22321-251100A"/>
    <x v="3"/>
    <x v="3"/>
    <s v="RELOCATING THE 2&quot; STL ON PROP 3170"/>
    <n v="-4261.5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0"/>
    <x v="2"/>
    <x v="2"/>
    <s v="G376 - Mains"/>
    <s v="DV22334-255100A"/>
    <x v="23"/>
    <x v="23"/>
    <s v="ENCROACHMENT 721 N MAIN ST #12"/>
    <n v="-7314.24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21"/>
    <x v="2"/>
    <x v="2"/>
    <s v="G376 - Mains"/>
    <s v="DF22340-251500B"/>
    <x v="24"/>
    <x v="24"/>
    <s v="RELOCATING 53' 4&quot; STL ON UNIVERSITY"/>
    <n v="-4331.37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7"/>
    <x v="2"/>
    <x v="2"/>
    <s v="G376 - Mains"/>
    <s v="DL22341-257100A"/>
    <x v="2"/>
    <x v="2"/>
    <s v="MLE 1001 N Central Av Space #E18 -"/>
    <n v="-5434.38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124"/>
    <x v="2"/>
    <x v="2"/>
    <s v="G376 - Mains"/>
    <s v="DH22326-252100A"/>
    <x v="8"/>
    <x v="8"/>
    <s v="Leak Repair at 420 Acoma Blvd. S #5"/>
    <n v="-1085.27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131"/>
    <x v="2"/>
    <x v="2"/>
    <s v="G376 - Mains"/>
    <s v="DK22323-252100A"/>
    <x v="8"/>
    <x v="8"/>
    <s v="MLE - 3757 Cerbat Vista"/>
    <n v="-4074.47"/>
  </r>
  <r>
    <n v="202410"/>
    <s v="032"/>
    <s v="16025.0106-Plant in Serv-Delay Plnt"/>
    <s v="XX"/>
    <s v="XX"/>
    <s v="0000"/>
    <s v="00000"/>
    <s v="Non Unitized"/>
    <s v="Non-unitized"/>
    <s v="2&quot; PVC MAIN LEAK REAIR AT 1618 SEA"/>
    <s v="Addition"/>
    <s v="Addition-NonUnit"/>
    <x v="10"/>
    <x v="134"/>
    <x v="2"/>
    <x v="2"/>
    <s v="G376 - Mains"/>
    <s v="DH22376-252100A"/>
    <x v="8"/>
    <x v="8"/>
    <s v="2&quot; PVC MAIN LEAK REAIR AT 1618 SEA"/>
    <n v="74.53"/>
  </r>
  <r>
    <n v="202410"/>
    <s v="032"/>
    <s v="16025.0106-Plant in Serv-Delay Plnt"/>
    <s v="XX"/>
    <s v="XX"/>
    <s v="0000"/>
    <s v="00000"/>
    <s v="Non Unitized"/>
    <s v="Non-unitized"/>
    <s v="2&quot; PVC MAIN REPLACEMENT AT 2201 SAN"/>
    <s v="Addition"/>
    <s v="Addition-NonUnit"/>
    <x v="0"/>
    <x v="19"/>
    <x v="2"/>
    <x v="2"/>
    <s v="G376 - Mains"/>
    <s v="DH22346-252403S"/>
    <x v="7"/>
    <x v="7"/>
    <s v="2&quot; PVC MAIN REPLACEMENT AT 2201 SAN"/>
    <n v="1613.97"/>
  </r>
  <r>
    <n v="202410"/>
    <s v="032"/>
    <s v="16025.0106-Plant in Serv-Delay Plnt"/>
    <s v="XX"/>
    <s v="XX"/>
    <s v="0000"/>
    <s v="00000"/>
    <s v="Non Unitized"/>
    <s v="Non-unitized"/>
    <s v="2&quot; PVC Main Repair at Sea Angler an"/>
    <s v="Addition"/>
    <s v="Addition-NonUnit"/>
    <x v="0"/>
    <x v="130"/>
    <x v="2"/>
    <x v="2"/>
    <s v="G376 - Mains"/>
    <s v="DH22348-252100A"/>
    <x v="8"/>
    <x v="8"/>
    <s v="2&quot; PVC Main Repair at Sea Angler an"/>
    <n v="2583.4699999999998"/>
  </r>
  <r>
    <n v="202410"/>
    <s v="032"/>
    <s v="16025.0106-Plant in Serv-Delay Plnt"/>
    <s v="XX"/>
    <s v="XX"/>
    <s v="0000"/>
    <s v="00000"/>
    <s v="Non Unitized"/>
    <s v="Non-unitized"/>
    <s v="251100A - MAINS"/>
    <s v="Addition"/>
    <s v="Addition-NonUnit"/>
    <x v="10"/>
    <x v="45"/>
    <x v="2"/>
    <x v="2"/>
    <s v="G376 - Mains"/>
    <s v="DF21922-251100A"/>
    <x v="3"/>
    <x v="3"/>
    <s v="251100A - MAINS"/>
    <n v="1007.66"/>
  </r>
  <r>
    <n v="202410"/>
    <s v="032"/>
    <s v="16025.0106-Plant in Serv-Delay Plnt"/>
    <s v="XX"/>
    <s v="XX"/>
    <s v="0000"/>
    <s v="00000"/>
    <s v="Non Unitized"/>
    <s v="Non-unitized"/>
    <s v="ASPEN RIDGE ESTATES IIA-APPALOOSA S"/>
    <s v="Addition"/>
    <s v="Addition-NonUnit"/>
    <x v="11"/>
    <x v="138"/>
    <x v="2"/>
    <x v="2"/>
    <s v="G376 - Mains"/>
    <s v="DF22106-251100A"/>
    <x v="3"/>
    <x v="3"/>
    <s v="ASPEN RIDGE ESTATES IIA-APPALOOSA S"/>
    <n v="5412.07"/>
  </r>
  <r>
    <n v="202410"/>
    <s v="032"/>
    <s v="16025.0106-Plant in Serv-Delay Plnt"/>
    <s v="XX"/>
    <s v="XX"/>
    <s v="0000"/>
    <s v="00000"/>
    <s v="Non Unitized"/>
    <s v="Non-unitized"/>
    <s v="Bradshaw Dr. and Jacob Ln. C&amp;M Repa"/>
    <s v="Addition"/>
    <s v="Addition-NonUnit"/>
    <x v="10"/>
    <x v="39"/>
    <x v="2"/>
    <x v="2"/>
    <s v="G376 - Mains"/>
    <s v="DP22378-253100A"/>
    <x v="6"/>
    <x v="6"/>
    <s v="Bradshaw Dr. and Jacob Ln. C&amp;M Repa"/>
    <n v="3.35"/>
  </r>
  <r>
    <n v="202410"/>
    <s v="032"/>
    <s v="16025.0106-Plant in Serv-Delay Plnt"/>
    <s v="XX"/>
    <s v="XX"/>
    <s v="0000"/>
    <s v="00000"/>
    <s v="Non Unitized"/>
    <s v="Non-unitized"/>
    <s v="CIAC MOGOLLON DROPPING 2&quot; STL MAIN"/>
    <s v="Addition"/>
    <s v="Addition-NonUnit"/>
    <x v="19"/>
    <x v="96"/>
    <x v="2"/>
    <x v="2"/>
    <s v="G376 - Mains"/>
    <s v="DF22337-251100A"/>
    <x v="3"/>
    <x v="3"/>
    <s v="MOGOLLON DROPPING 2&quot; STL MAIN"/>
    <n v="274.2"/>
  </r>
  <r>
    <n v="202410"/>
    <s v="032"/>
    <s v="16025.0106-Plant in Serv-Delay Plnt"/>
    <s v="XX"/>
    <s v="XX"/>
    <s v="0000"/>
    <s v="00000"/>
    <s v="Non Unitized"/>
    <s v="Non-unitized"/>
    <s v="CITY OF COTTONWOOD 10TH ST &amp; MAIN R"/>
    <s v="Addition"/>
    <s v="Addition-NonUnit"/>
    <x v="11"/>
    <x v="139"/>
    <x v="2"/>
    <x v="2"/>
    <s v="G376 - Mains"/>
    <s v="DV22354-255100A"/>
    <x v="23"/>
    <x v="23"/>
    <s v="CITY OF COTTONWOOD 10TH ST &amp; MAIN R"/>
    <n v="25189.94"/>
  </r>
  <r>
    <n v="202410"/>
    <s v="032"/>
    <s v="16025.0106-Plant in Serv-Delay Plnt"/>
    <s v="XX"/>
    <s v="XX"/>
    <s v="0000"/>
    <s v="00000"/>
    <s v="Non Unitized"/>
    <s v="Non-unitized"/>
    <s v="DMG - 672 Carlton St."/>
    <s v="Addition"/>
    <s v="Addition-NonUnit"/>
    <x v="11"/>
    <x v="68"/>
    <x v="2"/>
    <x v="2"/>
    <s v="G376 - Mains"/>
    <s v="DK22335-252100A"/>
    <x v="8"/>
    <x v="8"/>
    <s v="DMG - 672 Carlton St."/>
    <n v="1205.53"/>
  </r>
  <r>
    <n v="202410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10"/>
    <x v="46"/>
    <x v="2"/>
    <x v="2"/>
    <s v="G376 - Mains"/>
    <s v="DP22333-253100A"/>
    <x v="6"/>
    <x v="6"/>
    <s v="Division S. MLE"/>
    <n v="5850.41"/>
  </r>
  <r>
    <n v="202410"/>
    <s v="032"/>
    <s v="16025.0106-Plant in Serv-Delay Plnt"/>
    <s v="XX"/>
    <s v="XX"/>
    <s v="0000"/>
    <s v="00000"/>
    <s v="Non Unitized"/>
    <s v="Non-unitized"/>
    <s v="EMERGENCY MEADE LN 4&quot; STL MAIN"/>
    <s v="Addition"/>
    <s v="Addition-NonUnit"/>
    <x v="10"/>
    <x v="135"/>
    <x v="2"/>
    <x v="2"/>
    <s v="G376 - Mains"/>
    <s v="DF22370-251100A"/>
    <x v="3"/>
    <x v="3"/>
    <s v="EMERGENCY MEADE LN 4&quot; STL MAIN"/>
    <n v="5402.76"/>
  </r>
  <r>
    <n v="202410"/>
    <s v="032"/>
    <s v="16025.0106-Plant in Serv-Delay Plnt"/>
    <s v="XX"/>
    <s v="XX"/>
    <s v="0000"/>
    <s v="00000"/>
    <s v="Non Unitized"/>
    <s v="Non-unitized"/>
    <s v="FRONTIER UNMARKED MAIN"/>
    <s v="Addition"/>
    <s v="Addition-NonUnit"/>
    <x v="11"/>
    <x v="22"/>
    <x v="2"/>
    <x v="2"/>
    <s v="G376 - Mains"/>
    <s v="DF22389-251100A"/>
    <x v="3"/>
    <x v="3"/>
    <s v="FRONTIER UNMARKED MAIN"/>
    <n v="1687.03"/>
  </r>
  <r>
    <n v="202410"/>
    <s v="032"/>
    <s v="16025.0106-Plant in Serv-Delay Plnt"/>
    <s v="XX"/>
    <s v="XX"/>
    <s v="0000"/>
    <s v="00000"/>
    <s v="Non Unitized"/>
    <s v="Non-unitized"/>
    <s v="Jasper Phase 3A"/>
    <s v="Addition"/>
    <s v="Addition-NonUnit"/>
    <x v="10"/>
    <x v="20"/>
    <x v="2"/>
    <x v="2"/>
    <s v="G376 - Mains"/>
    <s v="DP22245-253100A"/>
    <x v="6"/>
    <x v="6"/>
    <s v="Jasper Phase 3A"/>
    <n v="41884.239999999998"/>
  </r>
  <r>
    <n v="202410"/>
    <s v="032"/>
    <s v="16025.0106-Plant in Serv-Delay Plnt"/>
    <s v="XX"/>
    <s v="XX"/>
    <s v="0000"/>
    <s v="00000"/>
    <s v="Non Unitized"/>
    <s v="Non-unitized"/>
    <s v="Jasper Phase 3B"/>
    <s v="Addition"/>
    <s v="Addition-NonUnit"/>
    <x v="19"/>
    <x v="69"/>
    <x v="2"/>
    <x v="2"/>
    <s v="G376 - Mains"/>
    <s v="DP22257-253100A"/>
    <x v="6"/>
    <x v="6"/>
    <s v="Jasper Phase 3B"/>
    <n v="5.9"/>
  </r>
  <r>
    <n v="202410"/>
    <s v="032"/>
    <s v="16025.0106-Plant in Serv-Delay Plnt"/>
    <s v="XX"/>
    <s v="XX"/>
    <s v="0000"/>
    <s v="00000"/>
    <s v="Non Unitized"/>
    <s v="Non-unitized"/>
    <s v="KACHINA HIGHLANDS PHASE III MLE"/>
    <s v="Addition"/>
    <s v="Addition-NonUnit"/>
    <x v="10"/>
    <x v="45"/>
    <x v="2"/>
    <x v="2"/>
    <s v="G376 - Mains"/>
    <s v="DF22030-251100A"/>
    <x v="3"/>
    <x v="3"/>
    <s v="KACHINA HIGHLANDS PHASE III MLE"/>
    <n v="7580.08"/>
  </r>
  <r>
    <n v="202410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23"/>
    <x v="140"/>
    <x v="2"/>
    <x v="2"/>
    <s v="G376 - Mains"/>
    <s v="DP21620-253100A"/>
    <x v="6"/>
    <x v="6"/>
    <s v="Jasper Phase 2A"/>
    <n v="-695.49"/>
  </r>
  <r>
    <n v="202410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114"/>
    <x v="2"/>
    <x v="2"/>
    <s v="G376 - Mains"/>
    <s v="DK22272-252406S"/>
    <x v="4"/>
    <x v="4"/>
    <s v="PVC Replacement Benton Bank"/>
    <n v="-15675.17"/>
  </r>
  <r>
    <n v="202410"/>
    <s v="032"/>
    <s v="16025.0106-Plant in Serv-Delay Plnt"/>
    <s v="XX"/>
    <s v="XX"/>
    <s v="0000"/>
    <s v="00000"/>
    <s v="Non Unitized"/>
    <s v="Non-unitized"/>
    <s v="MEADE LN 4&quot; STL MAIN REPAIR"/>
    <s v="Addition"/>
    <s v="Addition-NonUnit"/>
    <x v="11"/>
    <x v="141"/>
    <x v="2"/>
    <x v="2"/>
    <s v="G376 - Mains"/>
    <s v="DF22372-251100A"/>
    <x v="3"/>
    <x v="3"/>
    <s v="MEADE LN 4&quot; STL MAIN REPAIR"/>
    <n v="28945.03"/>
  </r>
  <r>
    <n v="202410"/>
    <s v="032"/>
    <s v="16025.0106-Plant in Serv-Delay Plnt"/>
    <s v="XX"/>
    <s v="XX"/>
    <s v="0000"/>
    <s v="00000"/>
    <s v="Non Unitized"/>
    <s v="Non-unitized"/>
    <s v="MLE 3461 Oak View Ln - LS"/>
    <s v="Addition"/>
    <s v="Addition-NonUnit"/>
    <x v="11"/>
    <x v="142"/>
    <x v="2"/>
    <x v="2"/>
    <s v="G376 - Mains"/>
    <s v="DL22345-257100A"/>
    <x v="2"/>
    <x v="2"/>
    <s v="MLE 3461 Oak View Ln - LS"/>
    <n v="976"/>
  </r>
  <r>
    <n v="202410"/>
    <s v="032"/>
    <s v="16025.0106-Plant in Serv-Delay Plnt"/>
    <s v="XX"/>
    <s v="XX"/>
    <s v="0000"/>
    <s v="00000"/>
    <s v="Non Unitized"/>
    <s v="Non-unitized"/>
    <s v="MLE 518 Whispering Pines Ln - PT"/>
    <s v="Addition"/>
    <s v="Addition-NonUnit"/>
    <x v="11"/>
    <x v="143"/>
    <x v="2"/>
    <x v="2"/>
    <s v="G376 - Mains"/>
    <s v="DL22357-257100A"/>
    <x v="2"/>
    <x v="2"/>
    <s v="MLE 518 Whispering Pines Ln - PT"/>
    <n v="2606.11"/>
  </r>
  <r>
    <n v="202410"/>
    <s v="032"/>
    <s v="16025.0106-Plant in Serv-Delay Plnt"/>
    <s v="XX"/>
    <s v="XX"/>
    <s v="0000"/>
    <s v="00000"/>
    <s v="Non Unitized"/>
    <s v="Non-unitized"/>
    <s v="Main extention to replace PVC servi"/>
    <s v="Addition"/>
    <s v="Addition-NonUnit"/>
    <x v="11"/>
    <x v="143"/>
    <x v="2"/>
    <x v="2"/>
    <s v="G376 - Mains"/>
    <s v="DH22374-252403S"/>
    <x v="7"/>
    <x v="7"/>
    <s v="Main extention to replace PVC servi"/>
    <n v="23126.22"/>
  </r>
  <r>
    <n v="202410"/>
    <s v="032"/>
    <s v="16025.0106-Plant in Serv-Delay Plnt"/>
    <s v="XX"/>
    <s v="XX"/>
    <s v="0000"/>
    <s v="00000"/>
    <s v="Non Unitized"/>
    <s v="Non-unitized"/>
    <s v="Other Distr Equip CP-Bl - SL"/>
    <s v="Addition"/>
    <s v="Addition-NonUnit"/>
    <x v="20"/>
    <x v="112"/>
    <x v="2"/>
    <x v="2"/>
    <s v="G376 - Mains"/>
    <s v="257387A"/>
    <x v="16"/>
    <x v="16"/>
    <s v="Other Distr Equip CP-Bl - SL"/>
    <n v="53.06"/>
  </r>
  <r>
    <n v="202410"/>
    <s v="032"/>
    <s v="16025.0106-Plant in Serv-Delay Plnt"/>
    <s v="XX"/>
    <s v="XX"/>
    <s v="0000"/>
    <s v="00000"/>
    <s v="Non Unitized"/>
    <s v="Non-unitized"/>
    <s v="PVC Replacement On Potter Ave from"/>
    <s v="Addition"/>
    <s v="Addition-NonUnit"/>
    <x v="11"/>
    <x v="23"/>
    <x v="2"/>
    <x v="2"/>
    <s v="G376 - Mains"/>
    <s v="DK22312-252406S"/>
    <x v="4"/>
    <x v="4"/>
    <s v="PVC Replacement On Potter Ave from"/>
    <n v="11189.08"/>
  </r>
  <r>
    <n v="202410"/>
    <s v="032"/>
    <s v="16025.0106-Plant in Serv-Delay Plnt"/>
    <s v="XX"/>
    <s v="XX"/>
    <s v="0000"/>
    <s v="00000"/>
    <s v="Non Unitized"/>
    <s v="Non-unitized"/>
    <s v="PVC Replacement at 3032 London Brid"/>
    <s v="Addition"/>
    <s v="Addition-NonUnit"/>
    <x v="19"/>
    <x v="115"/>
    <x v="2"/>
    <x v="2"/>
    <s v="G376 - Mains"/>
    <s v="DH22287-252403S"/>
    <x v="7"/>
    <x v="7"/>
    <s v="PVC Replacement at 3032 London Brid"/>
    <n v="24371.58"/>
  </r>
  <r>
    <n v="202410"/>
    <s v="032"/>
    <s v="16025.0106-Plant in Serv-Delay Plnt"/>
    <s v="XX"/>
    <s v="XX"/>
    <s v="0000"/>
    <s v="00000"/>
    <s v="Non Unitized"/>
    <s v="Non-unitized"/>
    <s v="PVC Replacement at 3398 London Brid"/>
    <s v="Addition"/>
    <s v="Addition-NonUnit"/>
    <x v="19"/>
    <x v="115"/>
    <x v="2"/>
    <x v="2"/>
    <s v="G376 - Mains"/>
    <s v="DH22288-252403S"/>
    <x v="7"/>
    <x v="7"/>
    <s v="PVC Replacement at 3398 London Brid"/>
    <n v="3289.2"/>
  </r>
  <r>
    <n v="202410"/>
    <s v="032"/>
    <s v="16025.0106-Plant in Serv-Delay Plnt"/>
    <s v="XX"/>
    <s v="XX"/>
    <s v="0000"/>
    <s v="00000"/>
    <s v="Non Unitized"/>
    <s v="Non-unitized"/>
    <s v="PVC Replacment at 3255 Rutherford s"/>
    <s v="Addition"/>
    <s v="Addition-NonUnit"/>
    <x v="10"/>
    <x v="22"/>
    <x v="2"/>
    <x v="2"/>
    <s v="G376 - Mains"/>
    <s v="DK22364-252406S"/>
    <x v="4"/>
    <x v="4"/>
    <s v="PVC Replacment at 3255 Rutherford s"/>
    <n v="185340.21"/>
  </r>
  <r>
    <n v="202410"/>
    <s v="032"/>
    <s v="16025.0106-Plant in Serv-Delay Plnt"/>
    <s v="XX"/>
    <s v="XX"/>
    <s v="0000"/>
    <s v="00000"/>
    <s v="Non Unitized"/>
    <s v="Non-unitized"/>
    <s v="PVC abandonment North Joyce"/>
    <s v="Addition"/>
    <s v="Addition-NonUnit"/>
    <x v="11"/>
    <x v="23"/>
    <x v="2"/>
    <x v="2"/>
    <s v="G376 - Mains"/>
    <s v="DH22400-252403S"/>
    <x v="7"/>
    <x v="7"/>
    <s v="PVC abandonment North Joyce"/>
    <n v="180.28"/>
  </r>
  <r>
    <n v="202410"/>
    <s v="032"/>
    <s v="16025.0106-Plant in Serv-Delay Plnt"/>
    <s v="XX"/>
    <s v="XX"/>
    <s v="0000"/>
    <s v="00000"/>
    <s v="Non Unitized"/>
    <s v="Non-unitized"/>
    <s v="PVC abandonment on Rutherford"/>
    <s v="Addition"/>
    <s v="Addition-NonUnit"/>
    <x v="11"/>
    <x v="144"/>
    <x v="2"/>
    <x v="2"/>
    <s v="G376 - Mains"/>
    <s v="DK22397-252406S"/>
    <x v="4"/>
    <x v="4"/>
    <s v="PVC abandonment on Rutherford"/>
    <n v="433.77"/>
  </r>
  <r>
    <n v="202410"/>
    <s v="032"/>
    <s v="16025.0106-Plant in Serv-Delay Plnt"/>
    <s v="XX"/>
    <s v="XX"/>
    <s v="0000"/>
    <s v="00000"/>
    <s v="Non Unitized"/>
    <s v="Non-unitized"/>
    <s v="PVC replacement at 3686 N. Garnet C"/>
    <s v="Addition"/>
    <s v="Addition-NonUnit"/>
    <x v="19"/>
    <x v="119"/>
    <x v="2"/>
    <x v="2"/>
    <s v="G376 - Mains"/>
    <s v="DH22221-252403S"/>
    <x v="7"/>
    <x v="7"/>
    <s v="PVC replacement at 3686 N. Garnet C"/>
    <n v="52107.85"/>
  </r>
  <r>
    <n v="202410"/>
    <s v="032"/>
    <s v="16025.0106-Plant in Serv-Delay Plnt"/>
    <s v="XX"/>
    <s v="XX"/>
    <s v="0000"/>
    <s v="00000"/>
    <s v="Non Unitized"/>
    <s v="Non-unitized"/>
    <s v="PVC replacement at 3829 London Brid"/>
    <s v="Addition"/>
    <s v="Addition-NonUnit"/>
    <x v="11"/>
    <x v="145"/>
    <x v="2"/>
    <x v="2"/>
    <s v="G376 - Mains"/>
    <s v="DH22174-252403S"/>
    <x v="7"/>
    <x v="7"/>
    <s v="PVC replacement at 3829 London Brid"/>
    <n v="17891.900000000001"/>
  </r>
  <r>
    <n v="202410"/>
    <s v="032"/>
    <s v="16025.0106-Plant in Serv-Delay Plnt"/>
    <s v="XX"/>
    <s v="XX"/>
    <s v="0000"/>
    <s v="00000"/>
    <s v="Non Unitized"/>
    <s v="Non-unitized"/>
    <s v="PVC replacement on Packard from Mel"/>
    <s v="Addition"/>
    <s v="Addition-NonUnit"/>
    <x v="0"/>
    <x v="69"/>
    <x v="2"/>
    <x v="2"/>
    <s v="G376 - Mains"/>
    <s v="DK22310-252406S"/>
    <x v="4"/>
    <x v="4"/>
    <s v="PVC replacement on Packard from Mel"/>
    <n v="19477.099999999999"/>
  </r>
  <r>
    <n v="202410"/>
    <s v="032"/>
    <s v="16025.0106-Plant in Serv-Delay Plnt"/>
    <s v="XX"/>
    <s v="XX"/>
    <s v="0000"/>
    <s v="00000"/>
    <s v="Non Unitized"/>
    <s v="Non-unitized"/>
    <s v="Pine Dr PI Phase 1"/>
    <s v="Addition"/>
    <s v="Addition-NonUnit"/>
    <x v="10"/>
    <x v="39"/>
    <x v="2"/>
    <x v="2"/>
    <s v="G376 - Mains"/>
    <s v="DP22309-253500B"/>
    <x v="28"/>
    <x v="28"/>
    <s v="Pine Dr PI Phase 1"/>
    <n v="31687.03"/>
  </r>
  <r>
    <n v="202410"/>
    <s v="032"/>
    <s v="16025.0106-Plant in Serv-Delay Plnt"/>
    <s v="XX"/>
    <s v="XX"/>
    <s v="0000"/>
    <s v="00000"/>
    <s v="Non Unitized"/>
    <s v="Non-unitized"/>
    <s v="Pine Dr PI Phase 2"/>
    <s v="Addition"/>
    <s v="Addition-NonUnit"/>
    <x v="11"/>
    <x v="146"/>
    <x v="2"/>
    <x v="2"/>
    <s v="G376 - Mains"/>
    <s v="DP22318-253500B"/>
    <x v="28"/>
    <x v="28"/>
    <s v="Pine Dr PI Phase 2"/>
    <n v="16918.57"/>
  </r>
  <r>
    <n v="202410"/>
    <s v="032"/>
    <s v="16025.0106-Plant in Serv-Delay Plnt"/>
    <s v="XX"/>
    <s v="XX"/>
    <s v="0000"/>
    <s v="00000"/>
    <s v="Non Unitized"/>
    <s v="Non-unitized"/>
    <s v="Replace 3' of 2&quot; STL Gas Main in Fr"/>
    <s v="Addition"/>
    <s v="Addition-NonUnit"/>
    <x v="10"/>
    <x v="136"/>
    <x v="2"/>
    <x v="2"/>
    <s v="G376 - Mains"/>
    <s v="DS22384-256100A"/>
    <x v="9"/>
    <x v="9"/>
    <s v="Replace 3' of 2&quot; STL Gas Main in Fr"/>
    <n v="1983.81"/>
  </r>
  <r>
    <n v="202410"/>
    <s v="032"/>
    <s v="16025.0106-Plant in Serv-Delay Plnt"/>
    <s v="XX"/>
    <s v="XX"/>
    <s v="0000"/>
    <s v="00000"/>
    <s v="Non Unitized"/>
    <s v="Non-unitized"/>
    <s v="Replace 6' of 2&quot; STL Gas Main due t"/>
    <s v="Addition"/>
    <s v="Addition-NonUnit"/>
    <x v="0"/>
    <x v="66"/>
    <x v="2"/>
    <x v="2"/>
    <s v="G376 - Mains"/>
    <s v="DS22350-256100A"/>
    <x v="9"/>
    <x v="9"/>
    <s v="Replace 6' of 2&quot; STL Gas Main due t"/>
    <n v="112.51"/>
  </r>
  <r>
    <n v="202410"/>
    <s v="032"/>
    <s v="16025.0106-Plant in Serv-Delay Plnt"/>
    <s v="XX"/>
    <s v="XX"/>
    <s v="0000"/>
    <s v="00000"/>
    <s v="Non Unitized"/>
    <s v="Non-unitized"/>
    <s v="SI - Mineral Park @ Irrigation Well"/>
    <s v="Addition"/>
    <s v="Addition-NonUnit"/>
    <x v="11"/>
    <x v="30"/>
    <x v="2"/>
    <x v="2"/>
    <s v="G376 - Mains"/>
    <s v="DK22355-252400S"/>
    <x v="5"/>
    <x v="5"/>
    <s v="[WMS Transfer]-SI - Mineral Park @"/>
    <n v="7815.13"/>
  </r>
  <r>
    <n v="202410"/>
    <s v="032"/>
    <s v="16025.0106-Plant in Serv-Delay Plnt"/>
    <s v="XX"/>
    <s v="XX"/>
    <s v="0000"/>
    <s v="00000"/>
    <s v="Non Unitized"/>
    <s v="Non-unitized"/>
    <s v="South Ranch Phase 3A"/>
    <s v="Addition"/>
    <s v="Addition-NonUnit"/>
    <x v="11"/>
    <x v="44"/>
    <x v="2"/>
    <x v="2"/>
    <s v="G376 - Mains"/>
    <s v="DP22349-253100A"/>
    <x v="6"/>
    <x v="6"/>
    <s v="South Ranch Phase 3A"/>
    <n v="39577.22"/>
  </r>
  <r>
    <n v="202410"/>
    <s v="032"/>
    <s v="16025.0106-Plant in Serv-Delay Plnt"/>
    <s v="XX"/>
    <s v="XX"/>
    <s v="0000"/>
    <s v="00000"/>
    <s v="Non Unitized"/>
    <s v="Non-unitized"/>
    <s v="THE ELKWOOD MLE 1002 N FOURTH ST"/>
    <s v="Addition"/>
    <s v="Addition-NonUnit"/>
    <x v="10"/>
    <x v="137"/>
    <x v="2"/>
    <x v="2"/>
    <s v="G376 - Mains"/>
    <s v="DF22271-251100A"/>
    <x v="3"/>
    <x v="3"/>
    <s v="THE ELKWOOD MLE 1002 N FOURTH ST"/>
    <n v="1732.41"/>
  </r>
  <r>
    <n v="202410"/>
    <s v="032"/>
    <s v="16025.0106-Plant in Serv-Delay Plnt"/>
    <s v="XX"/>
    <s v="XX"/>
    <s v="0000"/>
    <s v="00000"/>
    <s v="Non Unitized"/>
    <s v="Non-unitized"/>
    <s v="Venice Way MLE"/>
    <s v="Addition"/>
    <s v="Addition-NonUnit"/>
    <x v="11"/>
    <x v="23"/>
    <x v="2"/>
    <x v="2"/>
    <s v="G376 - Mains"/>
    <s v="DP22383-253100A"/>
    <x v="6"/>
    <x v="6"/>
    <s v="Venice Way MLE"/>
    <n v="5912.39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2"/>
    <x v="2"/>
    <s v="G376 - Mains"/>
    <s v="256387A"/>
    <x v="15"/>
    <x v="15"/>
    <s v="Other Distr Eq CP - Bl - Nog"/>
    <n v="-5298.52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3"/>
    <x v="2"/>
    <x v="2"/>
    <s v="G376 - Mains"/>
    <s v="DH22269-252403S"/>
    <x v="7"/>
    <x v="7"/>
    <s v="William-Ted-Dawn PVC Abandonment"/>
    <n v="-5968.02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98"/>
    <x v="2"/>
    <x v="2"/>
    <s v="G376 - Mains"/>
    <s v="DK22322-252100A"/>
    <x v="8"/>
    <x v="8"/>
    <s v="DMG - 1480 Devlin Ave"/>
    <n v="-180.04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98"/>
    <x v="2"/>
    <x v="2"/>
    <s v="G376 - Mains"/>
    <s v="DK22322-252100A"/>
    <x v="8"/>
    <x v="8"/>
    <s v="DMG - 1480 Devlin Ave"/>
    <n v="-837.28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2"/>
    <x v="2"/>
    <x v="2"/>
    <s v="G376 - Mains"/>
    <s v="DF22304-251100A"/>
    <x v="3"/>
    <x v="3"/>
    <s v="INSTALLING 2&quot; STL FROM LINDA VISTA"/>
    <n v="-54693.17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3"/>
    <x v="2"/>
    <x v="2"/>
    <s v="G376 - Mains"/>
    <s v="DF22347-251100A"/>
    <x v="3"/>
    <x v="3"/>
    <s v="2&quot; STL Hit Main on 4th Street"/>
    <n v="-6581.46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3"/>
    <x v="2"/>
    <x v="2"/>
    <s v="G376 - Mains"/>
    <s v="DH22269-252403S"/>
    <x v="7"/>
    <x v="7"/>
    <s v="William-Ted-Dawn PVC Abandonment"/>
    <n v="-245.05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47"/>
    <x v="2"/>
    <x v="2"/>
    <s v="G376 - Mains"/>
    <s v="DL22339-257100A"/>
    <x v="2"/>
    <x v="2"/>
    <s v="MLE 4045 Papermill Rd - TY"/>
    <n v="-1786.97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132"/>
    <x v="2"/>
    <x v="2"/>
    <s v="G376 - Mains"/>
    <s v="DF22319-251400S"/>
    <x v="25"/>
    <x v="25"/>
    <s v="ROCKRIDGE AND KITTREDGE RD MLE"/>
    <n v="-14203.9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19"/>
    <x v="2"/>
    <x v="2"/>
    <s v="G376 - Mains"/>
    <s v="DL22010-257100A"/>
    <x v="2"/>
    <x v="2"/>
    <s v="MLE Big Bear Estates LS"/>
    <n v="-16393.22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81"/>
    <x v="2"/>
    <x v="2"/>
    <s v="G376 - Mains"/>
    <s v="DL22353-257100A"/>
    <x v="2"/>
    <x v="2"/>
    <s v="Remove &amp; Install 2 &quot; Steel Pretest"/>
    <n v="-3456.87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81"/>
    <x v="2"/>
    <x v="2"/>
    <s v="G376 - Mains"/>
    <s v="DV22368-255100A"/>
    <x v="23"/>
    <x v="23"/>
    <s v="375 INSPIRATIONAL DR HIT LINE SEDON"/>
    <n v="-2381.0500000000002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133"/>
    <x v="2"/>
    <x v="2"/>
    <s v="G376 - Mains"/>
    <s v="DL22367-257100A"/>
    <x v="2"/>
    <x v="2"/>
    <s v="Removal &amp; Install 8th Av &amp; W Georgi"/>
    <n v="-10995.11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16"/>
    <x v="2"/>
    <x v="2"/>
    <s v="G376 - Mains"/>
    <s v="DP22162-253100A"/>
    <x v="6"/>
    <x v="6"/>
    <s v="645 Sky Terrace Dr. C&amp;M Repair"/>
    <n v="-1223.78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134"/>
    <x v="2"/>
    <x v="2"/>
    <s v="G376 - Mains"/>
    <s v="DF22274-251500B"/>
    <x v="24"/>
    <x v="24"/>
    <s v="SCHULTZ CREEK RELOCATE"/>
    <n v="-79392.11"/>
  </r>
  <r>
    <n v="202411"/>
    <s v="032"/>
    <s v="16025.0106-Plant in Serv-Delay Plnt"/>
    <s v="XX"/>
    <s v="XX"/>
    <s v="0000"/>
    <s v="00000"/>
    <s v="Non Unitized"/>
    <s v="Non-unitized"/>
    <s v="2&quot; PVC MAIN REPLACEMENT AT 2201 SAN"/>
    <s v="Addition"/>
    <s v="Addition-NonUnit"/>
    <x v="0"/>
    <x v="19"/>
    <x v="2"/>
    <x v="2"/>
    <s v="G376 - Mains"/>
    <s v="DH22346-252403S"/>
    <x v="7"/>
    <x v="7"/>
    <s v="2&quot; PVC MAIN REPLACEMENT AT 2201 SAN"/>
    <n v="2342.4"/>
  </r>
  <r>
    <n v="202411"/>
    <s v="032"/>
    <s v="16025.0106-Plant in Serv-Delay Plnt"/>
    <s v="XX"/>
    <s v="XX"/>
    <s v="0000"/>
    <s v="00000"/>
    <s v="Non Unitized"/>
    <s v="Non-unitized"/>
    <s v="251100A - MAINS"/>
    <s v="Addition"/>
    <s v="Addition-NonUnit"/>
    <x v="10"/>
    <x v="45"/>
    <x v="2"/>
    <x v="2"/>
    <s v="G376 - Mains"/>
    <s v="DF21922-251100A"/>
    <x v="3"/>
    <x v="3"/>
    <s v="251100A - MAINS"/>
    <n v="-3475.02"/>
  </r>
  <r>
    <n v="202411"/>
    <s v="032"/>
    <s v="16025.0106-Plant in Serv-Delay Plnt"/>
    <s v="XX"/>
    <s v="XX"/>
    <s v="0000"/>
    <s v="00000"/>
    <s v="Non Unitized"/>
    <s v="Non-unitized"/>
    <s v="ASPEN RIDGE ESTATES IIA-APPALOOSA S"/>
    <s v="Addition"/>
    <s v="Addition-NonUnit"/>
    <x v="11"/>
    <x v="138"/>
    <x v="2"/>
    <x v="2"/>
    <s v="G376 - Mains"/>
    <s v="DF22106-251100A"/>
    <x v="3"/>
    <x v="3"/>
    <s v="ASPEN RIDGE ESTATES IIA-APPALOOSA S"/>
    <n v="114.53"/>
  </r>
  <r>
    <n v="202411"/>
    <s v="032"/>
    <s v="16025.0106-Plant in Serv-Delay Plnt"/>
    <s v="XX"/>
    <s v="XX"/>
    <s v="0000"/>
    <s v="00000"/>
    <s v="Non Unitized"/>
    <s v="Non-unitized"/>
    <s v="CITY OF COTTONWOOD 10TH ST &amp; MAIN R"/>
    <s v="Addition"/>
    <s v="Addition-NonUnit"/>
    <x v="11"/>
    <x v="139"/>
    <x v="2"/>
    <x v="2"/>
    <s v="G376 - Mains"/>
    <s v="DV22354-255100A"/>
    <x v="23"/>
    <x v="23"/>
    <s v="CITY OF COTTONWOOD 10TH ST &amp; MAIN R"/>
    <n v="-512.64"/>
  </r>
  <r>
    <n v="202411"/>
    <s v="032"/>
    <s v="16025.0106-Plant in Serv-Delay Plnt"/>
    <s v="XX"/>
    <s v="XX"/>
    <s v="0000"/>
    <s v="00000"/>
    <s v="Non Unitized"/>
    <s v="Non-unitized"/>
    <s v="EMERGENCY MEADE LN 4&quot; STL MAIN"/>
    <s v="Addition"/>
    <s v="Addition-NonUnit"/>
    <x v="10"/>
    <x v="135"/>
    <x v="2"/>
    <x v="2"/>
    <s v="G376 - Mains"/>
    <s v="DF22370-251100A"/>
    <x v="3"/>
    <x v="3"/>
    <s v="EMERGENCY MEADE LN 4&quot; STL MAIN"/>
    <n v="-30.31"/>
  </r>
  <r>
    <n v="202411"/>
    <s v="032"/>
    <s v="16025.0106-Plant in Serv-Delay Plnt"/>
    <s v="XX"/>
    <s v="XX"/>
    <s v="0000"/>
    <s v="00000"/>
    <s v="Non Unitized"/>
    <s v="Non-unitized"/>
    <s v="FRONTIER UNMARKED MAIN"/>
    <s v="Addition"/>
    <s v="Addition-NonUnit"/>
    <x v="11"/>
    <x v="22"/>
    <x v="2"/>
    <x v="2"/>
    <s v="G376 - Mains"/>
    <s v="DF22389-251100A"/>
    <x v="3"/>
    <x v="3"/>
    <s v="FRONTIER UNMARKED MAIN"/>
    <n v="238.93"/>
  </r>
  <r>
    <n v="202411"/>
    <s v="032"/>
    <s v="16025.0106-Plant in Serv-Delay Plnt"/>
    <s v="XX"/>
    <s v="XX"/>
    <s v="0000"/>
    <s v="00000"/>
    <s v="Non Unitized"/>
    <s v="Non-unitized"/>
    <s v="HAMPTON INN RE-INSTALL MAIN"/>
    <s v="Addition"/>
    <s v="Addition-NonUnit"/>
    <x v="1"/>
    <x v="147"/>
    <x v="2"/>
    <x v="2"/>
    <s v="G376 - Mains"/>
    <s v="DF21730-251100A"/>
    <x v="3"/>
    <x v="3"/>
    <s v="HAMPTON INN RE-INSTALL MAIN"/>
    <n v="88446.46"/>
  </r>
  <r>
    <n v="202411"/>
    <s v="032"/>
    <s v="16025.0106-Plant in Serv-Delay Plnt"/>
    <s v="XX"/>
    <s v="XX"/>
    <s v="0000"/>
    <s v="00000"/>
    <s v="Non Unitized"/>
    <s v="Non-unitized"/>
    <s v="Jasper Phase 3A"/>
    <s v="Addition"/>
    <s v="Addition-NonUnit"/>
    <x v="10"/>
    <x v="20"/>
    <x v="2"/>
    <x v="2"/>
    <s v="G376 - Mains"/>
    <s v="DP22245-253100A"/>
    <x v="6"/>
    <x v="6"/>
    <s v="Jasper Phase 3A"/>
    <n v="4935.21"/>
  </r>
  <r>
    <n v="202411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119"/>
    <x v="2"/>
    <x v="2"/>
    <s v="G376 - Mains"/>
    <s v="DH22221-252403S"/>
    <x v="7"/>
    <x v="7"/>
    <s v="PVC replacement at 3686 N. Garnet C"/>
    <n v="-52107.85"/>
  </r>
  <r>
    <n v="202411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1"/>
    <x v="145"/>
    <x v="2"/>
    <x v="2"/>
    <s v="G376 - Mains"/>
    <s v="DH22174-252403S"/>
    <x v="7"/>
    <x v="7"/>
    <s v="PVC replacement at 3829 London Brid"/>
    <n v="-17891.900000000001"/>
  </r>
  <r>
    <n v="202411"/>
    <s v="032"/>
    <s v="16025.0106-Plant in Serv-Delay Plnt"/>
    <s v="XX"/>
    <s v="XX"/>
    <s v="0000"/>
    <s v="00000"/>
    <s v="Non Unitized"/>
    <s v="Non-unitized"/>
    <s v="MEADE LN 4&quot; STL MAIN REPAIR"/>
    <s v="Addition"/>
    <s v="Addition-NonUnit"/>
    <x v="11"/>
    <x v="141"/>
    <x v="2"/>
    <x v="2"/>
    <s v="G376 - Mains"/>
    <s v="DF22372-251100A"/>
    <x v="3"/>
    <x v="3"/>
    <s v="MEADE LN 4&quot; STL MAIN REPAIR"/>
    <n v="533.03"/>
  </r>
  <r>
    <n v="202411"/>
    <s v="032"/>
    <s v="16025.0106-Plant in Serv-Delay Plnt"/>
    <s v="XX"/>
    <s v="XX"/>
    <s v="0000"/>
    <s v="00000"/>
    <s v="Non Unitized"/>
    <s v="Non-unitized"/>
    <s v="MLE - Walleck Ranch Tract 1961-K"/>
    <s v="Addition"/>
    <s v="Addition-NonUnit"/>
    <x v="1"/>
    <x v="24"/>
    <x v="2"/>
    <x v="2"/>
    <s v="G376 - Mains"/>
    <s v="DK22282-252100A"/>
    <x v="8"/>
    <x v="8"/>
    <s v="MLE - Walleck Ranch Tract 1961-K"/>
    <n v="56878.61"/>
  </r>
  <r>
    <n v="202411"/>
    <s v="032"/>
    <s v="16025.0106-Plant in Serv-Delay Plnt"/>
    <s v="XX"/>
    <s v="XX"/>
    <s v="0000"/>
    <s v="00000"/>
    <s v="Non Unitized"/>
    <s v="Non-unitized"/>
    <s v="MLE 3461 Oak View Ln - LS"/>
    <s v="Addition"/>
    <s v="Addition-NonUnit"/>
    <x v="11"/>
    <x v="142"/>
    <x v="2"/>
    <x v="2"/>
    <s v="G376 - Mains"/>
    <s v="DL22345-257100A"/>
    <x v="2"/>
    <x v="2"/>
    <s v="MLE 3461 Oak View Ln - LS"/>
    <n v="6664.7"/>
  </r>
  <r>
    <n v="202411"/>
    <s v="032"/>
    <s v="16025.0106-Plant in Serv-Delay Plnt"/>
    <s v="XX"/>
    <s v="XX"/>
    <s v="0000"/>
    <s v="00000"/>
    <s v="Non Unitized"/>
    <s v="Non-unitized"/>
    <s v="MLE 518 Whispering Pines Ln - PT"/>
    <s v="Addition"/>
    <s v="Addition-NonUnit"/>
    <x v="11"/>
    <x v="143"/>
    <x v="2"/>
    <x v="2"/>
    <s v="G376 - Mains"/>
    <s v="DL22357-257100A"/>
    <x v="2"/>
    <x v="2"/>
    <s v="MLE 518 Whispering Pines Ln - PT"/>
    <n v="1149.51"/>
  </r>
  <r>
    <n v="202411"/>
    <s v="032"/>
    <s v="16025.0106-Plant in Serv-Delay Plnt"/>
    <s v="XX"/>
    <s v="XX"/>
    <s v="0000"/>
    <s v="00000"/>
    <s v="Non Unitized"/>
    <s v="Non-unitized"/>
    <s v="MLE 741 FOREST RD-BOWERS"/>
    <s v="Addition"/>
    <s v="Addition-NonUnit"/>
    <x v="1"/>
    <x v="55"/>
    <x v="2"/>
    <x v="2"/>
    <s v="G376 - Mains"/>
    <s v="DV22352-255100A"/>
    <x v="23"/>
    <x v="23"/>
    <s v="MLE 741 FOREST RD-BOWERS"/>
    <n v="10431.049999999999"/>
  </r>
  <r>
    <n v="202411"/>
    <s v="032"/>
    <s v="16025.0106-Plant in Serv-Delay Plnt"/>
    <s v="XX"/>
    <s v="XX"/>
    <s v="0000"/>
    <s v="00000"/>
    <s v="Non Unitized"/>
    <s v="Non-unitized"/>
    <s v="Main extention to replace PVC servi"/>
    <s v="Addition"/>
    <s v="Addition-NonUnit"/>
    <x v="11"/>
    <x v="143"/>
    <x v="2"/>
    <x v="2"/>
    <s v="G376 - Mains"/>
    <s v="DH22374-252403S"/>
    <x v="7"/>
    <x v="7"/>
    <s v="Main extention to replace PVC servi"/>
    <n v="33644.99"/>
  </r>
  <r>
    <n v="202411"/>
    <s v="032"/>
    <s v="16025.0106-Plant in Serv-Delay Plnt"/>
    <s v="XX"/>
    <s v="XX"/>
    <s v="0000"/>
    <s v="00000"/>
    <s v="Non Unitized"/>
    <s v="Non-unitized"/>
    <s v="Other Distr Eq CP - Bl - Nog"/>
    <s v="Addition"/>
    <s v="Addition-NonUnit"/>
    <x v="3"/>
    <x v="111"/>
    <x v="2"/>
    <x v="2"/>
    <s v="G376 - Mains"/>
    <s v="256387A"/>
    <x v="15"/>
    <x v="15"/>
    <s v="Other Distr Eq CP - Bl - Nog"/>
    <n v="65.849999999999994"/>
  </r>
  <r>
    <n v="202411"/>
    <s v="032"/>
    <s v="16025.0106-Plant in Serv-Delay Plnt"/>
    <s v="XX"/>
    <s v="XX"/>
    <s v="0000"/>
    <s v="00000"/>
    <s v="Non Unitized"/>
    <s v="Non-unitized"/>
    <s v="Other Distr Equip CP-Bl - SL"/>
    <s v="Addition"/>
    <s v="Addition-NonUnit"/>
    <x v="20"/>
    <x v="112"/>
    <x v="2"/>
    <x v="2"/>
    <s v="G376 - Mains"/>
    <s v="257387A"/>
    <x v="16"/>
    <x v="16"/>
    <s v="Other Distr Equip CP-Bl - SL"/>
    <n v="9860.2199999999993"/>
  </r>
  <r>
    <n v="202411"/>
    <s v="032"/>
    <s v="16025.0106-Plant in Serv-Delay Plnt"/>
    <s v="XX"/>
    <s v="XX"/>
    <s v="0000"/>
    <s v="00000"/>
    <s v="Non Unitized"/>
    <s v="Non-unitized"/>
    <s v="PVC Replacement On Potter Ave from"/>
    <s v="Addition"/>
    <s v="Addition-NonUnit"/>
    <x v="11"/>
    <x v="23"/>
    <x v="2"/>
    <x v="2"/>
    <s v="G376 - Mains"/>
    <s v="DK22312-252406S"/>
    <x v="4"/>
    <x v="4"/>
    <s v="PVC Replacement On Potter Ave from"/>
    <n v="155692.59"/>
  </r>
  <r>
    <n v="202411"/>
    <s v="032"/>
    <s v="16025.0106-Plant in Serv-Delay Plnt"/>
    <s v="XX"/>
    <s v="XX"/>
    <s v="0000"/>
    <s v="00000"/>
    <s v="Non Unitized"/>
    <s v="Non-unitized"/>
    <s v="PVC Replacment at 3255 Rutherford s"/>
    <s v="Addition"/>
    <s v="Addition-NonUnit"/>
    <x v="10"/>
    <x v="22"/>
    <x v="2"/>
    <x v="2"/>
    <s v="G376 - Mains"/>
    <s v="DK22364-252406S"/>
    <x v="4"/>
    <x v="4"/>
    <s v="PVC Replacment at 3255 Rutherford s"/>
    <n v="54165.08"/>
  </r>
  <r>
    <n v="202411"/>
    <s v="032"/>
    <s v="16025.0106-Plant in Serv-Delay Plnt"/>
    <s v="XX"/>
    <s v="XX"/>
    <s v="0000"/>
    <s v="00000"/>
    <s v="Non Unitized"/>
    <s v="Non-unitized"/>
    <s v="PVC abandonment North Joyce"/>
    <s v="Addition"/>
    <s v="Addition-NonUnit"/>
    <x v="11"/>
    <x v="23"/>
    <x v="2"/>
    <x v="2"/>
    <s v="G376 - Mains"/>
    <s v="DH22400-252403S"/>
    <x v="7"/>
    <x v="7"/>
    <s v="PVC abandonment North Joyce"/>
    <n v="11536"/>
  </r>
  <r>
    <n v="202411"/>
    <s v="032"/>
    <s v="16025.0106-Plant in Serv-Delay Plnt"/>
    <s v="XX"/>
    <s v="XX"/>
    <s v="0000"/>
    <s v="00000"/>
    <s v="Non Unitized"/>
    <s v="Non-unitized"/>
    <s v="PVC abandonment behind Diane and Jo"/>
    <s v="Addition"/>
    <s v="Addition-NonUnit"/>
    <x v="1"/>
    <x v="148"/>
    <x v="2"/>
    <x v="2"/>
    <s v="G376 - Mains"/>
    <s v="DH22399-252403S"/>
    <x v="7"/>
    <x v="7"/>
    <s v="PVC abandonment behind Diane and Jo"/>
    <n v="23318.12"/>
  </r>
  <r>
    <n v="202411"/>
    <s v="032"/>
    <s v="16025.0106-Plant in Serv-Delay Plnt"/>
    <s v="XX"/>
    <s v="XX"/>
    <s v="0000"/>
    <s v="00000"/>
    <s v="Non Unitized"/>
    <s v="Non-unitized"/>
    <s v="PVC abandonment on Rutherford"/>
    <s v="Addition"/>
    <s v="Addition-NonUnit"/>
    <x v="11"/>
    <x v="144"/>
    <x v="2"/>
    <x v="2"/>
    <s v="G376 - Mains"/>
    <s v="DK22397-252406S"/>
    <x v="4"/>
    <x v="4"/>
    <s v="PVC abandonment on Rutherford"/>
    <n v="-433.77"/>
  </r>
  <r>
    <n v="202411"/>
    <s v="032"/>
    <s v="16025.0106-Plant in Serv-Delay Plnt"/>
    <s v="XX"/>
    <s v="XX"/>
    <s v="0000"/>
    <s v="00000"/>
    <s v="Non Unitized"/>
    <s v="Non-unitized"/>
    <s v="Pine Dr PI Phase 1"/>
    <s v="Addition"/>
    <s v="Addition-NonUnit"/>
    <x v="10"/>
    <x v="39"/>
    <x v="2"/>
    <x v="2"/>
    <s v="G376 - Mains"/>
    <s v="DP22309-253500B"/>
    <x v="28"/>
    <x v="28"/>
    <s v="Pine Dr PI Phase 1"/>
    <n v="8257.64"/>
  </r>
  <r>
    <n v="202411"/>
    <s v="032"/>
    <s v="16025.0106-Plant in Serv-Delay Plnt"/>
    <s v="XX"/>
    <s v="XX"/>
    <s v="0000"/>
    <s v="00000"/>
    <s v="Non Unitized"/>
    <s v="Non-unitized"/>
    <s v="Pine Dr PI Phase 2"/>
    <s v="Addition"/>
    <s v="Addition-NonUnit"/>
    <x v="11"/>
    <x v="146"/>
    <x v="2"/>
    <x v="2"/>
    <s v="G376 - Mains"/>
    <s v="DP22318-253500B"/>
    <x v="28"/>
    <x v="28"/>
    <s v="Pine Dr PI Phase 2"/>
    <n v="73938.2"/>
  </r>
  <r>
    <n v="202411"/>
    <s v="032"/>
    <s v="16025.0106-Plant in Serv-Delay Plnt"/>
    <s v="XX"/>
    <s v="XX"/>
    <s v="0000"/>
    <s v="00000"/>
    <s v="Non Unitized"/>
    <s v="Non-unitized"/>
    <s v="Remove/Install 4&quot; STL FB Pipe Prair"/>
    <s v="Addition"/>
    <s v="Addition-NonUnit"/>
    <x v="1"/>
    <x v="149"/>
    <x v="2"/>
    <x v="2"/>
    <s v="G376 - Mains"/>
    <s v="DL22411-257400S"/>
    <x v="22"/>
    <x v="22"/>
    <s v="Remove/Install 4&quot; STL FB Pipe Prair"/>
    <n v="17499.8"/>
  </r>
  <r>
    <n v="202411"/>
    <s v="032"/>
    <s v="16025.0106-Plant in Serv-Delay Plnt"/>
    <s v="XX"/>
    <s v="XX"/>
    <s v="0000"/>
    <s v="00000"/>
    <s v="Non Unitized"/>
    <s v="Non-unitized"/>
    <s v="Replace 3' of 2&quot; STL Gas Main in Fr"/>
    <s v="Addition"/>
    <s v="Addition-NonUnit"/>
    <x v="10"/>
    <x v="136"/>
    <x v="2"/>
    <x v="2"/>
    <s v="G376 - Mains"/>
    <s v="DS22384-256100A"/>
    <x v="9"/>
    <x v="9"/>
    <s v="Replace 3' of 2&quot; STL Gas Main in Fr"/>
    <n v="799.93"/>
  </r>
  <r>
    <n v="202411"/>
    <s v="032"/>
    <s v="16025.0106-Plant in Serv-Delay Plnt"/>
    <s v="XX"/>
    <s v="XX"/>
    <s v="0000"/>
    <s v="00000"/>
    <s v="Non Unitized"/>
    <s v="Non-unitized"/>
    <s v="SI - Mineral Park @ Irrigation Well"/>
    <s v="Addition"/>
    <s v="Addition-NonUnit"/>
    <x v="11"/>
    <x v="30"/>
    <x v="2"/>
    <x v="2"/>
    <s v="G376 - Mains"/>
    <s v="DK22355-252400S"/>
    <x v="5"/>
    <x v="5"/>
    <s v="[WMS Transfer]-SI - Mineral Park @"/>
    <n v="4757.76"/>
  </r>
  <r>
    <n v="202411"/>
    <s v="032"/>
    <s v="16025.0106-Plant in Serv-Delay Plnt"/>
    <s v="XX"/>
    <s v="XX"/>
    <s v="0000"/>
    <s v="00000"/>
    <s v="Non Unitized"/>
    <s v="Non-unitized"/>
    <s v="SI - Mission Wells 4&quot; Isolation Val"/>
    <s v="Addition"/>
    <s v="Addition-NonUnit"/>
    <x v="1"/>
    <x v="30"/>
    <x v="2"/>
    <x v="2"/>
    <s v="G376 - Mains"/>
    <s v="DK22356-252400S"/>
    <x v="5"/>
    <x v="5"/>
    <s v="[WMS Transfer]-SI - Mission Wells 4"/>
    <n v="885.99"/>
  </r>
  <r>
    <n v="202411"/>
    <s v="032"/>
    <s v="16025.0106-Plant in Serv-Delay Plnt"/>
    <s v="XX"/>
    <s v="XX"/>
    <s v="0000"/>
    <s v="00000"/>
    <s v="Non Unitized"/>
    <s v="Non-unitized"/>
    <s v="SYCAMORE VISTA LLC MLE"/>
    <s v="Addition"/>
    <s v="Addition-NonUnit"/>
    <x v="1"/>
    <x v="150"/>
    <x v="2"/>
    <x v="2"/>
    <s v="G376 - Mains"/>
    <s v="DV22392-255100A"/>
    <x v="23"/>
    <x v="23"/>
    <s v="SYCAMORE VISTA LLC MLE"/>
    <n v="22995.919999999998"/>
  </r>
  <r>
    <n v="202411"/>
    <s v="032"/>
    <s v="16025.0106-Plant in Serv-Delay Plnt"/>
    <s v="XX"/>
    <s v="XX"/>
    <s v="0000"/>
    <s v="00000"/>
    <s v="Non Unitized"/>
    <s v="Non-unitized"/>
    <s v="South Ranch Phase 3A"/>
    <s v="Addition"/>
    <s v="Addition-NonUnit"/>
    <x v="11"/>
    <x v="44"/>
    <x v="2"/>
    <x v="2"/>
    <s v="G376 - Mains"/>
    <s v="DP22349-253100A"/>
    <x v="6"/>
    <x v="6"/>
    <s v="South Ranch Phase 3A"/>
    <n v="10226.89"/>
  </r>
  <r>
    <n v="202411"/>
    <s v="032"/>
    <s v="16025.0106-Plant in Serv-Delay Plnt"/>
    <s v="XX"/>
    <s v="XX"/>
    <s v="0000"/>
    <s v="00000"/>
    <s v="Non Unitized"/>
    <s v="Non-unitized"/>
    <s v="THE ELKWOOD MLE 1002 N FOURTH ST"/>
    <s v="Addition"/>
    <s v="Addition-NonUnit"/>
    <x v="10"/>
    <x v="137"/>
    <x v="2"/>
    <x v="2"/>
    <s v="G376 - Mains"/>
    <s v="DF22271-251100A"/>
    <x v="3"/>
    <x v="3"/>
    <s v="THE ELKWOOD MLE 1002 N FOURTH ST"/>
    <n v="114.92"/>
  </r>
  <r>
    <n v="202411"/>
    <s v="032"/>
    <s v="16025.0106-Plant in Serv-Delay Plnt"/>
    <s v="XX"/>
    <s v="XX"/>
    <s v="0000"/>
    <s v="00000"/>
    <s v="Non Unitized"/>
    <s v="Non-unitized"/>
    <s v="Venice Way MLE"/>
    <s v="Addition"/>
    <s v="Addition-NonUnit"/>
    <x v="11"/>
    <x v="23"/>
    <x v="2"/>
    <x v="2"/>
    <s v="G376 - Mains"/>
    <s v="DP22383-253100A"/>
    <x v="6"/>
    <x v="6"/>
    <s v="Venice Way MLE"/>
    <n v="6707.75"/>
  </r>
  <r>
    <n v="202411"/>
    <s v="032"/>
    <s v="16025.0106-Plant in Serv-Delay Plnt"/>
    <s v="XX"/>
    <s v="XX"/>
    <s v="0000"/>
    <s v="00000"/>
    <s v="Non Unitized"/>
    <s v="Non-unitized"/>
    <s v="View Dr PI"/>
    <s v="Addition"/>
    <s v="Addition-NonUnit"/>
    <x v="1"/>
    <x v="151"/>
    <x v="2"/>
    <x v="2"/>
    <s v="G376 - Mains"/>
    <s v="DP22361-253500B"/>
    <x v="28"/>
    <x v="28"/>
    <s v="View Dr PI"/>
    <n v="179182.68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2"/>
    <x v="2"/>
    <x v="2"/>
    <s v="G376 - Mains"/>
    <s v="257387A"/>
    <x v="16"/>
    <x v="16"/>
    <s v="Other Distr Equip CP-Bl - SL"/>
    <n v="-53.06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3"/>
    <x v="2"/>
    <x v="2"/>
    <s v="G376 - Mains"/>
    <s v="DP22118-253378A"/>
    <x v="1"/>
    <x v="1"/>
    <s v="Jenna Reg Station"/>
    <n v="-9631.8700000000008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06"/>
    <x v="2"/>
    <x v="2"/>
    <s v="G376 - Mains"/>
    <s v="DF21916-251500B"/>
    <x v="24"/>
    <x v="24"/>
    <s v="MILTON AND UNIVERSITY MAIN REALIGNM"/>
    <n v="-150577.26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3"/>
    <x v="2"/>
    <x v="2"/>
    <s v="G376 - Mains"/>
    <s v="DP22118-253378A"/>
    <x v="1"/>
    <x v="1"/>
    <s v="Jenna Reg Station"/>
    <n v="-723.03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6"/>
    <x v="2"/>
    <x v="2"/>
    <s v="G376 - Mains"/>
    <s v="DF21916-251500B"/>
    <x v="24"/>
    <x v="24"/>
    <s v="MILTON AND UNIVERSITY MAIN REALIGNM"/>
    <n v="-33405.120000000003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15"/>
    <x v="2"/>
    <x v="2"/>
    <s v="G376 - Mains"/>
    <s v="DH22287-252403S"/>
    <x v="7"/>
    <x v="7"/>
    <s v="PVC Replacement at 3032 London Brid"/>
    <n v="-377555.12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15"/>
    <x v="2"/>
    <x v="2"/>
    <s v="G376 - Mains"/>
    <s v="DH22288-252403S"/>
    <x v="7"/>
    <x v="7"/>
    <s v="PVC Replacement at 3398 London Brid"/>
    <n v="-105865.83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69"/>
    <x v="2"/>
    <x v="2"/>
    <s v="G376 - Mains"/>
    <s v="DP22257-253100A"/>
    <x v="6"/>
    <x v="6"/>
    <s v="Jasper Phase 3B"/>
    <n v="-94889.86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130"/>
    <x v="2"/>
    <x v="2"/>
    <s v="G376 - Mains"/>
    <s v="DH22348-252100A"/>
    <x v="8"/>
    <x v="8"/>
    <s v="2&quot; PVC Main Repair at Sea Angler an"/>
    <n v="-7092.55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69"/>
    <x v="2"/>
    <x v="2"/>
    <s v="G376 - Mains"/>
    <s v="DK22310-252406S"/>
    <x v="4"/>
    <x v="4"/>
    <s v="PVC replacement on Packard from Mel"/>
    <n v="-188416.11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66"/>
    <x v="2"/>
    <x v="2"/>
    <s v="G376 - Mains"/>
    <s v="DS22350-256100A"/>
    <x v="9"/>
    <x v="9"/>
    <s v="Replace 6' of 2&quot; STL Gas Main due t"/>
    <n v="-6151.05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81"/>
    <x v="2"/>
    <x v="2"/>
    <s v="G376 - Mains"/>
    <s v="DL22262-257100A"/>
    <x v="2"/>
    <x v="2"/>
    <s v="2&quot; Valve Replacement Oak St - WN"/>
    <n v="-6284.59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45"/>
    <x v="2"/>
    <x v="2"/>
    <s v="G376 - Mains"/>
    <s v="DF22030-251100A"/>
    <x v="3"/>
    <x v="3"/>
    <s v="KACHINA HIGHLANDS PHASE III MLE"/>
    <n v="-71611.38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68"/>
    <x v="2"/>
    <x v="2"/>
    <s v="G376 - Mains"/>
    <s v="DK22335-252100A"/>
    <x v="8"/>
    <x v="8"/>
    <s v="DMG - 672 Carlton St."/>
    <n v="-1205.53"/>
  </r>
  <r>
    <n v="202412"/>
    <s v="032"/>
    <s v="16025.0106-Plant in Serv-Delay Plnt"/>
    <s v="XX"/>
    <s v="XX"/>
    <s v="0000"/>
    <s v="00000"/>
    <s v="Non Unitized"/>
    <s v="Non-unitized"/>
    <s v="1204 Cloudburst Dr. C&amp;M Repair"/>
    <s v="Addition"/>
    <s v="Addition-NonUnit"/>
    <x v="12"/>
    <x v="152"/>
    <x v="2"/>
    <x v="2"/>
    <s v="G376 - Mains"/>
    <s v="DP22380-253100A"/>
    <x v="6"/>
    <x v="6"/>
    <s v="1204 Cloudburst Dr. C&amp;M Repair"/>
    <n v="1517.12"/>
  </r>
  <r>
    <n v="202412"/>
    <s v="032"/>
    <s v="16025.0106-Plant in Serv-Delay Plnt"/>
    <s v="XX"/>
    <s v="XX"/>
    <s v="0000"/>
    <s v="00000"/>
    <s v="Non Unitized"/>
    <s v="Non-unitized"/>
    <s v="2&quot; PE Main Leak Repair at 2680 Sout"/>
    <s v="Addition"/>
    <s v="Addition-NonUnit"/>
    <x v="12"/>
    <x v="143"/>
    <x v="2"/>
    <x v="2"/>
    <s v="G376 - Mains"/>
    <s v="DH22402-252100A"/>
    <x v="8"/>
    <x v="8"/>
    <s v="2&quot; PE Main Leak Repair at 2680 Sout"/>
    <n v="453.27"/>
  </r>
  <r>
    <n v="202412"/>
    <s v="032"/>
    <s v="16025.0106-Plant in Serv-Delay Plnt"/>
    <s v="XX"/>
    <s v="XX"/>
    <s v="0000"/>
    <s v="00000"/>
    <s v="Non Unitized"/>
    <s v="Non-unitized"/>
    <s v="2&quot; PVC MAIN REPLACEMENT AT 2201 SAN"/>
    <s v="Addition"/>
    <s v="Addition-NonUnit"/>
    <x v="0"/>
    <x v="19"/>
    <x v="2"/>
    <x v="2"/>
    <s v="G376 - Mains"/>
    <s v="DH22346-252403S"/>
    <x v="7"/>
    <x v="7"/>
    <s v="2&quot; PVC MAIN REPLACEMENT AT 2201 SAN"/>
    <n v="15704.12"/>
  </r>
  <r>
    <n v="202412"/>
    <s v="032"/>
    <s v="16025.0106-Plant in Serv-Delay Plnt"/>
    <s v="XX"/>
    <s v="XX"/>
    <s v="0000"/>
    <s v="00000"/>
    <s v="Non Unitized"/>
    <s v="Non-unitized"/>
    <s v="2&quot; PVC Main Replacement at 1559 Cat"/>
    <s v="Addition"/>
    <s v="Addition-NonUnit"/>
    <x v="12"/>
    <x v="153"/>
    <x v="2"/>
    <x v="2"/>
    <s v="G376 - Mains"/>
    <s v="DH22405-252100A"/>
    <x v="8"/>
    <x v="8"/>
    <s v="2&quot; PVC Main Replacement at 1559 Cat"/>
    <n v="605.21"/>
  </r>
  <r>
    <n v="202412"/>
    <s v="032"/>
    <s v="16025.0106-Plant in Serv-Delay Plnt"/>
    <s v="XX"/>
    <s v="XX"/>
    <s v="0000"/>
    <s v="00000"/>
    <s v="Non Unitized"/>
    <s v="Non-unitized"/>
    <s v="4&quot; PE Main Replacement at 6510 Show"/>
    <s v="Addition"/>
    <s v="Addition-NonUnit"/>
    <x v="12"/>
    <x v="138"/>
    <x v="2"/>
    <x v="2"/>
    <s v="G376 - Mains"/>
    <s v="DH22395-252100A"/>
    <x v="8"/>
    <x v="8"/>
    <s v="4&quot; PE Main Replacement at 6510 Show"/>
    <n v="336.43"/>
  </r>
  <r>
    <n v="202412"/>
    <s v="032"/>
    <s v="16025.0106-Plant in Serv-Delay Plnt"/>
    <s v="XX"/>
    <s v="XX"/>
    <s v="0000"/>
    <s v="00000"/>
    <s v="Non Unitized"/>
    <s v="Non-unitized"/>
    <s v="Bradshaw Dr. and Jacob Ln. C&amp;M Repa"/>
    <s v="Addition"/>
    <s v="Addition-NonUnit"/>
    <x v="10"/>
    <x v="39"/>
    <x v="2"/>
    <x v="2"/>
    <s v="G376 - Mains"/>
    <s v="DP22378-253100A"/>
    <x v="6"/>
    <x v="6"/>
    <s v="Bradshaw Dr. and Jacob Ln. C&amp;M Repa"/>
    <n v="536.44000000000005"/>
  </r>
  <r>
    <n v="202412"/>
    <s v="032"/>
    <s v="16025.0106-Plant in Serv-Delay Plnt"/>
    <s v="XX"/>
    <s v="XX"/>
    <s v="0000"/>
    <s v="00000"/>
    <s v="Non Unitized"/>
    <s v="Non-unitized"/>
    <s v="DMG - 1570 E Devlin Ave"/>
    <s v="Addition"/>
    <s v="Addition-NonUnit"/>
    <x v="12"/>
    <x v="46"/>
    <x v="2"/>
    <x v="2"/>
    <s v="G376 - Mains"/>
    <s v="DK22387-252100A"/>
    <x v="8"/>
    <x v="8"/>
    <s v="DMG - 1570 E Devlin Ave"/>
    <n v="4055.44"/>
  </r>
  <r>
    <n v="202412"/>
    <s v="032"/>
    <s v="16025.0106-Plant in Serv-Delay Plnt"/>
    <s v="XX"/>
    <s v="XX"/>
    <s v="0000"/>
    <s v="00000"/>
    <s v="Non Unitized"/>
    <s v="Non-unitized"/>
    <s v="DMG - 1721 Florence Ave"/>
    <s v="Addition"/>
    <s v="Addition-NonUnit"/>
    <x v="12"/>
    <x v="154"/>
    <x v="2"/>
    <x v="2"/>
    <s v="G376 - Mains"/>
    <s v="DK22388-252100A"/>
    <x v="8"/>
    <x v="8"/>
    <s v="DMG - 1721 Florence Ave"/>
    <n v="6199.53"/>
  </r>
  <r>
    <n v="202412"/>
    <s v="032"/>
    <s v="16025.0106-Plant in Serv-Delay Plnt"/>
    <s v="XX"/>
    <s v="XX"/>
    <s v="0000"/>
    <s v="00000"/>
    <s v="Non Unitized"/>
    <s v="Non-unitized"/>
    <s v="Findlay MLE"/>
    <s v="Addition"/>
    <s v="Addition-NonUnit"/>
    <x v="12"/>
    <x v="155"/>
    <x v="2"/>
    <x v="2"/>
    <s v="G376 - Mains"/>
    <s v="DP22307-253100A"/>
    <x v="6"/>
    <x v="6"/>
    <s v="Findlay MLE"/>
    <n v="9541.23"/>
  </r>
  <r>
    <n v="202412"/>
    <s v="032"/>
    <s v="16025.0106-Plant in Serv-Delay Plnt"/>
    <s v="XX"/>
    <s v="XX"/>
    <s v="0000"/>
    <s v="00000"/>
    <s v="Non Unitized"/>
    <s v="Non-unitized"/>
    <s v="HAMPTON INN RE-INSTALL MAIN"/>
    <s v="Addition"/>
    <s v="Addition-NonUnit"/>
    <x v="1"/>
    <x v="147"/>
    <x v="2"/>
    <x v="2"/>
    <s v="G376 - Mains"/>
    <s v="DF21730-251100A"/>
    <x v="3"/>
    <x v="3"/>
    <s v="HAMPTON INN RE-INSTALL MAIN"/>
    <n v="21620.81"/>
  </r>
  <r>
    <n v="202412"/>
    <s v="032"/>
    <s v="16025.0106-Plant in Serv-Delay Plnt"/>
    <s v="XX"/>
    <s v="XX"/>
    <s v="0000"/>
    <s v="00000"/>
    <s v="Non Unitized"/>
    <s v="Non-unitized"/>
    <s v="MEADE LN 4&quot; STL MAIN REPAIR"/>
    <s v="Addition"/>
    <s v="Addition-NonUnit"/>
    <x v="11"/>
    <x v="141"/>
    <x v="2"/>
    <x v="2"/>
    <s v="G376 - Mains"/>
    <s v="DF22372-251100A"/>
    <x v="3"/>
    <x v="3"/>
    <s v="MEADE LN 4&quot; STL MAIN REPAIR"/>
    <n v="-56.41"/>
  </r>
  <r>
    <n v="202412"/>
    <s v="032"/>
    <s v="16025.0106-Plant in Serv-Delay Plnt"/>
    <s v="XX"/>
    <s v="XX"/>
    <s v="0000"/>
    <s v="00000"/>
    <s v="Non Unitized"/>
    <s v="Non-unitized"/>
    <s v="MLE - Walleck Ranch Tract 1961-K"/>
    <s v="Addition"/>
    <s v="Addition-NonUnit"/>
    <x v="1"/>
    <x v="24"/>
    <x v="2"/>
    <x v="2"/>
    <s v="G376 - Mains"/>
    <s v="DK22282-252100A"/>
    <x v="8"/>
    <x v="8"/>
    <s v="MLE - Walleck Ranch Tract 1961-K"/>
    <n v="644.24"/>
  </r>
  <r>
    <n v="202412"/>
    <s v="032"/>
    <s v="16025.0106-Plant in Serv-Delay Plnt"/>
    <s v="XX"/>
    <s v="XX"/>
    <s v="0000"/>
    <s v="00000"/>
    <s v="Non Unitized"/>
    <s v="Non-unitized"/>
    <s v="MLE 3461 Oak View Ln - LS"/>
    <s v="Addition"/>
    <s v="Addition-NonUnit"/>
    <x v="11"/>
    <x v="142"/>
    <x v="2"/>
    <x v="2"/>
    <s v="G376 - Mains"/>
    <s v="DL22345-257100A"/>
    <x v="2"/>
    <x v="2"/>
    <s v="MLE 3461 Oak View Ln - LS"/>
    <n v="2680.66"/>
  </r>
  <r>
    <n v="202412"/>
    <s v="032"/>
    <s v="16025.0106-Plant in Serv-Delay Plnt"/>
    <s v="XX"/>
    <s v="XX"/>
    <s v="0000"/>
    <s v="00000"/>
    <s v="Non Unitized"/>
    <s v="Non-unitized"/>
    <s v="MLE 518 Whispering Pines Ln - PT"/>
    <s v="Addition"/>
    <s v="Addition-NonUnit"/>
    <x v="11"/>
    <x v="143"/>
    <x v="2"/>
    <x v="2"/>
    <s v="G376 - Mains"/>
    <s v="DL22357-257100A"/>
    <x v="2"/>
    <x v="2"/>
    <s v="MLE 518 Whispering Pines Ln - PT"/>
    <n v="6.52"/>
  </r>
  <r>
    <n v="202412"/>
    <s v="032"/>
    <s v="16025.0106-Plant in Serv-Delay Plnt"/>
    <s v="XX"/>
    <s v="XX"/>
    <s v="0000"/>
    <s v="00000"/>
    <s v="Non Unitized"/>
    <s v="Non-unitized"/>
    <s v="MLE 741 FOREST RD-BOWERS"/>
    <s v="Addition"/>
    <s v="Addition-NonUnit"/>
    <x v="1"/>
    <x v="55"/>
    <x v="2"/>
    <x v="2"/>
    <s v="G376 - Mains"/>
    <s v="DV22352-255100A"/>
    <x v="23"/>
    <x v="23"/>
    <s v="MLE 741 FOREST RD-BOWERS"/>
    <n v="-2254.2800000000002"/>
  </r>
  <r>
    <n v="202412"/>
    <s v="032"/>
    <s v="16025.0106-Plant in Serv-Delay Plnt"/>
    <s v="XX"/>
    <s v="XX"/>
    <s v="0000"/>
    <s v="00000"/>
    <s v="Non Unitized"/>
    <s v="Non-unitized"/>
    <s v="Main extention to replace PVC servi"/>
    <s v="Addition"/>
    <s v="Addition-NonUnit"/>
    <x v="11"/>
    <x v="143"/>
    <x v="2"/>
    <x v="2"/>
    <s v="G376 - Mains"/>
    <s v="DH22374-252403S"/>
    <x v="7"/>
    <x v="7"/>
    <s v="Main extention to replace PVC servi"/>
    <n v="8421.85"/>
  </r>
  <r>
    <n v="202412"/>
    <s v="032"/>
    <s v="16025.0106-Plant in Serv-Delay Plnt"/>
    <s v="XX"/>
    <s v="XX"/>
    <s v="0000"/>
    <s v="00000"/>
    <s v="Non Unitized"/>
    <s v="Non-unitized"/>
    <s v="PVC Replacement On Potter Ave from"/>
    <s v="Addition"/>
    <s v="Addition-NonUnit"/>
    <x v="11"/>
    <x v="23"/>
    <x v="2"/>
    <x v="2"/>
    <s v="G376 - Mains"/>
    <s v="DK22312-252406S"/>
    <x v="4"/>
    <x v="4"/>
    <s v="PVC Replacement On Potter Ave from"/>
    <n v="48402.400000000001"/>
  </r>
  <r>
    <n v="202412"/>
    <s v="032"/>
    <s v="16025.0106-Plant in Serv-Delay Plnt"/>
    <s v="XX"/>
    <s v="XX"/>
    <s v="0000"/>
    <s v="00000"/>
    <s v="Non Unitized"/>
    <s v="Non-unitized"/>
    <s v="PVC Replacement on Potter from Bent"/>
    <s v="Addition"/>
    <s v="Addition-NonUnit"/>
    <x v="12"/>
    <x v="156"/>
    <x v="2"/>
    <x v="2"/>
    <s v="G376 - Mains"/>
    <s v="DK22358-252406S"/>
    <x v="4"/>
    <x v="4"/>
    <s v="PVC Replacement on Potter from Bent"/>
    <n v="13830.87"/>
  </r>
  <r>
    <n v="202412"/>
    <s v="032"/>
    <s v="16025.0106-Plant in Serv-Delay Plnt"/>
    <s v="XX"/>
    <s v="XX"/>
    <s v="0000"/>
    <s v="00000"/>
    <s v="Non Unitized"/>
    <s v="Non-unitized"/>
    <s v="PVC abandonment North Joyce"/>
    <s v="Addition"/>
    <s v="Addition-NonUnit"/>
    <x v="11"/>
    <x v="23"/>
    <x v="2"/>
    <x v="2"/>
    <s v="G376 - Mains"/>
    <s v="DH22400-252403S"/>
    <x v="7"/>
    <x v="7"/>
    <s v="PVC abandonment North Joyce"/>
    <n v="3364.57"/>
  </r>
  <r>
    <n v="202412"/>
    <s v="032"/>
    <s v="16025.0106-Plant in Serv-Delay Plnt"/>
    <s v="XX"/>
    <s v="XX"/>
    <s v="0000"/>
    <s v="00000"/>
    <s v="Non Unitized"/>
    <s v="Non-unitized"/>
    <s v="PVC abandonment behind Diane and Jo"/>
    <s v="Addition"/>
    <s v="Addition-NonUnit"/>
    <x v="1"/>
    <x v="148"/>
    <x v="2"/>
    <x v="2"/>
    <s v="G376 - Mains"/>
    <s v="DH22399-252403S"/>
    <x v="7"/>
    <x v="7"/>
    <s v="PVC abandonment behind Diane and Jo"/>
    <n v="7389.42"/>
  </r>
  <r>
    <n v="202412"/>
    <s v="032"/>
    <s v="16025.0106-Plant in Serv-Delay Plnt"/>
    <s v="XX"/>
    <s v="XX"/>
    <s v="0000"/>
    <s v="00000"/>
    <s v="Non Unitized"/>
    <s v="Non-unitized"/>
    <s v="Pine Dr PI Phase 1"/>
    <s v="Addition"/>
    <s v="Addition-NonUnit"/>
    <x v="10"/>
    <x v="39"/>
    <x v="2"/>
    <x v="2"/>
    <s v="G376 - Mains"/>
    <s v="DP22309-253500B"/>
    <x v="28"/>
    <x v="28"/>
    <s v="Pine Dr PI Phase 1"/>
    <n v="1857.59"/>
  </r>
  <r>
    <n v="202412"/>
    <s v="032"/>
    <s v="16025.0106-Plant in Serv-Delay Plnt"/>
    <s v="XX"/>
    <s v="XX"/>
    <s v="0000"/>
    <s v="00000"/>
    <s v="Non Unitized"/>
    <s v="Non-unitized"/>
    <s v="Pine Dr PI Phase 2"/>
    <s v="Addition"/>
    <s v="Addition-NonUnit"/>
    <x v="11"/>
    <x v="146"/>
    <x v="2"/>
    <x v="2"/>
    <s v="G376 - Mains"/>
    <s v="DP22318-253500B"/>
    <x v="28"/>
    <x v="28"/>
    <s v="Pine Dr PI Phase 2"/>
    <n v="19030.16"/>
  </r>
  <r>
    <n v="202412"/>
    <s v="032"/>
    <s v="16025.0106-Plant in Serv-Delay Plnt"/>
    <s v="XX"/>
    <s v="XX"/>
    <s v="0000"/>
    <s v="00000"/>
    <s v="Non Unitized"/>
    <s v="Non-unitized"/>
    <s v="Remove &amp; Install 2&quot; PE Pipe 1001 E"/>
    <s v="Addition"/>
    <s v="Addition-NonUnit"/>
    <x v="12"/>
    <x v="157"/>
    <x v="2"/>
    <x v="2"/>
    <s v="G376 - Mains"/>
    <s v="DL22432-257100A"/>
    <x v="2"/>
    <x v="2"/>
    <s v="Remove &amp; Install 2&quot; PE Pipe 1001 E"/>
    <n v="458.47"/>
  </r>
  <r>
    <n v="202412"/>
    <s v="032"/>
    <s v="16025.0106-Plant in Serv-Delay Plnt"/>
    <s v="XX"/>
    <s v="XX"/>
    <s v="0000"/>
    <s v="00000"/>
    <s v="Non Unitized"/>
    <s v="Non-unitized"/>
    <s v="Remove/Install 4&quot; STL FB Pipe Prair"/>
    <s v="Addition"/>
    <s v="Addition-NonUnit"/>
    <x v="1"/>
    <x v="149"/>
    <x v="2"/>
    <x v="2"/>
    <s v="G376 - Mains"/>
    <s v="DL22411-257400S"/>
    <x v="22"/>
    <x v="22"/>
    <s v="Remove/Install 4&quot; STL FB Pipe Prair"/>
    <n v="-1070.07"/>
  </r>
  <r>
    <n v="202412"/>
    <s v="032"/>
    <s v="16025.0106-Plant in Serv-Delay Plnt"/>
    <s v="XX"/>
    <s v="XX"/>
    <s v="0000"/>
    <s v="00000"/>
    <s v="Non Unitized"/>
    <s v="Non-unitized"/>
    <s v="SI - Mineral Park @ Irrigation Well"/>
    <s v="Addition"/>
    <s v="Addition-NonUnit"/>
    <x v="11"/>
    <x v="30"/>
    <x v="2"/>
    <x v="2"/>
    <s v="G376 - Mains"/>
    <s v="DK22355-252400S"/>
    <x v="5"/>
    <x v="5"/>
    <s v="[WMS Transfer]-SI - Mineral Park @"/>
    <n v="490.58"/>
  </r>
  <r>
    <n v="202412"/>
    <s v="032"/>
    <s v="16025.0106-Plant in Serv-Delay Plnt"/>
    <s v="XX"/>
    <s v="XX"/>
    <s v="0000"/>
    <s v="00000"/>
    <s v="Non Unitized"/>
    <s v="Non-unitized"/>
    <s v="SI - Mission Wells 4&quot; Isolation Val"/>
    <s v="Addition"/>
    <s v="Addition-NonUnit"/>
    <x v="1"/>
    <x v="30"/>
    <x v="2"/>
    <x v="2"/>
    <s v="G376 - Mains"/>
    <s v="DK22356-252400S"/>
    <x v="5"/>
    <x v="5"/>
    <s v="[WMS Transfer]-SI - Mission Wells 4"/>
    <n v="215.17"/>
  </r>
  <r>
    <n v="202412"/>
    <s v="032"/>
    <s v="16025.0106-Plant in Serv-Delay Plnt"/>
    <s v="XX"/>
    <s v="XX"/>
    <s v="0000"/>
    <s v="00000"/>
    <s v="Non Unitized"/>
    <s v="Non-unitized"/>
    <s v="SYCAMORE VISTA LLC MLE"/>
    <s v="Addition"/>
    <s v="Addition-NonUnit"/>
    <x v="1"/>
    <x v="150"/>
    <x v="2"/>
    <x v="2"/>
    <s v="G376 - Mains"/>
    <s v="DV22392-255100A"/>
    <x v="23"/>
    <x v="23"/>
    <s v="SYCAMORE VISTA LLC MLE"/>
    <n v="349.99"/>
  </r>
  <r>
    <n v="202412"/>
    <s v="032"/>
    <s v="16025.0106-Plant in Serv-Delay Plnt"/>
    <s v="XX"/>
    <s v="XX"/>
    <s v="0000"/>
    <s v="00000"/>
    <s v="Non Unitized"/>
    <s v="Non-unitized"/>
    <s v="South Ranch Phase 3A"/>
    <s v="Addition"/>
    <s v="Addition-NonUnit"/>
    <x v="11"/>
    <x v="44"/>
    <x v="2"/>
    <x v="2"/>
    <s v="G376 - Mains"/>
    <s v="DP22349-253100A"/>
    <x v="6"/>
    <x v="6"/>
    <s v="South Ranch Phase 3A"/>
    <n v="-96.43"/>
  </r>
  <r>
    <n v="202412"/>
    <s v="032"/>
    <s v="16025.0106-Plant in Serv-Delay Plnt"/>
    <s v="XX"/>
    <s v="XX"/>
    <s v="0000"/>
    <s v="00000"/>
    <s v="Non Unitized"/>
    <s v="Non-unitized"/>
    <s v="Stringfield Phase 1"/>
    <s v="Addition"/>
    <s v="Addition-NonUnit"/>
    <x v="12"/>
    <x v="156"/>
    <x v="2"/>
    <x v="2"/>
    <s v="G376 - Mains"/>
    <s v="DP22033-253100A"/>
    <x v="6"/>
    <x v="6"/>
    <s v="Stringfield Phase 1"/>
    <n v="213700.76"/>
  </r>
  <r>
    <n v="202412"/>
    <s v="032"/>
    <s v="16025.0106-Plant in Serv-Delay Plnt"/>
    <s v="XX"/>
    <s v="XX"/>
    <s v="0000"/>
    <s v="00000"/>
    <s v="Non Unitized"/>
    <s v="Non-unitized"/>
    <s v="System Improvement - Mikes Pike Win"/>
    <s v="Addition"/>
    <s v="Addition-NonUnit"/>
    <x v="12"/>
    <x v="158"/>
    <x v="2"/>
    <x v="2"/>
    <s v="G376 - Mains"/>
    <s v="DL22375-257400S"/>
    <x v="22"/>
    <x v="22"/>
    <s v="System Improvement - Mikes Pike Win"/>
    <n v="78936.639999999999"/>
  </r>
  <r>
    <n v="202412"/>
    <s v="032"/>
    <s v="16025.0106-Plant in Serv-Delay Plnt"/>
    <s v="XX"/>
    <s v="XX"/>
    <s v="0000"/>
    <s v="00000"/>
    <s v="Non Unitized"/>
    <s v="Non-unitized"/>
    <s v="Venice Way MLE"/>
    <s v="Addition"/>
    <s v="Addition-NonUnit"/>
    <x v="11"/>
    <x v="23"/>
    <x v="2"/>
    <x v="2"/>
    <s v="G376 - Mains"/>
    <s v="DP22383-253100A"/>
    <x v="6"/>
    <x v="6"/>
    <s v="Venice Way MLE"/>
    <n v="1717.22"/>
  </r>
  <r>
    <n v="202412"/>
    <s v="032"/>
    <s v="16025.0106-Plant in Serv-Delay Plnt"/>
    <s v="XX"/>
    <s v="XX"/>
    <s v="0000"/>
    <s v="00000"/>
    <s v="Non Unitized"/>
    <s v="Non-unitized"/>
    <s v="View Dr PI"/>
    <s v="Addition"/>
    <s v="Addition-NonUnit"/>
    <x v="1"/>
    <x v="151"/>
    <x v="2"/>
    <x v="2"/>
    <s v="G376 - Mains"/>
    <s v="DP22361-253500B"/>
    <x v="28"/>
    <x v="28"/>
    <s v="View Dr PI"/>
    <n v="19639.68"/>
  </r>
  <r>
    <n v="202412"/>
    <s v="032"/>
    <s v="16025.0106-Plant in Serv-Delay Plnt"/>
    <s v="XX"/>
    <s v="XX"/>
    <s v="0000"/>
    <s v="00000"/>
    <s v="Non Unitized"/>
    <s v="Non-unitized"/>
    <s v="W DREAMVIEW TRL MLE"/>
    <s v="Addition"/>
    <s v="Addition-NonUnit"/>
    <x v="12"/>
    <x v="159"/>
    <x v="2"/>
    <x v="2"/>
    <s v="G376 - Mains"/>
    <s v="DF22295-251100A"/>
    <x v="3"/>
    <x v="3"/>
    <s v="W DREAMVIEW TRL MLE"/>
    <n v="67140.850000000006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2"/>
    <x v="2"/>
    <s v="G376 - Mains"/>
    <s v="256387A"/>
    <x v="15"/>
    <x v="15"/>
    <s v="Other Distr Eq CP - Bl - Nog"/>
    <n v="-65.849999999999994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2"/>
    <x v="2"/>
    <x v="2"/>
    <s v="G376 - Mains"/>
    <s v="257387A"/>
    <x v="16"/>
    <x v="16"/>
    <s v="Other Distr Equip CP-Bl - SL"/>
    <n v="-9860.2199999999993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137"/>
    <x v="2"/>
    <x v="2"/>
    <s v="G376 - Mains"/>
    <s v="DF22271-251100A"/>
    <x v="3"/>
    <x v="3"/>
    <s v="THE ELKWOOD MLE 1002 N FOURTH ST"/>
    <n v="-16928.669999999998"/>
  </r>
  <r>
    <n v="202501"/>
    <s v="032"/>
    <s v="16025.0106-Plant in Serv-Delay Plnt"/>
    <s v="XX"/>
    <s v="XX"/>
    <s v="0000"/>
    <s v="00000"/>
    <s v="Non Unitized"/>
    <s v="Non-unitized"/>
    <s v="1204 Cloudburst Dr. C&amp;M Repair"/>
    <s v="Addition"/>
    <s v="Addition-NonUnit"/>
    <x v="7"/>
    <x v="152"/>
    <x v="2"/>
    <x v="2"/>
    <s v="G376 - Mains"/>
    <s v="DP22380-253100A"/>
    <x v="6"/>
    <x v="6"/>
    <s v="1204 Cloudburst Dr. C&amp;M Repair"/>
    <n v="-540.71"/>
  </r>
  <r>
    <n v="202501"/>
    <s v="032"/>
    <s v="16025.0106-Plant in Serv-Delay Plnt"/>
    <s v="XX"/>
    <s v="XX"/>
    <s v="0000"/>
    <s v="00000"/>
    <s v="Non Unitized"/>
    <s v="Non-unitized"/>
    <s v="1800 N GEMINI - FJA MLE"/>
    <s v="Addition"/>
    <s v="Addition-NonUnit"/>
    <x v="7"/>
    <x v="160"/>
    <x v="2"/>
    <x v="2"/>
    <s v="G376 - Mains"/>
    <s v="DF22296-251100A"/>
    <x v="3"/>
    <x v="3"/>
    <s v="1800 N GEMINI - FJA MLE"/>
    <n v="3219.1"/>
  </r>
  <r>
    <n v="202501"/>
    <s v="032"/>
    <s v="16025.0106-Plant in Serv-Delay Plnt"/>
    <s v="XX"/>
    <s v="XX"/>
    <s v="0000"/>
    <s v="00000"/>
    <s v="Non Unitized"/>
    <s v="Non-unitized"/>
    <s v="2&quot; PE Main Leak Repair at 2411 Dawn"/>
    <s v="Addition"/>
    <s v="Addition-NonUnit"/>
    <x v="7"/>
    <x v="161"/>
    <x v="2"/>
    <x v="2"/>
    <s v="G376 - Mains"/>
    <s v="DH22426-252100A"/>
    <x v="8"/>
    <x v="8"/>
    <s v="2&quot; PE Main Leak Repair at 2411 Dawn"/>
    <n v="202.63"/>
  </r>
  <r>
    <n v="202501"/>
    <s v="032"/>
    <s v="16025.0106-Plant in Serv-Delay Plnt"/>
    <s v="XX"/>
    <s v="XX"/>
    <s v="0000"/>
    <s v="00000"/>
    <s v="Non Unitized"/>
    <s v="Non-unitized"/>
    <s v="2&quot; PE Main Leak Repair at 2680 Sout"/>
    <s v="Addition"/>
    <s v="Addition-NonUnit"/>
    <x v="7"/>
    <x v="143"/>
    <x v="2"/>
    <x v="2"/>
    <s v="G376 - Mains"/>
    <s v="DH22402-252100A"/>
    <x v="8"/>
    <x v="8"/>
    <s v="2&quot; PE Main Leak Repair at 2680 Sout"/>
    <n v="41.79"/>
  </r>
  <r>
    <n v="202501"/>
    <s v="032"/>
    <s v="16025.0106-Plant in Serv-Delay Plnt"/>
    <s v="XX"/>
    <s v="XX"/>
    <s v="0000"/>
    <s v="00000"/>
    <s v="Non Unitized"/>
    <s v="Non-unitized"/>
    <s v="2&quot; PVC MAIN LEAK REAIR AT 1618 SEA"/>
    <s v="Addition"/>
    <s v="Addition-NonUnit"/>
    <x v="7"/>
    <x v="134"/>
    <x v="2"/>
    <x v="2"/>
    <s v="G376 - Mains"/>
    <s v="DH22376-252100A"/>
    <x v="8"/>
    <x v="8"/>
    <s v="2&quot; PVC MAIN LEAK REAIR AT 1618 SEA"/>
    <n v="1028.74"/>
  </r>
  <r>
    <n v="202501"/>
    <s v="032"/>
    <s v="16025.0106-Plant in Serv-Delay Plnt"/>
    <s v="XX"/>
    <s v="XX"/>
    <s v="0000"/>
    <s v="00000"/>
    <s v="Non Unitized"/>
    <s v="Non-unitized"/>
    <s v="2&quot; PVC MAIN REPLACEMENT AT 2201 SAN"/>
    <s v="Addition"/>
    <s v="Addition-NonUnit"/>
    <x v="7"/>
    <x v="19"/>
    <x v="2"/>
    <x v="2"/>
    <s v="G376 - Mains"/>
    <s v="DH22346-252403S"/>
    <x v="7"/>
    <x v="7"/>
    <s v="2&quot; PVC MAIN REPLACEMENT AT 2201 SAN"/>
    <n v="-54.79"/>
  </r>
  <r>
    <n v="202501"/>
    <s v="032"/>
    <s v="16025.0106-Plant in Serv-Delay Plnt"/>
    <s v="XX"/>
    <s v="XX"/>
    <s v="0000"/>
    <s v="00000"/>
    <s v="Non Unitized"/>
    <s v="Non-unitized"/>
    <s v="2&quot; PVC MAIN REPLACEMENT AT 2690 HON"/>
    <s v="Addition"/>
    <s v="Addition-NonUnit"/>
    <x v="7"/>
    <x v="162"/>
    <x v="2"/>
    <x v="2"/>
    <s v="G376 - Mains"/>
    <s v="DH22434-252100A"/>
    <x v="8"/>
    <x v="8"/>
    <s v="2&quot; PVC MAIN REPLACEMENT AT 2690 HON"/>
    <n v="623.54"/>
  </r>
  <r>
    <n v="202501"/>
    <s v="032"/>
    <s v="16025.0106-Plant in Serv-Delay Plnt"/>
    <s v="XX"/>
    <s v="XX"/>
    <s v="0000"/>
    <s v="00000"/>
    <s v="Non Unitized"/>
    <s v="Non-unitized"/>
    <s v="2&quot; PVC Main Replacement at 1559 Cat"/>
    <s v="Addition"/>
    <s v="Addition-NonUnit"/>
    <x v="7"/>
    <x v="153"/>
    <x v="2"/>
    <x v="2"/>
    <s v="G376 - Mains"/>
    <s v="DH22405-252100A"/>
    <x v="8"/>
    <x v="8"/>
    <s v="2&quot; PVC Main Replacement at 1559 Cat"/>
    <n v="48.86"/>
  </r>
  <r>
    <n v="202501"/>
    <s v="032"/>
    <s v="16025.0106-Plant in Serv-Delay Plnt"/>
    <s v="XX"/>
    <s v="XX"/>
    <s v="0000"/>
    <s v="00000"/>
    <s v="Non Unitized"/>
    <s v="Non-unitized"/>
    <s v="251100A - MAINS"/>
    <s v="Addition"/>
    <s v="Addition-NonUnit"/>
    <x v="7"/>
    <x v="45"/>
    <x v="2"/>
    <x v="2"/>
    <s v="G376 - Mains"/>
    <s v="DF21922-251100A"/>
    <x v="3"/>
    <x v="3"/>
    <s v="251100A - MAINS"/>
    <n v="7872.34"/>
  </r>
  <r>
    <n v="202501"/>
    <s v="032"/>
    <s v="16025.0106-Plant in Serv-Delay Plnt"/>
    <s v="XX"/>
    <s v="XX"/>
    <s v="0000"/>
    <s v="00000"/>
    <s v="Non Unitized"/>
    <s v="Non-unitized"/>
    <s v="2635 Honeybear Dr. 2&quot; PVC Leak Repa"/>
    <s v="Addition"/>
    <s v="Addition-NonUnit"/>
    <x v="7"/>
    <x v="163"/>
    <x v="2"/>
    <x v="2"/>
    <s v="G376 - Mains"/>
    <s v="DH22430-252100A"/>
    <x v="8"/>
    <x v="8"/>
    <s v="2635 Honeybear Dr. 2&quot; PVC Leak Repa"/>
    <n v="614.1"/>
  </r>
  <r>
    <n v="202501"/>
    <s v="032"/>
    <s v="16025.0106-Plant in Serv-Delay Plnt"/>
    <s v="XX"/>
    <s v="XX"/>
    <s v="0000"/>
    <s v="00000"/>
    <s v="Non Unitized"/>
    <s v="Non-unitized"/>
    <s v="4&quot; PE Main Replacement at 6510 Show"/>
    <s v="Addition"/>
    <s v="Addition-NonUnit"/>
    <x v="7"/>
    <x v="138"/>
    <x v="2"/>
    <x v="2"/>
    <s v="G376 - Mains"/>
    <s v="DH22395-252100A"/>
    <x v="8"/>
    <x v="8"/>
    <s v="4&quot; PE Main Replacement at 6510 Show"/>
    <n v="540.19000000000005"/>
  </r>
  <r>
    <n v="202501"/>
    <s v="032"/>
    <s v="16025.0106-Plant in Serv-Delay Plnt"/>
    <s v="XX"/>
    <s v="XX"/>
    <s v="0000"/>
    <s v="00000"/>
    <s v="Non Unitized"/>
    <s v="Non-unitized"/>
    <s v="DMG - 1570 E Devlin Ave"/>
    <s v="Addition"/>
    <s v="Addition-NonUnit"/>
    <x v="7"/>
    <x v="46"/>
    <x v="2"/>
    <x v="2"/>
    <s v="G376 - Mains"/>
    <s v="DK22387-252100A"/>
    <x v="8"/>
    <x v="8"/>
    <s v="DMG - 1570 E Devlin Ave"/>
    <n v="3027.55"/>
  </r>
  <r>
    <n v="202501"/>
    <s v="032"/>
    <s v="16025.0106-Plant in Serv-Delay Plnt"/>
    <s v="XX"/>
    <s v="XX"/>
    <s v="0000"/>
    <s v="00000"/>
    <s v="Non Unitized"/>
    <s v="Non-unitized"/>
    <s v="DMG - 1721 Florence Ave"/>
    <s v="Addition"/>
    <s v="Addition-NonUnit"/>
    <x v="7"/>
    <x v="154"/>
    <x v="2"/>
    <x v="2"/>
    <s v="G376 - Mains"/>
    <s v="DK22388-252100A"/>
    <x v="8"/>
    <x v="8"/>
    <s v="DMG - 1721 Florence Ave"/>
    <n v="6111.83"/>
  </r>
  <r>
    <n v="202501"/>
    <s v="032"/>
    <s v="16025.0106-Plant in Serv-Delay Plnt"/>
    <s v="XX"/>
    <s v="XX"/>
    <s v="0000"/>
    <s v="00000"/>
    <s v="Non Unitized"/>
    <s v="Non-unitized"/>
    <s v="DMG - Corner of Carver Ave &amp; Bank S"/>
    <s v="Addition"/>
    <s v="Addition-NonUnit"/>
    <x v="7"/>
    <x v="158"/>
    <x v="2"/>
    <x v="2"/>
    <s v="G376 - Mains"/>
    <s v="DK22431-252100A"/>
    <x v="8"/>
    <x v="8"/>
    <s v="DMG - Corner of Carver Ave &amp; Bank S"/>
    <n v="1018.65"/>
  </r>
  <r>
    <n v="202501"/>
    <s v="032"/>
    <s v="16025.0106-Plant in Serv-Delay Plnt"/>
    <s v="XX"/>
    <s v="XX"/>
    <s v="0000"/>
    <s v="00000"/>
    <s v="Non Unitized"/>
    <s v="Non-unitized"/>
    <s v="Findlay MLE"/>
    <s v="Addition"/>
    <s v="Addition-NonUnit"/>
    <x v="7"/>
    <x v="155"/>
    <x v="2"/>
    <x v="2"/>
    <s v="G376 - Mains"/>
    <s v="DP22307-253100A"/>
    <x v="6"/>
    <x v="6"/>
    <s v="Findlay MLE"/>
    <n v="1636.88"/>
  </r>
  <r>
    <n v="202501"/>
    <s v="032"/>
    <s v="16025.0106-Plant in Serv-Delay Plnt"/>
    <s v="XX"/>
    <s v="XX"/>
    <s v="0000"/>
    <s v="00000"/>
    <s v="Non Unitized"/>
    <s v="Non-unitized"/>
    <s v="HAMPTON INN RE-INSTALL MAIN"/>
    <s v="Addition"/>
    <s v="Addition-NonUnit"/>
    <x v="7"/>
    <x v="147"/>
    <x v="2"/>
    <x v="2"/>
    <s v="G376 - Mains"/>
    <s v="DF21730-251100A"/>
    <x v="3"/>
    <x v="3"/>
    <s v="HAMPTON INN RE-INSTALL MAIN"/>
    <n v="2484.69"/>
  </r>
  <r>
    <n v="202501"/>
    <s v="032"/>
    <s v="16025.0106-Plant in Serv-Delay Plnt"/>
    <s v="XX"/>
    <s v="XX"/>
    <s v="0000"/>
    <s v="00000"/>
    <s v="Non Unitized"/>
    <s v="Non-unitized"/>
    <s v="Jasper Phase 3C"/>
    <s v="Addition"/>
    <s v="Addition-NonUnit"/>
    <x v="7"/>
    <x v="164"/>
    <x v="2"/>
    <x v="2"/>
    <s v="G376 - Mains"/>
    <s v="DP22386-253100A"/>
    <x v="6"/>
    <x v="6"/>
    <s v="Jasper Phase 3C"/>
    <n v="139123.76999999999"/>
  </r>
  <r>
    <n v="202501"/>
    <s v="032"/>
    <s v="16025.0106-Plant in Serv-Delay Plnt"/>
    <s v="XX"/>
    <s v="XX"/>
    <s v="0000"/>
    <s v="00000"/>
    <s v="Non Unitized"/>
    <s v="Non-unitized"/>
    <s v="LEAK Repair &amp; Repl - 109 Seventh St"/>
    <s v="Addition"/>
    <s v="Addition-NonUnit"/>
    <x v="7"/>
    <x v="47"/>
    <x v="2"/>
    <x v="2"/>
    <s v="G376 - Mains"/>
    <s v="DK22365-252100A"/>
    <x v="8"/>
    <x v="8"/>
    <s v="LEAK Repair &amp; Repl - 109 Seventh St"/>
    <n v="3737.47"/>
  </r>
  <r>
    <n v="202501"/>
    <s v="032"/>
    <s v="16025.0106-Plant in Serv-Delay Plnt"/>
    <s v="XX"/>
    <s v="XX"/>
    <s v="0000"/>
    <s v="00000"/>
    <s v="Non Unitized"/>
    <s v="Non-unitized"/>
    <s v="LEAK Repair &amp; Repl - 509 E Andy Dev"/>
    <s v="Addition"/>
    <s v="Addition-NonUnit"/>
    <x v="7"/>
    <x v="31"/>
    <x v="2"/>
    <x v="2"/>
    <s v="G376 - Mains"/>
    <s v="DK22327-252100A"/>
    <x v="8"/>
    <x v="8"/>
    <s v="LEAK Repair &amp; Repl - 509 E Andy Dev"/>
    <n v="20462.97"/>
  </r>
  <r>
    <n v="202501"/>
    <s v="032"/>
    <s v="16025.0106-Plant in Serv-Delay Plnt"/>
    <s v="XX"/>
    <s v="XX"/>
    <s v="0000"/>
    <s v="00000"/>
    <s v="Non Unitized"/>
    <s v="Non-unitized"/>
    <s v="MLE 340 W Cooley - SL"/>
    <s v="Addition"/>
    <s v="Addition-NonUnit"/>
    <x v="7"/>
    <x v="160"/>
    <x v="2"/>
    <x v="2"/>
    <s v="G376 - Mains"/>
    <s v="DL22306-257100A"/>
    <x v="2"/>
    <x v="2"/>
    <s v="MLE 340 W Cooley - SL"/>
    <n v="3508.96"/>
  </r>
  <r>
    <n v="202501"/>
    <s v="032"/>
    <s v="16025.0106-Plant in Serv-Delay Plnt"/>
    <s v="XX"/>
    <s v="XX"/>
    <s v="0000"/>
    <s v="00000"/>
    <s v="Non Unitized"/>
    <s v="Non-unitized"/>
    <s v="MLE 3461 Oak View Ln - LS"/>
    <s v="Addition"/>
    <s v="Addition-NonUnit"/>
    <x v="7"/>
    <x v="142"/>
    <x v="2"/>
    <x v="2"/>
    <s v="G376 - Mains"/>
    <s v="DL22345-257100A"/>
    <x v="2"/>
    <x v="2"/>
    <s v="MLE 3461 Oak View Ln - LS"/>
    <n v="5.66"/>
  </r>
  <r>
    <n v="202501"/>
    <s v="032"/>
    <s v="16025.0106-Plant in Serv-Delay Plnt"/>
    <s v="XX"/>
    <s v="XX"/>
    <s v="0000"/>
    <s v="00000"/>
    <s v="Non Unitized"/>
    <s v="Non-unitized"/>
    <s v="PINE CANYON CABINS 5-7 MLE"/>
    <s v="Addition"/>
    <s v="Addition-NonUnit"/>
    <x v="7"/>
    <x v="165"/>
    <x v="2"/>
    <x v="2"/>
    <s v="G376 - Mains"/>
    <s v="DF21986-251100A"/>
    <x v="3"/>
    <x v="3"/>
    <s v="PINE CANYON CABINS 5-7 MLE"/>
    <n v="4186.82"/>
  </r>
  <r>
    <n v="202501"/>
    <s v="032"/>
    <s v="16025.0106-Plant in Serv-Delay Plnt"/>
    <s v="XX"/>
    <s v="XX"/>
    <s v="0000"/>
    <s v="00000"/>
    <s v="Non Unitized"/>
    <s v="Non-unitized"/>
    <s v="PVC - Replacement on Potter (Bank S"/>
    <s v="Addition"/>
    <s v="Addition-NonUnit"/>
    <x v="7"/>
    <x v="166"/>
    <x v="2"/>
    <x v="2"/>
    <s v="G376 - Mains"/>
    <s v="DK22422-252406S"/>
    <x v="4"/>
    <x v="4"/>
    <s v="PVC - Replacement on Potter (Bank S"/>
    <n v="60149.61"/>
  </r>
  <r>
    <n v="202501"/>
    <s v="032"/>
    <s v="16025.0106-Plant in Serv-Delay Plnt"/>
    <s v="XX"/>
    <s v="XX"/>
    <s v="0000"/>
    <s v="00000"/>
    <s v="Non Unitized"/>
    <s v="Non-unitized"/>
    <s v="PVC Replace Rd 2 South Ph1"/>
    <s v="Addition"/>
    <s v="Addition-NonUnit"/>
    <x v="7"/>
    <x v="167"/>
    <x v="2"/>
    <x v="2"/>
    <s v="G376 - Mains"/>
    <s v="DP22256-253401A"/>
    <x v="106"/>
    <x v="106"/>
    <s v="PVC Replace Rd 2 South Ph1"/>
    <n v="171292.21"/>
  </r>
  <r>
    <n v="202501"/>
    <s v="032"/>
    <s v="16025.0106-Plant in Serv-Delay Plnt"/>
    <s v="XX"/>
    <s v="XX"/>
    <s v="0000"/>
    <s v="00000"/>
    <s v="Non Unitized"/>
    <s v="Non-unitized"/>
    <s v="PVC Replacement On Potter Ave from"/>
    <s v="Addition"/>
    <s v="Addition-NonUnit"/>
    <x v="7"/>
    <x v="23"/>
    <x v="2"/>
    <x v="2"/>
    <s v="G376 - Mains"/>
    <s v="DK22312-252406S"/>
    <x v="4"/>
    <x v="4"/>
    <s v="PVC Replacement On Potter Ave from"/>
    <n v="2294.15"/>
  </r>
  <r>
    <n v="202501"/>
    <s v="032"/>
    <s v="16025.0106-Plant in Serv-Delay Plnt"/>
    <s v="XX"/>
    <s v="XX"/>
    <s v="0000"/>
    <s v="00000"/>
    <s v="Non Unitized"/>
    <s v="Non-unitized"/>
    <s v="PVC Replacement at 3398 London Brid"/>
    <s v="Addition"/>
    <s v="Addition-NonUnit"/>
    <x v="7"/>
    <x v="115"/>
    <x v="2"/>
    <x v="2"/>
    <s v="G376 - Mains"/>
    <s v="DH22288-252403S"/>
    <x v="7"/>
    <x v="7"/>
    <s v="PVC Replacement at 3398 London Brid"/>
    <n v="7594.86"/>
  </r>
  <r>
    <n v="202501"/>
    <s v="032"/>
    <s v="16025.0106-Plant in Serv-Delay Plnt"/>
    <s v="XX"/>
    <s v="XX"/>
    <s v="0000"/>
    <s v="00000"/>
    <s v="Non Unitized"/>
    <s v="Non-unitized"/>
    <s v="PVC Replacement on Potter from Bent"/>
    <s v="Addition"/>
    <s v="Addition-NonUnit"/>
    <x v="7"/>
    <x v="156"/>
    <x v="2"/>
    <x v="2"/>
    <s v="G376 - Mains"/>
    <s v="DK22358-252406S"/>
    <x v="4"/>
    <x v="4"/>
    <s v="PVC Replacement on Potter from Bent"/>
    <n v="66985.31"/>
  </r>
  <r>
    <n v="202501"/>
    <s v="032"/>
    <s v="16025.0106-Plant in Serv-Delay Plnt"/>
    <s v="XX"/>
    <s v="XX"/>
    <s v="0000"/>
    <s v="00000"/>
    <s v="Non Unitized"/>
    <s v="Non-unitized"/>
    <s v="PVC abandonment North Joyce"/>
    <s v="Addition"/>
    <s v="Addition-NonUnit"/>
    <x v="7"/>
    <x v="23"/>
    <x v="2"/>
    <x v="2"/>
    <s v="G376 - Mains"/>
    <s v="DH22400-252403S"/>
    <x v="7"/>
    <x v="7"/>
    <s v="PVC abandonment North Joyce"/>
    <n v="-1.9"/>
  </r>
  <r>
    <n v="202501"/>
    <s v="032"/>
    <s v="16025.0106-Plant in Serv-Delay Plnt"/>
    <s v="XX"/>
    <s v="XX"/>
    <s v="0000"/>
    <s v="00000"/>
    <s v="Non Unitized"/>
    <s v="Non-unitized"/>
    <s v="Pine Dr PI Phase 2"/>
    <s v="Addition"/>
    <s v="Addition-NonUnit"/>
    <x v="7"/>
    <x v="146"/>
    <x v="2"/>
    <x v="2"/>
    <s v="G376 - Mains"/>
    <s v="DP22318-253500B"/>
    <x v="28"/>
    <x v="28"/>
    <s v="Pine Dr PI Phase 2"/>
    <n v="142.58000000000001"/>
  </r>
  <r>
    <n v="202501"/>
    <s v="032"/>
    <s v="16025.0106-Plant in Serv-Delay Plnt"/>
    <s v="XX"/>
    <s v="XX"/>
    <s v="0000"/>
    <s v="00000"/>
    <s v="Non Unitized"/>
    <s v="Non-unitized"/>
    <s v="Remove &amp; Install 2&quot; PE Pipe 1001 E"/>
    <s v="Addition"/>
    <s v="Addition-NonUnit"/>
    <x v="7"/>
    <x v="157"/>
    <x v="2"/>
    <x v="2"/>
    <s v="G376 - Mains"/>
    <s v="DL22432-257100A"/>
    <x v="2"/>
    <x v="2"/>
    <s v="Remove &amp; Install 2&quot; PE Pipe 1001 E"/>
    <n v="935.1"/>
  </r>
  <r>
    <n v="202501"/>
    <s v="032"/>
    <s v="16025.0106-Plant in Serv-Delay Plnt"/>
    <s v="XX"/>
    <s v="XX"/>
    <s v="0000"/>
    <s v="00000"/>
    <s v="Non Unitized"/>
    <s v="Non-unitized"/>
    <s v="Remove/Install 4&quot; STL FB Pipe Prair"/>
    <s v="Addition"/>
    <s v="Addition-NonUnit"/>
    <x v="7"/>
    <x v="149"/>
    <x v="2"/>
    <x v="2"/>
    <s v="G376 - Mains"/>
    <s v="DL22411-257400S"/>
    <x v="22"/>
    <x v="22"/>
    <s v="Remove/Install 4&quot; STL FB Pipe Prair"/>
    <n v="9.26"/>
  </r>
  <r>
    <n v="202501"/>
    <s v="032"/>
    <s v="16025.0106-Plant in Serv-Delay Plnt"/>
    <s v="XX"/>
    <s v="XX"/>
    <s v="0000"/>
    <s v="00000"/>
    <s v="Non Unitized"/>
    <s v="Non-unitized"/>
    <s v="SI - Mineral Park @ Irrigation Well"/>
    <s v="Addition"/>
    <s v="Addition-NonUnit"/>
    <x v="7"/>
    <x v="30"/>
    <x v="2"/>
    <x v="2"/>
    <s v="G376 - Mains"/>
    <s v="DK22355-252400S"/>
    <x v="5"/>
    <x v="5"/>
    <s v="[WMS Transfer]-SI - Mineral Park @"/>
    <n v="752.76"/>
  </r>
  <r>
    <n v="202501"/>
    <s v="032"/>
    <s v="16025.0106-Plant in Serv-Delay Plnt"/>
    <s v="XX"/>
    <s v="XX"/>
    <s v="0000"/>
    <s v="00000"/>
    <s v="Non Unitized"/>
    <s v="Non-unitized"/>
    <s v="SYCAMORE VISTA LLC MLE"/>
    <s v="Addition"/>
    <s v="Addition-NonUnit"/>
    <x v="7"/>
    <x v="150"/>
    <x v="2"/>
    <x v="2"/>
    <s v="G376 - Mains"/>
    <s v="DV22392-255100A"/>
    <x v="23"/>
    <x v="23"/>
    <s v="SYCAMORE VISTA LLC MLE"/>
    <n v="730.14"/>
  </r>
  <r>
    <n v="202501"/>
    <s v="032"/>
    <s v="16025.0106-Plant in Serv-Delay Plnt"/>
    <s v="XX"/>
    <s v="XX"/>
    <s v="0000"/>
    <s v="00000"/>
    <s v="Non Unitized"/>
    <s v="Non-unitized"/>
    <s v="Stringfield Phase 1"/>
    <s v="Addition"/>
    <s v="Addition-NonUnit"/>
    <x v="7"/>
    <x v="156"/>
    <x v="2"/>
    <x v="2"/>
    <s v="G376 - Mains"/>
    <s v="DP22033-253100A"/>
    <x v="6"/>
    <x v="6"/>
    <s v="Stringfield Phase 1"/>
    <n v="7646.86"/>
  </r>
  <r>
    <n v="202501"/>
    <s v="032"/>
    <s v="16025.0106-Plant in Serv-Delay Plnt"/>
    <s v="XX"/>
    <s v="XX"/>
    <s v="0000"/>
    <s v="00000"/>
    <s v="Non Unitized"/>
    <s v="Non-unitized"/>
    <s v="System Improvement - Mikes Pike Win"/>
    <s v="Addition"/>
    <s v="Addition-NonUnit"/>
    <x v="7"/>
    <x v="158"/>
    <x v="2"/>
    <x v="2"/>
    <s v="G376 - Mains"/>
    <s v="DL22375-257400S"/>
    <x v="22"/>
    <x v="22"/>
    <s v="System Improvement - Mikes Pike Win"/>
    <n v="9997.5499999999993"/>
  </r>
  <r>
    <n v="202501"/>
    <s v="032"/>
    <s v="16025.0106-Plant in Serv-Delay Plnt"/>
    <s v="XX"/>
    <s v="XX"/>
    <s v="0000"/>
    <s v="00000"/>
    <s v="Non Unitized"/>
    <s v="Non-unitized"/>
    <s v="Venice Way MLE"/>
    <s v="Addition"/>
    <s v="Addition-NonUnit"/>
    <x v="7"/>
    <x v="23"/>
    <x v="2"/>
    <x v="2"/>
    <s v="G376 - Mains"/>
    <s v="DP22383-253100A"/>
    <x v="6"/>
    <x v="6"/>
    <s v="Venice Way MLE"/>
    <n v="-61.46"/>
  </r>
  <r>
    <n v="202501"/>
    <s v="032"/>
    <s v="16025.0106-Plant in Serv-Delay Plnt"/>
    <s v="XX"/>
    <s v="XX"/>
    <s v="0000"/>
    <s v="00000"/>
    <s v="Non Unitized"/>
    <s v="Non-unitized"/>
    <s v="View Dr PI"/>
    <s v="Addition"/>
    <s v="Addition-NonUnit"/>
    <x v="7"/>
    <x v="151"/>
    <x v="2"/>
    <x v="2"/>
    <s v="G376 - Mains"/>
    <s v="DP22361-253500B"/>
    <x v="28"/>
    <x v="28"/>
    <s v="View Dr PI"/>
    <n v="9259.7099999999991"/>
  </r>
  <r>
    <n v="202501"/>
    <s v="032"/>
    <s v="16025.0106-Plant in Serv-Delay Plnt"/>
    <s v="XX"/>
    <s v="XX"/>
    <s v="0000"/>
    <s v="00000"/>
    <s v="Non Unitized"/>
    <s v="Non-unitized"/>
    <s v="W DREAMVIEW TRL MLE"/>
    <s v="Addition"/>
    <s v="Addition-NonUnit"/>
    <x v="7"/>
    <x v="159"/>
    <x v="2"/>
    <x v="2"/>
    <s v="G376 - Mains"/>
    <s v="DF22295-251100A"/>
    <x v="3"/>
    <x v="3"/>
    <s v="W DREAMVIEW TRL MLE"/>
    <n v="27820.240000000002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39"/>
    <x v="2"/>
    <x v="2"/>
    <s v="G376 - Mains"/>
    <s v="DP22378-253100A"/>
    <x v="6"/>
    <x v="6"/>
    <s v="Bradshaw Dr. and Jacob Ln. C&amp;M Repa"/>
    <n v="-840.2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135"/>
    <x v="2"/>
    <x v="2"/>
    <s v="G376 - Mains"/>
    <s v="DF22370-251100A"/>
    <x v="3"/>
    <x v="3"/>
    <s v="EMERGENCY MEADE LN 4&quot; STL MAIN"/>
    <n v="-30311.09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141"/>
    <x v="2"/>
    <x v="2"/>
    <s v="G376 - Mains"/>
    <s v="DF22372-251100A"/>
    <x v="3"/>
    <x v="3"/>
    <s v="MEADE LN 4&quot; STL MAIN REPAIR"/>
    <n v="-29421.65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138"/>
    <x v="2"/>
    <x v="2"/>
    <s v="G376 - Mains"/>
    <s v="DF22106-251100A"/>
    <x v="3"/>
    <x v="3"/>
    <s v="ASPEN RIDGE ESTATES IIA-APPALOOSA S"/>
    <n v="-5526.6"/>
  </r>
  <r>
    <n v="202502"/>
    <s v="032"/>
    <s v="16025.0106-Plant in Serv-Delay Plnt"/>
    <s v="XX"/>
    <s v="XX"/>
    <s v="0000"/>
    <s v="00000"/>
    <s v="Non Unitized"/>
    <s v="Non-unitized"/>
    <s v="1800 N GEMINI - FJA MLE"/>
    <s v="Addition"/>
    <s v="Addition-NonUnit"/>
    <x v="13"/>
    <x v="160"/>
    <x v="2"/>
    <x v="2"/>
    <s v="G376 - Mains"/>
    <s v="DF22296-251100A"/>
    <x v="3"/>
    <x v="3"/>
    <s v="1800 N GEMINI - FJA MLE"/>
    <n v="1068.8699999999999"/>
  </r>
  <r>
    <n v="202502"/>
    <s v="032"/>
    <s v="16025.0106-Plant in Serv-Delay Plnt"/>
    <s v="XX"/>
    <s v="XX"/>
    <s v="0000"/>
    <s v="00000"/>
    <s v="Non Unitized"/>
    <s v="Non-unitized"/>
    <s v="2&quot; PE Main Leak Repair at 2411 Dawn"/>
    <s v="Addition"/>
    <s v="Addition-NonUnit"/>
    <x v="13"/>
    <x v="161"/>
    <x v="2"/>
    <x v="2"/>
    <s v="G376 - Mains"/>
    <s v="DH22426-252100A"/>
    <x v="8"/>
    <x v="8"/>
    <s v="2&quot; PE Main Leak Repair at 2411 Dawn"/>
    <n v="31.89"/>
  </r>
  <r>
    <n v="202502"/>
    <s v="032"/>
    <s v="16025.0106-Plant in Serv-Delay Plnt"/>
    <s v="XX"/>
    <s v="XX"/>
    <s v="0000"/>
    <s v="00000"/>
    <s v="Non Unitized"/>
    <s v="Non-unitized"/>
    <s v="2&quot; PE Main Leak Repair at 2680 Sout"/>
    <s v="Addition"/>
    <s v="Addition-NonUnit"/>
    <x v="13"/>
    <x v="143"/>
    <x v="2"/>
    <x v="2"/>
    <s v="G376 - Mains"/>
    <s v="DH22402-252100A"/>
    <x v="8"/>
    <x v="8"/>
    <s v="2&quot; PE Main Leak Repair at 2680 Sout"/>
    <n v="1160"/>
  </r>
  <r>
    <n v="202502"/>
    <s v="032"/>
    <s v="16025.0106-Plant in Serv-Delay Plnt"/>
    <s v="XX"/>
    <s v="XX"/>
    <s v="0000"/>
    <s v="00000"/>
    <s v="Non Unitized"/>
    <s v="Non-unitized"/>
    <s v="2&quot; PVC MAIN REPLACEMENT AT 1700 ANI"/>
    <s v="Addition"/>
    <s v="Addition-NonUnit"/>
    <x v="13"/>
    <x v="168"/>
    <x v="2"/>
    <x v="2"/>
    <s v="G376 - Mains"/>
    <s v="DH22450-252100A"/>
    <x v="8"/>
    <x v="8"/>
    <s v="2&quot; PVC MAIN REPLACEMENT AT 1700 ANI"/>
    <n v="237.65"/>
  </r>
  <r>
    <n v="202502"/>
    <s v="032"/>
    <s v="16025.0106-Plant in Serv-Delay Plnt"/>
    <s v="XX"/>
    <s v="XX"/>
    <s v="0000"/>
    <s v="00000"/>
    <s v="Non Unitized"/>
    <s v="Non-unitized"/>
    <s v="2&quot; PVC MAIN REPLACEMENT AT 2509 HON"/>
    <s v="Addition"/>
    <s v="Addition-NonUnit"/>
    <x v="13"/>
    <x v="169"/>
    <x v="2"/>
    <x v="2"/>
    <s v="G376 - Mains"/>
    <s v="DH22449-252100A"/>
    <x v="8"/>
    <x v="8"/>
    <s v="2&quot; PVC MAIN REPLACEMENT AT 2509 HON"/>
    <n v="283.14"/>
  </r>
  <r>
    <n v="202502"/>
    <s v="032"/>
    <s v="16025.0106-Plant in Serv-Delay Plnt"/>
    <s v="XX"/>
    <s v="XX"/>
    <s v="0000"/>
    <s v="00000"/>
    <s v="Non Unitized"/>
    <s v="Non-unitized"/>
    <s v="2&quot; PVC MAIN REPLACEMENT AT 2655 JOD"/>
    <s v="Addition"/>
    <s v="Addition-NonUnit"/>
    <x v="13"/>
    <x v="170"/>
    <x v="2"/>
    <x v="2"/>
    <s v="G376 - Mains"/>
    <s v="DH22453-252100A"/>
    <x v="8"/>
    <x v="8"/>
    <s v="2&quot; PVC MAIN REPLACEMENT AT 2655 JOD"/>
    <n v="269.95"/>
  </r>
  <r>
    <n v="202502"/>
    <s v="032"/>
    <s v="16025.0106-Plant in Serv-Delay Plnt"/>
    <s v="XX"/>
    <s v="XX"/>
    <s v="0000"/>
    <s v="00000"/>
    <s v="Non Unitized"/>
    <s v="Non-unitized"/>
    <s v="2&quot; PVC MAIN REPLACEMENT AT 2690 HON"/>
    <s v="Addition"/>
    <s v="Addition-NonUnit"/>
    <x v="13"/>
    <x v="162"/>
    <x v="2"/>
    <x v="2"/>
    <s v="G376 - Mains"/>
    <s v="DH22434-252100A"/>
    <x v="8"/>
    <x v="8"/>
    <s v="2&quot; PVC MAIN REPLACEMENT AT 2690 HON"/>
    <n v="84.11"/>
  </r>
  <r>
    <n v="202502"/>
    <s v="032"/>
    <s v="16025.0106-Plant in Serv-Delay Plnt"/>
    <s v="XX"/>
    <s v="XX"/>
    <s v="0000"/>
    <s v="00000"/>
    <s v="Non Unitized"/>
    <s v="Non-unitized"/>
    <s v="2&quot; PVC Main Leak Repair at 2736 Hon"/>
    <s v="Addition"/>
    <s v="Addition-NonUnit"/>
    <x v="13"/>
    <x v="165"/>
    <x v="2"/>
    <x v="2"/>
    <s v="G376 - Mains"/>
    <s v="DH22423-252100A"/>
    <x v="8"/>
    <x v="8"/>
    <s v="2&quot; PVC Main Leak Repair at 2736 Hon"/>
    <n v="281.41000000000003"/>
  </r>
  <r>
    <n v="202502"/>
    <s v="032"/>
    <s v="16025.0106-Plant in Serv-Delay Plnt"/>
    <s v="XX"/>
    <s v="XX"/>
    <s v="0000"/>
    <s v="00000"/>
    <s v="Non Unitized"/>
    <s v="Non-unitized"/>
    <s v="2635 Honeybear Dr. 2&quot; PVC Leak Repa"/>
    <s v="Addition"/>
    <s v="Addition-NonUnit"/>
    <x v="13"/>
    <x v="163"/>
    <x v="2"/>
    <x v="2"/>
    <s v="G376 - Mains"/>
    <s v="DH22430-252100A"/>
    <x v="8"/>
    <x v="8"/>
    <s v="2635 Honeybear Dr. 2&quot; PVC Leak Repa"/>
    <n v="80.349999999999994"/>
  </r>
  <r>
    <n v="202502"/>
    <s v="032"/>
    <s v="16025.0106-Plant in Serv-Delay Plnt"/>
    <s v="XX"/>
    <s v="XX"/>
    <s v="0000"/>
    <s v="00000"/>
    <s v="Non Unitized"/>
    <s v="Non-unitized"/>
    <s v="4&quot; PE Main Replacement at 6510 Show"/>
    <s v="Addition"/>
    <s v="Addition-NonUnit"/>
    <x v="13"/>
    <x v="138"/>
    <x v="2"/>
    <x v="2"/>
    <s v="G376 - Mains"/>
    <s v="DH22395-252100A"/>
    <x v="8"/>
    <x v="8"/>
    <s v="4&quot; PE Main Replacement at 6510 Show"/>
    <n v="226.27"/>
  </r>
  <r>
    <n v="202502"/>
    <s v="032"/>
    <s v="16025.0106-Plant in Serv-Delay Plnt"/>
    <s v="XX"/>
    <s v="XX"/>
    <s v="0000"/>
    <s v="00000"/>
    <s v="Non Unitized"/>
    <s v="Non-unitized"/>
    <s v="CONT - Relocate Charleston Ct Mainl"/>
    <s v="Addition"/>
    <s v="Addition-NonUnit"/>
    <x v="13"/>
    <x v="171"/>
    <x v="2"/>
    <x v="2"/>
    <s v="G376 - Mains"/>
    <s v="DK22314-252100A"/>
    <x v="8"/>
    <x v="8"/>
    <s v="CONT - Relocate Charleston Ct Mainl"/>
    <n v="0"/>
  </r>
  <r>
    <n v="202502"/>
    <s v="032"/>
    <s v="16025.0106-Plant in Serv-Delay Plnt"/>
    <s v="XX"/>
    <s v="XX"/>
    <s v="0000"/>
    <s v="00000"/>
    <s v="Non Unitized"/>
    <s v="Non-unitized"/>
    <s v="DMG - Corner of Carver Ave &amp; Bank S"/>
    <s v="Addition"/>
    <s v="Addition-NonUnit"/>
    <x v="13"/>
    <x v="158"/>
    <x v="2"/>
    <x v="2"/>
    <s v="G376 - Mains"/>
    <s v="DK22431-252100A"/>
    <x v="8"/>
    <x v="8"/>
    <s v="DMG - Corner of Carver Ave &amp; Bank S"/>
    <n v="218.55"/>
  </r>
  <r>
    <n v="202502"/>
    <s v="032"/>
    <s v="16025.0106-Plant in Serv-Delay Plnt"/>
    <s v="XX"/>
    <s v="XX"/>
    <s v="0000"/>
    <s v="00000"/>
    <s v="Non Unitized"/>
    <s v="Non-unitized"/>
    <s v="Findlay MLE"/>
    <s v="Addition"/>
    <s v="Addition-NonUnit"/>
    <x v="13"/>
    <x v="155"/>
    <x v="2"/>
    <x v="2"/>
    <s v="G376 - Mains"/>
    <s v="DP22307-253100A"/>
    <x v="6"/>
    <x v="6"/>
    <s v="Findlay MLE"/>
    <n v="201.32"/>
  </r>
  <r>
    <n v="202502"/>
    <s v="032"/>
    <s v="16025.0106-Plant in Serv-Delay Plnt"/>
    <s v="XX"/>
    <s v="XX"/>
    <s v="0000"/>
    <s v="00000"/>
    <s v="Non Unitized"/>
    <s v="Non-unitized"/>
    <s v="INSTALLING KEROTEST AT THE INTERSEC"/>
    <s v="Addition"/>
    <s v="Addition-NonUnit"/>
    <x v="13"/>
    <x v="172"/>
    <x v="2"/>
    <x v="2"/>
    <s v="G376 - Mains"/>
    <s v="DF22403-251100A"/>
    <x v="3"/>
    <x v="3"/>
    <s v="INSTALLING KEROTEST AT THE INTERSEC"/>
    <n v="3462.43"/>
  </r>
  <r>
    <n v="202502"/>
    <s v="032"/>
    <s v="16025.0106-Plant in Serv-Delay Plnt"/>
    <s v="XX"/>
    <s v="XX"/>
    <s v="0000"/>
    <s v="00000"/>
    <s v="Non Unitized"/>
    <s v="Non-unitized"/>
    <s v="Jasper Phase 3C"/>
    <s v="Addition"/>
    <s v="Addition-NonUnit"/>
    <x v="13"/>
    <x v="164"/>
    <x v="2"/>
    <x v="2"/>
    <s v="G376 - Mains"/>
    <s v="DP22386-253100A"/>
    <x v="6"/>
    <x v="6"/>
    <s v="Jasper Phase 3C"/>
    <n v="3371.7"/>
  </r>
  <r>
    <n v="202502"/>
    <s v="032"/>
    <s v="16025.0106-Plant in Serv-Delay Plnt"/>
    <s v="XX"/>
    <s v="XX"/>
    <s v="0000"/>
    <s v="00000"/>
    <s v="Non Unitized"/>
    <s v="Non-unitized"/>
    <s v="Jovian Dr. Remove"/>
    <s v="Addition"/>
    <s v="Addition-NonUnit"/>
    <x v="13"/>
    <x v="168"/>
    <x v="2"/>
    <x v="2"/>
    <s v="G376 - Mains"/>
    <s v="DP22425-253100A"/>
    <x v="6"/>
    <x v="6"/>
    <s v="Jovian Dr. Remove"/>
    <n v="5298.08"/>
  </r>
  <r>
    <n v="202502"/>
    <s v="032"/>
    <s v="16025.0106-Plant in Serv-Delay Plnt"/>
    <s v="XX"/>
    <s v="XX"/>
    <s v="0000"/>
    <s v="00000"/>
    <s v="Non Unitized"/>
    <s v="Non-unitized"/>
    <s v="LEAK Repair &amp; Repl - 509 E Andy Dev"/>
    <s v="Addition"/>
    <s v="Addition-NonUnit"/>
    <x v="13"/>
    <x v="31"/>
    <x v="2"/>
    <x v="2"/>
    <s v="G376 - Mains"/>
    <s v="DK22327-252100A"/>
    <x v="8"/>
    <x v="8"/>
    <s v="LEAK Repair &amp; Repl - 509 E Andy Dev"/>
    <n v="-380.82"/>
  </r>
  <r>
    <n v="202502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7"/>
    <x v="115"/>
    <x v="2"/>
    <x v="2"/>
    <s v="G376 - Mains"/>
    <s v="DH22288-252403S"/>
    <x v="7"/>
    <x v="7"/>
    <s v="PVC Replacement at 3398 London Brid"/>
    <n v="-7594.86"/>
  </r>
  <r>
    <n v="202502"/>
    <s v="032"/>
    <s v="16025.0106-Plant in Serv-Delay Plnt"/>
    <s v="XX"/>
    <s v="XX"/>
    <s v="0000"/>
    <s v="00000"/>
    <s v="Non Unitized"/>
    <s v="Non-unitized"/>
    <s v="MLE 340 W Cooley - SL"/>
    <s v="Addition"/>
    <s v="Addition-NonUnit"/>
    <x v="13"/>
    <x v="160"/>
    <x v="2"/>
    <x v="2"/>
    <s v="G376 - Mains"/>
    <s v="DL22306-257100A"/>
    <x v="2"/>
    <x v="2"/>
    <s v="MLE 340 W Cooley - SL"/>
    <n v="3112.06"/>
  </r>
  <r>
    <n v="202502"/>
    <s v="032"/>
    <s v="16025.0106-Plant in Serv-Delay Plnt"/>
    <s v="XX"/>
    <s v="XX"/>
    <s v="0000"/>
    <s v="00000"/>
    <s v="Non Unitized"/>
    <s v="Non-unitized"/>
    <s v="PINE CANYON CABINS 5-7 MLE"/>
    <s v="Addition"/>
    <s v="Addition-NonUnit"/>
    <x v="13"/>
    <x v="165"/>
    <x v="2"/>
    <x v="2"/>
    <s v="G376 - Mains"/>
    <s v="DF21986-251100A"/>
    <x v="3"/>
    <x v="3"/>
    <s v="PINE CANYON CABINS 5-7 MLE"/>
    <n v="120.09"/>
  </r>
  <r>
    <n v="202502"/>
    <s v="032"/>
    <s v="16025.0106-Plant in Serv-Delay Plnt"/>
    <s v="XX"/>
    <s v="XX"/>
    <s v="0000"/>
    <s v="00000"/>
    <s v="Non Unitized"/>
    <s v="Non-unitized"/>
    <s v="PVC - Replacement on Potter (Bank S"/>
    <s v="Addition"/>
    <s v="Addition-NonUnit"/>
    <x v="13"/>
    <x v="166"/>
    <x v="2"/>
    <x v="2"/>
    <s v="G376 - Mains"/>
    <s v="DK22422-252406S"/>
    <x v="4"/>
    <x v="4"/>
    <s v="PVC - Replacement on Potter (Bank S"/>
    <n v="19448.650000000001"/>
  </r>
  <r>
    <n v="202502"/>
    <s v="032"/>
    <s v="16025.0106-Plant in Serv-Delay Plnt"/>
    <s v="XX"/>
    <s v="XX"/>
    <s v="0000"/>
    <s v="00000"/>
    <s v="Non Unitized"/>
    <s v="Non-unitized"/>
    <s v="PVC - Replacement on Potter (Melody"/>
    <s v="Addition"/>
    <s v="Addition-NonUnit"/>
    <x v="13"/>
    <x v="173"/>
    <x v="2"/>
    <x v="2"/>
    <s v="G376 - Mains"/>
    <s v="DK22435-252406S"/>
    <x v="4"/>
    <x v="4"/>
    <s v="PVC - Replacement on Potter (Melody"/>
    <n v="59597.77"/>
  </r>
  <r>
    <n v="202502"/>
    <s v="032"/>
    <s v="16025.0106-Plant in Serv-Delay Plnt"/>
    <s v="XX"/>
    <s v="XX"/>
    <s v="0000"/>
    <s v="00000"/>
    <s v="Non Unitized"/>
    <s v="Non-unitized"/>
    <s v="PVC Replace Rd 2 South Ph1"/>
    <s v="Addition"/>
    <s v="Addition-NonUnit"/>
    <x v="13"/>
    <x v="167"/>
    <x v="2"/>
    <x v="2"/>
    <s v="G376 - Mains"/>
    <s v="DP22256-253401A"/>
    <x v="106"/>
    <x v="106"/>
    <s v="PVC Replace Rd 2 South Ph1"/>
    <n v="47412.85"/>
  </r>
  <r>
    <n v="202502"/>
    <s v="032"/>
    <s v="16025.0106-Plant in Serv-Delay Plnt"/>
    <s v="XX"/>
    <s v="XX"/>
    <s v="0000"/>
    <s v="00000"/>
    <s v="Non Unitized"/>
    <s v="Non-unitized"/>
    <s v="PVC Replacement On Potter Ave from"/>
    <s v="Addition"/>
    <s v="Addition-NonUnit"/>
    <x v="13"/>
    <x v="23"/>
    <x v="2"/>
    <x v="2"/>
    <s v="G376 - Mains"/>
    <s v="DK22312-252406S"/>
    <x v="4"/>
    <x v="4"/>
    <s v="PVC Replacement On Potter Ave from"/>
    <n v="815.44"/>
  </r>
  <r>
    <n v="202502"/>
    <s v="032"/>
    <s v="16025.0106-Plant in Serv-Delay Plnt"/>
    <s v="XX"/>
    <s v="XX"/>
    <s v="0000"/>
    <s v="00000"/>
    <s v="Non Unitized"/>
    <s v="Non-unitized"/>
    <s v="PVC Replacement on Potter from Bent"/>
    <s v="Addition"/>
    <s v="Addition-NonUnit"/>
    <x v="13"/>
    <x v="156"/>
    <x v="2"/>
    <x v="2"/>
    <s v="G376 - Mains"/>
    <s v="DK22358-252406S"/>
    <x v="4"/>
    <x v="4"/>
    <s v="PVC Replacement on Potter from Bent"/>
    <n v="23809.59"/>
  </r>
  <r>
    <n v="202502"/>
    <s v="032"/>
    <s v="16025.0106-Plant in Serv-Delay Plnt"/>
    <s v="XX"/>
    <s v="XX"/>
    <s v="0000"/>
    <s v="00000"/>
    <s v="Non Unitized"/>
    <s v="Non-unitized"/>
    <s v="PVC abandonment North Joyce"/>
    <s v="Addition"/>
    <s v="Addition-NonUnit"/>
    <x v="13"/>
    <x v="23"/>
    <x v="2"/>
    <x v="2"/>
    <s v="G376 - Mains"/>
    <s v="DH22400-252403S"/>
    <x v="7"/>
    <x v="7"/>
    <s v="PVC abandonment North Joyce"/>
    <n v="0.53"/>
  </r>
  <r>
    <n v="202502"/>
    <s v="032"/>
    <s v="16025.0106-Plant in Serv-Delay Plnt"/>
    <s v="XX"/>
    <s v="XX"/>
    <s v="0000"/>
    <s v="00000"/>
    <s v="Non Unitized"/>
    <s v="Non-unitized"/>
    <s v="PVC abandonment on Diane"/>
    <s v="Addition"/>
    <s v="Addition-NonUnit"/>
    <x v="13"/>
    <x v="44"/>
    <x v="2"/>
    <x v="2"/>
    <s v="G376 - Mains"/>
    <s v="DH22381-252403S"/>
    <x v="7"/>
    <x v="7"/>
    <s v="PVC abandonment on Diane"/>
    <n v="583.9"/>
  </r>
  <r>
    <n v="202502"/>
    <s v="032"/>
    <s v="16025.0106-Plant in Serv-Delay Plnt"/>
    <s v="XX"/>
    <s v="XX"/>
    <s v="0000"/>
    <s v="00000"/>
    <s v="Non Unitized"/>
    <s v="Non-unitized"/>
    <s v="RUDD TANK RD MLE"/>
    <s v="Addition"/>
    <s v="Addition-NonUnit"/>
    <x v="13"/>
    <x v="77"/>
    <x v="2"/>
    <x v="2"/>
    <s v="G376 - Mains"/>
    <s v="DF21888-251100A"/>
    <x v="3"/>
    <x v="3"/>
    <s v="RUDD TANK RD MLE"/>
    <n v="115686.93"/>
  </r>
  <r>
    <n v="202502"/>
    <s v="032"/>
    <s v="16025.0106-Plant in Serv-Delay Plnt"/>
    <s v="XX"/>
    <s v="XX"/>
    <s v="0000"/>
    <s v="00000"/>
    <s v="Non Unitized"/>
    <s v="Non-unitized"/>
    <s v="Remove &amp; Install 2&quot; PE Pipe 1001 E"/>
    <s v="Addition"/>
    <s v="Addition-NonUnit"/>
    <x v="13"/>
    <x v="157"/>
    <x v="2"/>
    <x v="2"/>
    <s v="G376 - Mains"/>
    <s v="DL22432-257100A"/>
    <x v="2"/>
    <x v="2"/>
    <s v="Remove &amp; Install 2&quot; PE Pipe 1001 E"/>
    <n v="357.78"/>
  </r>
  <r>
    <n v="202502"/>
    <s v="032"/>
    <s v="16025.0106-Plant in Serv-Delay Plnt"/>
    <s v="XX"/>
    <s v="XX"/>
    <s v="0000"/>
    <s v="00000"/>
    <s v="Non Unitized"/>
    <s v="Non-unitized"/>
    <s v="Replace 65' of 2&quot; PE Gas Main Due t"/>
    <s v="Addition"/>
    <s v="Addition-NonUnit"/>
    <x v="13"/>
    <x v="174"/>
    <x v="2"/>
    <x v="2"/>
    <s v="G376 - Mains"/>
    <s v="DS22458-256100A"/>
    <x v="9"/>
    <x v="9"/>
    <s v="Replace 65' of 2&quot; PE Gas Main Due t"/>
    <n v="16916.97"/>
  </r>
  <r>
    <n v="202502"/>
    <s v="032"/>
    <s v="16025.0106-Plant in Serv-Delay Plnt"/>
    <s v="XX"/>
    <s v="XX"/>
    <s v="0000"/>
    <s v="00000"/>
    <s v="Non Unitized"/>
    <s v="Non-unitized"/>
    <s v="SI - Mineral Park @ Irrigation Well"/>
    <s v="Addition"/>
    <s v="Addition-NonUnit"/>
    <x v="13"/>
    <x v="30"/>
    <x v="2"/>
    <x v="2"/>
    <s v="G376 - Mains"/>
    <s v="DK22355-252400S"/>
    <x v="5"/>
    <x v="5"/>
    <s v="[WMS Transfer]-SI - Mineral Park @"/>
    <n v="164.92"/>
  </r>
  <r>
    <n v="202502"/>
    <s v="032"/>
    <s v="16025.0106-Plant in Serv-Delay Plnt"/>
    <s v="XX"/>
    <s v="XX"/>
    <s v="0000"/>
    <s v="00000"/>
    <s v="Non Unitized"/>
    <s v="Non-unitized"/>
    <s v="Stringfield Phase 1"/>
    <s v="Addition"/>
    <s v="Addition-NonUnit"/>
    <x v="13"/>
    <x v="156"/>
    <x v="2"/>
    <x v="2"/>
    <s v="G376 - Mains"/>
    <s v="DP22033-253100A"/>
    <x v="6"/>
    <x v="6"/>
    <s v="Stringfield Phase 1"/>
    <n v="8761.61"/>
  </r>
  <r>
    <n v="202502"/>
    <s v="032"/>
    <s v="16025.0106-Plant in Serv-Delay Plnt"/>
    <s v="XX"/>
    <s v="XX"/>
    <s v="0000"/>
    <s v="00000"/>
    <s v="Non Unitized"/>
    <s v="Non-unitized"/>
    <s v="System Improvement - Mikes Pike Win"/>
    <s v="Addition"/>
    <s v="Addition-NonUnit"/>
    <x v="13"/>
    <x v="158"/>
    <x v="2"/>
    <x v="2"/>
    <s v="G376 - Mains"/>
    <s v="DL22375-257400S"/>
    <x v="22"/>
    <x v="22"/>
    <s v="System Improvement - Mikes Pike Win"/>
    <n v="102.75"/>
  </r>
  <r>
    <n v="202502"/>
    <s v="032"/>
    <s v="16025.0106-Plant in Serv-Delay Plnt"/>
    <s v="XX"/>
    <s v="XX"/>
    <s v="0000"/>
    <s v="00000"/>
    <s v="Non Unitized"/>
    <s v="Non-unitized"/>
    <s v="View Dr PI"/>
    <s v="Addition"/>
    <s v="Addition-NonUnit"/>
    <x v="13"/>
    <x v="151"/>
    <x v="2"/>
    <x v="2"/>
    <s v="G376 - Mains"/>
    <s v="DP22361-253500B"/>
    <x v="28"/>
    <x v="28"/>
    <s v="View Dr PI"/>
    <n v="2116.7800000000002"/>
  </r>
  <r>
    <n v="202502"/>
    <s v="032"/>
    <s v="16025.0106-Plant in Serv-Delay Plnt"/>
    <s v="XX"/>
    <s v="XX"/>
    <s v="0000"/>
    <s v="00000"/>
    <s v="Non Unitized"/>
    <s v="Non-unitized"/>
    <s v="W DREAMVIEW TRL MLE"/>
    <s v="Addition"/>
    <s v="Addition-NonUnit"/>
    <x v="13"/>
    <x v="159"/>
    <x v="2"/>
    <x v="2"/>
    <s v="G376 - Mains"/>
    <s v="DF22295-251100A"/>
    <x v="3"/>
    <x v="3"/>
    <s v="W DREAMVIEW TRL MLE"/>
    <n v="2268.13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19"/>
    <x v="2"/>
    <x v="2"/>
    <s v="G376 - Mains"/>
    <s v="DH22346-252403S"/>
    <x v="7"/>
    <x v="7"/>
    <s v="2&quot; PVC MAIN REPLACEMENT AT 2201 SAN"/>
    <n v="-25413.24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134"/>
    <x v="2"/>
    <x v="2"/>
    <s v="G376 - Mains"/>
    <s v="DH22376-252100A"/>
    <x v="8"/>
    <x v="8"/>
    <s v="2&quot; PVC MAIN LEAK REAIR AT 1618 SEA"/>
    <n v="-781.04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20"/>
    <x v="2"/>
    <x v="2"/>
    <s v="G376 - Mains"/>
    <s v="DP22245-253100A"/>
    <x v="6"/>
    <x v="6"/>
    <s v="Jasper Phase 3A"/>
    <n v="-162906.4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136"/>
    <x v="2"/>
    <x v="2"/>
    <s v="G376 - Mains"/>
    <s v="DS22384-256100A"/>
    <x v="9"/>
    <x v="9"/>
    <s v="Replace 3' of 2&quot; STL Gas Main in Fr"/>
    <n v="-2946.91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22"/>
    <x v="2"/>
    <x v="2"/>
    <s v="G376 - Mains"/>
    <s v="DF22389-251100A"/>
    <x v="3"/>
    <x v="3"/>
    <s v="FRONTIER UNMARKED MAIN"/>
    <n v="-1925.96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143"/>
    <x v="2"/>
    <x v="2"/>
    <s v="G376 - Mains"/>
    <s v="DH22374-252403S"/>
    <x v="7"/>
    <x v="7"/>
    <s v="Main extention to replace PVC servi"/>
    <n v="-65193.06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143"/>
    <x v="2"/>
    <x v="2"/>
    <s v="G376 - Mains"/>
    <s v="DL22357-257100A"/>
    <x v="2"/>
    <x v="2"/>
    <s v="MLE 518 Whispering Pines Ln - PT"/>
    <n v="-3762.14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44"/>
    <x v="2"/>
    <x v="2"/>
    <s v="G376 - Mains"/>
    <s v="DP22349-253100A"/>
    <x v="6"/>
    <x v="6"/>
    <s v="South Ranch Phase 3A"/>
    <n v="-49707.68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139"/>
    <x v="2"/>
    <x v="2"/>
    <s v="G376 - Mains"/>
    <s v="DV22354-255100A"/>
    <x v="23"/>
    <x v="23"/>
    <s v="CITY OF COTTONWOOD 10TH ST &amp; MAIN R"/>
    <n v="-24677.3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2"/>
    <x v="2"/>
    <x v="2"/>
    <s v="G376 - Mains"/>
    <s v="DP22380-253100A"/>
    <x v="6"/>
    <x v="6"/>
    <s v="1204 Cloudburst Dr. C&amp;M Repair"/>
    <n v="-1517.12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47"/>
    <x v="2"/>
    <x v="2"/>
    <s v="G376 - Mains"/>
    <s v="DK22365-252100A"/>
    <x v="8"/>
    <x v="8"/>
    <s v="LEAK Repair &amp; Repl - 109 Seventh St"/>
    <n v="-3737.47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9"/>
    <x v="2"/>
    <x v="2"/>
    <s v="G376 - Mains"/>
    <s v="DH22346-252403S"/>
    <x v="7"/>
    <x v="7"/>
    <s v="2&quot; PVC MAIN REPLACEMENT AT 2201 SAN"/>
    <n v="54.79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34"/>
    <x v="2"/>
    <x v="2"/>
    <s v="G376 - Mains"/>
    <s v="DH22376-252100A"/>
    <x v="8"/>
    <x v="8"/>
    <s v="2&quot; PVC MAIN LEAK REAIR AT 1618 SEA"/>
    <n v="-1028.74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2"/>
    <x v="2"/>
    <x v="2"/>
    <s v="G376 - Mains"/>
    <s v="DP22380-253100A"/>
    <x v="6"/>
    <x v="6"/>
    <s v="1204 Cloudburst Dr. C&amp;M Repair"/>
    <n v="540.71"/>
  </r>
  <r>
    <n v="202503"/>
    <s v="032"/>
    <s v="16025.0106-Plant in Serv-Delay Plnt"/>
    <s v="XX"/>
    <s v="XX"/>
    <s v="0000"/>
    <s v="00000"/>
    <s v="Non Unitized"/>
    <s v="Non-unitized"/>
    <s v="1464 DAVIDSON DR MLE"/>
    <s v="Addition"/>
    <s v="Addition-NonUnit"/>
    <x v="2"/>
    <x v="175"/>
    <x v="2"/>
    <x v="2"/>
    <s v="G376 - Mains"/>
    <s v="DV22455-255100A"/>
    <x v="23"/>
    <x v="23"/>
    <s v="1464 DAVIDSON DR MLE"/>
    <n v="30939.16"/>
  </r>
  <r>
    <n v="202503"/>
    <s v="032"/>
    <s v="16025.0106-Plant in Serv-Delay Plnt"/>
    <s v="XX"/>
    <s v="XX"/>
    <s v="0000"/>
    <s v="00000"/>
    <s v="Non Unitized"/>
    <s v="Non-unitized"/>
    <s v="1800 N GEMINI - FJA MLE"/>
    <s v="Addition"/>
    <s v="Addition-NonUnit"/>
    <x v="2"/>
    <x v="160"/>
    <x v="2"/>
    <x v="2"/>
    <s v="G376 - Mains"/>
    <s v="DF22296-251100A"/>
    <x v="3"/>
    <x v="3"/>
    <s v="1800 N GEMINI - FJA MLE"/>
    <n v="144.30000000000001"/>
  </r>
  <r>
    <n v="202503"/>
    <s v="032"/>
    <s v="16025.0106-Plant in Serv-Delay Plnt"/>
    <s v="XX"/>
    <s v="XX"/>
    <s v="0000"/>
    <s v="00000"/>
    <s v="Non Unitized"/>
    <s v="Non-unitized"/>
    <s v="2&quot; PE Main Leak Repair at 2411 Dawn"/>
    <s v="Addition"/>
    <s v="Addition-NonUnit"/>
    <x v="2"/>
    <x v="161"/>
    <x v="2"/>
    <x v="2"/>
    <s v="G376 - Mains"/>
    <s v="DH22426-252100A"/>
    <x v="8"/>
    <x v="8"/>
    <s v="2&quot; PE Main Leak Repair at 2411 Dawn"/>
    <n v="816.77"/>
  </r>
  <r>
    <n v="202503"/>
    <s v="032"/>
    <s v="16025.0106-Plant in Serv-Delay Plnt"/>
    <s v="XX"/>
    <s v="XX"/>
    <s v="0000"/>
    <s v="00000"/>
    <s v="Non Unitized"/>
    <s v="Non-unitized"/>
    <s v="2&quot; PE Main Replacement AT 2475 BAR"/>
    <s v="Addition"/>
    <s v="Addition-NonUnit"/>
    <x v="2"/>
    <x v="176"/>
    <x v="2"/>
    <x v="2"/>
    <s v="G376 - Mains"/>
    <s v="DH22475-252100A"/>
    <x v="8"/>
    <x v="8"/>
    <s v="2&quot; PE Main Replacement AT 2475 BAR"/>
    <n v="509.37"/>
  </r>
  <r>
    <n v="202503"/>
    <s v="032"/>
    <s v="16025.0106-Plant in Serv-Delay Plnt"/>
    <s v="XX"/>
    <s v="XX"/>
    <s v="0000"/>
    <s v="00000"/>
    <s v="Non Unitized"/>
    <s v="Non-unitized"/>
    <s v="2&quot; PVC MAIN REPLACEMENT AT 1048 HUR"/>
    <s v="Addition"/>
    <s v="Addition-NonUnit"/>
    <x v="2"/>
    <x v="177"/>
    <x v="2"/>
    <x v="2"/>
    <s v="G376 - Mains"/>
    <s v="DH22476-252100A"/>
    <x v="8"/>
    <x v="8"/>
    <s v="2&quot; PVC MAIN REPLACEMENT AT 1048 HUR"/>
    <n v="460.35"/>
  </r>
  <r>
    <n v="202503"/>
    <s v="032"/>
    <s v="16025.0106-Plant in Serv-Delay Plnt"/>
    <s v="XX"/>
    <s v="XX"/>
    <s v="0000"/>
    <s v="00000"/>
    <s v="Non Unitized"/>
    <s v="Non-unitized"/>
    <s v="2&quot; PVC MAIN REPLACEMENT AT 1515 RUS"/>
    <s v="Addition"/>
    <s v="Addition-NonUnit"/>
    <x v="2"/>
    <x v="178"/>
    <x v="2"/>
    <x v="2"/>
    <s v="G376 - Mains"/>
    <s v="DH22438-252100A"/>
    <x v="8"/>
    <x v="8"/>
    <s v="2&quot; PVC MAIN REPLACEMENT AT 1515 RUS"/>
    <n v="617.45000000000005"/>
  </r>
  <r>
    <n v="202503"/>
    <s v="032"/>
    <s v="16025.0106-Plant in Serv-Delay Plnt"/>
    <s v="XX"/>
    <s v="XX"/>
    <s v="0000"/>
    <s v="00000"/>
    <s v="Non Unitized"/>
    <s v="Non-unitized"/>
    <s v="2&quot; PVC MAIN REPLACEMENT AT 1700 ANI"/>
    <s v="Addition"/>
    <s v="Addition-NonUnit"/>
    <x v="2"/>
    <x v="168"/>
    <x v="2"/>
    <x v="2"/>
    <s v="G376 - Mains"/>
    <s v="DH22450-252100A"/>
    <x v="8"/>
    <x v="8"/>
    <s v="2&quot; PVC MAIN REPLACEMENT AT 1700 ANI"/>
    <n v="2220.7199999999998"/>
  </r>
  <r>
    <n v="202503"/>
    <s v="032"/>
    <s v="16025.0106-Plant in Serv-Delay Plnt"/>
    <s v="XX"/>
    <s v="XX"/>
    <s v="0000"/>
    <s v="00000"/>
    <s v="Non Unitized"/>
    <s v="Non-unitized"/>
    <s v="2&quot; PVC MAIN REPLACEMENT AT 2509 HON"/>
    <s v="Addition"/>
    <s v="Addition-NonUnit"/>
    <x v="2"/>
    <x v="169"/>
    <x v="2"/>
    <x v="2"/>
    <s v="G376 - Mains"/>
    <s v="DH22449-252100A"/>
    <x v="8"/>
    <x v="8"/>
    <s v="2&quot; PVC MAIN REPLACEMENT AT 2509 HON"/>
    <n v="1606.24"/>
  </r>
  <r>
    <n v="202503"/>
    <s v="032"/>
    <s v="16025.0106-Plant in Serv-Delay Plnt"/>
    <s v="XX"/>
    <s v="XX"/>
    <s v="0000"/>
    <s v="00000"/>
    <s v="Non Unitized"/>
    <s v="Non-unitized"/>
    <s v="2&quot; PVC MAIN REPLACEMENT AT 2530 HON"/>
    <s v="Addition"/>
    <s v="Addition-NonUnit"/>
    <x v="2"/>
    <x v="179"/>
    <x v="2"/>
    <x v="2"/>
    <s v="G376 - Mains"/>
    <s v="DH22469-252100A"/>
    <x v="8"/>
    <x v="8"/>
    <s v="2&quot; PVC MAIN REPLACEMENT AT 2530 HON"/>
    <n v="282.89999999999998"/>
  </r>
  <r>
    <n v="202503"/>
    <s v="032"/>
    <s v="16025.0106-Plant in Serv-Delay Plnt"/>
    <s v="XX"/>
    <s v="XX"/>
    <s v="0000"/>
    <s v="00000"/>
    <s v="Non Unitized"/>
    <s v="Non-unitized"/>
    <s v="2&quot; PVC MAIN REPLACEMENT AT 2655 JOD"/>
    <s v="Addition"/>
    <s v="Addition-NonUnit"/>
    <x v="2"/>
    <x v="170"/>
    <x v="2"/>
    <x v="2"/>
    <s v="G376 - Mains"/>
    <s v="DH22453-252100A"/>
    <x v="8"/>
    <x v="8"/>
    <s v="2&quot; PVC MAIN REPLACEMENT AT 2655 JOD"/>
    <n v="1927.94"/>
  </r>
  <r>
    <n v="202503"/>
    <s v="032"/>
    <s v="16025.0106-Plant in Serv-Delay Plnt"/>
    <s v="XX"/>
    <s v="XX"/>
    <s v="0000"/>
    <s v="00000"/>
    <s v="Non Unitized"/>
    <s v="Non-unitized"/>
    <s v="2&quot; PVC MAIN REPLACEMENT AT 2690 HON"/>
    <s v="Addition"/>
    <s v="Addition-NonUnit"/>
    <x v="2"/>
    <x v="162"/>
    <x v="2"/>
    <x v="2"/>
    <s v="G376 - Mains"/>
    <s v="DH22434-252100A"/>
    <x v="8"/>
    <x v="8"/>
    <s v="2&quot; PVC MAIN REPLACEMENT AT 2690 HON"/>
    <n v="909.51"/>
  </r>
  <r>
    <n v="202503"/>
    <s v="032"/>
    <s v="16025.0106-Plant in Serv-Delay Plnt"/>
    <s v="XX"/>
    <s v="XX"/>
    <s v="0000"/>
    <s v="00000"/>
    <s v="Non Unitized"/>
    <s v="Non-unitized"/>
    <s v="2&quot; PVC Main Leak Repair at 2736 Hon"/>
    <s v="Addition"/>
    <s v="Addition-NonUnit"/>
    <x v="2"/>
    <x v="165"/>
    <x v="2"/>
    <x v="2"/>
    <s v="G376 - Mains"/>
    <s v="DH22423-252100A"/>
    <x v="8"/>
    <x v="8"/>
    <s v="2&quot; PVC Main Leak Repair at 2736 Hon"/>
    <n v="1656.66"/>
  </r>
  <r>
    <n v="202503"/>
    <s v="032"/>
    <s v="16025.0106-Plant in Serv-Delay Plnt"/>
    <s v="XX"/>
    <s v="XX"/>
    <s v="0000"/>
    <s v="00000"/>
    <s v="Non Unitized"/>
    <s v="Non-unitized"/>
    <s v="2&quot; PVC Main Replacement at 1559 Cat"/>
    <s v="Addition"/>
    <s v="Addition-NonUnit"/>
    <x v="2"/>
    <x v="153"/>
    <x v="2"/>
    <x v="2"/>
    <s v="G376 - Mains"/>
    <s v="DH22405-252100A"/>
    <x v="8"/>
    <x v="8"/>
    <s v="2&quot; PVC Main Replacement at 1559 Cat"/>
    <n v="1252.25"/>
  </r>
  <r>
    <n v="202503"/>
    <s v="032"/>
    <s v="16025.0106-Plant in Serv-Delay Plnt"/>
    <s v="XX"/>
    <s v="XX"/>
    <s v="0000"/>
    <s v="00000"/>
    <s v="Non Unitized"/>
    <s v="Non-unitized"/>
    <s v="2635 Honeybear Dr. 2&quot; PVC Leak Repa"/>
    <s v="Addition"/>
    <s v="Addition-NonUnit"/>
    <x v="2"/>
    <x v="163"/>
    <x v="2"/>
    <x v="2"/>
    <s v="G376 - Mains"/>
    <s v="DH22430-252100A"/>
    <x v="8"/>
    <x v="8"/>
    <s v="2635 Honeybear Dr. 2&quot; PVC Leak Repa"/>
    <n v="1028.46"/>
  </r>
  <r>
    <n v="202503"/>
    <s v="032"/>
    <s v="16025.0106-Plant in Serv-Delay Plnt"/>
    <s v="XX"/>
    <s v="XX"/>
    <s v="0000"/>
    <s v="00000"/>
    <s v="Non Unitized"/>
    <s v="Non-unitized"/>
    <s v="737 FLORA ST C&amp;M REPAIR"/>
    <s v="Addition"/>
    <s v="Addition-NonUnit"/>
    <x v="2"/>
    <x v="180"/>
    <x v="2"/>
    <x v="2"/>
    <s v="G376 - Mains"/>
    <s v="DP22468-253100A"/>
    <x v="6"/>
    <x v="6"/>
    <s v="737 FLORA ST C&amp;M REPAIR"/>
    <n v="6984.97"/>
  </r>
  <r>
    <n v="202503"/>
    <s v="032"/>
    <s v="16025.0106-Plant in Serv-Delay Plnt"/>
    <s v="XX"/>
    <s v="XX"/>
    <s v="0000"/>
    <s v="00000"/>
    <s v="Non Unitized"/>
    <s v="Non-unitized"/>
    <s v="DMG - 1570 E Devlin Ave"/>
    <s v="Addition"/>
    <s v="Addition-NonUnit"/>
    <x v="2"/>
    <x v="46"/>
    <x v="2"/>
    <x v="2"/>
    <s v="G376 - Mains"/>
    <s v="DK22387-252100A"/>
    <x v="8"/>
    <x v="8"/>
    <s v="DMG - 1570 E Devlin Ave"/>
    <n v="189.83"/>
  </r>
  <r>
    <n v="202503"/>
    <s v="032"/>
    <s v="16025.0106-Plant in Serv-Delay Plnt"/>
    <s v="XX"/>
    <s v="XX"/>
    <s v="0000"/>
    <s v="00000"/>
    <s v="Non Unitized"/>
    <s v="Non-unitized"/>
    <s v="DMG - 1721 Florence Ave"/>
    <s v="Addition"/>
    <s v="Addition-NonUnit"/>
    <x v="2"/>
    <x v="154"/>
    <x v="2"/>
    <x v="2"/>
    <s v="G376 - Mains"/>
    <s v="DK22388-252100A"/>
    <x v="8"/>
    <x v="8"/>
    <s v="DMG - 1721 Florence Ave"/>
    <n v="632.83000000000004"/>
  </r>
  <r>
    <n v="202503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2"/>
    <x v="46"/>
    <x v="2"/>
    <x v="2"/>
    <s v="G376 - Mains"/>
    <s v="DP22333-253100A"/>
    <x v="6"/>
    <x v="6"/>
    <s v="Division S. MLE"/>
    <n v="115.01"/>
  </r>
  <r>
    <n v="202503"/>
    <s v="032"/>
    <s v="16025.0106-Plant in Serv-Delay Plnt"/>
    <s v="XX"/>
    <s v="XX"/>
    <s v="0000"/>
    <s v="00000"/>
    <s v="Non Unitized"/>
    <s v="Non-unitized"/>
    <s v="INSTALLING KEROTEST AT THE INTERSEC"/>
    <s v="Addition"/>
    <s v="Addition-NonUnit"/>
    <x v="2"/>
    <x v="172"/>
    <x v="2"/>
    <x v="2"/>
    <s v="G376 - Mains"/>
    <s v="DF22403-251100A"/>
    <x v="3"/>
    <x v="3"/>
    <s v="INSTALLING KEROTEST AT THE INTERSEC"/>
    <n v="20840.07"/>
  </r>
  <r>
    <n v="202503"/>
    <s v="032"/>
    <s v="16025.0106-Plant in Serv-Delay Plnt"/>
    <s v="XX"/>
    <s v="XX"/>
    <s v="0000"/>
    <s v="00000"/>
    <s v="Non Unitized"/>
    <s v="Non-unitized"/>
    <s v="Jasper Phase 3C"/>
    <s v="Addition"/>
    <s v="Addition-NonUnit"/>
    <x v="2"/>
    <x v="164"/>
    <x v="2"/>
    <x v="2"/>
    <s v="G376 - Mains"/>
    <s v="DP22386-253100A"/>
    <x v="6"/>
    <x v="6"/>
    <s v="Jasper Phase 3C"/>
    <n v="101.64"/>
  </r>
  <r>
    <n v="202503"/>
    <s v="032"/>
    <s v="16025.0106-Plant in Serv-Delay Plnt"/>
    <s v="XX"/>
    <s v="XX"/>
    <s v="0000"/>
    <s v="00000"/>
    <s v="Non Unitized"/>
    <s v="Non-unitized"/>
    <s v="Jovian Dr. Remove"/>
    <s v="Addition"/>
    <s v="Addition-NonUnit"/>
    <x v="2"/>
    <x v="168"/>
    <x v="2"/>
    <x v="2"/>
    <s v="G376 - Mains"/>
    <s v="DP22425-253100A"/>
    <x v="6"/>
    <x v="6"/>
    <s v="Jovian Dr. Remove"/>
    <n v="2973.81"/>
  </r>
  <r>
    <n v="202503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x v="2"/>
    <x v="181"/>
    <x v="2"/>
    <x v="2"/>
    <s v="G376 - Mains"/>
    <s v="DK22445-252100A"/>
    <x v="8"/>
    <x v="8"/>
    <s v="MLE - Kingman Crossing Tract E"/>
    <n v="76640.070000000007"/>
  </r>
  <r>
    <n v="202503"/>
    <s v="032"/>
    <s v="16025.0106-Plant in Serv-Delay Plnt"/>
    <s v="XX"/>
    <s v="XX"/>
    <s v="0000"/>
    <s v="00000"/>
    <s v="Non Unitized"/>
    <s v="Non-unitized"/>
    <s v="MLE 25 S Foothills Blvd - TY"/>
    <s v="Addition"/>
    <s v="Addition-NonUnit"/>
    <x v="2"/>
    <x v="172"/>
    <x v="2"/>
    <x v="2"/>
    <s v="G376 - Mains"/>
    <s v="DL22407-257100A"/>
    <x v="2"/>
    <x v="2"/>
    <s v="MLE 25 S Foothills Blvd - TY"/>
    <n v="8621.7000000000007"/>
  </r>
  <r>
    <n v="202503"/>
    <s v="032"/>
    <s v="16025.0106-Plant in Serv-Delay Plnt"/>
    <s v="XX"/>
    <s v="XX"/>
    <s v="0000"/>
    <s v="00000"/>
    <s v="Non Unitized"/>
    <s v="Non-unitized"/>
    <s v="MLE 340 W Cooley - SL"/>
    <s v="Addition"/>
    <s v="Addition-NonUnit"/>
    <x v="2"/>
    <x v="160"/>
    <x v="2"/>
    <x v="2"/>
    <s v="G376 - Mains"/>
    <s v="DL22306-257100A"/>
    <x v="2"/>
    <x v="2"/>
    <s v="MLE 340 W Cooley - SL"/>
    <n v="1164.1600000000001"/>
  </r>
  <r>
    <n v="202503"/>
    <s v="032"/>
    <s v="16025.0106-Plant in Serv-Delay Plnt"/>
    <s v="XX"/>
    <s v="XX"/>
    <s v="0000"/>
    <s v="00000"/>
    <s v="Non Unitized"/>
    <s v="Non-unitized"/>
    <s v="PINE CANYON CABINS 5-7 MLE"/>
    <s v="Addition"/>
    <s v="Addition-NonUnit"/>
    <x v="2"/>
    <x v="165"/>
    <x v="2"/>
    <x v="2"/>
    <s v="G376 - Mains"/>
    <s v="DF21986-251100A"/>
    <x v="3"/>
    <x v="3"/>
    <s v="PINE CANYON CABINS 5-7 MLE"/>
    <n v="637.59"/>
  </r>
  <r>
    <n v="202503"/>
    <s v="032"/>
    <s v="16025.0106-Plant in Serv-Delay Plnt"/>
    <s v="XX"/>
    <s v="XX"/>
    <s v="0000"/>
    <s v="00000"/>
    <s v="Non Unitized"/>
    <s v="Non-unitized"/>
    <s v="PVC - Replacement on Ames (Roosevel"/>
    <s v="Addition"/>
    <s v="Addition-NonUnit"/>
    <x v="2"/>
    <x v="85"/>
    <x v="2"/>
    <x v="2"/>
    <s v="G376 - Mains"/>
    <s v="DK22459-252406S"/>
    <x v="4"/>
    <x v="4"/>
    <s v="PVC - Replacement on Ames (Roosevel"/>
    <n v="43725.89"/>
  </r>
  <r>
    <n v="202503"/>
    <s v="032"/>
    <s v="16025.0106-Plant in Serv-Delay Plnt"/>
    <s v="XX"/>
    <s v="XX"/>
    <s v="0000"/>
    <s v="00000"/>
    <s v="Non Unitized"/>
    <s v="Non-unitized"/>
    <s v="PVC - Replacement on Potter (Bank S"/>
    <s v="Addition"/>
    <s v="Addition-NonUnit"/>
    <x v="2"/>
    <x v="166"/>
    <x v="2"/>
    <x v="2"/>
    <s v="G376 - Mains"/>
    <s v="DK22422-252406S"/>
    <x v="4"/>
    <x v="4"/>
    <s v="PVC - Replacement on Potter (Bank S"/>
    <n v="11943.72"/>
  </r>
  <r>
    <n v="202503"/>
    <s v="032"/>
    <s v="16025.0106-Plant in Serv-Delay Plnt"/>
    <s v="XX"/>
    <s v="XX"/>
    <s v="0000"/>
    <s v="00000"/>
    <s v="Non Unitized"/>
    <s v="Non-unitized"/>
    <s v="PVC - Replacement on Potter (Melody"/>
    <s v="Addition"/>
    <s v="Addition-NonUnit"/>
    <x v="2"/>
    <x v="173"/>
    <x v="2"/>
    <x v="2"/>
    <s v="G376 - Mains"/>
    <s v="DK22435-252406S"/>
    <x v="4"/>
    <x v="4"/>
    <s v="PVC - Replacement on Potter (Melody"/>
    <n v="100789.62"/>
  </r>
  <r>
    <n v="202503"/>
    <s v="032"/>
    <s v="16025.0106-Plant in Serv-Delay Plnt"/>
    <s v="XX"/>
    <s v="XX"/>
    <s v="0000"/>
    <s v="00000"/>
    <s v="Non Unitized"/>
    <s v="Non-unitized"/>
    <s v="PVC Replace Rd 2 South Ph1"/>
    <s v="Addition"/>
    <s v="Addition-NonUnit"/>
    <x v="2"/>
    <x v="167"/>
    <x v="2"/>
    <x v="2"/>
    <s v="G376 - Mains"/>
    <s v="DP22256-253401A"/>
    <x v="106"/>
    <x v="106"/>
    <s v="PVC Replace Rd 2 South Ph1"/>
    <n v="8065.09"/>
  </r>
  <r>
    <n v="202503"/>
    <s v="032"/>
    <s v="16025.0106-Plant in Serv-Delay Plnt"/>
    <s v="XX"/>
    <s v="XX"/>
    <s v="0000"/>
    <s v="00000"/>
    <s v="Non Unitized"/>
    <s v="Non-unitized"/>
    <s v="PVC Replacement On Potter Ave from"/>
    <s v="Addition"/>
    <s v="Addition-NonUnit"/>
    <x v="2"/>
    <x v="23"/>
    <x v="2"/>
    <x v="2"/>
    <s v="G376 - Mains"/>
    <s v="DK22312-252406S"/>
    <x v="4"/>
    <x v="4"/>
    <s v="PVC Replacement On Potter Ave from"/>
    <n v="56262.63"/>
  </r>
  <r>
    <n v="202503"/>
    <s v="032"/>
    <s v="16025.0106-Plant in Serv-Delay Plnt"/>
    <s v="XX"/>
    <s v="XX"/>
    <s v="0000"/>
    <s v="00000"/>
    <s v="Non Unitized"/>
    <s v="Non-unitized"/>
    <s v="PVC Replacement on Potter from Bent"/>
    <s v="Addition"/>
    <s v="Addition-NonUnit"/>
    <x v="2"/>
    <x v="156"/>
    <x v="2"/>
    <x v="2"/>
    <s v="G376 - Mains"/>
    <s v="DK22358-252406S"/>
    <x v="4"/>
    <x v="4"/>
    <s v="PVC Replacement on Potter from Bent"/>
    <n v="108332.19"/>
  </r>
  <r>
    <n v="202503"/>
    <s v="032"/>
    <s v="16025.0106-Plant in Serv-Delay Plnt"/>
    <s v="XX"/>
    <s v="XX"/>
    <s v="0000"/>
    <s v="00000"/>
    <s v="Non Unitized"/>
    <s v="Non-unitized"/>
    <s v="PVC Replacment at 3255 Rutherford s"/>
    <s v="Addition"/>
    <s v="Addition-NonUnit"/>
    <x v="2"/>
    <x v="22"/>
    <x v="2"/>
    <x v="2"/>
    <s v="G376 - Mains"/>
    <s v="DK22364-252406S"/>
    <x v="4"/>
    <x v="4"/>
    <s v="PVC Replacment at 3255 Rutherford s"/>
    <n v="51592.14"/>
  </r>
  <r>
    <n v="202503"/>
    <s v="032"/>
    <s v="16025.0106-Plant in Serv-Delay Plnt"/>
    <s v="XX"/>
    <s v="XX"/>
    <s v="0000"/>
    <s v="00000"/>
    <s v="Non Unitized"/>
    <s v="Non-unitized"/>
    <s v="RUDD TANK RD MLE"/>
    <s v="Addition"/>
    <s v="Addition-NonUnit"/>
    <x v="2"/>
    <x v="77"/>
    <x v="2"/>
    <x v="2"/>
    <s v="G376 - Mains"/>
    <s v="DF21888-251100A"/>
    <x v="3"/>
    <x v="3"/>
    <s v="RUDD TANK RD MLE"/>
    <n v="13736.24"/>
  </r>
  <r>
    <n v="202503"/>
    <s v="032"/>
    <s v="16025.0106-Plant in Serv-Delay Plnt"/>
    <s v="XX"/>
    <s v="XX"/>
    <s v="0000"/>
    <s v="00000"/>
    <s v="Non Unitized"/>
    <s v="Non-unitized"/>
    <s v="Replace 65' of 2&quot; PE Gas Main Due t"/>
    <s v="Addition"/>
    <s v="Addition-NonUnit"/>
    <x v="2"/>
    <x v="174"/>
    <x v="2"/>
    <x v="2"/>
    <s v="G376 - Mains"/>
    <s v="DS22458-256100A"/>
    <x v="9"/>
    <x v="9"/>
    <s v="Replace 65' of 2&quot; PE Gas Main Due t"/>
    <n v="8714.7000000000007"/>
  </r>
  <r>
    <n v="202503"/>
    <s v="032"/>
    <s v="16025.0106-Plant in Serv-Delay Plnt"/>
    <s v="XX"/>
    <s v="XX"/>
    <s v="0000"/>
    <s v="00000"/>
    <s v="Non Unitized"/>
    <s v="Non-unitized"/>
    <s v="SI - Mineral Park @ Irrigation Well"/>
    <s v="Addition"/>
    <s v="Addition-NonUnit"/>
    <x v="2"/>
    <x v="30"/>
    <x v="2"/>
    <x v="2"/>
    <s v="G376 - Mains"/>
    <s v="DK22355-252400S"/>
    <x v="5"/>
    <x v="5"/>
    <s v="[WMS Transfer]-SI - Mineral Park @"/>
    <n v="17311.02"/>
  </r>
  <r>
    <n v="202503"/>
    <s v="032"/>
    <s v="16025.0106-Plant in Serv-Delay Plnt"/>
    <s v="XX"/>
    <s v="XX"/>
    <s v="0000"/>
    <s v="00000"/>
    <s v="Non Unitized"/>
    <s v="Non-unitized"/>
    <s v="SI - Mission Wells 4&quot; Isolation Val"/>
    <s v="Addition"/>
    <s v="Addition-NonUnit"/>
    <x v="2"/>
    <x v="30"/>
    <x v="2"/>
    <x v="2"/>
    <s v="G376 - Mains"/>
    <s v="DK22356-252400S"/>
    <x v="5"/>
    <x v="5"/>
    <s v="[WMS Transfer]-SI - Mission Wells 4"/>
    <n v="40.22"/>
  </r>
  <r>
    <n v="202503"/>
    <s v="032"/>
    <s v="16025.0106-Plant in Serv-Delay Plnt"/>
    <s v="XX"/>
    <s v="XX"/>
    <s v="0000"/>
    <s v="00000"/>
    <s v="Non Unitized"/>
    <s v="Non-unitized"/>
    <s v="SI - Upgrading System 6"/>
    <s v="Addition"/>
    <s v="Addition-NonUnit"/>
    <x v="2"/>
    <x v="182"/>
    <x v="2"/>
    <x v="2"/>
    <s v="G376 - Mains"/>
    <s v="DK22394-252400S"/>
    <x v="5"/>
    <x v="5"/>
    <s v="SI - Upgrading System 6"/>
    <n v="21021.69"/>
  </r>
  <r>
    <n v="202503"/>
    <s v="032"/>
    <s v="16025.0106-Plant in Serv-Delay Plnt"/>
    <s v="XX"/>
    <s v="XX"/>
    <s v="0000"/>
    <s v="00000"/>
    <s v="Non Unitized"/>
    <s v="Non-unitized"/>
    <s v="Stringfield Phase 1"/>
    <s v="Addition"/>
    <s v="Addition-NonUnit"/>
    <x v="2"/>
    <x v="156"/>
    <x v="2"/>
    <x v="2"/>
    <s v="G376 - Mains"/>
    <s v="DP22033-253100A"/>
    <x v="6"/>
    <x v="6"/>
    <s v="Stringfield Phase 1"/>
    <n v="4724.1000000000004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45"/>
    <x v="2"/>
    <x v="2"/>
    <s v="G376 - Mains"/>
    <s v="DF21922-251100A"/>
    <x v="3"/>
    <x v="3"/>
    <s v="251100A - MAINS"/>
    <n v="-79630.77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23"/>
    <x v="2"/>
    <x v="2"/>
    <s v="G376 - Mains"/>
    <s v="DK22312-252406S"/>
    <x v="4"/>
    <x v="4"/>
    <s v="PVC Replacement On Potter Ave from"/>
    <n v="-215284.07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23"/>
    <x v="2"/>
    <x v="2"/>
    <s v="G376 - Mains"/>
    <s v="DP22383-253100A"/>
    <x v="6"/>
    <x v="6"/>
    <s v="Venice Way MLE"/>
    <n v="-14337.36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142"/>
    <x v="2"/>
    <x v="2"/>
    <s v="G376 - Mains"/>
    <s v="DL22345-257100A"/>
    <x v="2"/>
    <x v="2"/>
    <s v="MLE 3461 Oak View Ln - LS"/>
    <n v="-10321.36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"/>
    <x v="55"/>
    <x v="2"/>
    <x v="2"/>
    <s v="G376 - Mains"/>
    <s v="DV22352-255100A"/>
    <x v="23"/>
    <x v="23"/>
    <s v="MLE 741 FOREST RD-BOWERS"/>
    <n v="-8176.77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"/>
    <x v="24"/>
    <x v="2"/>
    <x v="2"/>
    <s v="G376 - Mains"/>
    <s v="DK22282-252100A"/>
    <x v="8"/>
    <x v="8"/>
    <s v="MLE - Walleck Ranch Tract 1961-K"/>
    <n v="-57522.85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"/>
    <x v="150"/>
    <x v="2"/>
    <x v="2"/>
    <s v="G376 - Mains"/>
    <s v="DV22392-255100A"/>
    <x v="23"/>
    <x v="23"/>
    <s v="SYCAMORE VISTA LLC MLE"/>
    <n v="-23345.91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38"/>
    <x v="2"/>
    <x v="2"/>
    <s v="G376 - Mains"/>
    <s v="DH22395-252100A"/>
    <x v="8"/>
    <x v="8"/>
    <s v="4&quot; PE Main Replacement at 6510 Show"/>
    <n v="-336.43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43"/>
    <x v="2"/>
    <x v="2"/>
    <s v="G376 - Mains"/>
    <s v="DH22402-252100A"/>
    <x v="8"/>
    <x v="8"/>
    <s v="2&quot; PE Main Leak Repair at 2680 Sout"/>
    <n v="-453.27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8"/>
    <x v="2"/>
    <x v="2"/>
    <s v="G376 - Mains"/>
    <s v="DL22375-257400S"/>
    <x v="22"/>
    <x v="22"/>
    <s v="System Improvement - Mikes Pike Win"/>
    <n v="-78936.639999999999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5"/>
    <x v="2"/>
    <x v="2"/>
    <s v="G376 - Mains"/>
    <s v="DP22307-253100A"/>
    <x v="6"/>
    <x v="6"/>
    <s v="Findlay MLE"/>
    <n v="-9541.23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45"/>
    <x v="2"/>
    <x v="2"/>
    <s v="G376 - Mains"/>
    <s v="DF21922-251100A"/>
    <x v="3"/>
    <x v="3"/>
    <s v="251100A - MAINS"/>
    <n v="-7872.34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38"/>
    <x v="2"/>
    <x v="2"/>
    <s v="G376 - Mains"/>
    <s v="DH22395-252100A"/>
    <x v="8"/>
    <x v="8"/>
    <s v="4&quot; PE Main Replacement at 6510 Show"/>
    <n v="-540.19000000000005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43"/>
    <x v="2"/>
    <x v="2"/>
    <s v="G376 - Mains"/>
    <s v="DH22402-252100A"/>
    <x v="8"/>
    <x v="8"/>
    <s v="2&quot; PE Main Leak Repair at 2680 Sout"/>
    <n v="-41.79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3"/>
    <x v="2"/>
    <x v="2"/>
    <s v="G376 - Mains"/>
    <s v="DK22312-252406S"/>
    <x v="4"/>
    <x v="4"/>
    <s v="PVC Replacement On Potter Ave from"/>
    <n v="-2294.15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3"/>
    <x v="2"/>
    <x v="2"/>
    <s v="G376 - Mains"/>
    <s v="DP22383-253100A"/>
    <x v="6"/>
    <x v="6"/>
    <s v="Venice Way MLE"/>
    <n v="61.46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42"/>
    <x v="2"/>
    <x v="2"/>
    <s v="G376 - Mains"/>
    <s v="DL22345-257100A"/>
    <x v="2"/>
    <x v="2"/>
    <s v="MLE 3461 Oak View Ln - LS"/>
    <n v="-5.66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0"/>
    <x v="2"/>
    <x v="2"/>
    <s v="G376 - Mains"/>
    <s v="DV22392-255100A"/>
    <x v="23"/>
    <x v="23"/>
    <s v="SYCAMORE VISTA LLC MLE"/>
    <n v="-730.14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8"/>
    <x v="2"/>
    <x v="2"/>
    <s v="G376 - Mains"/>
    <s v="DL22375-257400S"/>
    <x v="22"/>
    <x v="22"/>
    <s v="System Improvement - Mikes Pike Win"/>
    <n v="-9997.5499999999993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5"/>
    <x v="2"/>
    <x v="2"/>
    <s v="G376 - Mains"/>
    <s v="DP22307-253100A"/>
    <x v="6"/>
    <x v="6"/>
    <s v="Findlay MLE"/>
    <n v="-1636.88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38"/>
    <x v="2"/>
    <x v="2"/>
    <s v="G376 - Mains"/>
    <s v="DH22395-252100A"/>
    <x v="8"/>
    <x v="8"/>
    <s v="4&quot; PE Main Replacement at 6510 Show"/>
    <n v="-226.27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43"/>
    <x v="2"/>
    <x v="2"/>
    <s v="G376 - Mains"/>
    <s v="DH22402-252100A"/>
    <x v="8"/>
    <x v="8"/>
    <s v="2&quot; PE Main Leak Repair at 2680 Sout"/>
    <n v="-1160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44"/>
    <x v="2"/>
    <x v="2"/>
    <s v="G376 - Mains"/>
    <s v="DH22381-252403S"/>
    <x v="7"/>
    <x v="7"/>
    <s v="PVC abandonment on Diane"/>
    <n v="-583.9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3"/>
    <x v="2"/>
    <x v="2"/>
    <s v="G376 - Mains"/>
    <s v="DK22312-252406S"/>
    <x v="4"/>
    <x v="4"/>
    <s v="PVC Replacement On Potter Ave from"/>
    <n v="-815.44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58"/>
    <x v="2"/>
    <x v="2"/>
    <s v="G376 - Mains"/>
    <s v="DL22375-257400S"/>
    <x v="22"/>
    <x v="22"/>
    <s v="System Improvement - Mikes Pike Win"/>
    <n v="-102.75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55"/>
    <x v="2"/>
    <x v="2"/>
    <s v="G376 - Mains"/>
    <s v="DP22307-253100A"/>
    <x v="6"/>
    <x v="6"/>
    <s v="Findlay MLE"/>
    <n v="-201.32"/>
  </r>
  <r>
    <n v="202504"/>
    <s v="032"/>
    <s v="16025.0106-Plant in Serv-Delay Plnt"/>
    <s v="XX"/>
    <s v="XX"/>
    <s v="0000"/>
    <s v="00000"/>
    <s v="Non Unitized"/>
    <s v="Non-unitized"/>
    <s v="1134 Stetson Relocate"/>
    <s v="Addition"/>
    <s v="Addition-NonUnit"/>
    <x v="14"/>
    <x v="52"/>
    <x v="2"/>
    <x v="2"/>
    <s v="G376 - Mains"/>
    <s v="DP22470-253500B"/>
    <x v="28"/>
    <x v="28"/>
    <s v="1134 Stetson Relocate"/>
    <n v="47056.89"/>
  </r>
  <r>
    <n v="202504"/>
    <s v="032"/>
    <s v="16025.0106-Plant in Serv-Delay Plnt"/>
    <s v="XX"/>
    <s v="XX"/>
    <s v="0000"/>
    <s v="00000"/>
    <s v="Non Unitized"/>
    <s v="Non-unitized"/>
    <s v="126 HILLSIDE C&amp;M REPAIR"/>
    <s v="Addition"/>
    <s v="Addition-NonUnit"/>
    <x v="14"/>
    <x v="183"/>
    <x v="2"/>
    <x v="2"/>
    <s v="G376 - Mains"/>
    <s v="DP22433-253100A"/>
    <x v="6"/>
    <x v="6"/>
    <s v="126 HILLSIDE C&amp;M REPAIR"/>
    <n v="6104.5"/>
  </r>
  <r>
    <n v="202504"/>
    <s v="032"/>
    <s v="16025.0106-Plant in Serv-Delay Plnt"/>
    <s v="XX"/>
    <s v="XX"/>
    <s v="0000"/>
    <s v="00000"/>
    <s v="Non Unitized"/>
    <s v="Non-unitized"/>
    <s v="1464 DAVIDSON DR MLE"/>
    <s v="Addition"/>
    <s v="Addition-NonUnit"/>
    <x v="2"/>
    <x v="175"/>
    <x v="2"/>
    <x v="2"/>
    <s v="G376 - Mains"/>
    <s v="DV22455-255100A"/>
    <x v="23"/>
    <x v="23"/>
    <s v="1464 DAVIDSON DR MLE"/>
    <n v="6411.88"/>
  </r>
  <r>
    <n v="202504"/>
    <s v="032"/>
    <s v="16025.0106-Plant in Serv-Delay Plnt"/>
    <s v="XX"/>
    <s v="XX"/>
    <s v="0000"/>
    <s v="00000"/>
    <s v="Non Unitized"/>
    <s v="Non-unitized"/>
    <s v="1800 N GEMINI - FJA MLE"/>
    <s v="Addition"/>
    <s v="Addition-NonUnit"/>
    <x v="2"/>
    <x v="160"/>
    <x v="2"/>
    <x v="2"/>
    <s v="G376 - Mains"/>
    <s v="DF22296-251100A"/>
    <x v="3"/>
    <x v="3"/>
    <s v="1800 N GEMINI - FJA MLE"/>
    <n v="-20.440000000000001"/>
  </r>
  <r>
    <n v="202504"/>
    <s v="032"/>
    <s v="16025.0106-Plant in Serv-Delay Plnt"/>
    <s v="XX"/>
    <s v="XX"/>
    <s v="0000"/>
    <s v="00000"/>
    <s v="Non Unitized"/>
    <s v="Non-unitized"/>
    <s v="2&quot; PE Main Replacement AT 2475 BAR"/>
    <s v="Addition"/>
    <s v="Addition-NonUnit"/>
    <x v="2"/>
    <x v="176"/>
    <x v="2"/>
    <x v="2"/>
    <s v="G376 - Mains"/>
    <s v="DH22475-252100A"/>
    <x v="8"/>
    <x v="8"/>
    <s v="2&quot; PE Main Replacement AT 2475 BAR"/>
    <n v="1372.79"/>
  </r>
  <r>
    <n v="202504"/>
    <s v="032"/>
    <s v="16025.0106-Plant in Serv-Delay Plnt"/>
    <s v="XX"/>
    <s v="XX"/>
    <s v="0000"/>
    <s v="00000"/>
    <s v="Non Unitized"/>
    <s v="Non-unitized"/>
    <s v="2&quot; PVC MAIN REPLACEMENT AT 1048 HUR"/>
    <s v="Addition"/>
    <s v="Addition-NonUnit"/>
    <x v="2"/>
    <x v="177"/>
    <x v="2"/>
    <x v="2"/>
    <s v="G376 - Mains"/>
    <s v="DH22476-252100A"/>
    <x v="8"/>
    <x v="8"/>
    <s v="2&quot; PVC MAIN REPLACEMENT AT 1048 HUR"/>
    <n v="1001.37"/>
  </r>
  <r>
    <n v="202504"/>
    <s v="032"/>
    <s v="16025.0106-Plant in Serv-Delay Plnt"/>
    <s v="XX"/>
    <s v="XX"/>
    <s v="0000"/>
    <s v="00000"/>
    <s v="Non Unitized"/>
    <s v="Non-unitized"/>
    <s v="2&quot; PVC MAIN REPLACEMENT AT 1515 RUS"/>
    <s v="Addition"/>
    <s v="Addition-NonUnit"/>
    <x v="2"/>
    <x v="178"/>
    <x v="2"/>
    <x v="2"/>
    <s v="G376 - Mains"/>
    <s v="DH22438-252100A"/>
    <x v="8"/>
    <x v="8"/>
    <s v="2&quot; PVC MAIN REPLACEMENT AT 1515 RUS"/>
    <n v="1656.68"/>
  </r>
  <r>
    <n v="202504"/>
    <s v="032"/>
    <s v="16025.0106-Plant in Serv-Delay Plnt"/>
    <s v="XX"/>
    <s v="XX"/>
    <s v="0000"/>
    <s v="00000"/>
    <s v="Non Unitized"/>
    <s v="Non-unitized"/>
    <s v="2&quot; PVC MAIN REPLACEMENT AT 1700 ANI"/>
    <s v="Addition"/>
    <s v="Addition-NonUnit"/>
    <x v="2"/>
    <x v="168"/>
    <x v="2"/>
    <x v="2"/>
    <s v="G376 - Mains"/>
    <s v="DH22450-252100A"/>
    <x v="8"/>
    <x v="8"/>
    <s v="2&quot; PVC MAIN REPLACEMENT AT 1700 ANI"/>
    <n v="191.5"/>
  </r>
  <r>
    <n v="202504"/>
    <s v="032"/>
    <s v="16025.0106-Plant in Serv-Delay Plnt"/>
    <s v="XX"/>
    <s v="XX"/>
    <s v="0000"/>
    <s v="00000"/>
    <s v="Non Unitized"/>
    <s v="Non-unitized"/>
    <s v="2&quot; PVC MAIN REPLACEMENT AT 2509 HON"/>
    <s v="Addition"/>
    <s v="Addition-NonUnit"/>
    <x v="2"/>
    <x v="169"/>
    <x v="2"/>
    <x v="2"/>
    <s v="G376 - Mains"/>
    <s v="DH22449-252100A"/>
    <x v="8"/>
    <x v="8"/>
    <s v="2&quot; PVC MAIN REPLACEMENT AT 2509 HON"/>
    <n v="693.18"/>
  </r>
  <r>
    <n v="202504"/>
    <s v="032"/>
    <s v="16025.0106-Plant in Serv-Delay Plnt"/>
    <s v="XX"/>
    <s v="XX"/>
    <s v="0000"/>
    <s v="00000"/>
    <s v="Non Unitized"/>
    <s v="Non-unitized"/>
    <s v="2&quot; PVC MAIN REPLACEMENT AT 2530 HON"/>
    <s v="Addition"/>
    <s v="Addition-NonUnit"/>
    <x v="2"/>
    <x v="179"/>
    <x v="2"/>
    <x v="2"/>
    <s v="G376 - Mains"/>
    <s v="DH22469-252100A"/>
    <x v="8"/>
    <x v="8"/>
    <s v="2&quot; PVC MAIN REPLACEMENT AT 2530 HON"/>
    <n v="762.48"/>
  </r>
  <r>
    <n v="202504"/>
    <s v="032"/>
    <s v="16025.0106-Plant in Serv-Delay Plnt"/>
    <s v="XX"/>
    <s v="XX"/>
    <s v="0000"/>
    <s v="00000"/>
    <s v="Non Unitized"/>
    <s v="Non-unitized"/>
    <s v="2&quot; PVC MAIN REPLACEMENT AT 2655 JOD"/>
    <s v="Addition"/>
    <s v="Addition-NonUnit"/>
    <x v="2"/>
    <x v="170"/>
    <x v="2"/>
    <x v="2"/>
    <s v="G376 - Mains"/>
    <s v="DH22453-252100A"/>
    <x v="8"/>
    <x v="8"/>
    <s v="2&quot; PVC MAIN REPLACEMENT AT 2655 JOD"/>
    <n v="398.17"/>
  </r>
  <r>
    <n v="202504"/>
    <s v="032"/>
    <s v="16025.0106-Plant in Serv-Delay Plnt"/>
    <s v="XX"/>
    <s v="XX"/>
    <s v="0000"/>
    <s v="00000"/>
    <s v="Non Unitized"/>
    <s v="Non-unitized"/>
    <s v="2&quot; PVC MAIN REPLACEMENT AT 2690 HON"/>
    <s v="Addition"/>
    <s v="Addition-NonUnit"/>
    <x v="2"/>
    <x v="162"/>
    <x v="2"/>
    <x v="2"/>
    <s v="G376 - Mains"/>
    <s v="DH22434-252100A"/>
    <x v="8"/>
    <x v="8"/>
    <s v="2&quot; PVC MAIN REPLACEMENT AT 2690 HON"/>
    <n v="182.51"/>
  </r>
  <r>
    <n v="202504"/>
    <s v="032"/>
    <s v="16025.0106-Plant in Serv-Delay Plnt"/>
    <s v="XX"/>
    <s v="XX"/>
    <s v="0000"/>
    <s v="00000"/>
    <s v="Non Unitized"/>
    <s v="Non-unitized"/>
    <s v="2&quot; PVC Main Leak Repair at 2736 Hon"/>
    <s v="Addition"/>
    <s v="Addition-NonUnit"/>
    <x v="2"/>
    <x v="165"/>
    <x v="2"/>
    <x v="2"/>
    <s v="G376 - Mains"/>
    <s v="DH22423-252100A"/>
    <x v="8"/>
    <x v="8"/>
    <s v="2&quot; PVC Main Leak Repair at 2736 Hon"/>
    <n v="1026.45"/>
  </r>
  <r>
    <n v="202504"/>
    <s v="032"/>
    <s v="16025.0106-Plant in Serv-Delay Plnt"/>
    <s v="XX"/>
    <s v="XX"/>
    <s v="0000"/>
    <s v="00000"/>
    <s v="Non Unitized"/>
    <s v="Non-unitized"/>
    <s v="255100A HIT LINE SE CORNER 1298 FIN"/>
    <s v="Addition"/>
    <s v="Addition-NonUnit"/>
    <x v="14"/>
    <x v="181"/>
    <x v="2"/>
    <x v="2"/>
    <s v="G376 - Mains"/>
    <s v="DV22487-255100A"/>
    <x v="23"/>
    <x v="23"/>
    <s v="255100A HIT LINE SE CORNER 1298 FIN"/>
    <n v="7085.42"/>
  </r>
  <r>
    <n v="202504"/>
    <s v="032"/>
    <s v="16025.0106-Plant in Serv-Delay Plnt"/>
    <s v="XX"/>
    <s v="XX"/>
    <s v="0000"/>
    <s v="00000"/>
    <s v="Non Unitized"/>
    <s v="Non-unitized"/>
    <s v="2635 Honeybear Dr. 2&quot; PVC Leak Repa"/>
    <s v="Addition"/>
    <s v="Addition-NonUnit"/>
    <x v="2"/>
    <x v="163"/>
    <x v="2"/>
    <x v="2"/>
    <s v="G376 - Mains"/>
    <s v="DH22430-252100A"/>
    <x v="8"/>
    <x v="8"/>
    <s v="2635 Honeybear Dr. 2&quot; PVC Leak Repa"/>
    <n v="390.51"/>
  </r>
  <r>
    <n v="202504"/>
    <s v="032"/>
    <s v="16025.0106-Plant in Serv-Delay Plnt"/>
    <s v="XX"/>
    <s v="XX"/>
    <s v="0000"/>
    <s v="00000"/>
    <s v="Non Unitized"/>
    <s v="Non-unitized"/>
    <s v="737 FLORA ST C&amp;M REPAIR"/>
    <s v="Addition"/>
    <s v="Addition-NonUnit"/>
    <x v="2"/>
    <x v="180"/>
    <x v="2"/>
    <x v="2"/>
    <s v="G376 - Mains"/>
    <s v="DP22468-253100A"/>
    <x v="6"/>
    <x v="6"/>
    <s v="737 FLORA ST C&amp;M REPAIR"/>
    <n v="2900.9"/>
  </r>
  <r>
    <n v="202504"/>
    <s v="032"/>
    <s v="16025.0106-Plant in Serv-Delay Plnt"/>
    <s v="XX"/>
    <s v="XX"/>
    <s v="0000"/>
    <s v="00000"/>
    <s v="Non Unitized"/>
    <s v="Non-unitized"/>
    <s v="CONT - RELOCATE 2336 MARLENE AVE"/>
    <s v="Addition"/>
    <s v="Addition-NonUnit"/>
    <x v="14"/>
    <x v="77"/>
    <x v="2"/>
    <x v="2"/>
    <s v="G376 - Mains"/>
    <s v="DK22439-252100A"/>
    <x v="8"/>
    <x v="8"/>
    <s v="CONT - RELOCATE 2336 MARLENE AVE"/>
    <n v="1309.74"/>
  </r>
  <r>
    <n v="202504"/>
    <s v="032"/>
    <s v="16025.0106-Plant in Serv-Delay Plnt"/>
    <s v="XX"/>
    <s v="XX"/>
    <s v="0000"/>
    <s v="00000"/>
    <s v="Non Unitized"/>
    <s v="Non-unitized"/>
    <s v="HAMPTON INN RE-INSTALL MAIN"/>
    <s v="Addition"/>
    <s v="Addition-NonUnit"/>
    <x v="14"/>
    <x v="147"/>
    <x v="2"/>
    <x v="2"/>
    <s v="G376 - Mains"/>
    <s v="DF21730-251100A"/>
    <x v="3"/>
    <x v="3"/>
    <s v="HAMPTON INN RE-INSTALL MAIN"/>
    <n v="1115.52"/>
  </r>
  <r>
    <n v="202504"/>
    <s v="032"/>
    <s v="16025.0106-Plant in Serv-Delay Plnt"/>
    <s v="XX"/>
    <s v="XX"/>
    <s v="0000"/>
    <s v="00000"/>
    <s v="Non Unitized"/>
    <s v="Non-unitized"/>
    <s v="INSTALLING KEROTEST AT THE INTERSEC"/>
    <s v="Addition"/>
    <s v="Addition-NonUnit"/>
    <x v="2"/>
    <x v="172"/>
    <x v="2"/>
    <x v="2"/>
    <s v="G376 - Mains"/>
    <s v="DF22403-251100A"/>
    <x v="3"/>
    <x v="3"/>
    <s v="INSTALLING KEROTEST AT THE INTERSEC"/>
    <n v="5975.64"/>
  </r>
  <r>
    <n v="202504"/>
    <s v="032"/>
    <s v="16025.0106-Plant in Serv-Delay Plnt"/>
    <s v="XX"/>
    <s v="XX"/>
    <s v="0000"/>
    <s v="00000"/>
    <s v="Non Unitized"/>
    <s v="Non-unitized"/>
    <s v="Install and remove Ridgecrest St -"/>
    <s v="Addition"/>
    <s v="Addition-NonUnit"/>
    <x v="14"/>
    <x v="184"/>
    <x v="2"/>
    <x v="2"/>
    <s v="G376 - Mains"/>
    <s v="DL22461-257100A"/>
    <x v="2"/>
    <x v="2"/>
    <s v="Install and remove Ridgecrest St -"/>
    <n v="47446.64"/>
  </r>
  <r>
    <n v="202504"/>
    <s v="032"/>
    <s v="16025.0106-Plant in Serv-Delay Plnt"/>
    <s v="XX"/>
    <s v="XX"/>
    <s v="0000"/>
    <s v="00000"/>
    <s v="Non Unitized"/>
    <s v="Non-unitized"/>
    <s v="LEAK Repair &amp; Repl - 509 E Andy Dev"/>
    <s v="Addition"/>
    <s v="Addition-NonUnit"/>
    <x v="14"/>
    <x v="31"/>
    <x v="2"/>
    <x v="2"/>
    <s v="G376 - Mains"/>
    <s v="DK22327-252100A"/>
    <x v="8"/>
    <x v="8"/>
    <s v="LEAK Repair &amp; Repl - 509 E Andy Dev"/>
    <n v="163.19999999999999"/>
  </r>
  <r>
    <n v="202504"/>
    <s v="032"/>
    <s v="16025.0106-Plant in Serv-Delay Plnt"/>
    <s v="XX"/>
    <s v="XX"/>
    <s v="0000"/>
    <s v="00000"/>
    <s v="Non Unitized"/>
    <s v="Non-unitized"/>
    <s v="LOWERING 2&quot; STL MAIN AT LINDA VISTA"/>
    <s v="Addition"/>
    <s v="Addition-NonUnit"/>
    <x v="14"/>
    <x v="185"/>
    <x v="2"/>
    <x v="2"/>
    <s v="G376 - Mains"/>
    <s v="DF22479-251500B"/>
    <x v="24"/>
    <x v="24"/>
    <s v="LOWERING 2&quot; STL MAIN AT LINDA VISTA"/>
    <n v="24164.52"/>
  </r>
  <r>
    <n v="202504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2"/>
    <x v="23"/>
    <x v="2"/>
    <x v="2"/>
    <s v="G376 - Mains"/>
    <s v="DK22312-252406S"/>
    <x v="4"/>
    <x v="4"/>
    <s v="PVC Replacement On Potter Ave from"/>
    <n v="-56262.63"/>
  </r>
  <r>
    <n v="202504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x v="2"/>
    <x v="181"/>
    <x v="2"/>
    <x v="2"/>
    <s v="G376 - Mains"/>
    <s v="DK22445-252100A"/>
    <x v="8"/>
    <x v="8"/>
    <s v="MLE - Kingman Crossing Tract E"/>
    <n v="37720.07"/>
  </r>
  <r>
    <n v="202504"/>
    <s v="032"/>
    <s v="16025.0106-Plant in Serv-Delay Plnt"/>
    <s v="XX"/>
    <s v="XX"/>
    <s v="0000"/>
    <s v="00000"/>
    <s v="Non Unitized"/>
    <s v="Non-unitized"/>
    <s v="MLE - Marshall St from Suffock Ave"/>
    <s v="Addition"/>
    <s v="Addition-NonUnit"/>
    <x v="14"/>
    <x v="186"/>
    <x v="2"/>
    <x v="2"/>
    <s v="G376 - Mains"/>
    <s v="DK22466-252400S"/>
    <x v="5"/>
    <x v="5"/>
    <s v="MLE - Marshall St from Suffock Ave"/>
    <n v="67402.3"/>
  </r>
  <r>
    <n v="202504"/>
    <s v="032"/>
    <s v="16025.0106-Plant in Serv-Delay Plnt"/>
    <s v="XX"/>
    <s v="XX"/>
    <s v="0000"/>
    <s v="00000"/>
    <s v="Non Unitized"/>
    <s v="Non-unitized"/>
    <s v="MLE 25 S Foothills Blvd - TY"/>
    <s v="Addition"/>
    <s v="Addition-NonUnit"/>
    <x v="2"/>
    <x v="172"/>
    <x v="2"/>
    <x v="2"/>
    <s v="G376 - Mains"/>
    <s v="DL22407-257100A"/>
    <x v="2"/>
    <x v="2"/>
    <s v="MLE 25 S Foothills Blvd - TY"/>
    <n v="1676.44"/>
  </r>
  <r>
    <n v="202504"/>
    <s v="032"/>
    <s v="16025.0106-Plant in Serv-Delay Plnt"/>
    <s v="XX"/>
    <s v="XX"/>
    <s v="0000"/>
    <s v="00000"/>
    <s v="Non Unitized"/>
    <s v="Non-unitized"/>
    <s v="MLE 7th St S - SF"/>
    <s v="Addition"/>
    <s v="Addition-NonUnit"/>
    <x v="14"/>
    <x v="187"/>
    <x v="2"/>
    <x v="2"/>
    <s v="G376 - Mains"/>
    <s v="DL22442-257100A"/>
    <x v="2"/>
    <x v="2"/>
    <s v="MLE 7th St S - SF"/>
    <n v="3617.53"/>
  </r>
  <r>
    <n v="202504"/>
    <s v="032"/>
    <s v="16025.0106-Plant in Serv-Delay Plnt"/>
    <s v="XX"/>
    <s v="XX"/>
    <s v="0000"/>
    <s v="00000"/>
    <s v="Non Unitized"/>
    <s v="Non-unitized"/>
    <s v="PINE CANYON CABINS 5-7 MLE"/>
    <s v="Addition"/>
    <s v="Addition-NonUnit"/>
    <x v="2"/>
    <x v="165"/>
    <x v="2"/>
    <x v="2"/>
    <s v="G376 - Mains"/>
    <s v="DF21986-251100A"/>
    <x v="3"/>
    <x v="3"/>
    <s v="PINE CANYON CABINS 5-7 MLE"/>
    <n v="-14.65"/>
  </r>
  <r>
    <n v="202504"/>
    <s v="032"/>
    <s v="16025.0106-Plant in Serv-Delay Plnt"/>
    <s v="XX"/>
    <s v="XX"/>
    <s v="0000"/>
    <s v="00000"/>
    <s v="Non Unitized"/>
    <s v="Non-unitized"/>
    <s v="PONDEROSA PARKWAY BLDG 9-13 MLE"/>
    <s v="Addition"/>
    <s v="Addition-NonUnit"/>
    <x v="14"/>
    <x v="188"/>
    <x v="2"/>
    <x v="2"/>
    <s v="G376 - Mains"/>
    <s v="DF22457-251100A"/>
    <x v="3"/>
    <x v="3"/>
    <s v="PONDEROSA PARKWAY BLDG 9-13 MLE"/>
    <n v="15341.27"/>
  </r>
  <r>
    <n v="202504"/>
    <s v="032"/>
    <s v="16025.0106-Plant in Serv-Delay Plnt"/>
    <s v="XX"/>
    <s v="XX"/>
    <s v="0000"/>
    <s v="00000"/>
    <s v="Non Unitized"/>
    <s v="Non-unitized"/>
    <s v="PVC - Replacement on Ames (Roosevel"/>
    <s v="Addition"/>
    <s v="Addition-NonUnit"/>
    <x v="2"/>
    <x v="85"/>
    <x v="2"/>
    <x v="2"/>
    <s v="G376 - Mains"/>
    <s v="DK22459-252406S"/>
    <x v="4"/>
    <x v="4"/>
    <s v="PVC - Replacement on Ames (Roosevel"/>
    <n v="81921.77"/>
  </r>
  <r>
    <n v="202504"/>
    <s v="032"/>
    <s v="16025.0106-Plant in Serv-Delay Plnt"/>
    <s v="XX"/>
    <s v="XX"/>
    <s v="0000"/>
    <s v="00000"/>
    <s v="Non Unitized"/>
    <s v="Non-unitized"/>
    <s v="PVC - Replacement on Potter (Melody"/>
    <s v="Addition"/>
    <s v="Addition-NonUnit"/>
    <x v="2"/>
    <x v="173"/>
    <x v="2"/>
    <x v="2"/>
    <s v="G376 - Mains"/>
    <s v="DK22435-252406S"/>
    <x v="4"/>
    <x v="4"/>
    <s v="PVC - Replacement on Potter (Melody"/>
    <n v="35378.33"/>
  </r>
  <r>
    <n v="202504"/>
    <s v="032"/>
    <s v="16025.0106-Plant in Serv-Delay Plnt"/>
    <s v="XX"/>
    <s v="XX"/>
    <s v="0000"/>
    <s v="00000"/>
    <s v="Non Unitized"/>
    <s v="Non-unitized"/>
    <s v="PVC Replace Rd 2 South Ph1"/>
    <s v="Addition"/>
    <s v="Addition-NonUnit"/>
    <x v="2"/>
    <x v="167"/>
    <x v="2"/>
    <x v="2"/>
    <s v="G376 - Mains"/>
    <s v="DP22256-253401A"/>
    <x v="106"/>
    <x v="106"/>
    <s v="PVC Replace Rd 2 South Ph1"/>
    <n v="327.86"/>
  </r>
  <r>
    <n v="202504"/>
    <s v="032"/>
    <s v="16025.0106-Plant in Serv-Delay Plnt"/>
    <s v="XX"/>
    <s v="XX"/>
    <s v="0000"/>
    <s v="00000"/>
    <s v="Non Unitized"/>
    <s v="Non-unitized"/>
    <s v="PVC abandonment behind Diane and Jo"/>
    <s v="Addition"/>
    <s v="Addition-NonUnit"/>
    <x v="14"/>
    <x v="148"/>
    <x v="2"/>
    <x v="2"/>
    <s v="G376 - Mains"/>
    <s v="DH22399-252403S"/>
    <x v="7"/>
    <x v="7"/>
    <s v="PVC abandonment behind Diane and Jo"/>
    <n v="-30162.87"/>
  </r>
  <r>
    <n v="202504"/>
    <s v="032"/>
    <s v="16025.0106-Plant in Serv-Delay Plnt"/>
    <s v="XX"/>
    <s v="XX"/>
    <s v="0000"/>
    <s v="00000"/>
    <s v="Non Unitized"/>
    <s v="Non-unitized"/>
    <s v="Pine Dr PI Phase 2"/>
    <s v="Addition"/>
    <s v="Addition-NonUnit"/>
    <x v="14"/>
    <x v="146"/>
    <x v="2"/>
    <x v="2"/>
    <s v="G376 - Mains"/>
    <s v="DP22318-253500B"/>
    <x v="28"/>
    <x v="28"/>
    <s v="Pine Dr PI Phase 2"/>
    <n v="-62.61"/>
  </r>
  <r>
    <n v="202504"/>
    <s v="032"/>
    <s v="16025.0106-Plant in Serv-Delay Plnt"/>
    <s v="XX"/>
    <s v="XX"/>
    <s v="0000"/>
    <s v="00000"/>
    <s v="Non Unitized"/>
    <s v="Non-unitized"/>
    <s v="SHADOW MOUNTAIN PHASE 2"/>
    <s v="Addition"/>
    <s v="Addition-NonUnit"/>
    <x v="14"/>
    <x v="183"/>
    <x v="2"/>
    <x v="2"/>
    <s v="G376 - Mains"/>
    <s v="DF21673-251100A"/>
    <x v="3"/>
    <x v="3"/>
    <s v="SHADOW MOUNTAIN PHASE 2"/>
    <n v="34462.28"/>
  </r>
  <r>
    <n v="202504"/>
    <s v="032"/>
    <s v="16025.0106-Plant in Serv-Delay Plnt"/>
    <s v="XX"/>
    <s v="XX"/>
    <s v="0000"/>
    <s v="00000"/>
    <s v="Non Unitized"/>
    <s v="Non-unitized"/>
    <s v="SI - Mission Wells 4&quot; Isolation Val"/>
    <s v="Addition"/>
    <s v="Addition-NonUnit"/>
    <x v="2"/>
    <x v="30"/>
    <x v="2"/>
    <x v="2"/>
    <s v="G376 - Mains"/>
    <s v="DK22356-252400S"/>
    <x v="5"/>
    <x v="5"/>
    <s v="[WMS Transfer]-SI - Mission Wells 4"/>
    <n v="3450.35"/>
  </r>
  <r>
    <n v="202504"/>
    <s v="032"/>
    <s v="16025.0106-Plant in Serv-Delay Plnt"/>
    <s v="XX"/>
    <s v="XX"/>
    <s v="0000"/>
    <s v="00000"/>
    <s v="Non Unitized"/>
    <s v="Non-unitized"/>
    <s v="SI - Upgrading System 6"/>
    <s v="Addition"/>
    <s v="Addition-NonUnit"/>
    <x v="2"/>
    <x v="182"/>
    <x v="2"/>
    <x v="2"/>
    <s v="G376 - Mains"/>
    <s v="DK22394-252400S"/>
    <x v="5"/>
    <x v="5"/>
    <s v="SI - Upgrading System 6"/>
    <n v="438.85"/>
  </r>
  <r>
    <n v="202504"/>
    <s v="032"/>
    <s v="16025.0106-Plant in Serv-Delay Plnt"/>
    <s v="XX"/>
    <s v="XX"/>
    <s v="0000"/>
    <s v="00000"/>
    <s v="Non Unitized"/>
    <s v="Non-unitized"/>
    <s v="Viewpoint Roundup Intersection"/>
    <s v="Addition"/>
    <s v="Addition-NonUnit"/>
    <x v="14"/>
    <x v="189"/>
    <x v="2"/>
    <x v="2"/>
    <s v="G376 - Mains"/>
    <s v="DP21365-253501B"/>
    <x v="107"/>
    <x v="107"/>
    <s v="Viewpoint Roundup Intersection"/>
    <n v="0.0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39"/>
    <x v="2"/>
    <x v="2"/>
    <s v="G376 - Mains"/>
    <s v="DP22309-253500B"/>
    <x v="28"/>
    <x v="28"/>
    <s v="Pine Dr PI Phase 1"/>
    <n v="-331720.3200000000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46"/>
    <x v="2"/>
    <x v="2"/>
    <s v="G376 - Mains"/>
    <s v="DP22333-253100A"/>
    <x v="6"/>
    <x v="6"/>
    <s v="Division S. MLE"/>
    <n v="-79321.119999999995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22"/>
    <x v="2"/>
    <x v="2"/>
    <s v="G376 - Mains"/>
    <s v="DK22364-252406S"/>
    <x v="4"/>
    <x v="4"/>
    <s v="PVC Replacment at 3255 Rutherford s"/>
    <n v="-302254.73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30"/>
    <x v="2"/>
    <x v="2"/>
    <s v="G376 - Mains"/>
    <s v="DK22355-252400S"/>
    <x v="5"/>
    <x v="5"/>
    <s v="[WMS Transfer]-SI - Mineral Park @"/>
    <n v="-13063.47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"/>
    <x v="149"/>
    <x v="2"/>
    <x v="2"/>
    <s v="G376 - Mains"/>
    <s v="DL22411-257400S"/>
    <x v="22"/>
    <x v="22"/>
    <s v="Remove/Install 4&quot; STL FB Pipe Prair"/>
    <n v="-16429.73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"/>
    <x v="151"/>
    <x v="2"/>
    <x v="2"/>
    <s v="G376 - Mains"/>
    <s v="DP22361-253500B"/>
    <x v="28"/>
    <x v="28"/>
    <s v="View Dr PI"/>
    <n v="-198822.36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46"/>
    <x v="2"/>
    <x v="2"/>
    <s v="G376 - Mains"/>
    <s v="DK22387-252100A"/>
    <x v="8"/>
    <x v="8"/>
    <s v="DMG - 1570 E Devlin Ave"/>
    <n v="-4055.44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4"/>
    <x v="2"/>
    <x v="2"/>
    <s v="G376 - Mains"/>
    <s v="DK22388-252100A"/>
    <x v="8"/>
    <x v="8"/>
    <s v="DMG - 1721 Florence Ave"/>
    <n v="-6199.53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3"/>
    <x v="2"/>
    <x v="2"/>
    <s v="G376 - Mains"/>
    <s v="DH22405-252100A"/>
    <x v="8"/>
    <x v="8"/>
    <s v="2&quot; PVC Main Replacement at 1559 Cat"/>
    <n v="-605.2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6"/>
    <x v="2"/>
    <x v="2"/>
    <s v="G376 - Mains"/>
    <s v="DK22358-252406S"/>
    <x v="4"/>
    <x v="4"/>
    <s v="PVC Replacement on Potter from Bent"/>
    <n v="-13830.87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6"/>
    <x v="2"/>
    <x v="2"/>
    <s v="G376 - Mains"/>
    <s v="DP22033-253100A"/>
    <x v="6"/>
    <x v="6"/>
    <s v="Stringfield Phase 1"/>
    <n v="-213700.76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7"/>
    <x v="2"/>
    <x v="2"/>
    <s v="G376 - Mains"/>
    <s v="DL22432-257100A"/>
    <x v="2"/>
    <x v="2"/>
    <s v="Remove &amp; Install 2&quot; PE Pipe 1001 E"/>
    <n v="-458.47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9"/>
    <x v="2"/>
    <x v="2"/>
    <s v="G376 - Mains"/>
    <s v="DF22295-251100A"/>
    <x v="3"/>
    <x v="3"/>
    <s v="W DREAMVIEW TRL MLE"/>
    <n v="-67140.850000000006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46"/>
    <x v="2"/>
    <x v="2"/>
    <s v="G376 - Mains"/>
    <s v="DK22387-252100A"/>
    <x v="8"/>
    <x v="8"/>
    <s v="DMG - 1570 E Devlin Ave"/>
    <n v="-3027.55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4"/>
    <x v="2"/>
    <x v="2"/>
    <s v="G376 - Mains"/>
    <s v="DK22388-252100A"/>
    <x v="8"/>
    <x v="8"/>
    <s v="DMG - 1721 Florence Ave"/>
    <n v="-6111.83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30"/>
    <x v="2"/>
    <x v="2"/>
    <s v="G376 - Mains"/>
    <s v="DK22355-252400S"/>
    <x v="5"/>
    <x v="5"/>
    <s v="[WMS Transfer]-SI - Mineral Park @"/>
    <n v="-752.76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49"/>
    <x v="2"/>
    <x v="2"/>
    <s v="G376 - Mains"/>
    <s v="DL22411-257400S"/>
    <x v="22"/>
    <x v="22"/>
    <s v="Remove/Install 4&quot; STL FB Pipe Prair"/>
    <n v="-9.26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1"/>
    <x v="2"/>
    <x v="2"/>
    <s v="G376 - Mains"/>
    <s v="DP22361-253500B"/>
    <x v="28"/>
    <x v="28"/>
    <s v="View Dr PI"/>
    <n v="-9259.709999999999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3"/>
    <x v="2"/>
    <x v="2"/>
    <s v="G376 - Mains"/>
    <s v="DH22405-252100A"/>
    <x v="8"/>
    <x v="8"/>
    <s v="2&quot; PVC Main Replacement at 1559 Cat"/>
    <n v="-48.86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6"/>
    <x v="2"/>
    <x v="2"/>
    <s v="G376 - Mains"/>
    <s v="DK22358-252406S"/>
    <x v="4"/>
    <x v="4"/>
    <s v="PVC Replacement on Potter from Bent"/>
    <n v="-66985.3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6"/>
    <x v="2"/>
    <x v="2"/>
    <s v="G376 - Mains"/>
    <s v="DP22033-253100A"/>
    <x v="6"/>
    <x v="6"/>
    <s v="Stringfield Phase 1"/>
    <n v="-7646.86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61"/>
    <x v="2"/>
    <x v="2"/>
    <s v="G376 - Mains"/>
    <s v="DH22426-252100A"/>
    <x v="8"/>
    <x v="8"/>
    <s v="2&quot; PE Main Leak Repair at 2411 Dawn"/>
    <n v="-202.63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7"/>
    <x v="2"/>
    <x v="2"/>
    <s v="G376 - Mains"/>
    <s v="DL22432-257100A"/>
    <x v="2"/>
    <x v="2"/>
    <s v="Remove &amp; Install 2&quot; PE Pipe 1001 E"/>
    <n v="-935.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8"/>
    <x v="2"/>
    <x v="2"/>
    <s v="G376 - Mains"/>
    <s v="DK22431-252100A"/>
    <x v="8"/>
    <x v="8"/>
    <s v="DMG - Corner of Carver Ave &amp; Bank S"/>
    <n v="-1018.65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64"/>
    <x v="2"/>
    <x v="2"/>
    <s v="G376 - Mains"/>
    <s v="DP22386-253100A"/>
    <x v="6"/>
    <x v="6"/>
    <s v="Jasper Phase 3C"/>
    <n v="-139123.76999999999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9"/>
    <x v="2"/>
    <x v="2"/>
    <s v="G376 - Mains"/>
    <s v="DF22295-251100A"/>
    <x v="3"/>
    <x v="3"/>
    <s v="W DREAMVIEW TRL MLE"/>
    <n v="-27820.240000000002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66"/>
    <x v="2"/>
    <x v="2"/>
    <s v="G376 - Mains"/>
    <s v="DK22422-252406S"/>
    <x v="4"/>
    <x v="4"/>
    <s v="PVC - Replacement on Potter (Bank S"/>
    <n v="-60149.6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30"/>
    <x v="2"/>
    <x v="2"/>
    <s v="G376 - Mains"/>
    <s v="DK22355-252400S"/>
    <x v="5"/>
    <x v="5"/>
    <s v="[WMS Transfer]-SI - Mineral Park @"/>
    <n v="-164.92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51"/>
    <x v="2"/>
    <x v="2"/>
    <s v="G376 - Mains"/>
    <s v="DP22361-253500B"/>
    <x v="28"/>
    <x v="28"/>
    <s v="View Dr PI"/>
    <n v="-2116.7800000000002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56"/>
    <x v="2"/>
    <x v="2"/>
    <s v="G376 - Mains"/>
    <s v="DK22358-252406S"/>
    <x v="4"/>
    <x v="4"/>
    <s v="PVC Replacement on Potter from Bent"/>
    <n v="-23809.59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56"/>
    <x v="2"/>
    <x v="2"/>
    <s v="G376 - Mains"/>
    <s v="DP22033-253100A"/>
    <x v="6"/>
    <x v="6"/>
    <s v="Stringfield Phase 1"/>
    <n v="-8761.6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1"/>
    <x v="2"/>
    <x v="2"/>
    <s v="G376 - Mains"/>
    <s v="DH22426-252100A"/>
    <x v="8"/>
    <x v="8"/>
    <s v="2&quot; PE Main Leak Repair at 2411 Dawn"/>
    <n v="-31.89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57"/>
    <x v="2"/>
    <x v="2"/>
    <s v="G376 - Mains"/>
    <s v="DL22432-257100A"/>
    <x v="2"/>
    <x v="2"/>
    <s v="Remove &amp; Install 2&quot; PE Pipe 1001 E"/>
    <n v="-357.78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58"/>
    <x v="2"/>
    <x v="2"/>
    <s v="G376 - Mains"/>
    <s v="DK22431-252100A"/>
    <x v="8"/>
    <x v="8"/>
    <s v="DMG - Corner of Carver Ave &amp; Bank S"/>
    <n v="-218.55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4"/>
    <x v="2"/>
    <x v="2"/>
    <s v="G376 - Mains"/>
    <s v="DP22386-253100A"/>
    <x v="6"/>
    <x v="6"/>
    <s v="Jasper Phase 3C"/>
    <n v="-3371.7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59"/>
    <x v="2"/>
    <x v="2"/>
    <s v="G376 - Mains"/>
    <s v="DF22295-251100A"/>
    <x v="3"/>
    <x v="3"/>
    <s v="W DREAMVIEW TRL MLE"/>
    <n v="-2268.13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6"/>
    <x v="2"/>
    <x v="2"/>
    <s v="G376 - Mains"/>
    <s v="DK22422-252406S"/>
    <x v="4"/>
    <x v="4"/>
    <s v="PVC - Replacement on Potter (Bank S"/>
    <n v="-19448.65000000000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46"/>
    <x v="2"/>
    <x v="2"/>
    <s v="G376 - Mains"/>
    <s v="DK22387-252100A"/>
    <x v="8"/>
    <x v="8"/>
    <s v="DMG - 1570 E Devlin Ave"/>
    <n v="-189.83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46"/>
    <x v="2"/>
    <x v="2"/>
    <s v="G376 - Mains"/>
    <s v="DP22333-253100A"/>
    <x v="6"/>
    <x v="6"/>
    <s v="Division S. MLE"/>
    <n v="-115.0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54"/>
    <x v="2"/>
    <x v="2"/>
    <s v="G376 - Mains"/>
    <s v="DK22388-252100A"/>
    <x v="8"/>
    <x v="8"/>
    <s v="DMG - 1721 Florence Ave"/>
    <n v="-632.83000000000004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22"/>
    <x v="2"/>
    <x v="2"/>
    <s v="G376 - Mains"/>
    <s v="DK22364-252406S"/>
    <x v="4"/>
    <x v="4"/>
    <s v="PVC Replacment at 3255 Rutherford s"/>
    <n v="-51592.14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30"/>
    <x v="2"/>
    <x v="2"/>
    <s v="G376 - Mains"/>
    <s v="DK22355-252400S"/>
    <x v="5"/>
    <x v="5"/>
    <s v="[WMS Transfer]-SI - Mineral Park @"/>
    <n v="-17311.02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53"/>
    <x v="2"/>
    <x v="2"/>
    <s v="G376 - Mains"/>
    <s v="DH22405-252100A"/>
    <x v="8"/>
    <x v="8"/>
    <s v="2&quot; PVC Main Replacement at 1559 Cat"/>
    <n v="-1252.25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56"/>
    <x v="2"/>
    <x v="2"/>
    <s v="G376 - Mains"/>
    <s v="DK22358-252406S"/>
    <x v="4"/>
    <x v="4"/>
    <s v="PVC Replacement on Potter from Bent"/>
    <n v="-108332.19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56"/>
    <x v="2"/>
    <x v="2"/>
    <s v="G376 - Mains"/>
    <s v="DP22033-253100A"/>
    <x v="6"/>
    <x v="6"/>
    <s v="Stringfield Phase 1"/>
    <n v="-4724.1000000000004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1"/>
    <x v="2"/>
    <x v="2"/>
    <s v="G376 - Mains"/>
    <s v="DH22426-252100A"/>
    <x v="8"/>
    <x v="8"/>
    <s v="2&quot; PE Main Leak Repair at 2411 Dawn"/>
    <n v="-816.77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4"/>
    <x v="2"/>
    <x v="2"/>
    <s v="G376 - Mains"/>
    <s v="DP22386-253100A"/>
    <x v="6"/>
    <x v="6"/>
    <s v="Jasper Phase 3C"/>
    <n v="-101.64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6"/>
    <x v="2"/>
    <x v="2"/>
    <s v="G376 - Mains"/>
    <s v="DK22422-252406S"/>
    <x v="4"/>
    <x v="4"/>
    <s v="PVC - Replacement on Potter (Bank S"/>
    <n v="-11943.72"/>
  </r>
  <r>
    <n v="202505"/>
    <s v="032"/>
    <s v="16025.0106-Plant in Serv-Delay Plnt"/>
    <s v="XX"/>
    <s v="XX"/>
    <s v="0000"/>
    <s v="00000"/>
    <s v="Non Unitized"/>
    <s v="Non-unitized"/>
    <s v="1134 Stetson Relocate"/>
    <s v="Addition"/>
    <s v="Addition-NonUnit"/>
    <x v="14"/>
    <x v="52"/>
    <x v="2"/>
    <x v="2"/>
    <s v="G376 - Mains"/>
    <s v="DP22470-253500B"/>
    <x v="28"/>
    <x v="28"/>
    <s v="1134 Stetson Relocate"/>
    <n v="12060.77"/>
  </r>
  <r>
    <n v="202505"/>
    <s v="032"/>
    <s v="16025.0106-Plant in Serv-Delay Plnt"/>
    <s v="XX"/>
    <s v="XX"/>
    <s v="0000"/>
    <s v="00000"/>
    <s v="Non Unitized"/>
    <s v="Non-unitized"/>
    <s v="126 HILLSIDE C&amp;M REPAIR"/>
    <s v="Addition"/>
    <s v="Addition-NonUnit"/>
    <x v="14"/>
    <x v="183"/>
    <x v="2"/>
    <x v="2"/>
    <s v="G376 - Mains"/>
    <s v="DP22433-253100A"/>
    <x v="6"/>
    <x v="6"/>
    <s v="126 HILLSIDE C&amp;M REPAIR"/>
    <n v="3152.63"/>
  </r>
  <r>
    <n v="202505"/>
    <s v="032"/>
    <s v="16025.0106-Plant in Serv-Delay Plnt"/>
    <s v="XX"/>
    <s v="XX"/>
    <s v="0000"/>
    <s v="00000"/>
    <s v="Non Unitized"/>
    <s v="Non-unitized"/>
    <s v="1464 DAVIDSON DR MLE"/>
    <s v="Addition"/>
    <s v="Addition-NonUnit"/>
    <x v="2"/>
    <x v="175"/>
    <x v="2"/>
    <x v="2"/>
    <s v="G376 - Mains"/>
    <s v="DV22455-255100A"/>
    <x v="23"/>
    <x v="23"/>
    <s v="1464 DAVIDSON DR MLE"/>
    <n v="2.84"/>
  </r>
  <r>
    <n v="202505"/>
    <s v="032"/>
    <s v="16025.0106-Plant in Serv-Delay Plnt"/>
    <s v="XX"/>
    <s v="XX"/>
    <s v="0000"/>
    <s v="00000"/>
    <s v="Non Unitized"/>
    <s v="Non-unitized"/>
    <s v="2&quot; PE Main Replacement AT 2475 BAR"/>
    <s v="Addition"/>
    <s v="Addition-NonUnit"/>
    <x v="2"/>
    <x v="176"/>
    <x v="2"/>
    <x v="2"/>
    <s v="G376 - Mains"/>
    <s v="DH22475-252100A"/>
    <x v="8"/>
    <x v="8"/>
    <s v="2&quot; PE Main Replacement AT 2475 BAR"/>
    <n v="1973.84"/>
  </r>
  <r>
    <n v="202505"/>
    <s v="032"/>
    <s v="16025.0106-Plant in Serv-Delay Plnt"/>
    <s v="XX"/>
    <s v="XX"/>
    <s v="0000"/>
    <s v="00000"/>
    <s v="Non Unitized"/>
    <s v="Non-unitized"/>
    <s v="2&quot; PVC Leak Repair at 1460 Nautilus"/>
    <s v="Addition"/>
    <s v="Addition-NonUnit"/>
    <x v="15"/>
    <x v="190"/>
    <x v="2"/>
    <x v="2"/>
    <s v="G376 - Mains"/>
    <s v="DH22480-252100A"/>
    <x v="8"/>
    <x v="8"/>
    <s v="2&quot; PVC Leak Repair at 1460 Nautilus"/>
    <n v="619.12"/>
  </r>
  <r>
    <n v="202505"/>
    <s v="032"/>
    <s v="16025.0106-Plant in Serv-Delay Plnt"/>
    <s v="XX"/>
    <s v="XX"/>
    <s v="0000"/>
    <s v="00000"/>
    <s v="Non Unitized"/>
    <s v="Non-unitized"/>
    <s v="2&quot; PVC MAIN LEAK REPAIR AT 2649 ANI"/>
    <s v="Addition"/>
    <s v="Addition-NonUnit"/>
    <x v="15"/>
    <x v="180"/>
    <x v="2"/>
    <x v="2"/>
    <s v="G376 - Mains"/>
    <s v="DH22482-252100A"/>
    <x v="8"/>
    <x v="8"/>
    <s v="2&quot; PVC MAIN LEAK REPAIR AT 2649 ANI"/>
    <n v="621"/>
  </r>
  <r>
    <n v="202505"/>
    <s v="032"/>
    <s v="16025.0106-Plant in Serv-Delay Plnt"/>
    <s v="XX"/>
    <s v="XX"/>
    <s v="0000"/>
    <s v="00000"/>
    <s v="Non Unitized"/>
    <s v="Non-unitized"/>
    <s v="2&quot; PVC MAIN REPLACEMENT AT 1048 HUR"/>
    <s v="Addition"/>
    <s v="Addition-NonUnit"/>
    <x v="2"/>
    <x v="177"/>
    <x v="2"/>
    <x v="2"/>
    <s v="G376 - Mains"/>
    <s v="DH22476-252100A"/>
    <x v="8"/>
    <x v="8"/>
    <s v="2&quot; PVC MAIN REPLACEMENT AT 1048 HUR"/>
    <n v="1594.34"/>
  </r>
  <r>
    <n v="202505"/>
    <s v="032"/>
    <s v="16025.0106-Plant in Serv-Delay Plnt"/>
    <s v="XX"/>
    <s v="XX"/>
    <s v="0000"/>
    <s v="00000"/>
    <s v="Non Unitized"/>
    <s v="Non-unitized"/>
    <s v="2&quot; PVC MAIN REPLACEMENT AT 1515 RUS"/>
    <s v="Addition"/>
    <s v="Addition-NonUnit"/>
    <x v="2"/>
    <x v="178"/>
    <x v="2"/>
    <x v="2"/>
    <s v="G376 - Mains"/>
    <s v="DH22438-252100A"/>
    <x v="8"/>
    <x v="8"/>
    <s v="2&quot; PVC MAIN REPLACEMENT AT 1515 RUS"/>
    <n v="2646.96"/>
  </r>
  <r>
    <n v="202505"/>
    <s v="032"/>
    <s v="16025.0106-Plant in Serv-Delay Plnt"/>
    <s v="XX"/>
    <s v="XX"/>
    <s v="0000"/>
    <s v="00000"/>
    <s v="Non Unitized"/>
    <s v="Non-unitized"/>
    <s v="2&quot; PVC MAIN REPLACEMENT AT 2530 HON"/>
    <s v="Addition"/>
    <s v="Addition-NonUnit"/>
    <x v="2"/>
    <x v="179"/>
    <x v="2"/>
    <x v="2"/>
    <s v="G376 - Mains"/>
    <s v="DH22469-252100A"/>
    <x v="8"/>
    <x v="8"/>
    <s v="2&quot; PVC MAIN REPLACEMENT AT 2530 HON"/>
    <n v="1931.92"/>
  </r>
  <r>
    <n v="202505"/>
    <s v="032"/>
    <s v="16025.0106-Plant in Serv-Delay Plnt"/>
    <s v="XX"/>
    <s v="XX"/>
    <s v="0000"/>
    <s v="00000"/>
    <s v="Non Unitized"/>
    <s v="Non-unitized"/>
    <s v="2&quot; PVC Main Repair at 1530 Palo Ver"/>
    <s v="Addition"/>
    <s v="Addition-NonUnit"/>
    <x v="15"/>
    <x v="191"/>
    <x v="2"/>
    <x v="2"/>
    <s v="G376 - Mains"/>
    <s v="DH22495-252100A"/>
    <x v="8"/>
    <x v="8"/>
    <s v="2&quot; PVC Main Repair at 1530 Palo Ver"/>
    <n v="1985.62"/>
  </r>
  <r>
    <n v="202505"/>
    <s v="032"/>
    <s v="16025.0106-Plant in Serv-Delay Plnt"/>
    <s v="XX"/>
    <s v="XX"/>
    <s v="0000"/>
    <s v="00000"/>
    <s v="Non Unitized"/>
    <s v="Non-unitized"/>
    <s v="2&quot; PVC Main Repair at 2101 Palo Ver"/>
    <s v="Addition"/>
    <s v="Addition-NonUnit"/>
    <x v="15"/>
    <x v="52"/>
    <x v="2"/>
    <x v="2"/>
    <s v="G376 - Mains"/>
    <s v="DH22492-252100A"/>
    <x v="8"/>
    <x v="8"/>
    <s v="2&quot; PVC Main Repair at 2101 Palo Ver"/>
    <n v="619.12"/>
  </r>
  <r>
    <n v="202505"/>
    <s v="032"/>
    <s v="16025.0106-Plant in Serv-Delay Plnt"/>
    <s v="XX"/>
    <s v="XX"/>
    <s v="0000"/>
    <s v="00000"/>
    <s v="Non Unitized"/>
    <s v="Non-unitized"/>
    <s v="2201 View Dr. Reloate"/>
    <s v="Addition"/>
    <s v="Addition-NonUnit"/>
    <x v="15"/>
    <x v="192"/>
    <x v="2"/>
    <x v="2"/>
    <s v="G376 - Mains"/>
    <s v="DP22498-253500B"/>
    <x v="28"/>
    <x v="28"/>
    <s v="2201 View Dr. Reloate"/>
    <n v="7858.44"/>
  </r>
  <r>
    <n v="202505"/>
    <s v="032"/>
    <s v="16025.0106-Plant in Serv-Delay Plnt"/>
    <s v="XX"/>
    <s v="XX"/>
    <s v="0000"/>
    <s v="00000"/>
    <s v="Non Unitized"/>
    <s v="Non-unitized"/>
    <s v="255100A HIT LINE SE CORNER 1298 FIN"/>
    <s v="Addition"/>
    <s v="Addition-NonUnit"/>
    <x v="14"/>
    <x v="181"/>
    <x v="2"/>
    <x v="2"/>
    <s v="G376 - Mains"/>
    <s v="DV22487-255100A"/>
    <x v="23"/>
    <x v="23"/>
    <s v="255100A HIT LINE SE CORNER 1298 FIN"/>
    <n v="4946.68"/>
  </r>
  <r>
    <n v="202505"/>
    <s v="032"/>
    <s v="16025.0106-Plant in Serv-Delay Plnt"/>
    <s v="XX"/>
    <s v="XX"/>
    <s v="0000"/>
    <s v="00000"/>
    <s v="Non Unitized"/>
    <s v="Non-unitized"/>
    <s v="737 FLORA ST C&amp;M REPAIR"/>
    <s v="Addition"/>
    <s v="Addition-NonUnit"/>
    <x v="2"/>
    <x v="180"/>
    <x v="2"/>
    <x v="2"/>
    <s v="G376 - Mains"/>
    <s v="DP22468-253100A"/>
    <x v="6"/>
    <x v="6"/>
    <s v="737 FLORA ST C&amp;M REPAIR"/>
    <n v="672.44"/>
  </r>
  <r>
    <n v="202505"/>
    <s v="032"/>
    <s v="16025.0106-Plant in Serv-Delay Plnt"/>
    <s v="XX"/>
    <s v="XX"/>
    <s v="0000"/>
    <s v="00000"/>
    <s v="Non Unitized"/>
    <s v="Non-unitized"/>
    <s v="CONT - RELOCATE 2336 MARLENE AVE"/>
    <s v="Addition"/>
    <s v="Addition-NonUnit"/>
    <x v="14"/>
    <x v="77"/>
    <x v="2"/>
    <x v="2"/>
    <s v="G376 - Mains"/>
    <s v="DK22439-252100A"/>
    <x v="8"/>
    <x v="8"/>
    <s v="CONT - RELOCATE 2336 MARLENE AVE"/>
    <n v="5200.58"/>
  </r>
  <r>
    <n v="202505"/>
    <s v="032"/>
    <s v="16025.0106-Plant in Serv-Delay Plnt"/>
    <s v="XX"/>
    <s v="XX"/>
    <s v="0000"/>
    <s v="00000"/>
    <s v="Non Unitized"/>
    <s v="Non-unitized"/>
    <s v="Hartin/Stetson Relocate"/>
    <s v="Addition"/>
    <s v="Addition-NonUnit"/>
    <x v="15"/>
    <x v="193"/>
    <x v="2"/>
    <x v="2"/>
    <s v="G376 - Mains"/>
    <s v="DP22472-253500B"/>
    <x v="28"/>
    <x v="28"/>
    <s v="Hartin/Stetson Relocate"/>
    <n v="146700.69"/>
  </r>
  <r>
    <n v="202505"/>
    <s v="032"/>
    <s v="16025.0106-Plant in Serv-Delay Plnt"/>
    <s v="XX"/>
    <s v="XX"/>
    <s v="0000"/>
    <s v="00000"/>
    <s v="Non Unitized"/>
    <s v="Non-unitized"/>
    <s v="INSTALLING KEROTEST AT THE INTERSEC"/>
    <s v="Addition"/>
    <s v="Addition-NonUnit"/>
    <x v="2"/>
    <x v="172"/>
    <x v="2"/>
    <x v="2"/>
    <s v="G376 - Mains"/>
    <s v="DF22403-251100A"/>
    <x v="3"/>
    <x v="3"/>
    <s v="INSTALLING KEROTEST AT THE INTERSEC"/>
    <n v="2.84"/>
  </r>
  <r>
    <n v="202505"/>
    <s v="032"/>
    <s v="16025.0106-Plant in Serv-Delay Plnt"/>
    <s v="XX"/>
    <s v="XX"/>
    <s v="0000"/>
    <s v="00000"/>
    <s v="Non Unitized"/>
    <s v="Non-unitized"/>
    <s v="Install and remove Ridgecrest St -"/>
    <s v="Addition"/>
    <s v="Addition-NonUnit"/>
    <x v="14"/>
    <x v="184"/>
    <x v="2"/>
    <x v="2"/>
    <s v="G376 - Mains"/>
    <s v="DL22461-257100A"/>
    <x v="2"/>
    <x v="2"/>
    <s v="Install and remove Ridgecrest St -"/>
    <n v="8197.9599999999991"/>
  </r>
  <r>
    <n v="202505"/>
    <s v="032"/>
    <s v="16025.0106-Plant in Serv-Delay Plnt"/>
    <s v="XX"/>
    <s v="XX"/>
    <s v="0000"/>
    <s v="00000"/>
    <s v="Non Unitized"/>
    <s v="Non-unitized"/>
    <s v="LOWERING 2&quot; STL MAIN AT LINDA VISTA"/>
    <s v="Addition"/>
    <s v="Addition-NonUnit"/>
    <x v="14"/>
    <x v="185"/>
    <x v="2"/>
    <x v="2"/>
    <s v="G376 - Mains"/>
    <s v="DF22479-251500B"/>
    <x v="24"/>
    <x v="24"/>
    <s v="LOWERING 2&quot; STL MAIN AT LINDA VISTA"/>
    <n v="7985.35"/>
  </r>
  <r>
    <n v="202505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x v="2"/>
    <x v="181"/>
    <x v="2"/>
    <x v="2"/>
    <s v="G376 - Mains"/>
    <s v="DK22445-252100A"/>
    <x v="8"/>
    <x v="8"/>
    <s v="MLE - Kingman Crossing Tract E"/>
    <n v="8184.29"/>
  </r>
  <r>
    <n v="202505"/>
    <s v="032"/>
    <s v="16025.0106-Plant in Serv-Delay Plnt"/>
    <s v="XX"/>
    <s v="XX"/>
    <s v="0000"/>
    <s v="00000"/>
    <s v="Non Unitized"/>
    <s v="Non-unitized"/>
    <s v="MLE - Marshall St from Suffock Ave"/>
    <s v="Addition"/>
    <s v="Addition-NonUnit"/>
    <x v="14"/>
    <x v="186"/>
    <x v="2"/>
    <x v="2"/>
    <s v="G376 - Mains"/>
    <s v="DK22466-252400S"/>
    <x v="5"/>
    <x v="5"/>
    <s v="MLE - Marshall St from Suffock Ave"/>
    <n v="24764.69"/>
  </r>
  <r>
    <n v="202505"/>
    <s v="032"/>
    <s v="16025.0106-Plant in Serv-Delay Plnt"/>
    <s v="XX"/>
    <s v="XX"/>
    <s v="0000"/>
    <s v="00000"/>
    <s v="Non Unitized"/>
    <s v="Non-unitized"/>
    <s v="MLE 7th St S - SF"/>
    <s v="Addition"/>
    <s v="Addition-NonUnit"/>
    <x v="14"/>
    <x v="187"/>
    <x v="2"/>
    <x v="2"/>
    <s v="G376 - Mains"/>
    <s v="DL22442-257100A"/>
    <x v="2"/>
    <x v="2"/>
    <s v="MLE 7th St S - SF"/>
    <n v="22351.91"/>
  </r>
  <r>
    <n v="202505"/>
    <s v="032"/>
    <s v="16025.0106-Plant in Serv-Delay Plnt"/>
    <s v="XX"/>
    <s v="XX"/>
    <s v="0000"/>
    <s v="00000"/>
    <s v="Non Unitized"/>
    <s v="Non-unitized"/>
    <s v="PINE CANYON CABINS 5-7 MLE"/>
    <s v="Addition"/>
    <s v="Addition-NonUnit"/>
    <x v="2"/>
    <x v="165"/>
    <x v="2"/>
    <x v="2"/>
    <s v="G376 - Mains"/>
    <s v="DF21986-251100A"/>
    <x v="3"/>
    <x v="3"/>
    <s v="PINE CANYON CABINS 5-7 MLE"/>
    <n v="136.03"/>
  </r>
  <r>
    <n v="202505"/>
    <s v="032"/>
    <s v="16025.0106-Plant in Serv-Delay Plnt"/>
    <s v="XX"/>
    <s v="XX"/>
    <s v="0000"/>
    <s v="00000"/>
    <s v="Non Unitized"/>
    <s v="Non-unitized"/>
    <s v="PONDEROSA PARKWAY BLDG 9-13 MLE"/>
    <s v="Addition"/>
    <s v="Addition-NonUnit"/>
    <x v="14"/>
    <x v="188"/>
    <x v="2"/>
    <x v="2"/>
    <s v="G376 - Mains"/>
    <s v="DF22457-251100A"/>
    <x v="3"/>
    <x v="3"/>
    <s v="PONDEROSA PARKWAY BLDG 9-13 MLE"/>
    <n v="2968.19"/>
  </r>
  <r>
    <n v="202505"/>
    <s v="032"/>
    <s v="16025.0106-Plant in Serv-Delay Plnt"/>
    <s v="XX"/>
    <s v="XX"/>
    <s v="0000"/>
    <s v="00000"/>
    <s v="Non Unitized"/>
    <s v="Non-unitized"/>
    <s v="PVC - Replacement on Ames (Roosevel"/>
    <s v="Addition"/>
    <s v="Addition-NonUnit"/>
    <x v="2"/>
    <x v="85"/>
    <x v="2"/>
    <x v="2"/>
    <s v="G376 - Mains"/>
    <s v="DK22459-252406S"/>
    <x v="4"/>
    <x v="4"/>
    <s v="PVC - Replacement on Ames (Roosevel"/>
    <n v="48397.79"/>
  </r>
  <r>
    <n v="202505"/>
    <s v="032"/>
    <s v="16025.0106-Plant in Serv-Delay Plnt"/>
    <s v="XX"/>
    <s v="XX"/>
    <s v="0000"/>
    <s v="00000"/>
    <s v="Non Unitized"/>
    <s v="Non-unitized"/>
    <s v="PVC Replacement On Potter Ave from"/>
    <s v="Addition"/>
    <s v="Addition-NonUnit"/>
    <x v="2"/>
    <x v="23"/>
    <x v="2"/>
    <x v="2"/>
    <s v="G376 - Mains"/>
    <s v="DK22312-252406S"/>
    <x v="4"/>
    <x v="4"/>
    <s v="PVC Replacement On Potter Ave from"/>
    <n v="1034.49"/>
  </r>
  <r>
    <n v="202505"/>
    <s v="032"/>
    <s v="16025.0106-Plant in Serv-Delay Plnt"/>
    <s v="XX"/>
    <s v="XX"/>
    <s v="0000"/>
    <s v="00000"/>
    <s v="Non Unitized"/>
    <s v="Non-unitized"/>
    <s v="PVC Replacement on Ames Ave (Benton"/>
    <s v="Addition"/>
    <s v="Addition-NonUnit"/>
    <x v="15"/>
    <x v="194"/>
    <x v="2"/>
    <x v="2"/>
    <s v="G376 - Mains"/>
    <s v="DK22489-252406S"/>
    <x v="4"/>
    <x v="4"/>
    <s v="PVC Replacement on Ames Ave (Benton"/>
    <n v="132545.63"/>
  </r>
  <r>
    <n v="202505"/>
    <s v="032"/>
    <s v="16025.0106-Plant in Serv-Delay Plnt"/>
    <s v="XX"/>
    <s v="XX"/>
    <s v="0000"/>
    <s v="00000"/>
    <s v="Non Unitized"/>
    <s v="Non-unitized"/>
    <s v="REPL - 4900 Industrial Blvd"/>
    <s v="Addition"/>
    <s v="Addition-NonUnit"/>
    <x v="15"/>
    <x v="195"/>
    <x v="2"/>
    <x v="2"/>
    <s v="G376 - Mains"/>
    <s v="DK22454-252100A"/>
    <x v="8"/>
    <x v="8"/>
    <s v="REPL - 4900 Industrial Blvd"/>
    <n v="4292.8500000000004"/>
  </r>
  <r>
    <n v="202505"/>
    <s v="032"/>
    <s v="16025.0106-Plant in Serv-Delay Plnt"/>
    <s v="XX"/>
    <s v="XX"/>
    <s v="0000"/>
    <s v="00000"/>
    <s v="Non Unitized"/>
    <s v="Non-unitized"/>
    <s v="RUDD TANK RD MLE"/>
    <s v="Addition"/>
    <s v="Addition-NonUnit"/>
    <x v="2"/>
    <x v="77"/>
    <x v="2"/>
    <x v="2"/>
    <s v="G376 - Mains"/>
    <s v="DF21888-251100A"/>
    <x v="3"/>
    <x v="3"/>
    <s v="RUDD TANK RD MLE"/>
    <n v="-5257.11"/>
  </r>
  <r>
    <n v="202505"/>
    <s v="032"/>
    <s v="16025.0106-Plant in Serv-Delay Plnt"/>
    <s v="XX"/>
    <s v="XX"/>
    <s v="0000"/>
    <s v="00000"/>
    <s v="Non Unitized"/>
    <s v="Non-unitized"/>
    <s v="Relocate about 200' of 2&quot; STL Gas"/>
    <s v="Addition"/>
    <s v="Addition-NonUnit"/>
    <x v="15"/>
    <x v="80"/>
    <x v="2"/>
    <x v="2"/>
    <s v="G376 - Mains"/>
    <s v="DS22446-256100A"/>
    <x v="9"/>
    <x v="9"/>
    <s v="Relocate about 200' of 2&quot; STL Gas"/>
    <n v="55567.38"/>
  </r>
  <r>
    <n v="202505"/>
    <s v="032"/>
    <s v="16025.0106-Plant in Serv-Delay Plnt"/>
    <s v="XX"/>
    <s v="XX"/>
    <s v="0000"/>
    <s v="00000"/>
    <s v="Non Unitized"/>
    <s v="Non-unitized"/>
    <s v="Rosser St C&amp;M Repair"/>
    <s v="Addition"/>
    <s v="Addition-NonUnit"/>
    <x v="15"/>
    <x v="196"/>
    <x v="2"/>
    <x v="2"/>
    <s v="G376 - Mains"/>
    <s v="DP22502-253100A"/>
    <x v="6"/>
    <x v="6"/>
    <s v="Rosser St C&amp;M Repair"/>
    <n v="4599.93"/>
  </r>
  <r>
    <n v="202505"/>
    <s v="032"/>
    <s v="16025.0106-Plant in Serv-Delay Plnt"/>
    <s v="XX"/>
    <s v="XX"/>
    <s v="0000"/>
    <s v="00000"/>
    <s v="Non Unitized"/>
    <s v="Non-unitized"/>
    <s v="SHADOW MOUNTAIN PHASE 2"/>
    <s v="Addition"/>
    <s v="Addition-NonUnit"/>
    <x v="14"/>
    <x v="183"/>
    <x v="2"/>
    <x v="2"/>
    <s v="G376 - Mains"/>
    <s v="DF21673-251100A"/>
    <x v="3"/>
    <x v="3"/>
    <s v="SHADOW MOUNTAIN PHASE 2"/>
    <n v="14428.35"/>
  </r>
  <r>
    <n v="202505"/>
    <s v="032"/>
    <s v="16025.0106-Plant in Serv-Delay Plnt"/>
    <s v="XX"/>
    <s v="XX"/>
    <s v="0000"/>
    <s v="00000"/>
    <s v="Non Unitized"/>
    <s v="Non-unitized"/>
    <s v="SI - Upgrading System 6"/>
    <s v="Addition"/>
    <s v="Addition-NonUnit"/>
    <x v="2"/>
    <x v="182"/>
    <x v="2"/>
    <x v="2"/>
    <s v="G376 - Mains"/>
    <s v="DK22394-252400S"/>
    <x v="5"/>
    <x v="5"/>
    <s v="SI - Upgrading System 6"/>
    <n v="253.3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96"/>
    <x v="2"/>
    <x v="2"/>
    <s v="G376 - Mains"/>
    <s v="DF22337-251100A"/>
    <x v="3"/>
    <x v="3"/>
    <s v="MOGOLLON DROPPING 2&quot; STL MAIN"/>
    <n v="-1351.15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23"/>
    <x v="2"/>
    <x v="2"/>
    <s v="G376 - Mains"/>
    <s v="DH22400-252403S"/>
    <x v="7"/>
    <x v="7"/>
    <s v="PVC abandonment North Joyce"/>
    <n v="-15080.85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146"/>
    <x v="2"/>
    <x v="2"/>
    <s v="G376 - Mains"/>
    <s v="DP22318-253500B"/>
    <x v="28"/>
    <x v="28"/>
    <s v="Pine Dr PI Phase 2"/>
    <n v="-109886.93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"/>
    <x v="30"/>
    <x v="2"/>
    <x v="2"/>
    <s v="G376 - Mains"/>
    <s v="DK22356-252400S"/>
    <x v="5"/>
    <x v="5"/>
    <s v="[WMS Transfer]-SI - Mission Wells 4"/>
    <n v="-1101.160000000000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"/>
    <x v="148"/>
    <x v="2"/>
    <x v="2"/>
    <s v="G376 - Mains"/>
    <s v="DH22399-252403S"/>
    <x v="7"/>
    <x v="7"/>
    <s v="PVC abandonment behind Diane and Jo"/>
    <n v="-30707.5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"/>
    <x v="147"/>
    <x v="2"/>
    <x v="2"/>
    <s v="G376 - Mains"/>
    <s v="DF21730-251100A"/>
    <x v="3"/>
    <x v="3"/>
    <s v="HAMPTON INN RE-INSTALL MAIN"/>
    <n v="-110067.27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3"/>
    <x v="2"/>
    <x v="2"/>
    <s v="G376 - Mains"/>
    <s v="DH22400-252403S"/>
    <x v="7"/>
    <x v="7"/>
    <s v="PVC abandonment North Joyce"/>
    <n v="1.9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46"/>
    <x v="2"/>
    <x v="2"/>
    <s v="G376 - Mains"/>
    <s v="DP22318-253500B"/>
    <x v="28"/>
    <x v="28"/>
    <s v="Pine Dr PI Phase 2"/>
    <n v="-142.5800000000000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47"/>
    <x v="2"/>
    <x v="2"/>
    <s v="G376 - Mains"/>
    <s v="DF21730-251100A"/>
    <x v="3"/>
    <x v="3"/>
    <s v="HAMPTON INN RE-INSTALL MAIN"/>
    <n v="-2484.69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62"/>
    <x v="2"/>
    <x v="2"/>
    <s v="G376 - Mains"/>
    <s v="DH22434-252100A"/>
    <x v="8"/>
    <x v="8"/>
    <s v="2&quot; PVC MAIN REPLACEMENT AT 2690 HON"/>
    <n v="-623.5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63"/>
    <x v="2"/>
    <x v="2"/>
    <s v="G376 - Mains"/>
    <s v="DH22430-252100A"/>
    <x v="8"/>
    <x v="8"/>
    <s v="2635 Honeybear Dr. 2&quot; PVC Leak Repa"/>
    <n v="-614.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60"/>
    <x v="2"/>
    <x v="2"/>
    <s v="G376 - Mains"/>
    <s v="DF22296-251100A"/>
    <x v="3"/>
    <x v="3"/>
    <s v="1800 N GEMINI - FJA MLE"/>
    <n v="-3219.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60"/>
    <x v="2"/>
    <x v="2"/>
    <s v="G376 - Mains"/>
    <s v="DL22306-257100A"/>
    <x v="2"/>
    <x v="2"/>
    <s v="MLE 340 W Cooley - SL"/>
    <n v="-3508.96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31"/>
    <x v="2"/>
    <x v="2"/>
    <s v="G376 - Mains"/>
    <s v="DK22327-252100A"/>
    <x v="8"/>
    <x v="8"/>
    <s v="LEAK Repair &amp; Repl - 509 E Andy Dev"/>
    <n v="-20462.97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3"/>
    <x v="2"/>
    <x v="2"/>
    <s v="G376 - Mains"/>
    <s v="DH22400-252403S"/>
    <x v="7"/>
    <x v="7"/>
    <s v="PVC abandonment North Joyce"/>
    <n v="-0.53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2"/>
    <x v="2"/>
    <x v="2"/>
    <s v="G376 - Mains"/>
    <s v="DH22434-252100A"/>
    <x v="8"/>
    <x v="8"/>
    <s v="2&quot; PVC MAIN REPLACEMENT AT 2690 HON"/>
    <n v="-84.1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3"/>
    <x v="2"/>
    <x v="2"/>
    <s v="G376 - Mains"/>
    <s v="DH22430-252100A"/>
    <x v="8"/>
    <x v="8"/>
    <s v="2635 Honeybear Dr. 2&quot; PVC Leak Repa"/>
    <n v="-80.34999999999999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0"/>
    <x v="2"/>
    <x v="2"/>
    <s v="G376 - Mains"/>
    <s v="DF22296-251100A"/>
    <x v="3"/>
    <x v="3"/>
    <s v="1800 N GEMINI - FJA MLE"/>
    <n v="-1068.8699999999999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0"/>
    <x v="2"/>
    <x v="2"/>
    <s v="G376 - Mains"/>
    <s v="DL22306-257100A"/>
    <x v="2"/>
    <x v="2"/>
    <s v="MLE 340 W Cooley - SL"/>
    <n v="-3112.06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31"/>
    <x v="2"/>
    <x v="2"/>
    <s v="G376 - Mains"/>
    <s v="DK22327-252100A"/>
    <x v="8"/>
    <x v="8"/>
    <s v="LEAK Repair &amp; Repl - 509 E Andy Dev"/>
    <n v="380.82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5"/>
    <x v="2"/>
    <x v="2"/>
    <s v="G376 - Mains"/>
    <s v="DH22423-252100A"/>
    <x v="8"/>
    <x v="8"/>
    <s v="2&quot; PVC Main Leak Repair at 2736 Hon"/>
    <n v="-281.41000000000003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8"/>
    <x v="2"/>
    <x v="2"/>
    <s v="G376 - Mains"/>
    <s v="DH22450-252100A"/>
    <x v="8"/>
    <x v="8"/>
    <s v="2&quot; PVC MAIN REPLACEMENT AT 1700 ANI"/>
    <n v="-237.65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73"/>
    <x v="2"/>
    <x v="2"/>
    <s v="G376 - Mains"/>
    <s v="DK22435-252406S"/>
    <x v="4"/>
    <x v="4"/>
    <s v="PVC - Replacement on Potter (Melody"/>
    <n v="-59597.77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74"/>
    <x v="2"/>
    <x v="2"/>
    <s v="G376 - Mains"/>
    <s v="DS22458-256100A"/>
    <x v="9"/>
    <x v="9"/>
    <s v="Replace 65' of 2&quot; PE Gas Main Due t"/>
    <n v="-16916.97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9"/>
    <x v="2"/>
    <x v="2"/>
    <s v="G376 - Mains"/>
    <s v="DH22449-252100A"/>
    <x v="8"/>
    <x v="8"/>
    <s v="2&quot; PVC MAIN REPLACEMENT AT 2509 HON"/>
    <n v="-283.1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70"/>
    <x v="2"/>
    <x v="2"/>
    <s v="G376 - Mains"/>
    <s v="DH22453-252100A"/>
    <x v="8"/>
    <x v="8"/>
    <s v="2&quot; PVC MAIN REPLACEMENT AT 2655 JOD"/>
    <n v="-269.95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30"/>
    <x v="2"/>
    <x v="2"/>
    <s v="G376 - Mains"/>
    <s v="DK22356-252400S"/>
    <x v="5"/>
    <x v="5"/>
    <s v="[WMS Transfer]-SI - Mission Wells 4"/>
    <n v="-3490.57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2"/>
    <x v="2"/>
    <x v="2"/>
    <s v="G376 - Mains"/>
    <s v="DH22434-252100A"/>
    <x v="8"/>
    <x v="8"/>
    <s v="2&quot; PVC MAIN REPLACEMENT AT 2690 HON"/>
    <n v="-1092.02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3"/>
    <x v="2"/>
    <x v="2"/>
    <s v="G376 - Mains"/>
    <s v="DH22430-252100A"/>
    <x v="8"/>
    <x v="8"/>
    <s v="2635 Honeybear Dr. 2&quot; PVC Leak Repa"/>
    <n v="-1418.97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0"/>
    <x v="2"/>
    <x v="2"/>
    <s v="G376 - Mains"/>
    <s v="DF22296-251100A"/>
    <x v="3"/>
    <x v="3"/>
    <s v="1800 N GEMINI - FJA MLE"/>
    <n v="-123.86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0"/>
    <x v="2"/>
    <x v="2"/>
    <s v="G376 - Mains"/>
    <s v="DL22306-257100A"/>
    <x v="2"/>
    <x v="2"/>
    <s v="MLE 340 W Cooley - SL"/>
    <n v="-1164.160000000000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5"/>
    <x v="2"/>
    <x v="2"/>
    <s v="G376 - Mains"/>
    <s v="DH22423-252100A"/>
    <x v="8"/>
    <x v="8"/>
    <s v="2&quot; PVC Main Leak Repair at 2736 Hon"/>
    <n v="-2683.1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8"/>
    <x v="2"/>
    <x v="2"/>
    <s v="G376 - Mains"/>
    <s v="DH22450-252100A"/>
    <x v="8"/>
    <x v="8"/>
    <s v="2&quot; PVC MAIN REPLACEMENT AT 1700 ANI"/>
    <n v="-2412.2199999999998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73"/>
    <x v="2"/>
    <x v="2"/>
    <s v="G376 - Mains"/>
    <s v="DK22435-252406S"/>
    <x v="4"/>
    <x v="4"/>
    <s v="PVC - Replacement on Potter (Melody"/>
    <n v="-136167.9500000000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74"/>
    <x v="2"/>
    <x v="2"/>
    <s v="G376 - Mains"/>
    <s v="DS22458-256100A"/>
    <x v="9"/>
    <x v="9"/>
    <s v="Replace 65' of 2&quot; PE Gas Main Due t"/>
    <n v="-8714.7000000000007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9"/>
    <x v="2"/>
    <x v="2"/>
    <s v="G376 - Mains"/>
    <s v="DH22449-252100A"/>
    <x v="8"/>
    <x v="8"/>
    <s v="2&quot; PVC MAIN REPLACEMENT AT 2509 HON"/>
    <n v="-2299.42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70"/>
    <x v="2"/>
    <x v="2"/>
    <s v="G376 - Mains"/>
    <s v="DH22453-252100A"/>
    <x v="8"/>
    <x v="8"/>
    <s v="2&quot; PVC MAIN REPLACEMENT AT 2655 JOD"/>
    <n v="-2326.1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72"/>
    <x v="2"/>
    <x v="2"/>
    <s v="G376 - Mains"/>
    <s v="DL22407-257100A"/>
    <x v="2"/>
    <x v="2"/>
    <s v="MLE 25 S Foothills Blvd - TY"/>
    <n v="-10298.1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4"/>
    <x v="146"/>
    <x v="2"/>
    <x v="2"/>
    <s v="G376 - Mains"/>
    <s v="DP22318-253500B"/>
    <x v="28"/>
    <x v="28"/>
    <s v="Pine Dr PI Phase 2"/>
    <n v="62.6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4"/>
    <x v="148"/>
    <x v="2"/>
    <x v="2"/>
    <s v="G376 - Mains"/>
    <s v="DH22399-252403S"/>
    <x v="7"/>
    <x v="7"/>
    <s v="PVC abandonment behind Diane and Jo"/>
    <n v="30162.87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4"/>
    <x v="147"/>
    <x v="2"/>
    <x v="2"/>
    <s v="G376 - Mains"/>
    <s v="DF21730-251100A"/>
    <x v="3"/>
    <x v="3"/>
    <s v="HAMPTON INN RE-INSTALL MAIN"/>
    <n v="-1115.52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4"/>
    <x v="31"/>
    <x v="2"/>
    <x v="2"/>
    <s v="G376 - Mains"/>
    <s v="DK22327-252100A"/>
    <x v="8"/>
    <x v="8"/>
    <s v="LEAK Repair &amp; Repl - 509 E Andy Dev"/>
    <n v="-163.19999999999999"/>
  </r>
  <r>
    <n v="202506"/>
    <s v="032"/>
    <s v="16025.0106-Plant in Serv-Delay Plnt"/>
    <s v="XX"/>
    <s v="XX"/>
    <s v="0000"/>
    <s v="00000"/>
    <s v="Non Unitized"/>
    <s v="Non-unitized"/>
    <s v="1134 Stetson Relocate"/>
    <s v="Addition"/>
    <s v="Addition-NonUnit"/>
    <x v="14"/>
    <x v="52"/>
    <x v="2"/>
    <x v="2"/>
    <s v="G376 - Mains"/>
    <s v="DP22470-253500B"/>
    <x v="28"/>
    <x v="28"/>
    <s v="1134 Stetson Relocate"/>
    <n v="-2136.23"/>
  </r>
  <r>
    <n v="202506"/>
    <s v="032"/>
    <s v="16025.0106-Plant in Serv-Delay Plnt"/>
    <s v="XX"/>
    <s v="XX"/>
    <s v="0000"/>
    <s v="00000"/>
    <s v="Non Unitized"/>
    <s v="Non-unitized"/>
    <s v="126 HILLSIDE C&amp;M REPAIR"/>
    <s v="Addition"/>
    <s v="Addition-NonUnit"/>
    <x v="14"/>
    <x v="183"/>
    <x v="2"/>
    <x v="2"/>
    <s v="G376 - Mains"/>
    <s v="DP22433-253100A"/>
    <x v="6"/>
    <x v="6"/>
    <s v="126 HILLSIDE C&amp;M REPAIR"/>
    <n v="-495.58"/>
  </r>
  <r>
    <n v="202506"/>
    <s v="032"/>
    <s v="16025.0106-Plant in Serv-Delay Plnt"/>
    <s v="XX"/>
    <s v="XX"/>
    <s v="0000"/>
    <s v="00000"/>
    <s v="Non Unitized"/>
    <s v="Non-unitized"/>
    <s v="1464 DAVIDSON DR MLE"/>
    <s v="Addition"/>
    <s v="Addition-NonUnit"/>
    <x v="2"/>
    <x v="175"/>
    <x v="2"/>
    <x v="2"/>
    <s v="G376 - Mains"/>
    <s v="DV22455-255100A"/>
    <x v="23"/>
    <x v="23"/>
    <s v="1464 DAVIDSON DR MLE"/>
    <n v="-8765.98"/>
  </r>
  <r>
    <n v="202506"/>
    <s v="032"/>
    <s v="16025.0106-Plant in Serv-Delay Plnt"/>
    <s v="XX"/>
    <s v="XX"/>
    <s v="0000"/>
    <s v="00000"/>
    <s v="Non Unitized"/>
    <s v="Non-unitized"/>
    <s v="2&quot; PE Main Leak Repair at 1902 Will"/>
    <s v="Addition"/>
    <s v="Addition-NonUnit"/>
    <x v="16"/>
    <x v="197"/>
    <x v="2"/>
    <x v="2"/>
    <s v="G376 - Mains"/>
    <s v="DH22541-252100A"/>
    <x v="8"/>
    <x v="8"/>
    <s v="2&quot; PE Main Leak Repair at 1902 Will"/>
    <n v="448.79"/>
  </r>
  <r>
    <n v="202506"/>
    <s v="032"/>
    <s v="16025.0106-Plant in Serv-Delay Plnt"/>
    <s v="XX"/>
    <s v="XX"/>
    <s v="0000"/>
    <s v="00000"/>
    <s v="Non Unitized"/>
    <s v="Non-unitized"/>
    <s v="2&quot; PE Main Replacement AT 2475 BAR"/>
    <s v="Addition"/>
    <s v="Addition-NonUnit"/>
    <x v="2"/>
    <x v="176"/>
    <x v="2"/>
    <x v="2"/>
    <s v="G376 - Mains"/>
    <s v="DH22475-252100A"/>
    <x v="8"/>
    <x v="8"/>
    <s v="2&quot; PE Main Replacement AT 2475 BAR"/>
    <n v="-1973.32"/>
  </r>
  <r>
    <n v="202506"/>
    <s v="032"/>
    <s v="16025.0106-Plant in Serv-Delay Plnt"/>
    <s v="XX"/>
    <s v="XX"/>
    <s v="0000"/>
    <s v="00000"/>
    <s v="Non Unitized"/>
    <s v="Non-unitized"/>
    <s v="2&quot; PE main Leak Repair at 705 Meado"/>
    <s v="Addition"/>
    <s v="Addition-NonUnit"/>
    <x v="16"/>
    <x v="198"/>
    <x v="2"/>
    <x v="2"/>
    <s v="G376 - Mains"/>
    <s v="DH22523-252100A"/>
    <x v="8"/>
    <x v="8"/>
    <s v="2&quot; PE main Leak Repair at 705 Meado"/>
    <n v="3116.39"/>
  </r>
  <r>
    <n v="202506"/>
    <s v="032"/>
    <s v="16025.0106-Plant in Serv-Delay Plnt"/>
    <s v="XX"/>
    <s v="XX"/>
    <s v="0000"/>
    <s v="00000"/>
    <s v="Non Unitized"/>
    <s v="Non-unitized"/>
    <s v="2&quot; PVC Leak Repair at 1460 Nautilus"/>
    <s v="Addition"/>
    <s v="Addition-NonUnit"/>
    <x v="15"/>
    <x v="190"/>
    <x v="2"/>
    <x v="2"/>
    <s v="G376 - Mains"/>
    <s v="DH22480-252100A"/>
    <x v="8"/>
    <x v="8"/>
    <s v="2&quot; PVC Leak Repair at 1460 Nautilus"/>
    <n v="1380.86"/>
  </r>
  <r>
    <n v="202506"/>
    <s v="032"/>
    <s v="16025.0106-Plant in Serv-Delay Plnt"/>
    <s v="XX"/>
    <s v="XX"/>
    <s v="0000"/>
    <s v="00000"/>
    <s v="Non Unitized"/>
    <s v="Non-unitized"/>
    <s v="2&quot; PVC Leak Repair at 1639 Russell"/>
    <s v="Addition"/>
    <s v="Addition-NonUnit"/>
    <x v="16"/>
    <x v="199"/>
    <x v="2"/>
    <x v="2"/>
    <s v="G376 - Mains"/>
    <s v="DH22536-252100A"/>
    <x v="8"/>
    <x v="8"/>
    <s v="2&quot; PVC Leak Repair at 1639 Russell"/>
    <n v="2295.69"/>
  </r>
  <r>
    <n v="202506"/>
    <s v="032"/>
    <s v="16025.0106-Plant in Serv-Delay Plnt"/>
    <s v="XX"/>
    <s v="XX"/>
    <s v="0000"/>
    <s v="00000"/>
    <s v="Non Unitized"/>
    <s v="Non-unitized"/>
    <s v="2&quot; PVC Leak Repair at 580 Knobhill"/>
    <s v="Addition"/>
    <s v="Addition-NonUnit"/>
    <x v="16"/>
    <x v="200"/>
    <x v="2"/>
    <x v="2"/>
    <s v="G376 - Mains"/>
    <s v="DH22535-252100A"/>
    <x v="8"/>
    <x v="8"/>
    <s v="2&quot; PVC Leak Repair at 580 Knobhill"/>
    <n v="2704.83"/>
  </r>
  <r>
    <n v="202506"/>
    <s v="032"/>
    <s v="16025.0106-Plant in Serv-Delay Plnt"/>
    <s v="XX"/>
    <s v="XX"/>
    <s v="0000"/>
    <s v="00000"/>
    <s v="Non Unitized"/>
    <s v="Non-unitized"/>
    <s v="2&quot; PVC MAIN LEAK REPAIR AT 2649 ANI"/>
    <s v="Addition"/>
    <s v="Addition-NonUnit"/>
    <x v="15"/>
    <x v="180"/>
    <x v="2"/>
    <x v="2"/>
    <s v="G376 - Mains"/>
    <s v="DH22482-252100A"/>
    <x v="8"/>
    <x v="8"/>
    <s v="2&quot; PVC MAIN LEAK REPAIR AT 2649 ANI"/>
    <n v="1324.59"/>
  </r>
  <r>
    <n v="202506"/>
    <s v="032"/>
    <s v="16025.0106-Plant in Serv-Delay Plnt"/>
    <s v="XX"/>
    <s v="XX"/>
    <s v="0000"/>
    <s v="00000"/>
    <s v="Non Unitized"/>
    <s v="Non-unitized"/>
    <s v="2&quot; PVC MAIN REPAIR AT 2640 LAVERNE"/>
    <s v="Addition"/>
    <s v="Addition-NonUnit"/>
    <x v="16"/>
    <x v="92"/>
    <x v="2"/>
    <x v="2"/>
    <s v="G376 - Mains"/>
    <s v="DH22509-252100A"/>
    <x v="8"/>
    <x v="8"/>
    <s v="2&quot; PVC MAIN REPAIR AT 2640 LAVERNE"/>
    <n v="3817.85"/>
  </r>
  <r>
    <n v="202506"/>
    <s v="032"/>
    <s v="16025.0106-Plant in Serv-Delay Plnt"/>
    <s v="XX"/>
    <s v="XX"/>
    <s v="0000"/>
    <s v="00000"/>
    <s v="Non Unitized"/>
    <s v="Non-unitized"/>
    <s v="2&quot; PVC Main Repair at 1530 Palo Ver"/>
    <s v="Addition"/>
    <s v="Addition-NonUnit"/>
    <x v="15"/>
    <x v="191"/>
    <x v="2"/>
    <x v="2"/>
    <s v="G376 - Mains"/>
    <s v="DH22495-252100A"/>
    <x v="8"/>
    <x v="8"/>
    <s v="2&quot; PVC Main Repair at 1530 Palo Ver"/>
    <n v="2383.2199999999998"/>
  </r>
  <r>
    <n v="202506"/>
    <s v="032"/>
    <s v="16025.0106-Plant in Serv-Delay Plnt"/>
    <s v="XX"/>
    <s v="XX"/>
    <s v="0000"/>
    <s v="00000"/>
    <s v="Non Unitized"/>
    <s v="Non-unitized"/>
    <s v="2&quot; PVC Main Repair at 2101 Palo Ver"/>
    <s v="Addition"/>
    <s v="Addition-NonUnit"/>
    <x v="15"/>
    <x v="52"/>
    <x v="2"/>
    <x v="2"/>
    <s v="G376 - Mains"/>
    <s v="DH22492-252100A"/>
    <x v="8"/>
    <x v="8"/>
    <s v="2&quot; PVC Main Repair at 2101 Palo Ver"/>
    <n v="1380.86"/>
  </r>
  <r>
    <n v="202506"/>
    <s v="032"/>
    <s v="16025.0106-Plant in Serv-Delay Plnt"/>
    <s v="XX"/>
    <s v="XX"/>
    <s v="0000"/>
    <s v="00000"/>
    <s v="Non Unitized"/>
    <s v="Non-unitized"/>
    <s v="2201 View Dr. Reloate"/>
    <s v="Addition"/>
    <s v="Addition-NonUnit"/>
    <x v="15"/>
    <x v="192"/>
    <x v="2"/>
    <x v="2"/>
    <s v="G376 - Mains"/>
    <s v="DP22498-253500B"/>
    <x v="28"/>
    <x v="28"/>
    <s v="2201 View Dr. Reloate"/>
    <n v="333.21"/>
  </r>
  <r>
    <n v="202506"/>
    <s v="032"/>
    <s v="16025.0106-Plant in Serv-Delay Plnt"/>
    <s v="XX"/>
    <s v="XX"/>
    <s v="0000"/>
    <s v="00000"/>
    <s v="Non Unitized"/>
    <s v="Non-unitized"/>
    <s v="255100A HIT LINE SE CORNER 1298 FIN"/>
    <s v="Addition"/>
    <s v="Addition-NonUnit"/>
    <x v="14"/>
    <x v="181"/>
    <x v="2"/>
    <x v="2"/>
    <s v="G376 - Mains"/>
    <s v="DV22487-255100A"/>
    <x v="23"/>
    <x v="23"/>
    <s v="255100A HIT LINE SE CORNER 1298 FIN"/>
    <n v="-2415.89"/>
  </r>
  <r>
    <n v="202506"/>
    <s v="032"/>
    <s v="16025.0106-Plant in Serv-Delay Plnt"/>
    <s v="XX"/>
    <s v="XX"/>
    <s v="0000"/>
    <s v="00000"/>
    <s v="Non Unitized"/>
    <s v="Non-unitized"/>
    <s v="737 FLORA ST C&amp;M REPAIR"/>
    <s v="Addition"/>
    <s v="Addition-NonUnit"/>
    <x v="2"/>
    <x v="180"/>
    <x v="2"/>
    <x v="2"/>
    <s v="G376 - Mains"/>
    <s v="DP22468-253100A"/>
    <x v="6"/>
    <x v="6"/>
    <s v="737 FLORA ST C&amp;M REPAIR"/>
    <n v="-636.98"/>
  </r>
  <r>
    <n v="202506"/>
    <s v="032"/>
    <s v="16025.0106-Plant in Serv-Delay Plnt"/>
    <s v="XX"/>
    <s v="XX"/>
    <s v="0000"/>
    <s v="00000"/>
    <s v="Non Unitized"/>
    <s v="Non-unitized"/>
    <s v="CIONE RANCH 2&quot; PE MLE"/>
    <s v="Addition"/>
    <s v="Addition-NonUnit"/>
    <x v="16"/>
    <x v="201"/>
    <x v="2"/>
    <x v="2"/>
    <s v="G376 - Mains"/>
    <s v="DF22501-251100A"/>
    <x v="3"/>
    <x v="3"/>
    <s v="CIONE RANCH 2&quot; PE MLE"/>
    <n v="18269.05"/>
  </r>
  <r>
    <n v="202506"/>
    <s v="032"/>
    <s v="16025.0106-Plant in Serv-Delay Plnt"/>
    <s v="XX"/>
    <s v="XX"/>
    <s v="0000"/>
    <s v="00000"/>
    <s v="Non Unitized"/>
    <s v="Non-unitized"/>
    <s v="CONT - RELOCATE 2336 MARLENE AVE"/>
    <s v="Addition"/>
    <s v="Addition-NonUnit"/>
    <x v="14"/>
    <x v="77"/>
    <x v="2"/>
    <x v="2"/>
    <s v="G376 - Mains"/>
    <s v="DK22439-252100A"/>
    <x v="8"/>
    <x v="8"/>
    <s v="CONT - RELOCATE 2336 MARLENE AVE"/>
    <n v="-4629.46"/>
  </r>
  <r>
    <n v="202506"/>
    <s v="032"/>
    <s v="16025.0106-Plant in Serv-Delay Plnt"/>
    <s v="XX"/>
    <s v="XX"/>
    <s v="0000"/>
    <s v="00000"/>
    <s v="Non Unitized"/>
    <s v="Non-unitized"/>
    <s v="Hartin/Stetson Relocate"/>
    <s v="Addition"/>
    <s v="Addition-NonUnit"/>
    <x v="15"/>
    <x v="193"/>
    <x v="2"/>
    <x v="2"/>
    <s v="G376 - Mains"/>
    <s v="DP22472-253500B"/>
    <x v="28"/>
    <x v="28"/>
    <s v="Hartin/Stetson Relocate"/>
    <n v="7283.92"/>
  </r>
  <r>
    <n v="202506"/>
    <s v="032"/>
    <s v="16025.0106-Plant in Serv-Delay Plnt"/>
    <s v="XX"/>
    <s v="XX"/>
    <s v="0000"/>
    <s v="00000"/>
    <s v="Non Unitized"/>
    <s v="Non-unitized"/>
    <s v="Install and remove Ridgecrest St -"/>
    <s v="Addition"/>
    <s v="Addition-NonUnit"/>
    <x v="14"/>
    <x v="184"/>
    <x v="2"/>
    <x v="2"/>
    <s v="G376 - Mains"/>
    <s v="DL22461-257100A"/>
    <x v="2"/>
    <x v="2"/>
    <s v="Install and remove Ridgecrest St -"/>
    <n v="-23117.18"/>
  </r>
  <r>
    <n v="202506"/>
    <s v="032"/>
    <s v="16025.0106-Plant in Serv-Delay Plnt"/>
    <s v="XX"/>
    <s v="XX"/>
    <s v="0000"/>
    <s v="00000"/>
    <s v="Non Unitized"/>
    <s v="Non-unitized"/>
    <s v="Jovian Dr. Remove"/>
    <s v="Addition"/>
    <s v="Addition-NonUnit"/>
    <x v="2"/>
    <x v="168"/>
    <x v="2"/>
    <x v="2"/>
    <s v="G376 - Mains"/>
    <s v="DP22425-253100A"/>
    <x v="6"/>
    <x v="6"/>
    <s v="Jovian Dr. Remove"/>
    <n v="-8271.89"/>
  </r>
  <r>
    <n v="202506"/>
    <s v="032"/>
    <s v="16025.0106-Plant in Serv-Delay Plnt"/>
    <s v="XX"/>
    <s v="XX"/>
    <s v="0000"/>
    <s v="00000"/>
    <s v="Non Unitized"/>
    <s v="Non-unitized"/>
    <s v="LEAK Repair &amp; Repl - Intersection o"/>
    <s v="Addition"/>
    <s v="Addition-NonUnit"/>
    <x v="16"/>
    <x v="202"/>
    <x v="2"/>
    <x v="2"/>
    <s v="G376 - Mains"/>
    <s v="DK22490-252100A"/>
    <x v="8"/>
    <x v="8"/>
    <s v="LEAK Repair &amp; Repl - Intersection o"/>
    <n v="17026.12"/>
  </r>
  <r>
    <n v="202506"/>
    <s v="032"/>
    <s v="16025.0106-Plant in Serv-Delay Plnt"/>
    <s v="XX"/>
    <s v="XX"/>
    <s v="0000"/>
    <s v="00000"/>
    <s v="Non Unitized"/>
    <s v="Non-unitized"/>
    <s v="LOWERING 2&quot; STL MAIN AT LINDA VISTA"/>
    <s v="Addition"/>
    <s v="Addition-NonUnit"/>
    <x v="14"/>
    <x v="185"/>
    <x v="2"/>
    <x v="2"/>
    <s v="G376 - Mains"/>
    <s v="DF22479-251500B"/>
    <x v="24"/>
    <x v="24"/>
    <s v="LOWERING 2&quot; STL MAIN AT LINDA VISTA"/>
    <n v="-7739.75"/>
  </r>
  <r>
    <n v="202506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2"/>
    <x v="23"/>
    <x v="2"/>
    <x v="2"/>
    <s v="G376 - Mains"/>
    <s v="DK22312-252406S"/>
    <x v="4"/>
    <x v="4"/>
    <s v="PVC Replacement On Potter Ave from"/>
    <n v="-1034.49"/>
  </r>
  <r>
    <n v="202506"/>
    <s v="032"/>
    <s v="16025.0106-Plant in Serv-Delay Plnt"/>
    <s v="XX"/>
    <s v="XX"/>
    <s v="0000"/>
    <s v="00000"/>
    <s v="Non Unitized"/>
    <s v="Non-unitized"/>
    <s v="Lower 2 inch PE Main Line 214 Verde"/>
    <s v="Addition"/>
    <s v="Addition-NonUnit"/>
    <x v="16"/>
    <x v="203"/>
    <x v="2"/>
    <x v="2"/>
    <s v="G376 - Mains"/>
    <s v="DL22534-257100A"/>
    <x v="2"/>
    <x v="2"/>
    <s v="Lower 2 inch PE Main Line 214 Verde"/>
    <n v="585.70000000000005"/>
  </r>
  <r>
    <n v="202506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x v="2"/>
    <x v="181"/>
    <x v="2"/>
    <x v="2"/>
    <s v="G376 - Mains"/>
    <s v="DK22445-252100A"/>
    <x v="8"/>
    <x v="8"/>
    <s v="MLE - Kingman Crossing Tract E"/>
    <n v="273.89"/>
  </r>
  <r>
    <n v="202506"/>
    <s v="032"/>
    <s v="16025.0106-Plant in Serv-Delay Plnt"/>
    <s v="XX"/>
    <s v="XX"/>
    <s v="0000"/>
    <s v="00000"/>
    <s v="Non Unitized"/>
    <s v="Non-unitized"/>
    <s v="MLE - Marshall St from Suffock Ave"/>
    <s v="Addition"/>
    <s v="Addition-NonUnit"/>
    <x v="14"/>
    <x v="186"/>
    <x v="2"/>
    <x v="2"/>
    <s v="G376 - Mains"/>
    <s v="DK22466-252400S"/>
    <x v="5"/>
    <x v="5"/>
    <s v="MLE - Marshall St from Suffock Ave"/>
    <n v="-14091.79"/>
  </r>
  <r>
    <n v="202506"/>
    <s v="032"/>
    <s v="16025.0106-Plant in Serv-Delay Plnt"/>
    <s v="XX"/>
    <s v="XX"/>
    <s v="0000"/>
    <s v="00000"/>
    <s v="Non Unitized"/>
    <s v="Non-unitized"/>
    <s v="MLE 7th St S - SF"/>
    <s v="Addition"/>
    <s v="Addition-NonUnit"/>
    <x v="14"/>
    <x v="187"/>
    <x v="2"/>
    <x v="2"/>
    <s v="G376 - Mains"/>
    <s v="DL22442-257100A"/>
    <x v="2"/>
    <x v="2"/>
    <s v="MLE 7th St S - SF"/>
    <n v="-5087.5600000000004"/>
  </r>
  <r>
    <n v="202506"/>
    <s v="032"/>
    <s v="16025.0106-Plant in Serv-Delay Plnt"/>
    <s v="XX"/>
    <s v="XX"/>
    <s v="0000"/>
    <s v="00000"/>
    <s v="Non Unitized"/>
    <s v="Non-unitized"/>
    <s v="Other Distr Eq CP-Bl - King"/>
    <s v="Addition"/>
    <s v="Addition-NonUnit"/>
    <x v="16"/>
    <x v="54"/>
    <x v="2"/>
    <x v="2"/>
    <s v="G376 - Mains"/>
    <s v="252387A"/>
    <x v="13"/>
    <x v="13"/>
    <s v="Other Distr Eq CP-Bl - King"/>
    <n v="165.93"/>
  </r>
  <r>
    <n v="202506"/>
    <s v="032"/>
    <s v="16025.0106-Plant in Serv-Delay Plnt"/>
    <s v="XX"/>
    <s v="XX"/>
    <s v="0000"/>
    <s v="00000"/>
    <s v="Non Unitized"/>
    <s v="Non-unitized"/>
    <s v="Other Distr Equip CP-Bl - SL"/>
    <s v="Addition"/>
    <s v="Addition-NonUnit"/>
    <x v="16"/>
    <x v="54"/>
    <x v="2"/>
    <x v="2"/>
    <s v="G376 - Mains"/>
    <s v="257387A"/>
    <x v="16"/>
    <x v="16"/>
    <s v="Other Distr Equip CP-Bl - SL"/>
    <n v="12099.1"/>
  </r>
  <r>
    <n v="202506"/>
    <s v="032"/>
    <s v="16025.0106-Plant in Serv-Delay Plnt"/>
    <s v="XX"/>
    <s v="XX"/>
    <s v="0000"/>
    <s v="00000"/>
    <s v="Non Unitized"/>
    <s v="Non-unitized"/>
    <s v="PONDEROSA PARKWAY BLDG 9-13 MLE"/>
    <s v="Addition"/>
    <s v="Addition-NonUnit"/>
    <x v="14"/>
    <x v="188"/>
    <x v="2"/>
    <x v="2"/>
    <s v="G376 - Mains"/>
    <s v="DF22457-251100A"/>
    <x v="3"/>
    <x v="3"/>
    <s v="PONDEROSA PARKWAY BLDG 9-13 MLE"/>
    <n v="-6804.53"/>
  </r>
  <r>
    <n v="202506"/>
    <s v="032"/>
    <s v="16025.0106-Plant in Serv-Delay Plnt"/>
    <s v="XX"/>
    <s v="XX"/>
    <s v="0000"/>
    <s v="00000"/>
    <s v="Non Unitized"/>
    <s v="Non-unitized"/>
    <s v="PVC - Replacement on Ames (Roosevel"/>
    <s v="Addition"/>
    <s v="Addition-NonUnit"/>
    <x v="2"/>
    <x v="85"/>
    <x v="2"/>
    <x v="2"/>
    <s v="G376 - Mains"/>
    <s v="DK22459-252406S"/>
    <x v="4"/>
    <x v="4"/>
    <s v="PVC - Replacement on Ames (Roosevel"/>
    <n v="-8079.57"/>
  </r>
  <r>
    <n v="202506"/>
    <s v="032"/>
    <s v="16025.0106-Plant in Serv-Delay Plnt"/>
    <s v="XX"/>
    <s v="XX"/>
    <s v="0000"/>
    <s v="00000"/>
    <s v="Non Unitized"/>
    <s v="Non-unitized"/>
    <s v="PVC Replacement on Ames (Bank to Me"/>
    <s v="Addition"/>
    <s v="Addition-NonUnit"/>
    <x v="16"/>
    <x v="204"/>
    <x v="2"/>
    <x v="2"/>
    <s v="G376 - Mains"/>
    <s v="DK22506-252406S"/>
    <x v="4"/>
    <x v="4"/>
    <s v="PVC Replacement on Ames (Bank to Me"/>
    <n v="132857.89000000001"/>
  </r>
  <r>
    <n v="202506"/>
    <s v="032"/>
    <s v="16025.0106-Plant in Serv-Delay Plnt"/>
    <s v="XX"/>
    <s v="XX"/>
    <s v="0000"/>
    <s v="00000"/>
    <s v="Non Unitized"/>
    <s v="Non-unitized"/>
    <s v="PVC Replacement on Ames Ave (Benton"/>
    <s v="Addition"/>
    <s v="Addition-NonUnit"/>
    <x v="15"/>
    <x v="194"/>
    <x v="2"/>
    <x v="2"/>
    <s v="G376 - Mains"/>
    <s v="DK22489-252406S"/>
    <x v="4"/>
    <x v="4"/>
    <s v="PVC Replacement on Ames Ave (Benton"/>
    <n v="20236.830000000002"/>
  </r>
  <r>
    <n v="202506"/>
    <s v="032"/>
    <s v="16025.0106-Plant in Serv-Delay Plnt"/>
    <s v="XX"/>
    <s v="XX"/>
    <s v="0000"/>
    <s v="00000"/>
    <s v="Non Unitized"/>
    <s v="Non-unitized"/>
    <s v="Relocate about 200' of 2&quot; STL Gas"/>
    <s v="Addition"/>
    <s v="Addition-NonUnit"/>
    <x v="15"/>
    <x v="80"/>
    <x v="2"/>
    <x v="2"/>
    <s v="G376 - Mains"/>
    <s v="DS22446-256100A"/>
    <x v="9"/>
    <x v="9"/>
    <s v="Relocate about 200' of 2&quot; STL Gas"/>
    <n v="10251.129999999999"/>
  </r>
  <r>
    <n v="202506"/>
    <s v="032"/>
    <s v="16025.0106-Plant in Serv-Delay Plnt"/>
    <s v="XX"/>
    <s v="XX"/>
    <s v="0000"/>
    <s v="00000"/>
    <s v="Non Unitized"/>
    <s v="Non-unitized"/>
    <s v="Remove Gas Valve in Front of 2340 C"/>
    <s v="Addition"/>
    <s v="Addition-NonUnit"/>
    <x v="16"/>
    <x v="202"/>
    <x v="2"/>
    <x v="2"/>
    <s v="G376 - Mains"/>
    <s v="DS22521-256101A"/>
    <x v="108"/>
    <x v="108"/>
    <s v="Remove Gas Valve in Front of 2340 C"/>
    <n v="8771.2000000000007"/>
  </r>
  <r>
    <n v="202506"/>
    <s v="032"/>
    <s v="16025.0106-Plant in Serv-Delay Plnt"/>
    <s v="XX"/>
    <s v="XX"/>
    <s v="0000"/>
    <s v="00000"/>
    <s v="Non Unitized"/>
    <s v="Non-unitized"/>
    <s v="Rosser St C&amp;M Repair"/>
    <s v="Addition"/>
    <s v="Addition-NonUnit"/>
    <x v="15"/>
    <x v="196"/>
    <x v="2"/>
    <x v="2"/>
    <s v="G376 - Mains"/>
    <s v="DP22502-253100A"/>
    <x v="6"/>
    <x v="6"/>
    <s v="Rosser St C&amp;M Repair"/>
    <n v="-1525.86"/>
  </r>
  <r>
    <n v="202506"/>
    <s v="032"/>
    <s v="16025.0106-Plant in Serv-Delay Plnt"/>
    <s v="XX"/>
    <s v="XX"/>
    <s v="0000"/>
    <s v="00000"/>
    <s v="Non Unitized"/>
    <s v="Non-unitized"/>
    <s v="SHADOW MOUNTAIN PHASE 2"/>
    <s v="Addition"/>
    <s v="Addition-NonUnit"/>
    <x v="14"/>
    <x v="183"/>
    <x v="2"/>
    <x v="2"/>
    <s v="G376 - Mains"/>
    <s v="DF21673-251100A"/>
    <x v="3"/>
    <x v="3"/>
    <s v="SHADOW MOUNTAIN PHASE 2"/>
    <n v="-1719.47"/>
  </r>
  <r>
    <n v="202506"/>
    <s v="032"/>
    <s v="16025.0106-Plant in Serv-Delay Plnt"/>
    <s v="XX"/>
    <s v="XX"/>
    <s v="0000"/>
    <s v="00000"/>
    <s v="Non Unitized"/>
    <s v="Non-unitized"/>
    <s v="SPRUCE WASH RELOCATE - LINDA VISTA/"/>
    <s v="Addition"/>
    <s v="Addition-NonUnit"/>
    <x v="16"/>
    <x v="162"/>
    <x v="2"/>
    <x v="2"/>
    <s v="G376 - Mains"/>
    <s v="DF22329-251500B"/>
    <x v="24"/>
    <x v="24"/>
    <s v="SPRUCE WASH RELOCATE - LINDA VISTA/"/>
    <n v="0"/>
  </r>
  <r>
    <n v="202506"/>
    <s v="032"/>
    <s v="16025.0106-Plant in Serv-Delay Plnt"/>
    <s v="XX"/>
    <s v="XX"/>
    <s v="0000"/>
    <s v="00000"/>
    <s v="Non Unitized"/>
    <s v="Non-unitized"/>
    <s v="STONEMAN BLVD 2&quot; PE MLE"/>
    <s v="Addition"/>
    <s v="Addition-NonUnit"/>
    <x v="16"/>
    <x v="205"/>
    <x v="2"/>
    <x v="2"/>
    <s v="G376 - Mains"/>
    <s v="DF22416-251100A"/>
    <x v="3"/>
    <x v="3"/>
    <s v="STONEMAN BLVD 2&quot; PE MLE"/>
    <n v="6743.07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65"/>
    <x v="2"/>
    <x v="2"/>
    <s v="G376 - Mains"/>
    <s v="DF21986-251100A"/>
    <x v="3"/>
    <x v="3"/>
    <s v="PINE CANYON CABINS 5-7 MLE"/>
    <n v="-4186.82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5"/>
    <x v="2"/>
    <x v="2"/>
    <s v="G376 - Mains"/>
    <s v="DF21986-251100A"/>
    <x v="3"/>
    <x v="3"/>
    <s v="PINE CANYON CABINS 5-7 MLE"/>
    <n v="-120.09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77"/>
    <x v="2"/>
    <x v="2"/>
    <s v="G376 - Mains"/>
    <s v="DF21888-251100A"/>
    <x v="3"/>
    <x v="3"/>
    <s v="RUDD TANK RD MLE"/>
    <n v="-115686.93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72"/>
    <x v="2"/>
    <x v="2"/>
    <s v="G376 - Mains"/>
    <s v="DF22403-251100A"/>
    <x v="3"/>
    <x v="3"/>
    <s v="INSTALLING KEROTEST AT THE INTERSEC"/>
    <n v="-3462.43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78"/>
    <x v="2"/>
    <x v="2"/>
    <s v="G376 - Mains"/>
    <s v="DH22438-252100A"/>
    <x v="8"/>
    <x v="8"/>
    <s v="2&quot; PVC MAIN REPLACEMENT AT 1515 RUS"/>
    <n v="-4921.09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5"/>
    <x v="2"/>
    <x v="2"/>
    <s v="G376 - Mains"/>
    <s v="DF21986-251100A"/>
    <x v="3"/>
    <x v="3"/>
    <s v="PINE CANYON CABINS 5-7 MLE"/>
    <n v="-758.97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77"/>
    <x v="2"/>
    <x v="2"/>
    <s v="G376 - Mains"/>
    <s v="DF21888-251100A"/>
    <x v="3"/>
    <x v="3"/>
    <s v="RUDD TANK RD MLE"/>
    <n v="-8479.1299999999992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82"/>
    <x v="2"/>
    <x v="2"/>
    <s v="G376 - Mains"/>
    <s v="DK22394-252400S"/>
    <x v="5"/>
    <x v="5"/>
    <s v="SI - Upgrading System 6"/>
    <n v="-21713.88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72"/>
    <x v="2"/>
    <x v="2"/>
    <s v="G376 - Mains"/>
    <s v="DF22403-251100A"/>
    <x v="3"/>
    <x v="3"/>
    <s v="INSTALLING KEROTEST AT THE INTERSEC"/>
    <n v="-26818.55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77"/>
    <x v="2"/>
    <x v="2"/>
    <s v="G376 - Mains"/>
    <s v="DH22476-252100A"/>
    <x v="8"/>
    <x v="8"/>
    <s v="2&quot; PVC MAIN REPLACEMENT AT 1048 HUR"/>
    <n v="-3056.06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79"/>
    <x v="2"/>
    <x v="2"/>
    <s v="G376 - Mains"/>
    <s v="DH22469-252100A"/>
    <x v="8"/>
    <x v="8"/>
    <s v="2&quot; PVC MAIN REPLACEMENT AT 2530 HON"/>
    <n v="-2977.3"/>
  </r>
  <r>
    <n v="202407"/>
    <s v="032"/>
    <s v="16025.0106-Plant in Serv-Delay Plnt"/>
    <s v="XX"/>
    <s v="XX"/>
    <s v="0000"/>
    <s v="00000"/>
    <s v="Non Unitized"/>
    <s v="Non-unitized"/>
    <s v="COCA COLA REG STATION 04-1278"/>
    <s v="Addition"/>
    <s v="Addition-NonUnit"/>
    <x v="19"/>
    <x v="125"/>
    <x v="3"/>
    <x v="3"/>
    <s v="G378 - Measr and Reg Stat Equip-Gen"/>
    <s v="DF22057-251378A"/>
    <x v="29"/>
    <x v="29"/>
    <s v="COCA COLA REG STATION 04-1278"/>
    <n v="454.31"/>
  </r>
  <r>
    <n v="202407"/>
    <s v="032"/>
    <s v="16025.0106-Plant in Serv-Delay Plnt"/>
    <s v="XX"/>
    <s v="XX"/>
    <s v="0000"/>
    <s v="00000"/>
    <s v="Non Unitized"/>
    <s v="Non-unitized"/>
    <s v="Jenna Reg Station"/>
    <s v="Addition"/>
    <s v="Addition-NonUnit"/>
    <x v="19"/>
    <x v="3"/>
    <x v="3"/>
    <x v="3"/>
    <s v="G378 - Measr and Reg Stat Equip-Gen"/>
    <s v="DP22118-253378A"/>
    <x v="1"/>
    <x v="1"/>
    <s v="Jenna Reg Station"/>
    <n v="6840.84"/>
  </r>
  <r>
    <n v="202407"/>
    <s v="032"/>
    <s v="16025.0106-Plant in Serv-Delay Plnt"/>
    <s v="XX"/>
    <s v="XX"/>
    <s v="0000"/>
    <s v="00000"/>
    <s v="Non Unitized"/>
    <s v="Non-unitized"/>
    <s v="REDESIGN RELIEF REG STATION HYATT A"/>
    <s v="Addition"/>
    <s v="Addition-NonUnit"/>
    <x v="19"/>
    <x v="115"/>
    <x v="3"/>
    <x v="3"/>
    <s v="G378 - Measr and Reg Stat Equip-Gen"/>
    <s v="DV22320-255378A"/>
    <x v="31"/>
    <x v="31"/>
    <s v="REDESIGN RELIEF REG STATION HYATT A"/>
    <n v="1808.53"/>
  </r>
  <r>
    <n v="202407"/>
    <s v="032"/>
    <s v="16025.0106-Plant in Serv-Delay Plnt"/>
    <s v="XX"/>
    <s v="XX"/>
    <s v="0000"/>
    <s v="00000"/>
    <s v="Non Unitized"/>
    <s v="Non-unitized"/>
    <s v="THORPE PARK REG STATION 04-1252"/>
    <s v="Addition"/>
    <s v="Addition-NonUnit"/>
    <x v="19"/>
    <x v="104"/>
    <x v="3"/>
    <x v="3"/>
    <s v="G378 - Measr and Reg Stat Equip-Gen"/>
    <s v="DF22050-251378A"/>
    <x v="29"/>
    <x v="29"/>
    <s v="THORPE PARK REG STATION 04-1252"/>
    <n v="532.02"/>
  </r>
  <r>
    <n v="202407"/>
    <s v="032"/>
    <s v="16025.0106-Plant in Serv-Delay Plnt"/>
    <s v="XX"/>
    <s v="XX"/>
    <s v="0000"/>
    <s v="00000"/>
    <s v="Non Unitized"/>
    <s v="Non-unitized"/>
    <s v="Taylor City Gate Isolation"/>
    <s v="Addition"/>
    <s v="Addition-NonUnit"/>
    <x v="19"/>
    <x v="100"/>
    <x v="3"/>
    <x v="3"/>
    <s v="G378 - Measr and Reg Stat Equip-Gen"/>
    <s v="DL22138-257378A"/>
    <x v="30"/>
    <x v="30"/>
    <s v="Taylor City Gate Isolation"/>
    <n v="19435.189999999999"/>
  </r>
  <r>
    <n v="202407"/>
    <s v="032"/>
    <s v="16025.0106-Plant in Serv-Delay Plnt"/>
    <s v="XX"/>
    <s v="XX"/>
    <s v="0000"/>
    <s v="00000"/>
    <s v="Non Unitized"/>
    <s v="Non-unitized"/>
    <s v="WEST ROUTE 66 REG STATION 04-1277"/>
    <s v="Addition"/>
    <s v="Addition-NonUnit"/>
    <x v="19"/>
    <x v="35"/>
    <x v="3"/>
    <x v="3"/>
    <s v="G378 - Measr and Reg Stat Equip-Gen"/>
    <s v="DF22056-251378A"/>
    <x v="29"/>
    <x v="29"/>
    <s v="WEST ROUTE 66 REG STATION 04-1277"/>
    <n v="-376.82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34"/>
    <x v="3"/>
    <x v="3"/>
    <s v="G378 - Measr and Reg Stat Equip-Gen"/>
    <s v="DK21541-252378A"/>
    <x v="12"/>
    <x v="12"/>
    <s v="Irrigation Wells re-build due to hi"/>
    <n v="-56007.88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1"/>
    <x v="206"/>
    <x v="3"/>
    <x v="3"/>
    <s v="G378 - Measr and Reg Stat Equip-Gen"/>
    <s v="DP22248-253378A"/>
    <x v="1"/>
    <x v="1"/>
    <s v="Pilots for Country Club Reg Station"/>
    <n v="-6393.19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1"/>
    <x v="33"/>
    <x v="3"/>
    <x v="3"/>
    <s v="G378 - Measr and Reg Stat Equip-Gen"/>
    <s v="DF22051-251378A"/>
    <x v="29"/>
    <x v="29"/>
    <s v="KILTIE LN REG STATION 04-1253-R"/>
    <n v="-32292.94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34"/>
    <x v="3"/>
    <x v="3"/>
    <s v="G378 - Measr and Reg Stat Equip-Gen"/>
    <s v="DK21541-252378A"/>
    <x v="12"/>
    <x v="12"/>
    <s v="Irrigation Wells re-build due to hi"/>
    <n v="-17.510000000000002"/>
  </r>
  <r>
    <n v="202408"/>
    <s v="032"/>
    <s v="16025.0106-Plant in Serv-Delay Plnt"/>
    <s v="XX"/>
    <s v="XX"/>
    <s v="0000"/>
    <s v="00000"/>
    <s v="Non Unitized"/>
    <s v="Non-unitized"/>
    <s v="COCA COLA REG STATION 04-1278"/>
    <s v="Addition"/>
    <s v="Addition-NonUnit"/>
    <x v="19"/>
    <x v="125"/>
    <x v="3"/>
    <x v="3"/>
    <s v="G378 - Measr and Reg Stat Equip-Gen"/>
    <s v="DF22057-251378A"/>
    <x v="29"/>
    <x v="29"/>
    <s v="COCA COLA REG STATION 04-1278"/>
    <n v="29.21"/>
  </r>
  <r>
    <n v="202408"/>
    <s v="032"/>
    <s v="16025.0106-Plant in Serv-Delay Plnt"/>
    <s v="XX"/>
    <s v="XX"/>
    <s v="0000"/>
    <s v="00000"/>
    <s v="Non Unitized"/>
    <s v="Non-unitized"/>
    <s v="HAWK HOLLOW REG STATION RE-DESIGNIN"/>
    <s v="Addition"/>
    <s v="Addition-NonUnit"/>
    <x v="0"/>
    <x v="36"/>
    <x v="3"/>
    <x v="3"/>
    <s v="G378 - Measr and Reg Stat Equip-Gen"/>
    <s v="DV22014-255378A"/>
    <x v="31"/>
    <x v="31"/>
    <s v="HAWK HOLLOW REG STATION RE-DESIGNIN"/>
    <n v="4108.96"/>
  </r>
  <r>
    <n v="202408"/>
    <s v="032"/>
    <s v="16025.0106-Plant in Serv-Delay Plnt"/>
    <s v="XX"/>
    <s v="XX"/>
    <s v="0000"/>
    <s v="00000"/>
    <s v="Non Unitized"/>
    <s v="Non-unitized"/>
    <s v="Jenna Reg Station"/>
    <s v="Addition"/>
    <s v="Addition-NonUnit"/>
    <x v="19"/>
    <x v="3"/>
    <x v="3"/>
    <x v="3"/>
    <s v="G378 - Measr and Reg Stat Equip-Gen"/>
    <s v="DP22118-253378A"/>
    <x v="1"/>
    <x v="1"/>
    <s v="Jenna Reg Station"/>
    <n v="1473.87"/>
  </r>
  <r>
    <n v="202408"/>
    <s v="032"/>
    <s v="16025.0106-Plant in Serv-Delay Plnt"/>
    <s v="XX"/>
    <s v="XX"/>
    <s v="0000"/>
    <s v="00000"/>
    <s v="Non Unitized"/>
    <s v="Non-unitized"/>
    <s v="REDESIGN RELIEF REG STATION HYATT A"/>
    <s v="Addition"/>
    <s v="Addition-NonUnit"/>
    <x v="19"/>
    <x v="115"/>
    <x v="3"/>
    <x v="3"/>
    <s v="G378 - Measr and Reg Stat Equip-Gen"/>
    <s v="DV22320-255378A"/>
    <x v="31"/>
    <x v="31"/>
    <s v="REDESIGN RELIEF REG STATION HYATT A"/>
    <n v="419.37"/>
  </r>
  <r>
    <n v="202408"/>
    <s v="032"/>
    <s v="16025.0106-Plant in Serv-Delay Plnt"/>
    <s v="XX"/>
    <s v="XX"/>
    <s v="0000"/>
    <s v="00000"/>
    <s v="Non Unitized"/>
    <s v="Non-unitized"/>
    <s v="TIMBERLINE REG STATION 04-1271"/>
    <s v="Addition"/>
    <s v="Addition-NonUnit"/>
    <x v="0"/>
    <x v="132"/>
    <x v="3"/>
    <x v="3"/>
    <s v="G378 - Measr and Reg Stat Equip-Gen"/>
    <s v="DF22054-251378A"/>
    <x v="29"/>
    <x v="29"/>
    <s v="TIMBERLINE REG STATION 04-1271"/>
    <n v="29685.79"/>
  </r>
  <r>
    <n v="202408"/>
    <s v="032"/>
    <s v="16025.0106-Plant in Serv-Delay Plnt"/>
    <s v="XX"/>
    <s v="XX"/>
    <s v="0000"/>
    <s v="00000"/>
    <s v="Non Unitized"/>
    <s v="Non-unitized"/>
    <s v="Taylor City Gate Isolation"/>
    <s v="Addition"/>
    <s v="Addition-NonUnit"/>
    <x v="19"/>
    <x v="100"/>
    <x v="3"/>
    <x v="3"/>
    <s v="G378 - Measr and Reg Stat Equip-Gen"/>
    <s v="DL22138-257378A"/>
    <x v="30"/>
    <x v="30"/>
    <s v="Taylor City Gate Isolation"/>
    <n v="-1651.24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35"/>
    <x v="3"/>
    <x v="3"/>
    <s v="G378 - Measr and Reg Stat Equip-Gen"/>
    <s v="DF22056-251378A"/>
    <x v="29"/>
    <x v="29"/>
    <s v="WEST ROUTE 66 REG STATION 04-1277"/>
    <n v="-38066.03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35"/>
    <x v="3"/>
    <x v="3"/>
    <s v="G378 - Measr and Reg Stat Equip-Gen"/>
    <s v="DF22056-251378A"/>
    <x v="29"/>
    <x v="29"/>
    <s v="WEST ROUTE 66 REG STATION 04-1277"/>
    <n v="376.82"/>
  </r>
  <r>
    <n v="202409"/>
    <s v="032"/>
    <s v="16025.0106-Plant in Serv-Delay Plnt"/>
    <s v="XX"/>
    <s v="XX"/>
    <s v="0000"/>
    <s v="00000"/>
    <s v="Non Unitized"/>
    <s v="Non-unitized"/>
    <s v="COCA COLA REG STATION 04-1278"/>
    <s v="Addition"/>
    <s v="Addition-NonUnit"/>
    <x v="19"/>
    <x v="125"/>
    <x v="3"/>
    <x v="3"/>
    <s v="G378 - Measr and Reg Stat Equip-Gen"/>
    <s v="DF22057-251378A"/>
    <x v="29"/>
    <x v="29"/>
    <s v="COCA COLA REG STATION 04-1278"/>
    <n v="5.2"/>
  </r>
  <r>
    <n v="202409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10"/>
    <x v="46"/>
    <x v="3"/>
    <x v="3"/>
    <s v="G378 - Measr and Reg Stat Equip-Gen"/>
    <s v="DP22333-253100A"/>
    <x v="6"/>
    <x v="6"/>
    <s v="Division S. MLE"/>
    <n v="2569.6"/>
  </r>
  <r>
    <n v="202409"/>
    <s v="032"/>
    <s v="16025.0106-Plant in Serv-Delay Plnt"/>
    <s v="XX"/>
    <s v="XX"/>
    <s v="0000"/>
    <s v="00000"/>
    <s v="Non Unitized"/>
    <s v="Non-unitized"/>
    <s v="HAWK HOLLOW REG STATION RE-DESIGNIN"/>
    <s v="Addition"/>
    <s v="Addition-NonUnit"/>
    <x v="0"/>
    <x v="36"/>
    <x v="3"/>
    <x v="3"/>
    <s v="G378 - Measr and Reg Stat Equip-Gen"/>
    <s v="DV22014-255378A"/>
    <x v="31"/>
    <x v="31"/>
    <s v="HAWK HOLLOW REG STATION RE-DESIGNIN"/>
    <n v="543.85"/>
  </r>
  <r>
    <n v="202409"/>
    <s v="032"/>
    <s v="16025.0106-Plant in Serv-Delay Plnt"/>
    <s v="XX"/>
    <s v="XX"/>
    <s v="0000"/>
    <s v="00000"/>
    <s v="Non Unitized"/>
    <s v="Non-unitized"/>
    <s v="KACHINA VILLAGE REG STATION 04-1270"/>
    <s v="Addition"/>
    <s v="Addition-NonUnit"/>
    <x v="10"/>
    <x v="22"/>
    <x v="3"/>
    <x v="3"/>
    <s v="G378 - Measr and Reg Stat Equip-Gen"/>
    <s v="DF22053-251378A"/>
    <x v="29"/>
    <x v="29"/>
    <s v="KACHINA VILLAGE REG STATION 04-1270"/>
    <n v="17543.47"/>
  </r>
  <r>
    <n v="202409"/>
    <s v="032"/>
    <s v="16025.0106-Plant in Serv-Delay Plnt"/>
    <s v="XX"/>
    <s v="XX"/>
    <s v="0000"/>
    <s v="00000"/>
    <s v="Non Unitized"/>
    <s v="Non-unitized"/>
    <s v="REDESIGN RELIEF REG STATION HYATT A"/>
    <s v="Addition"/>
    <s v="Addition-NonUnit"/>
    <x v="19"/>
    <x v="115"/>
    <x v="3"/>
    <x v="3"/>
    <s v="G378 - Measr and Reg Stat Equip-Gen"/>
    <s v="DV22320-255378A"/>
    <x v="31"/>
    <x v="31"/>
    <s v="REDESIGN RELIEF REG STATION HYATT A"/>
    <n v="760.53"/>
  </r>
  <r>
    <n v="202409"/>
    <s v="032"/>
    <s v="16025.0106-Plant in Serv-Delay Plnt"/>
    <s v="XX"/>
    <s v="XX"/>
    <s v="0000"/>
    <s v="00000"/>
    <s v="Non Unitized"/>
    <s v="Non-unitized"/>
    <s v="TIMBERLINE REG STATION 04-1271"/>
    <s v="Addition"/>
    <s v="Addition-NonUnit"/>
    <x v="0"/>
    <x v="132"/>
    <x v="3"/>
    <x v="3"/>
    <s v="G378 - Measr and Reg Stat Equip-Gen"/>
    <s v="DF22054-251378A"/>
    <x v="29"/>
    <x v="29"/>
    <s v="TIMBERLINE REG STATION 04-1271"/>
    <n v="74.989999999999995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0"/>
    <x v="3"/>
    <x v="3"/>
    <s v="G378 - Measr and Reg Stat Equip-Gen"/>
    <s v="DL22138-257378A"/>
    <x v="30"/>
    <x v="30"/>
    <s v="Taylor City Gate Isolation"/>
    <n v="-17783.95"/>
  </r>
  <r>
    <n v="202410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10"/>
    <x v="46"/>
    <x v="3"/>
    <x v="3"/>
    <s v="G378 - Measr and Reg Stat Equip-Gen"/>
    <s v="DP22333-253100A"/>
    <x v="6"/>
    <x v="6"/>
    <s v="Division S. MLE"/>
    <n v="204.61"/>
  </r>
  <r>
    <n v="202410"/>
    <s v="032"/>
    <s v="16025.0106-Plant in Serv-Delay Plnt"/>
    <s v="XX"/>
    <s v="XX"/>
    <s v="0000"/>
    <s v="00000"/>
    <s v="Non Unitized"/>
    <s v="Non-unitized"/>
    <s v="KACHINA VILLAGE REG STATION 04-1270"/>
    <s v="Addition"/>
    <s v="Addition-NonUnit"/>
    <x v="10"/>
    <x v="22"/>
    <x v="3"/>
    <x v="3"/>
    <s v="G378 - Measr and Reg Stat Equip-Gen"/>
    <s v="DF22053-251378A"/>
    <x v="29"/>
    <x v="29"/>
    <s v="KACHINA VILLAGE REG STATION 04-1270"/>
    <n v="5114.42"/>
  </r>
  <r>
    <n v="202410"/>
    <s v="032"/>
    <s v="16025.0106-Plant in Serv-Delay Plnt"/>
    <s v="XX"/>
    <s v="XX"/>
    <s v="0000"/>
    <s v="00000"/>
    <s v="Non Unitized"/>
    <s v="Non-unitized"/>
    <s v="TIMBERLINE REG STATION 04-1271"/>
    <s v="Addition"/>
    <s v="Addition-NonUnit"/>
    <x v="0"/>
    <x v="132"/>
    <x v="3"/>
    <x v="3"/>
    <s v="G378 - Measr and Reg Stat Equip-Gen"/>
    <s v="DF22054-251378A"/>
    <x v="29"/>
    <x v="29"/>
    <s v="TIMBERLINE REG STATION 04-1271"/>
    <n v="95.01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25"/>
    <x v="3"/>
    <x v="3"/>
    <s v="G378 - Measr and Reg Stat Equip-Gen"/>
    <s v="DF22057-251378A"/>
    <x v="29"/>
    <x v="29"/>
    <s v="COCA COLA REG STATION 04-1278"/>
    <n v="-16169.64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04"/>
    <x v="3"/>
    <x v="3"/>
    <s v="G378 - Measr and Reg Stat Equip-Gen"/>
    <s v="DF22050-251378A"/>
    <x v="29"/>
    <x v="29"/>
    <s v="THORPE PARK REG STATION 04-1252"/>
    <n v="-13897.48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25"/>
    <x v="3"/>
    <x v="3"/>
    <s v="G378 - Measr and Reg Stat Equip-Gen"/>
    <s v="DF22057-251378A"/>
    <x v="29"/>
    <x v="29"/>
    <s v="COCA COLA REG STATION 04-1278"/>
    <n v="-488.72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4"/>
    <x v="3"/>
    <x v="3"/>
    <s v="G378 - Measr and Reg Stat Equip-Gen"/>
    <s v="DF22050-251378A"/>
    <x v="29"/>
    <x v="29"/>
    <s v="THORPE PARK REG STATION 04-1252"/>
    <n v="-532.02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15"/>
    <x v="3"/>
    <x v="3"/>
    <s v="G378 - Measr and Reg Stat Equip-Gen"/>
    <s v="DV22320-255378A"/>
    <x v="31"/>
    <x v="31"/>
    <s v="REDESIGN RELIEF REG STATION HYATT A"/>
    <n v="-2988.43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36"/>
    <x v="3"/>
    <x v="3"/>
    <s v="G378 - Measr and Reg Stat Equip-Gen"/>
    <s v="DV22014-255378A"/>
    <x v="31"/>
    <x v="31"/>
    <s v="HAWK HOLLOW REG STATION RE-DESIGNIN"/>
    <n v="-4652.8100000000004"/>
  </r>
  <r>
    <n v="202411"/>
    <s v="032"/>
    <s v="16025.0106-Plant in Serv-Delay Plnt"/>
    <s v="XX"/>
    <s v="XX"/>
    <s v="0000"/>
    <s v="00000"/>
    <s v="Non Unitized"/>
    <s v="Non-unitized"/>
    <s v="KACHINA VILLAGE REG STATION 04-1270"/>
    <s v="Addition"/>
    <s v="Addition-NonUnit"/>
    <x v="10"/>
    <x v="22"/>
    <x v="3"/>
    <x v="3"/>
    <s v="G378 - Measr and Reg Stat Equip-Gen"/>
    <s v="DF22053-251378A"/>
    <x v="29"/>
    <x v="29"/>
    <s v="KACHINA VILLAGE REG STATION 04-1270"/>
    <n v="1137.76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3"/>
    <x v="3"/>
    <x v="3"/>
    <s v="G378 - Measr and Reg Stat Equip-Gen"/>
    <s v="DP22118-253378A"/>
    <x v="1"/>
    <x v="1"/>
    <s v="Jenna Reg Station"/>
    <n v="-110766.39999999999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3"/>
    <x v="3"/>
    <x v="3"/>
    <s v="G378 - Measr and Reg Stat Equip-Gen"/>
    <s v="DP22118-253378A"/>
    <x v="1"/>
    <x v="1"/>
    <s v="Jenna Reg Station"/>
    <n v="-8314.7099999999991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132"/>
    <x v="3"/>
    <x v="3"/>
    <s v="G378 - Measr and Reg Stat Equip-Gen"/>
    <s v="DF22054-251378A"/>
    <x v="29"/>
    <x v="29"/>
    <s v="TIMBERLINE REG STATION 04-1271"/>
    <n v="-29855.79"/>
  </r>
  <r>
    <n v="202412"/>
    <s v="032"/>
    <s v="16025.0106-Plant in Serv-Delay Plnt"/>
    <s v="XX"/>
    <s v="XX"/>
    <s v="0000"/>
    <s v="00000"/>
    <s v="Non Unitized"/>
    <s v="Non-unitized"/>
    <s v="KACHINA VILLAGE REG STATION 04-1270"/>
    <s v="Addition"/>
    <s v="Addition-NonUnit"/>
    <x v="10"/>
    <x v="22"/>
    <x v="3"/>
    <x v="3"/>
    <s v="G378 - Measr and Reg Stat Equip-Gen"/>
    <s v="DF22053-251378A"/>
    <x v="29"/>
    <x v="29"/>
    <s v="KACHINA VILLAGE REG STATION 04-1270"/>
    <n v="161.13999999999999"/>
  </r>
  <r>
    <n v="202501"/>
    <s v="032"/>
    <s v="16025.0106-Plant in Serv-Delay Plnt"/>
    <s v="XX"/>
    <s v="XX"/>
    <s v="0000"/>
    <s v="00000"/>
    <s v="Non Unitized"/>
    <s v="Non-unitized"/>
    <s v="KACHINA VILLAGE REG STATION 04-1270"/>
    <s v="Addition"/>
    <s v="Addition-NonUnit"/>
    <x v="7"/>
    <x v="22"/>
    <x v="3"/>
    <x v="3"/>
    <s v="G378 - Measr and Reg Stat Equip-Gen"/>
    <s v="DF22053-251378A"/>
    <x v="29"/>
    <x v="29"/>
    <s v="KACHINA VILLAGE REG STATION 04-1270"/>
    <n v="15.15"/>
  </r>
  <r>
    <n v="202501"/>
    <s v="032"/>
    <s v="16025.0106-Plant in Serv-Delay Plnt"/>
    <s v="XX"/>
    <s v="XX"/>
    <s v="0000"/>
    <s v="00000"/>
    <s v="Non Unitized"/>
    <s v="Non-unitized"/>
    <s v="KILTIE LN REG SPOOL #2"/>
    <s v="Addition"/>
    <s v="Addition-NonUnit"/>
    <x v="7"/>
    <x v="37"/>
    <x v="3"/>
    <x v="3"/>
    <s v="G378 - Measr and Reg Stat Equip-Gen"/>
    <s v="DF22414-251378A"/>
    <x v="29"/>
    <x v="29"/>
    <s v="KILTIE LN REG SPOOL #2"/>
    <n v="1700.31"/>
  </r>
  <r>
    <n v="202501"/>
    <s v="032"/>
    <s v="16025.0106-Plant in Serv-Delay Plnt"/>
    <s v="XX"/>
    <s v="XX"/>
    <s v="0000"/>
    <s v="00000"/>
    <s v="Non Unitized"/>
    <s v="Non-unitized"/>
    <s v="Replace Gas Valve at Mary Welty Reg"/>
    <s v="Addition"/>
    <s v="Addition-NonUnit"/>
    <x v="7"/>
    <x v="38"/>
    <x v="3"/>
    <x v="3"/>
    <s v="G378 - Measr and Reg Stat Equip-Gen"/>
    <s v="DS22424-256378A"/>
    <x v="32"/>
    <x v="32"/>
    <s v="Replace Gas Valve at Mary Welty Reg"/>
    <n v="2211.56"/>
  </r>
  <r>
    <n v="202502"/>
    <s v="032"/>
    <s v="16025.0106-Plant in Serv-Delay Plnt"/>
    <s v="XX"/>
    <s v="XX"/>
    <s v="0000"/>
    <s v="00000"/>
    <s v="Non Unitized"/>
    <s v="Non-unitized"/>
    <s v="KILTIE LN REG SPOOL #2"/>
    <s v="Addition"/>
    <s v="Addition-NonUnit"/>
    <x v="13"/>
    <x v="37"/>
    <x v="3"/>
    <x v="3"/>
    <s v="G378 - Measr and Reg Stat Equip-Gen"/>
    <s v="DF22414-251378A"/>
    <x v="29"/>
    <x v="29"/>
    <s v="KILTIE LN REG SPOOL #2"/>
    <n v="275.63"/>
  </r>
  <r>
    <n v="202502"/>
    <s v="032"/>
    <s v="16025.0106-Plant in Serv-Delay Plnt"/>
    <s v="XX"/>
    <s v="XX"/>
    <s v="0000"/>
    <s v="00000"/>
    <s v="Non Unitized"/>
    <s v="Non-unitized"/>
    <s v="Replace Gas Valve at Mary Welty Reg"/>
    <s v="Addition"/>
    <s v="Addition-NonUnit"/>
    <x v="13"/>
    <x v="38"/>
    <x v="3"/>
    <x v="3"/>
    <s v="G378 - Measr and Reg Stat Equip-Gen"/>
    <s v="DS22424-256378A"/>
    <x v="32"/>
    <x v="32"/>
    <s v="Replace Gas Valve at Mary Welty Reg"/>
    <n v="561.97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22"/>
    <x v="3"/>
    <x v="3"/>
    <s v="G378 - Measr and Reg Stat Equip-Gen"/>
    <s v="DF22053-251378A"/>
    <x v="29"/>
    <x v="29"/>
    <s v="KACHINA VILLAGE REG STATION 04-1270"/>
    <n v="-23956.79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2"/>
    <x v="3"/>
    <x v="3"/>
    <s v="G378 - Measr and Reg Stat Equip-Gen"/>
    <s v="DF22053-251378A"/>
    <x v="29"/>
    <x v="29"/>
    <s v="KACHINA VILLAGE REG STATION 04-1270"/>
    <n v="-15.15"/>
  </r>
  <r>
    <n v="202503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2"/>
    <x v="46"/>
    <x v="3"/>
    <x v="3"/>
    <s v="G378 - Measr and Reg Stat Equip-Gen"/>
    <s v="DP22333-253100A"/>
    <x v="6"/>
    <x v="6"/>
    <s v="Division S. MLE"/>
    <n v="4.0199999999999996"/>
  </r>
  <r>
    <n v="202503"/>
    <s v="032"/>
    <s v="16025.0106-Plant in Serv-Delay Plnt"/>
    <s v="XX"/>
    <s v="XX"/>
    <s v="0000"/>
    <s v="00000"/>
    <s v="Non Unitized"/>
    <s v="Non-unitized"/>
    <s v="KILTIE LN REG SPOOL #2"/>
    <s v="Addition"/>
    <s v="Addition-NonUnit"/>
    <x v="2"/>
    <x v="37"/>
    <x v="3"/>
    <x v="3"/>
    <s v="G378 - Measr and Reg Stat Equip-Gen"/>
    <s v="DF22414-251378A"/>
    <x v="29"/>
    <x v="29"/>
    <s v="KILTIE LN REG SPOOL #2"/>
    <n v="-88.59"/>
  </r>
  <r>
    <n v="202503"/>
    <s v="032"/>
    <s v="16025.0106-Plant in Serv-Delay Plnt"/>
    <s v="XX"/>
    <s v="XX"/>
    <s v="0000"/>
    <s v="00000"/>
    <s v="Non Unitized"/>
    <s v="Non-unitized"/>
    <s v="Rebuild Relief Stack (Rio Rico Stab"/>
    <s v="Addition"/>
    <s v="Addition-NonUnit"/>
    <x v="2"/>
    <x v="207"/>
    <x v="3"/>
    <x v="3"/>
    <s v="G378 - Measr and Reg Stat Equip-Gen"/>
    <s v="DS22265-256378A"/>
    <x v="32"/>
    <x v="32"/>
    <s v="Rebuild Relief Stack (Rio Rico Stab"/>
    <n v="32963.24"/>
  </r>
  <r>
    <n v="202504"/>
    <s v="032"/>
    <s v="16025.0106-Plant in Serv-Delay Plnt"/>
    <s v="XX"/>
    <s v="XX"/>
    <s v="0000"/>
    <s v="00000"/>
    <s v="Non Unitized"/>
    <s v="Non-unitized"/>
    <s v="Rebuild Relief Stack (Rio Rico Stab"/>
    <s v="Addition"/>
    <s v="Addition-NonUnit"/>
    <x v="2"/>
    <x v="207"/>
    <x v="3"/>
    <x v="3"/>
    <s v="G378 - Measr and Reg Stat Equip-Gen"/>
    <s v="DS22265-256378A"/>
    <x v="32"/>
    <x v="32"/>
    <s v="Rebuild Relief Stack (Rio Rico Stab"/>
    <n v="3926.6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4"/>
    <x v="208"/>
    <x v="3"/>
    <x v="3"/>
    <s v="G378 - Measr and Reg Stat Equip-Gen"/>
    <s v="257385A"/>
    <x v="57"/>
    <x v="57"/>
    <s v="Industrial Metering-Show Low"/>
    <n v="-1326.38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46"/>
    <x v="3"/>
    <x v="3"/>
    <s v="G378 - Measr and Reg Stat Equip-Gen"/>
    <s v="DP22333-253100A"/>
    <x v="6"/>
    <x v="6"/>
    <s v="Division S. MLE"/>
    <n v="-2774.2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37"/>
    <x v="3"/>
    <x v="3"/>
    <s v="G378 - Measr and Reg Stat Equip-Gen"/>
    <s v="DF22414-251378A"/>
    <x v="29"/>
    <x v="29"/>
    <s v="KILTIE LN REG SPOOL #2"/>
    <n v="-1700.3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37"/>
    <x v="3"/>
    <x v="3"/>
    <s v="G378 - Measr and Reg Stat Equip-Gen"/>
    <s v="DF22414-251378A"/>
    <x v="29"/>
    <x v="29"/>
    <s v="KILTIE LN REG SPOOL #2"/>
    <n v="-275.63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46"/>
    <x v="3"/>
    <x v="3"/>
    <s v="G378 - Measr and Reg Stat Equip-Gen"/>
    <s v="DP22333-253100A"/>
    <x v="6"/>
    <x v="6"/>
    <s v="Division S. MLE"/>
    <n v="-4.0199999999999996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37"/>
    <x v="3"/>
    <x v="3"/>
    <s v="G378 - Measr and Reg Stat Equip-Gen"/>
    <s v="DF22414-251378A"/>
    <x v="29"/>
    <x v="29"/>
    <s v="KILTIE LN REG SPOOL #2"/>
    <n v="88.59"/>
  </r>
  <r>
    <n v="202505"/>
    <s v="032"/>
    <s v="16025.0106-Plant in Serv-Delay Plnt"/>
    <s v="XX"/>
    <s v="XX"/>
    <s v="0000"/>
    <s v="00000"/>
    <s v="Non Unitized"/>
    <s v="Non-unitized"/>
    <s v="HUNTINGTON REG STATION 04-1273"/>
    <s v="Addition"/>
    <s v="Addition-NonUnit"/>
    <x v="15"/>
    <x v="196"/>
    <x v="3"/>
    <x v="3"/>
    <s v="G378 - Measr and Reg Stat Equip-Gen"/>
    <s v="DF22055-251378A"/>
    <x v="29"/>
    <x v="29"/>
    <s v="HUNTINGTON REG STATION 04-1273"/>
    <n v="19328.68"/>
  </r>
  <r>
    <n v="202505"/>
    <s v="032"/>
    <s v="16025.0106-Plant in Serv-Delay Plnt"/>
    <s v="XX"/>
    <s v="XX"/>
    <s v="0000"/>
    <s v="00000"/>
    <s v="Non Unitized"/>
    <s v="Non-unitized"/>
    <s v="Industrial Metering-Show Low"/>
    <s v="Addition"/>
    <s v="Addition-NonUnit"/>
    <x v="15"/>
    <x v="53"/>
    <x v="3"/>
    <x v="3"/>
    <s v="G378 - Measr and Reg Stat Equip-Gen"/>
    <s v="257385A"/>
    <x v="57"/>
    <x v="57"/>
    <s v="Industrial Metering-Show Low"/>
    <n v="27753.71"/>
  </r>
  <r>
    <n v="202505"/>
    <s v="032"/>
    <s v="16025.0106-Plant in Serv-Delay Plnt"/>
    <s v="XX"/>
    <s v="XX"/>
    <s v="0000"/>
    <s v="00000"/>
    <s v="Non Unitized"/>
    <s v="Non-unitized"/>
    <s v="LITTLE AMERICA REG STATION 04-1259"/>
    <s v="Addition"/>
    <s v="Addition-NonUnit"/>
    <x v="15"/>
    <x v="209"/>
    <x v="3"/>
    <x v="3"/>
    <s v="G378 - Measr and Reg Stat Equip-Gen"/>
    <s v="DF22052-251378A"/>
    <x v="29"/>
    <x v="29"/>
    <s v="LITTLE AMERICA REG STATION 04-1259"/>
    <n v="29430.15"/>
  </r>
  <r>
    <n v="202505"/>
    <s v="032"/>
    <s v="16025.0106-Plant in Serv-Delay Plnt"/>
    <s v="XX"/>
    <s v="XX"/>
    <s v="0000"/>
    <s v="00000"/>
    <s v="Non Unitized"/>
    <s v="Non-unitized"/>
    <s v="Rebuild Relief Stack (Rio Rico Stab"/>
    <s v="Addition"/>
    <s v="Addition-NonUnit"/>
    <x v="2"/>
    <x v="207"/>
    <x v="3"/>
    <x v="3"/>
    <s v="G378 - Measr and Reg Stat Equip-Gen"/>
    <s v="DS22265-256378A"/>
    <x v="32"/>
    <x v="32"/>
    <s v="Rebuild Relief Stack (Rio Rico Stab"/>
    <n v="0.63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38"/>
    <x v="3"/>
    <x v="3"/>
    <s v="G378 - Measr and Reg Stat Equip-Gen"/>
    <s v="DS22424-256378A"/>
    <x v="32"/>
    <x v="32"/>
    <s v="Replace Gas Valve at Mary Welty Reg"/>
    <n v="-2211.56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38"/>
    <x v="3"/>
    <x v="3"/>
    <s v="G378 - Measr and Reg Stat Equip-Gen"/>
    <s v="DS22424-256378A"/>
    <x v="32"/>
    <x v="32"/>
    <s v="Replace Gas Valve at Mary Welty Reg"/>
    <n v="-561.97"/>
  </r>
  <r>
    <n v="202506"/>
    <s v="032"/>
    <s v="16025.0106-Plant in Serv-Delay Plnt"/>
    <s v="XX"/>
    <s v="XX"/>
    <s v="0000"/>
    <s v="00000"/>
    <s v="Non Unitized"/>
    <s v="Non-unitized"/>
    <s v="HUNTINGTON REG STATION 04-1273"/>
    <s v="Addition"/>
    <s v="Addition-NonUnit"/>
    <x v="15"/>
    <x v="196"/>
    <x v="3"/>
    <x v="3"/>
    <s v="G378 - Measr and Reg Stat Equip-Gen"/>
    <s v="DF22055-251378A"/>
    <x v="29"/>
    <x v="29"/>
    <s v="HUNTINGTON REG STATION 04-1273"/>
    <n v="-723.77"/>
  </r>
  <r>
    <n v="202506"/>
    <s v="032"/>
    <s v="16025.0106-Plant in Serv-Delay Plnt"/>
    <s v="XX"/>
    <s v="XX"/>
    <s v="0000"/>
    <s v="00000"/>
    <s v="Non Unitized"/>
    <s v="Non-unitized"/>
    <s v="Industrial Metering-Show Low"/>
    <s v="Addition"/>
    <s v="Addition-NonUnit"/>
    <x v="15"/>
    <x v="53"/>
    <x v="3"/>
    <x v="3"/>
    <s v="G378 - Measr and Reg Stat Equip-Gen"/>
    <s v="257385A"/>
    <x v="57"/>
    <x v="57"/>
    <s v="Industrial Metering-Show Low"/>
    <n v="-25799.77"/>
  </r>
  <r>
    <n v="202506"/>
    <s v="032"/>
    <s v="16025.0106-Plant in Serv-Delay Plnt"/>
    <s v="XX"/>
    <s v="XX"/>
    <s v="0000"/>
    <s v="00000"/>
    <s v="Non Unitized"/>
    <s v="Non-unitized"/>
    <s v="LITTLE AMERICA REG STATION 04-1259"/>
    <s v="Addition"/>
    <s v="Addition-NonUnit"/>
    <x v="15"/>
    <x v="209"/>
    <x v="3"/>
    <x v="3"/>
    <s v="G378 - Measr and Reg Stat Equip-Gen"/>
    <s v="DF22052-251378A"/>
    <x v="29"/>
    <x v="29"/>
    <s v="LITTLE AMERICA REG STATION 04-1259"/>
    <n v="-2381.06"/>
  </r>
  <r>
    <n v="202506"/>
    <s v="032"/>
    <s v="16025.0106-Plant in Serv-Delay Plnt"/>
    <s v="XX"/>
    <s v="XX"/>
    <s v="0000"/>
    <s v="00000"/>
    <s v="Non Unitized"/>
    <s v="Non-unitized"/>
    <s v="RE-DESIGN RELIEF STACK ON CAMP VERD"/>
    <s v="Addition"/>
    <s v="Addition-NonUnit"/>
    <x v="16"/>
    <x v="210"/>
    <x v="3"/>
    <x v="3"/>
    <s v="G378 - Measr and Reg Stat Equip-Gen"/>
    <s v="DV22452-255378A"/>
    <x v="31"/>
    <x v="31"/>
    <s v="RE-DESIGN RELIEF STACK ON CAMP VERD"/>
    <n v="9990.5400000000009"/>
  </r>
  <r>
    <n v="202506"/>
    <s v="032"/>
    <s v="16025.0106-Plant in Serv-Delay Plnt"/>
    <s v="XX"/>
    <s v="XX"/>
    <s v="0000"/>
    <s v="00000"/>
    <s v="Non Unitized"/>
    <s v="Non-unitized"/>
    <s v="Rebuild Relief Stack (Rio Rico Stab"/>
    <s v="Addition"/>
    <s v="Addition-NonUnit"/>
    <x v="2"/>
    <x v="207"/>
    <x v="3"/>
    <x v="3"/>
    <s v="G378 - Measr and Reg Stat Equip-Gen"/>
    <s v="DS22265-256378A"/>
    <x v="32"/>
    <x v="32"/>
    <s v="Rebuild Relief Stack (Rio Rico Stab"/>
    <n v="-79.73"/>
  </r>
  <r>
    <n v="202409"/>
    <s v="032"/>
    <s v="16025.0106-Plant in Serv-Delay Plnt"/>
    <s v="XX"/>
    <s v="XX"/>
    <s v="0000"/>
    <s v="00000"/>
    <s v="Non Unitized"/>
    <s v="Non-unitized"/>
    <s v="CITY GATE #1 REBUILD"/>
    <s v="Addition"/>
    <s v="Addition-NonUnit"/>
    <x v="10"/>
    <x v="39"/>
    <x v="4"/>
    <x v="4"/>
    <s v="G379 - Measr and Reg Stat Equip-Cty"/>
    <s v="DF22069-251379A"/>
    <x v="33"/>
    <x v="33"/>
    <s v="CITY GATE #1 REBUILD"/>
    <n v="30292.53"/>
  </r>
  <r>
    <n v="202410"/>
    <s v="032"/>
    <s v="16025.0106-Plant in Serv-Delay Plnt"/>
    <s v="XX"/>
    <s v="XX"/>
    <s v="0000"/>
    <s v="00000"/>
    <s v="Non Unitized"/>
    <s v="Non-unitized"/>
    <s v="Black Canyon City Gate Reg Station"/>
    <s v="Addition"/>
    <s v="Addition-NonUnit"/>
    <x v="11"/>
    <x v="40"/>
    <x v="4"/>
    <x v="4"/>
    <s v="G379 - Measr and Reg Stat Equip-Cty"/>
    <s v="DP21344-253379A"/>
    <x v="34"/>
    <x v="34"/>
    <s v="Black Canyon City Gate Reg Station"/>
    <n v="135268.6"/>
  </r>
  <r>
    <n v="202410"/>
    <s v="032"/>
    <s v="16025.0106-Plant in Serv-Delay Plnt"/>
    <s v="XX"/>
    <s v="XX"/>
    <s v="0000"/>
    <s v="00000"/>
    <s v="Non Unitized"/>
    <s v="Non-unitized"/>
    <s v="CITY GATE #1 REBUILD"/>
    <s v="Addition"/>
    <s v="Addition-NonUnit"/>
    <x v="10"/>
    <x v="39"/>
    <x v="4"/>
    <x v="4"/>
    <s v="G379 - Measr and Reg Stat Equip-Cty"/>
    <s v="DF22069-251379A"/>
    <x v="33"/>
    <x v="33"/>
    <s v="CITY GATE #1 REBUILD"/>
    <n v="2485.7199999999998"/>
  </r>
  <r>
    <n v="202411"/>
    <s v="032"/>
    <s v="16025.0106-Plant in Serv-Delay Plnt"/>
    <s v="XX"/>
    <s v="XX"/>
    <s v="0000"/>
    <s v="00000"/>
    <s v="Non Unitized"/>
    <s v="Non-unitized"/>
    <s v="Black Canyon City Gate Reg Station"/>
    <s v="Addition"/>
    <s v="Addition-NonUnit"/>
    <x v="11"/>
    <x v="40"/>
    <x v="4"/>
    <x v="4"/>
    <s v="G379 - Measr and Reg Stat Equip-Cty"/>
    <s v="DP21344-253379A"/>
    <x v="34"/>
    <x v="34"/>
    <s v="Black Canyon City Gate Reg Station"/>
    <n v="8537.25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39"/>
    <x v="4"/>
    <x v="4"/>
    <s v="G379 - Measr and Reg Stat Equip-Cty"/>
    <s v="DF22069-251379A"/>
    <x v="33"/>
    <x v="33"/>
    <s v="CITY GATE #1 REBUILD"/>
    <n v="-32778.25"/>
  </r>
  <r>
    <n v="202412"/>
    <s v="032"/>
    <s v="16025.0106-Plant in Serv-Delay Plnt"/>
    <s v="XX"/>
    <s v="XX"/>
    <s v="0000"/>
    <s v="00000"/>
    <s v="Non Unitized"/>
    <s v="Non-unitized"/>
    <s v="Black Canyon City Gate Reg Station"/>
    <s v="Addition"/>
    <s v="Addition-NonUnit"/>
    <x v="11"/>
    <x v="40"/>
    <x v="4"/>
    <x v="4"/>
    <s v="G379 - Measr and Reg Stat Equip-Cty"/>
    <s v="DP21344-253379A"/>
    <x v="34"/>
    <x v="34"/>
    <s v="Black Canyon City Gate Reg Station"/>
    <n v="1885.6"/>
  </r>
  <r>
    <n v="202501"/>
    <s v="032"/>
    <s v="16025.0106-Plant in Serv-Delay Plnt"/>
    <s v="XX"/>
    <s v="XX"/>
    <s v="0000"/>
    <s v="00000"/>
    <s v="Non Unitized"/>
    <s v="Non-unitized"/>
    <s v="Black Canyon City Gate Reg Station"/>
    <s v="Addition"/>
    <s v="Addition-NonUnit"/>
    <x v="7"/>
    <x v="40"/>
    <x v="4"/>
    <x v="4"/>
    <s v="G379 - Measr and Reg Stat Equip-Cty"/>
    <s v="DP21344-253379A"/>
    <x v="34"/>
    <x v="34"/>
    <s v="Black Canyon City Gate Reg Station"/>
    <n v="1278.6600000000001"/>
  </r>
  <r>
    <n v="202502"/>
    <s v="032"/>
    <s v="16025.0106-Plant in Serv-Delay Plnt"/>
    <s v="XX"/>
    <s v="XX"/>
    <s v="0000"/>
    <s v="00000"/>
    <s v="Non Unitized"/>
    <s v="Non-unitized"/>
    <s v="Black Canyon City Gate Reg Station"/>
    <s v="Addition"/>
    <s v="Addition-NonUnit"/>
    <x v="13"/>
    <x v="40"/>
    <x v="4"/>
    <x v="4"/>
    <s v="G379 - Measr and Reg Stat Equip-Cty"/>
    <s v="DP21344-253379A"/>
    <x v="34"/>
    <x v="34"/>
    <s v="Black Canyon City Gate Reg Station"/>
    <n v="-11.57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40"/>
    <x v="4"/>
    <x v="4"/>
    <s v="G379 - Measr and Reg Stat Equip-Cty"/>
    <s v="DP21344-253379A"/>
    <x v="34"/>
    <x v="34"/>
    <s v="Black Canyon City Gate Reg Station"/>
    <n v="-145691.4500000000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40"/>
    <x v="4"/>
    <x v="4"/>
    <s v="G379 - Measr and Reg Stat Equip-Cty"/>
    <s v="DP21344-253379A"/>
    <x v="34"/>
    <x v="34"/>
    <s v="Black Canyon City Gate Reg Station"/>
    <n v="-1278.660000000000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40"/>
    <x v="4"/>
    <x v="4"/>
    <s v="G379 - Measr and Reg Stat Equip-Cty"/>
    <s v="DP21344-253379A"/>
    <x v="34"/>
    <x v="34"/>
    <s v="Black Canyon City Gate Reg Station"/>
    <n v="11.57"/>
  </r>
  <r>
    <n v="202505"/>
    <s v="032"/>
    <s v="16025.0106-Plant in Serv-Delay Plnt"/>
    <s v="XX"/>
    <s v="XX"/>
    <s v="0000"/>
    <s v="00000"/>
    <s v="Non Unitized"/>
    <s v="Non-unitized"/>
    <s v="Black Canyon City Gate Reg Station"/>
    <s v="Addition"/>
    <s v="Addition-NonUnit"/>
    <x v="15"/>
    <x v="40"/>
    <x v="4"/>
    <x v="4"/>
    <s v="G379 - Measr and Reg Stat Equip-Cty"/>
    <s v="DP21344-253379A"/>
    <x v="34"/>
    <x v="34"/>
    <s v="Black Canyon City Gate Reg Station"/>
    <n v="982.08"/>
  </r>
  <r>
    <n v="202506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5"/>
    <x v="40"/>
    <x v="4"/>
    <x v="4"/>
    <s v="G379 - Measr and Reg Stat Equip-Cty"/>
    <s v="DP21344-253379A"/>
    <x v="34"/>
    <x v="34"/>
    <s v="Black Canyon City Gate Reg Station"/>
    <n v="-982.08"/>
  </r>
  <r>
    <n v="202506"/>
    <s v="032"/>
    <s v="16025.0106-Plant in Serv-Delay Plnt"/>
    <s v="XX"/>
    <s v="XX"/>
    <s v="0000"/>
    <s v="00000"/>
    <s v="Non Unitized"/>
    <s v="Non-unitized"/>
    <s v="Welker Sulfur filters for Prescott"/>
    <s v="Addition"/>
    <s v="Addition-NonUnit"/>
    <x v="16"/>
    <x v="194"/>
    <x v="4"/>
    <x v="4"/>
    <s v="G379 - Measr and Reg Stat Equip-Cty"/>
    <s v="DP22491-253379A"/>
    <x v="34"/>
    <x v="34"/>
    <s v="Welker Sulfur filters for Prescott"/>
    <n v="4035.47"/>
  </r>
  <r>
    <n v="202407"/>
    <s v="032"/>
    <s v="16025.0106-Plant in Serv-Delay Plnt"/>
    <s v="XX"/>
    <s v="XX"/>
    <s v="0000"/>
    <s v="00000"/>
    <s v="Non Unitized"/>
    <s v="Non-unitized"/>
    <s v="7381 DORSEY MLE"/>
    <s v="Addition"/>
    <s v="Addition-NonUnit"/>
    <x v="19"/>
    <x v="95"/>
    <x v="5"/>
    <x v="5"/>
    <s v="G380 - Services"/>
    <s v="DF22290-251100A"/>
    <x v="3"/>
    <x v="3"/>
    <s v="7381 DORSEY MLE"/>
    <n v="17.38"/>
  </r>
  <r>
    <n v="202407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3"/>
    <x v="111"/>
    <x v="5"/>
    <x v="5"/>
    <s v="G380 - Services"/>
    <s v="252402S"/>
    <x v="21"/>
    <x v="21"/>
    <s v="Drisco Pipe Replacement"/>
    <n v="371245.66"/>
  </r>
  <r>
    <n v="202407"/>
    <s v="032"/>
    <s v="16025.0106-Plant in Serv-Delay Plnt"/>
    <s v="XX"/>
    <s v="XX"/>
    <s v="0000"/>
    <s v="00000"/>
    <s v="Non Unitized"/>
    <s v="Non-unitized"/>
    <s v="INSTALLING 2&quot; STL FROM LINDA VISTA"/>
    <s v="Addition"/>
    <s v="Addition-NonUnit"/>
    <x v="19"/>
    <x v="102"/>
    <x v="5"/>
    <x v="5"/>
    <s v="G380 - Services"/>
    <s v="DF22304-251100A"/>
    <x v="3"/>
    <x v="3"/>
    <s v="INSTALLING 2&quot; STL FROM LINDA VISTA"/>
    <n v="1177.49"/>
  </r>
  <r>
    <n v="202407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3"/>
    <x v="111"/>
    <x v="5"/>
    <x v="5"/>
    <s v="G380 - Services"/>
    <s v="252380A"/>
    <x v="36"/>
    <x v="36"/>
    <s v="Install Services - Bl - King"/>
    <n v="1524.91"/>
  </r>
  <r>
    <n v="202407"/>
    <s v="032"/>
    <s v="16025.0106-Plant in Serv-Delay Plnt"/>
    <s v="XX"/>
    <s v="XX"/>
    <s v="0000"/>
    <s v="00000"/>
    <s v="Non Unitized"/>
    <s v="Non-unitized"/>
    <s v="Jasper Phase 3B"/>
    <s v="Addition"/>
    <s v="Addition-NonUnit"/>
    <x v="19"/>
    <x v="69"/>
    <x v="5"/>
    <x v="5"/>
    <s v="G380 - Services"/>
    <s v="DP22257-253100A"/>
    <x v="6"/>
    <x v="6"/>
    <s v="Jasper Phase 3B"/>
    <n v="6807.17"/>
  </r>
  <r>
    <n v="202407"/>
    <s v="032"/>
    <s v="16025.0106-Plant in Serv-Delay Plnt"/>
    <s v="XX"/>
    <s v="XX"/>
    <s v="0000"/>
    <s v="00000"/>
    <s v="Non Unitized"/>
    <s v="Non-unitized"/>
    <s v="MILTON AND UNIVERSITY MAIN REALIGNM"/>
    <s v="Addition"/>
    <s v="Addition-NonUnit"/>
    <x v="19"/>
    <x v="106"/>
    <x v="5"/>
    <x v="5"/>
    <s v="G380 - Services"/>
    <s v="DF21916-251500B"/>
    <x v="24"/>
    <x v="24"/>
    <s v="MILTON AND UNIVERSITY MAIN REALIGNM"/>
    <n v="1273.52"/>
  </r>
  <r>
    <n v="202407"/>
    <s v="032"/>
    <s v="16025.0106-Plant in Serv-Delay Plnt"/>
    <s v="XX"/>
    <s v="XX"/>
    <s v="0000"/>
    <s v="00000"/>
    <s v="Non Unitized"/>
    <s v="Non-unitized"/>
    <s v="MLE 1001 N Central Av Space #E18 -"/>
    <s v="Addition"/>
    <s v="Addition-NonUnit"/>
    <x v="19"/>
    <x v="107"/>
    <x v="5"/>
    <x v="5"/>
    <s v="G380 - Services"/>
    <s v="DL22341-257100A"/>
    <x v="2"/>
    <x v="2"/>
    <s v="MLE 1001 N Central Av Space #E18 -"/>
    <n v="5.55"/>
  </r>
  <r>
    <n v="202407"/>
    <s v="032"/>
    <s v="16025.0106-Plant in Serv-Delay Plnt"/>
    <s v="XX"/>
    <s v="XX"/>
    <s v="0000"/>
    <s v="00000"/>
    <s v="Non Unitized"/>
    <s v="Non-unitized"/>
    <s v="MLE 2551 Alisa Ln - LS"/>
    <s v="Addition"/>
    <s v="Addition-NonUnit"/>
    <x v="19"/>
    <x v="108"/>
    <x v="5"/>
    <x v="5"/>
    <s v="G380 - Services"/>
    <s v="DL22213-257100A"/>
    <x v="2"/>
    <x v="2"/>
    <s v="MLE 2551 Alisa Ln - LS"/>
    <n v="52.32"/>
  </r>
  <r>
    <n v="202407"/>
    <s v="032"/>
    <s v="16025.0106-Plant in Serv-Delay Plnt"/>
    <s v="XX"/>
    <s v="XX"/>
    <s v="0000"/>
    <s v="00000"/>
    <s v="Non Unitized"/>
    <s v="Non-unitized"/>
    <s v="MLE Pine Haven II - SL"/>
    <s v="Addition"/>
    <s v="Addition-NonUnit"/>
    <x v="19"/>
    <x v="98"/>
    <x v="5"/>
    <x v="5"/>
    <s v="G380 - Services"/>
    <s v="DL21813-257100A"/>
    <x v="2"/>
    <x v="2"/>
    <s v="MLE Pine Haven II - SL"/>
    <n v="6196.26"/>
  </r>
  <r>
    <n v="202407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x v="3"/>
    <x v="111"/>
    <x v="5"/>
    <x v="5"/>
    <s v="G380 - Services"/>
    <s v="253380B"/>
    <x v="47"/>
    <x v="47"/>
    <s v="PI Services Repl - Prescott"/>
    <n v="2962.15"/>
  </r>
  <r>
    <n v="202407"/>
    <s v="032"/>
    <s v="16025.0106-Plant in Serv-Delay Plnt"/>
    <s v="XX"/>
    <s v="XX"/>
    <s v="0000"/>
    <s v="00000"/>
    <s v="Non Unitized"/>
    <s v="Non-unitized"/>
    <s v="PVC Blanket Servcie Replacement LHC"/>
    <s v="Addition"/>
    <s v="Addition-NonUnit"/>
    <x v="3"/>
    <x v="111"/>
    <x v="5"/>
    <x v="5"/>
    <s v="G380 - Services"/>
    <s v="DH00045-252405S"/>
    <x v="46"/>
    <x v="46"/>
    <s v="PVC Blanket Servcie Replacement LHC"/>
    <n v="130260.49"/>
  </r>
  <r>
    <n v="202407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3"/>
    <x v="111"/>
    <x v="5"/>
    <x v="5"/>
    <s v="G380 - Services"/>
    <s v="DK00044-252404S"/>
    <x v="42"/>
    <x v="42"/>
    <s v="Replace PVC Services in KGM"/>
    <n v="8252.2199999999993"/>
  </r>
  <r>
    <n v="202407"/>
    <s v="032"/>
    <s v="16025.0106-Plant in Serv-Delay Plnt"/>
    <s v="XX"/>
    <s v="XX"/>
    <s v="0000"/>
    <s v="00000"/>
    <s v="Non Unitized"/>
    <s v="Non-unitized"/>
    <s v="Robin Dr MLE"/>
    <s v="Addition"/>
    <s v="Addition-NonUnit"/>
    <x v="19"/>
    <x v="57"/>
    <x v="5"/>
    <x v="5"/>
    <s v="G380 - Services"/>
    <s v="DP22035-253100A"/>
    <x v="6"/>
    <x v="6"/>
    <s v="Robin Dr MLE"/>
    <n v="96.84"/>
  </r>
  <r>
    <n v="202407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x v="3"/>
    <x v="111"/>
    <x v="5"/>
    <x v="5"/>
    <s v="G380 - Services"/>
    <s v="251380R"/>
    <x v="44"/>
    <x v="44"/>
    <s v="Service Repl - Flag"/>
    <n v="20506.41"/>
  </r>
  <r>
    <n v="202407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3"/>
    <x v="111"/>
    <x v="5"/>
    <x v="5"/>
    <s v="G380 - Services"/>
    <s v="252380R"/>
    <x v="43"/>
    <x v="43"/>
    <s v="Service Repl - King"/>
    <n v="47047.18"/>
  </r>
  <r>
    <n v="202407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x v="3"/>
    <x v="111"/>
    <x v="5"/>
    <x v="5"/>
    <s v="G380 - Services"/>
    <s v="253380R"/>
    <x v="45"/>
    <x v="45"/>
    <s v="Service Repl - Pres"/>
    <n v="-5454.02"/>
  </r>
  <r>
    <n v="202407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3"/>
    <x v="111"/>
    <x v="5"/>
    <x v="5"/>
    <s v="G380 - Services"/>
    <s v="257380R"/>
    <x v="109"/>
    <x v="109"/>
    <s v="Service Repl - Show Low"/>
    <n v="9402.16"/>
  </r>
  <r>
    <n v="202407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3"/>
    <x v="111"/>
    <x v="5"/>
    <x v="5"/>
    <s v="G380 - Services"/>
    <s v="255380R"/>
    <x v="110"/>
    <x v="110"/>
    <s v="Service Repl - Verde"/>
    <n v="5179.0200000000004"/>
  </r>
  <r>
    <n v="202407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3"/>
    <x v="111"/>
    <x v="5"/>
    <x v="5"/>
    <s v="G380 - Services"/>
    <s v="251380A"/>
    <x v="35"/>
    <x v="35"/>
    <s v="Services - Bl - Flag"/>
    <n v="114235.61"/>
  </r>
  <r>
    <n v="202407"/>
    <s v="032"/>
    <s v="16025.0106-Plant in Serv-Delay Plnt"/>
    <s v="XX"/>
    <s v="XX"/>
    <s v="0000"/>
    <s v="00000"/>
    <s v="Non Unitized"/>
    <s v="Non-unitized"/>
    <s v="Services - Bl - Nog"/>
    <s v="Addition"/>
    <s v="Addition-NonUnit"/>
    <x v="3"/>
    <x v="111"/>
    <x v="5"/>
    <x v="5"/>
    <s v="G380 - Services"/>
    <s v="256380A"/>
    <x v="39"/>
    <x v="39"/>
    <s v="Services - Bl - Nog"/>
    <n v="1464.39"/>
  </r>
  <r>
    <n v="202407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3"/>
    <x v="111"/>
    <x v="5"/>
    <x v="5"/>
    <s v="G380 - Services"/>
    <s v="253380A"/>
    <x v="37"/>
    <x v="37"/>
    <s v="Services - Bl - Pres"/>
    <n v="107720.25"/>
  </r>
  <r>
    <n v="202407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3"/>
    <x v="111"/>
    <x v="5"/>
    <x v="5"/>
    <s v="G380 - Services"/>
    <s v="257380A"/>
    <x v="41"/>
    <x v="41"/>
    <s v="Services - Bl - SL"/>
    <n v="42316.05"/>
  </r>
  <r>
    <n v="202407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x v="3"/>
    <x v="111"/>
    <x v="5"/>
    <x v="5"/>
    <s v="G380 - Services"/>
    <s v="255380A"/>
    <x v="38"/>
    <x v="38"/>
    <s v="Services - Bl - Verde"/>
    <n v="28028.93"/>
  </r>
  <r>
    <n v="202407"/>
    <s v="032"/>
    <s v="16025.0106-Plant in Serv-Delay Plnt"/>
    <s v="XX"/>
    <s v="XX"/>
    <s v="0000"/>
    <s v="00000"/>
    <s v="Non Unitized"/>
    <s v="Non-unitized"/>
    <s v="South Ranch Ph1A"/>
    <s v="Addition"/>
    <s v="Addition-NonUnit"/>
    <x v="19"/>
    <x v="125"/>
    <x v="5"/>
    <x v="5"/>
    <s v="G380 - Services"/>
    <s v="DP22254-253100A"/>
    <x v="6"/>
    <x v="6"/>
    <s v="South Ranch Ph1A"/>
    <n v="705.91"/>
  </r>
  <r>
    <n v="202407"/>
    <s v="032"/>
    <s v="16025.0106-Plant in Serv-Delay Plnt"/>
    <s v="XX"/>
    <s v="XX"/>
    <s v="0000"/>
    <s v="00000"/>
    <s v="Non Unitized"/>
    <s v="Non-unitized"/>
    <s v="South Ranch Phase 2A"/>
    <s v="Addition"/>
    <s v="Addition-NonUnit"/>
    <x v="19"/>
    <x v="58"/>
    <x v="5"/>
    <x v="5"/>
    <s v="G380 - Services"/>
    <s v="DP22317-253100A"/>
    <x v="6"/>
    <x v="6"/>
    <s v="South Ranch Phase 2A"/>
    <n v="2754.04"/>
  </r>
  <r>
    <n v="202407"/>
    <s v="032"/>
    <s v="16025.0106-Plant in Serv-Delay Plnt"/>
    <s v="XX"/>
    <s v="XX"/>
    <s v="0000"/>
    <s v="00000"/>
    <s v="Non Unitized"/>
    <s v="Non-unitized"/>
    <s v="TIMBERSKY 4 - VIRGO, NIX MLE"/>
    <s v="Addition"/>
    <s v="Addition-NonUnit"/>
    <x v="19"/>
    <x v="13"/>
    <x v="5"/>
    <x v="5"/>
    <s v="G380 - Services"/>
    <s v="DF22278-251100A"/>
    <x v="3"/>
    <x v="3"/>
    <s v="TIMBERSKY 4 - VIRGO, NIX MLE"/>
    <n v="848.25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8"/>
    <x v="211"/>
    <x v="5"/>
    <x v="5"/>
    <s v="G380 - Services"/>
    <s v="256380R"/>
    <x v="40"/>
    <x v="40"/>
    <s v="Service Repl - Santa Cruz"/>
    <n v="-7612.87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5"/>
    <x v="212"/>
    <x v="5"/>
    <x v="5"/>
    <s v="G380 - Services"/>
    <s v="256380R"/>
    <x v="40"/>
    <x v="40"/>
    <s v="Service Repl - Santa Cruz"/>
    <n v="-25767.06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4"/>
    <x v="213"/>
    <x v="5"/>
    <x v="5"/>
    <s v="G380 - Services"/>
    <s v="256380R"/>
    <x v="40"/>
    <x v="40"/>
    <s v="Service Repl - Santa Cruz"/>
    <n v="-17338.97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5"/>
    <x v="214"/>
    <x v="5"/>
    <x v="5"/>
    <s v="G380 - Services"/>
    <s v="256380R"/>
    <x v="40"/>
    <x v="40"/>
    <s v="Service Repl - Santa Cruz"/>
    <n v="-40189.629999999997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1380A"/>
    <x v="35"/>
    <x v="35"/>
    <s v="Services - Bl - Flag"/>
    <n v="-94073.88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2380A"/>
    <x v="36"/>
    <x v="36"/>
    <s v="Install Services - Bl - King"/>
    <n v="-28232.04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3380A"/>
    <x v="37"/>
    <x v="37"/>
    <s v="Services - Bl - Pres"/>
    <n v="-53758.87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5380A"/>
    <x v="38"/>
    <x v="38"/>
    <s v="Services - Bl - Verde"/>
    <n v="-31979.51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6380A"/>
    <x v="39"/>
    <x v="39"/>
    <s v="Services - Bl - Nog"/>
    <n v="-590.98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6380R"/>
    <x v="40"/>
    <x v="40"/>
    <s v="Service Repl - Santa Cruz"/>
    <n v="-33281.49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7380A"/>
    <x v="41"/>
    <x v="41"/>
    <s v="Services - Bl - SL"/>
    <n v="-23732.76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DK00044-252404S"/>
    <x v="42"/>
    <x v="42"/>
    <s v="Replace PVC Services in KGM"/>
    <n v="-2327.12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98"/>
    <x v="5"/>
    <x v="5"/>
    <s v="G380 - Services"/>
    <s v="DL21813-257100A"/>
    <x v="2"/>
    <x v="2"/>
    <s v="MLE Pine Haven II - SL"/>
    <n v="-2704.12"/>
  </r>
  <r>
    <n v="202408"/>
    <s v="032"/>
    <s v="16025.0106-Plant in Serv-Delay Plnt"/>
    <s v="XX"/>
    <s v="XX"/>
    <s v="0000"/>
    <s v="00000"/>
    <s v="Non Unitized"/>
    <s v="Non-unitized"/>
    <s v="7381 DORSEY MLE"/>
    <s v="Addition"/>
    <s v="Addition-NonUnit"/>
    <x v="19"/>
    <x v="95"/>
    <x v="5"/>
    <x v="5"/>
    <s v="G380 - Services"/>
    <s v="DF22290-251100A"/>
    <x v="3"/>
    <x v="3"/>
    <s v="7381 DORSEY MLE"/>
    <n v="672.06"/>
  </r>
  <r>
    <n v="202408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3"/>
    <x v="111"/>
    <x v="5"/>
    <x v="5"/>
    <s v="G380 - Services"/>
    <s v="252402S"/>
    <x v="21"/>
    <x v="21"/>
    <s v="Drisco Pipe Replacement"/>
    <n v="205452.4"/>
  </r>
  <r>
    <n v="202408"/>
    <s v="032"/>
    <s v="16025.0106-Plant in Serv-Delay Plnt"/>
    <s v="XX"/>
    <s v="XX"/>
    <s v="0000"/>
    <s v="00000"/>
    <s v="Non Unitized"/>
    <s v="Non-unitized"/>
    <s v="INSTALLING 2&quot; STL FROM LINDA VISTA"/>
    <s v="Addition"/>
    <s v="Addition-NonUnit"/>
    <x v="19"/>
    <x v="102"/>
    <x v="5"/>
    <x v="5"/>
    <s v="G380 - Services"/>
    <s v="DF22304-251100A"/>
    <x v="3"/>
    <x v="3"/>
    <s v="INSTALLING 2&quot; STL FROM LINDA VISTA"/>
    <n v="277.42"/>
  </r>
  <r>
    <n v="202408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3"/>
    <x v="111"/>
    <x v="5"/>
    <x v="5"/>
    <s v="G380 - Services"/>
    <s v="252380A"/>
    <x v="36"/>
    <x v="36"/>
    <s v="Install Services - Bl - King"/>
    <n v="9164.0499999999993"/>
  </r>
  <r>
    <n v="202408"/>
    <s v="032"/>
    <s v="16025.0106-Plant in Serv-Delay Plnt"/>
    <s v="XX"/>
    <s v="XX"/>
    <s v="0000"/>
    <s v="00000"/>
    <s v="Non Unitized"/>
    <s v="Non-unitized"/>
    <s v="Jasper Phase 3B"/>
    <s v="Addition"/>
    <s v="Addition-NonUnit"/>
    <x v="19"/>
    <x v="69"/>
    <x v="5"/>
    <x v="5"/>
    <s v="G380 - Services"/>
    <s v="DP22257-253100A"/>
    <x v="6"/>
    <x v="6"/>
    <s v="Jasper Phase 3B"/>
    <n v="1790.79"/>
  </r>
  <r>
    <n v="202408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98"/>
    <x v="5"/>
    <x v="5"/>
    <s v="G380 - Services"/>
    <s v="DL21813-257100A"/>
    <x v="2"/>
    <x v="2"/>
    <s v="MLE Pine Haven II - SL"/>
    <n v="-6196.26"/>
  </r>
  <r>
    <n v="202408"/>
    <s v="032"/>
    <s v="16025.0106-Plant in Serv-Delay Plnt"/>
    <s v="XX"/>
    <s v="XX"/>
    <s v="0000"/>
    <s v="00000"/>
    <s v="Non Unitized"/>
    <s v="Non-unitized"/>
    <s v="MILTON AND UNIVERSITY MAIN REALIGNM"/>
    <s v="Addition"/>
    <s v="Addition-NonUnit"/>
    <x v="19"/>
    <x v="106"/>
    <x v="5"/>
    <x v="5"/>
    <s v="G380 - Services"/>
    <s v="DF21916-251500B"/>
    <x v="24"/>
    <x v="24"/>
    <s v="MILTON AND UNIVERSITY MAIN REALIGNM"/>
    <n v="336.47"/>
  </r>
  <r>
    <n v="202408"/>
    <s v="032"/>
    <s v="16025.0106-Plant in Serv-Delay Plnt"/>
    <s v="XX"/>
    <s v="XX"/>
    <s v="0000"/>
    <s v="00000"/>
    <s v="Non Unitized"/>
    <s v="Non-unitized"/>
    <s v="MLE 1001 N Central Av Space #E18 -"/>
    <s v="Addition"/>
    <s v="Addition-NonUnit"/>
    <x v="19"/>
    <x v="107"/>
    <x v="5"/>
    <x v="5"/>
    <s v="G380 - Services"/>
    <s v="DL22341-257100A"/>
    <x v="2"/>
    <x v="2"/>
    <s v="MLE 1001 N Central Av Space #E18 -"/>
    <n v="31.54"/>
  </r>
  <r>
    <n v="202408"/>
    <s v="032"/>
    <s v="16025.0106-Plant in Serv-Delay Plnt"/>
    <s v="XX"/>
    <s v="XX"/>
    <s v="0000"/>
    <s v="00000"/>
    <s v="Non Unitized"/>
    <s v="Non-unitized"/>
    <s v="MLE 4045 Papermill Rd - TY"/>
    <s v="Addition"/>
    <s v="Addition-NonUnit"/>
    <x v="0"/>
    <x v="47"/>
    <x v="5"/>
    <x v="5"/>
    <s v="G380 - Services"/>
    <s v="DL22339-257100A"/>
    <x v="2"/>
    <x v="2"/>
    <s v="MLE 4045 Papermill Rd - TY"/>
    <n v="78.2"/>
  </r>
  <r>
    <n v="202408"/>
    <s v="032"/>
    <s v="16025.0106-Plant in Serv-Delay Plnt"/>
    <s v="XX"/>
    <s v="XX"/>
    <s v="0000"/>
    <s v="00000"/>
    <s v="Non Unitized"/>
    <s v="Non-unitized"/>
    <s v="MLE Big Bear Estates LS"/>
    <s v="Addition"/>
    <s v="Addition-NonUnit"/>
    <x v="0"/>
    <x v="19"/>
    <x v="5"/>
    <x v="5"/>
    <s v="G380 - Services"/>
    <s v="DL22010-257100A"/>
    <x v="2"/>
    <x v="2"/>
    <s v="MLE Big Bear Estates LS"/>
    <n v="1501.51"/>
  </r>
  <r>
    <n v="202408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x v="3"/>
    <x v="111"/>
    <x v="5"/>
    <x v="5"/>
    <s v="G380 - Services"/>
    <s v="253380B"/>
    <x v="47"/>
    <x v="47"/>
    <s v="PI Services Repl - Prescott"/>
    <n v="2487.0700000000002"/>
  </r>
  <r>
    <n v="202408"/>
    <s v="032"/>
    <s v="16025.0106-Plant in Serv-Delay Plnt"/>
    <s v="XX"/>
    <s v="XX"/>
    <s v="0000"/>
    <s v="00000"/>
    <s v="Non Unitized"/>
    <s v="Non-unitized"/>
    <s v="PVC Blanket Servcie Replacement LHC"/>
    <s v="Addition"/>
    <s v="Addition-NonUnit"/>
    <x v="3"/>
    <x v="111"/>
    <x v="5"/>
    <x v="5"/>
    <s v="G380 - Services"/>
    <s v="DH00045-252405S"/>
    <x v="46"/>
    <x v="46"/>
    <s v="PVC Blanket Servcie Replacement LHC"/>
    <n v="55668.2"/>
  </r>
  <r>
    <n v="202408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3"/>
    <x v="111"/>
    <x v="5"/>
    <x v="5"/>
    <s v="G380 - Services"/>
    <s v="DK00044-252404S"/>
    <x v="42"/>
    <x v="42"/>
    <s v="Replace PVC Services in KGM"/>
    <n v="9764.25"/>
  </r>
  <r>
    <n v="202408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x v="3"/>
    <x v="111"/>
    <x v="5"/>
    <x v="5"/>
    <s v="G380 - Services"/>
    <s v="251380R"/>
    <x v="44"/>
    <x v="44"/>
    <s v="Service Repl - Flag"/>
    <n v="29291.3"/>
  </r>
  <r>
    <n v="202408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3"/>
    <x v="111"/>
    <x v="5"/>
    <x v="5"/>
    <s v="G380 - Services"/>
    <s v="252380R"/>
    <x v="43"/>
    <x v="43"/>
    <s v="Service Repl - King"/>
    <n v="1785.49"/>
  </r>
  <r>
    <n v="202408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x v="3"/>
    <x v="111"/>
    <x v="5"/>
    <x v="5"/>
    <s v="G380 - Services"/>
    <s v="253380R"/>
    <x v="45"/>
    <x v="45"/>
    <s v="Service Repl - Pres"/>
    <n v="12174.03"/>
  </r>
  <r>
    <n v="202408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x v="3"/>
    <x v="111"/>
    <x v="5"/>
    <x v="5"/>
    <s v="G380 - Services"/>
    <s v="256380R"/>
    <x v="40"/>
    <x v="40"/>
    <s v="Service Repl - Santa Cruz"/>
    <n v="7759.95"/>
  </r>
  <r>
    <n v="202408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3"/>
    <x v="111"/>
    <x v="5"/>
    <x v="5"/>
    <s v="G380 - Services"/>
    <s v="257380R"/>
    <x v="109"/>
    <x v="109"/>
    <s v="Service Repl - Show Low"/>
    <n v="5470.61"/>
  </r>
  <r>
    <n v="202408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3"/>
    <x v="111"/>
    <x v="5"/>
    <x v="5"/>
    <s v="G380 - Services"/>
    <s v="255380R"/>
    <x v="110"/>
    <x v="110"/>
    <s v="Service Repl - Verde"/>
    <n v="-5206.9799999999996"/>
  </r>
  <r>
    <n v="202408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3"/>
    <x v="111"/>
    <x v="5"/>
    <x v="5"/>
    <s v="G380 - Services"/>
    <s v="251380A"/>
    <x v="35"/>
    <x v="35"/>
    <s v="Services - Bl - Flag"/>
    <n v="23001.26"/>
  </r>
  <r>
    <n v="202408"/>
    <s v="032"/>
    <s v="16025.0106-Plant in Serv-Delay Plnt"/>
    <s v="XX"/>
    <s v="XX"/>
    <s v="0000"/>
    <s v="00000"/>
    <s v="Non Unitized"/>
    <s v="Non-unitized"/>
    <s v="Services - Bl - Nog"/>
    <s v="Addition"/>
    <s v="Addition-NonUnit"/>
    <x v="3"/>
    <x v="111"/>
    <x v="5"/>
    <x v="5"/>
    <s v="G380 - Services"/>
    <s v="256380A"/>
    <x v="39"/>
    <x v="39"/>
    <s v="Services - Bl - Nog"/>
    <n v="164.17"/>
  </r>
  <r>
    <n v="202408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3"/>
    <x v="111"/>
    <x v="5"/>
    <x v="5"/>
    <s v="G380 - Services"/>
    <s v="253380A"/>
    <x v="37"/>
    <x v="37"/>
    <s v="Services - Bl - Pres"/>
    <n v="5234"/>
  </r>
  <r>
    <n v="202408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3"/>
    <x v="111"/>
    <x v="5"/>
    <x v="5"/>
    <s v="G380 - Services"/>
    <s v="257380A"/>
    <x v="41"/>
    <x v="41"/>
    <s v="Services - Bl - SL"/>
    <n v="4608.96"/>
  </r>
  <r>
    <n v="202408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x v="3"/>
    <x v="111"/>
    <x v="5"/>
    <x v="5"/>
    <s v="G380 - Services"/>
    <s v="255380A"/>
    <x v="38"/>
    <x v="38"/>
    <s v="Services - Bl - Verde"/>
    <n v="5537.5"/>
  </r>
  <r>
    <n v="202408"/>
    <s v="032"/>
    <s v="16025.0106-Plant in Serv-Delay Plnt"/>
    <s v="XX"/>
    <s v="XX"/>
    <s v="0000"/>
    <s v="00000"/>
    <s v="Non Unitized"/>
    <s v="Non-unitized"/>
    <s v="TIMBERSKY 4 - VIRGO, NIX MLE"/>
    <s v="Addition"/>
    <s v="Addition-NonUnit"/>
    <x v="19"/>
    <x v="13"/>
    <x v="5"/>
    <x v="5"/>
    <s v="G380 - Services"/>
    <s v="DF22278-251100A"/>
    <x v="3"/>
    <x v="3"/>
    <s v="TIMBERSKY 4 - VIRGO, NIX MLE"/>
    <n v="820.27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1380A"/>
    <x v="35"/>
    <x v="35"/>
    <s v="Services - Bl - Flag"/>
    <n v="-114235.61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2380A"/>
    <x v="36"/>
    <x v="36"/>
    <s v="Install Services - Bl - King"/>
    <n v="-1524.91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2380R"/>
    <x v="43"/>
    <x v="43"/>
    <s v="Service Repl - King"/>
    <n v="-65856.259999999995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3380A"/>
    <x v="37"/>
    <x v="37"/>
    <s v="Services - Bl - Pres"/>
    <n v="-107720.25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5380A"/>
    <x v="38"/>
    <x v="38"/>
    <s v="Services - Bl - Verde"/>
    <n v="-28028.93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6380A"/>
    <x v="39"/>
    <x v="39"/>
    <s v="Services - Bl - Nog"/>
    <n v="-1464.39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7380A"/>
    <x v="41"/>
    <x v="41"/>
    <s v="Services - Bl - SL"/>
    <n v="-42316.05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DK00044-252404S"/>
    <x v="42"/>
    <x v="42"/>
    <s v="Replace PVC Services in KGM"/>
    <n v="-8252.2199999999993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25"/>
    <x v="5"/>
    <x v="5"/>
    <s v="G380 - Services"/>
    <s v="DP22254-253100A"/>
    <x v="6"/>
    <x v="6"/>
    <s v="South Ranch Ph1A"/>
    <n v="-9579.8799999999992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57"/>
    <x v="5"/>
    <x v="5"/>
    <s v="G380 - Services"/>
    <s v="DP22035-253100A"/>
    <x v="6"/>
    <x v="6"/>
    <s v="Robin Dr MLE"/>
    <n v="-361.79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08"/>
    <x v="5"/>
    <x v="5"/>
    <s v="G380 - Services"/>
    <s v="DL22213-257100A"/>
    <x v="2"/>
    <x v="2"/>
    <s v="MLE 2551 Alisa Ln - LS"/>
    <n v="-6.57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58"/>
    <x v="5"/>
    <x v="5"/>
    <s v="G380 - Services"/>
    <s v="DP22317-253100A"/>
    <x v="6"/>
    <x v="6"/>
    <s v="South Ranch Phase 2A"/>
    <n v="-7248.78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25"/>
    <x v="5"/>
    <x v="5"/>
    <s v="G380 - Services"/>
    <s v="DP22254-253100A"/>
    <x v="6"/>
    <x v="6"/>
    <s v="South Ranch Ph1A"/>
    <n v="-705.91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57"/>
    <x v="5"/>
    <x v="5"/>
    <s v="G380 - Services"/>
    <s v="DP22035-253100A"/>
    <x v="6"/>
    <x v="6"/>
    <s v="Robin Dr MLE"/>
    <n v="-96.84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8"/>
    <x v="5"/>
    <x v="5"/>
    <s v="G380 - Services"/>
    <s v="DL22213-257100A"/>
    <x v="2"/>
    <x v="2"/>
    <s v="MLE 2551 Alisa Ln - LS"/>
    <n v="-52.32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58"/>
    <x v="5"/>
    <x v="5"/>
    <s v="G380 - Services"/>
    <s v="DP22317-253100A"/>
    <x v="6"/>
    <x v="6"/>
    <s v="South Ranch Phase 2A"/>
    <n v="-2754.04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95"/>
    <x v="5"/>
    <x v="5"/>
    <s v="G380 - Services"/>
    <s v="DF22290-251100A"/>
    <x v="3"/>
    <x v="3"/>
    <s v="7381 DORSEY MLE"/>
    <n v="-17.38"/>
  </r>
  <r>
    <n v="202409"/>
    <s v="032"/>
    <s v="16025.0106-Plant in Serv-Delay Plnt"/>
    <s v="XX"/>
    <s v="XX"/>
    <s v="0000"/>
    <s v="00000"/>
    <s v="Non Unitized"/>
    <s v="Non-unitized"/>
    <s v="251100A - MAINS"/>
    <s v="Addition"/>
    <s v="Addition-NonUnit"/>
    <x v="10"/>
    <x v="45"/>
    <x v="5"/>
    <x v="5"/>
    <s v="G380 - Services"/>
    <s v="DF21922-251100A"/>
    <x v="3"/>
    <x v="3"/>
    <s v="251100A - MAINS"/>
    <n v="5756.69"/>
  </r>
  <r>
    <n v="202409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10"/>
    <x v="46"/>
    <x v="5"/>
    <x v="5"/>
    <s v="G380 - Services"/>
    <s v="DP22333-253100A"/>
    <x v="6"/>
    <x v="6"/>
    <s v="Division S. MLE"/>
    <n v="10927.03"/>
  </r>
  <r>
    <n v="202409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3"/>
    <x v="111"/>
    <x v="5"/>
    <x v="5"/>
    <s v="G380 - Services"/>
    <s v="252402S"/>
    <x v="21"/>
    <x v="21"/>
    <s v="Drisco Pipe Replacement"/>
    <n v="2887.82"/>
  </r>
  <r>
    <n v="202409"/>
    <s v="032"/>
    <s v="16025.0106-Plant in Serv-Delay Plnt"/>
    <s v="XX"/>
    <s v="XX"/>
    <s v="0000"/>
    <s v="00000"/>
    <s v="Non Unitized"/>
    <s v="Non-unitized"/>
    <s v="INSTALLING 2&quot; STL FROM LINDA VISTA"/>
    <s v="Addition"/>
    <s v="Addition-NonUnit"/>
    <x v="19"/>
    <x v="102"/>
    <x v="5"/>
    <x v="5"/>
    <s v="G380 - Services"/>
    <s v="DF22304-251100A"/>
    <x v="3"/>
    <x v="3"/>
    <s v="INSTALLING 2&quot; STL FROM LINDA VISTA"/>
    <n v="146.32"/>
  </r>
  <r>
    <n v="202409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3"/>
    <x v="111"/>
    <x v="5"/>
    <x v="5"/>
    <s v="G380 - Services"/>
    <s v="252380A"/>
    <x v="36"/>
    <x v="36"/>
    <s v="Install Services - Bl - King"/>
    <n v="37301.94"/>
  </r>
  <r>
    <n v="202409"/>
    <s v="032"/>
    <s v="16025.0106-Plant in Serv-Delay Plnt"/>
    <s v="XX"/>
    <s v="XX"/>
    <s v="0000"/>
    <s v="00000"/>
    <s v="Non Unitized"/>
    <s v="Non-unitized"/>
    <s v="Jasper Phase 3A"/>
    <s v="Addition"/>
    <s v="Addition-NonUnit"/>
    <x v="10"/>
    <x v="20"/>
    <x v="5"/>
    <x v="5"/>
    <s v="G380 - Services"/>
    <s v="DP22245-253100A"/>
    <x v="6"/>
    <x v="6"/>
    <s v="Jasper Phase 3A"/>
    <n v="4845.55"/>
  </r>
  <r>
    <n v="202409"/>
    <s v="032"/>
    <s v="16025.0106-Plant in Serv-Delay Plnt"/>
    <s v="XX"/>
    <s v="XX"/>
    <s v="0000"/>
    <s v="00000"/>
    <s v="Non Unitized"/>
    <s v="Non-unitized"/>
    <s v="Jasper Phase 3B"/>
    <s v="Addition"/>
    <s v="Addition-NonUnit"/>
    <x v="19"/>
    <x v="69"/>
    <x v="5"/>
    <x v="5"/>
    <s v="G380 - Services"/>
    <s v="DP22257-253100A"/>
    <x v="6"/>
    <x v="6"/>
    <s v="Jasper Phase 3B"/>
    <n v="434.95"/>
  </r>
  <r>
    <n v="202409"/>
    <s v="032"/>
    <s v="16025.0106-Plant in Serv-Delay Plnt"/>
    <s v="XX"/>
    <s v="XX"/>
    <s v="0000"/>
    <s v="00000"/>
    <s v="Non Unitized"/>
    <s v="Non-unitized"/>
    <s v="KACHINA HIGHLANDS PHASE III MLE"/>
    <s v="Addition"/>
    <s v="Addition-NonUnit"/>
    <x v="10"/>
    <x v="45"/>
    <x v="5"/>
    <x v="5"/>
    <s v="G380 - Services"/>
    <s v="DF22030-251100A"/>
    <x v="3"/>
    <x v="3"/>
    <s v="KACHINA HIGHLANDS PHASE III MLE"/>
    <n v="8379.31"/>
  </r>
  <r>
    <n v="202409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19"/>
    <x v="95"/>
    <x v="5"/>
    <x v="5"/>
    <s v="G380 - Services"/>
    <s v="DF22290-251100A"/>
    <x v="3"/>
    <x v="3"/>
    <s v="7381 DORSEY MLE"/>
    <n v="-672.06"/>
  </r>
  <r>
    <n v="202409"/>
    <s v="032"/>
    <s v="16025.0106-Plant in Serv-Delay Plnt"/>
    <s v="XX"/>
    <s v="XX"/>
    <s v="0000"/>
    <s v="00000"/>
    <s v="Non Unitized"/>
    <s v="Non-unitized"/>
    <s v="MILTON AND UNIVERSITY MAIN REALIGNM"/>
    <s v="Addition"/>
    <s v="Addition-NonUnit"/>
    <x v="19"/>
    <x v="106"/>
    <x v="5"/>
    <x v="5"/>
    <s v="G380 - Services"/>
    <s v="DF21916-251500B"/>
    <x v="24"/>
    <x v="24"/>
    <s v="MILTON AND UNIVERSITY MAIN REALIGNM"/>
    <n v="-17.399999999999999"/>
  </r>
  <r>
    <n v="202409"/>
    <s v="032"/>
    <s v="16025.0106-Plant in Serv-Delay Plnt"/>
    <s v="XX"/>
    <s v="XX"/>
    <s v="0000"/>
    <s v="00000"/>
    <s v="Non Unitized"/>
    <s v="Non-unitized"/>
    <s v="MLE 4045 Papermill Rd - TY"/>
    <s v="Addition"/>
    <s v="Addition-NonUnit"/>
    <x v="0"/>
    <x v="47"/>
    <x v="5"/>
    <x v="5"/>
    <s v="G380 - Services"/>
    <s v="DL22339-257100A"/>
    <x v="2"/>
    <x v="2"/>
    <s v="MLE 4045 Papermill Rd - TY"/>
    <n v="12.86"/>
  </r>
  <r>
    <n v="202409"/>
    <s v="032"/>
    <s v="16025.0106-Plant in Serv-Delay Plnt"/>
    <s v="XX"/>
    <s v="XX"/>
    <s v="0000"/>
    <s v="00000"/>
    <s v="Non Unitized"/>
    <s v="Non-unitized"/>
    <s v="PI Service Repl - Prescott Val"/>
    <s v="Addition"/>
    <s v="Addition-NonUnit"/>
    <x v="10"/>
    <x v="48"/>
    <x v="5"/>
    <x v="5"/>
    <s v="G380 - Services"/>
    <s v="253380C"/>
    <x v="111"/>
    <x v="111"/>
    <s v="PI Service Repl - Prescott Val"/>
    <n v="1358"/>
  </r>
  <r>
    <n v="202409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x v="3"/>
    <x v="111"/>
    <x v="5"/>
    <x v="5"/>
    <s v="G380 - Services"/>
    <s v="253380B"/>
    <x v="47"/>
    <x v="47"/>
    <s v="PI Services Repl - Prescott"/>
    <n v="3710.37"/>
  </r>
  <r>
    <n v="202409"/>
    <s v="032"/>
    <s v="16025.0106-Plant in Serv-Delay Plnt"/>
    <s v="XX"/>
    <s v="XX"/>
    <s v="0000"/>
    <s v="00000"/>
    <s v="Non Unitized"/>
    <s v="Non-unitized"/>
    <s v="PVC Blanket Servcie Replacement LHC"/>
    <s v="Addition"/>
    <s v="Addition-NonUnit"/>
    <x v="3"/>
    <x v="111"/>
    <x v="5"/>
    <x v="5"/>
    <s v="G380 - Services"/>
    <s v="DH00045-252405S"/>
    <x v="46"/>
    <x v="46"/>
    <s v="PVC Blanket Servcie Replacement LHC"/>
    <n v="78383.97"/>
  </r>
  <r>
    <n v="202409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3"/>
    <x v="111"/>
    <x v="5"/>
    <x v="5"/>
    <s v="G380 - Services"/>
    <s v="DK00044-252404S"/>
    <x v="42"/>
    <x v="42"/>
    <s v="Replace PVC Services in KGM"/>
    <n v="609.79999999999995"/>
  </r>
  <r>
    <n v="202409"/>
    <s v="032"/>
    <s v="16025.0106-Plant in Serv-Delay Plnt"/>
    <s v="XX"/>
    <s v="XX"/>
    <s v="0000"/>
    <s v="00000"/>
    <s v="Non Unitized"/>
    <s v="Non-unitized"/>
    <s v="SCHULTZ CREEK RELOCATE"/>
    <s v="Addition"/>
    <s v="Addition-NonUnit"/>
    <x v="10"/>
    <x v="134"/>
    <x v="5"/>
    <x v="5"/>
    <s v="G380 - Services"/>
    <s v="DF22274-251500B"/>
    <x v="24"/>
    <x v="24"/>
    <s v="SCHULTZ CREEK RELOCATE"/>
    <n v="26862.63"/>
  </r>
  <r>
    <n v="202409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3"/>
    <x v="111"/>
    <x v="5"/>
    <x v="5"/>
    <s v="G380 - Services"/>
    <s v="252380R"/>
    <x v="43"/>
    <x v="43"/>
    <s v="Service Repl - King"/>
    <n v="56211.69"/>
  </r>
  <r>
    <n v="202409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x v="3"/>
    <x v="111"/>
    <x v="5"/>
    <x v="5"/>
    <s v="G380 - Services"/>
    <s v="256380R"/>
    <x v="40"/>
    <x v="40"/>
    <s v="Service Repl - Santa Cruz"/>
    <n v="474.29"/>
  </r>
  <r>
    <n v="202409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3"/>
    <x v="111"/>
    <x v="5"/>
    <x v="5"/>
    <s v="G380 - Services"/>
    <s v="257380R"/>
    <x v="109"/>
    <x v="109"/>
    <s v="Service Repl - Show Low"/>
    <n v="6883.99"/>
  </r>
  <r>
    <n v="202409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3"/>
    <x v="111"/>
    <x v="5"/>
    <x v="5"/>
    <s v="G380 - Services"/>
    <s v="255380R"/>
    <x v="110"/>
    <x v="110"/>
    <s v="Service Repl - Verde"/>
    <n v="5208.6099999999997"/>
  </r>
  <r>
    <n v="202409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3"/>
    <x v="111"/>
    <x v="5"/>
    <x v="5"/>
    <s v="G380 - Services"/>
    <s v="251380A"/>
    <x v="35"/>
    <x v="35"/>
    <s v="Services - Bl - Flag"/>
    <n v="-4857"/>
  </r>
  <r>
    <n v="202409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3"/>
    <x v="111"/>
    <x v="5"/>
    <x v="5"/>
    <s v="G380 - Services"/>
    <s v="253380A"/>
    <x v="37"/>
    <x v="37"/>
    <s v="Services - Bl - Pres"/>
    <n v="15186.75"/>
  </r>
  <r>
    <n v="202409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3"/>
    <x v="111"/>
    <x v="5"/>
    <x v="5"/>
    <s v="G380 - Services"/>
    <s v="257380A"/>
    <x v="41"/>
    <x v="41"/>
    <s v="Services - Bl - SL"/>
    <n v="1199.52"/>
  </r>
  <r>
    <n v="202409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x v="3"/>
    <x v="111"/>
    <x v="5"/>
    <x v="5"/>
    <s v="G380 - Services"/>
    <s v="255380A"/>
    <x v="38"/>
    <x v="38"/>
    <s v="Services - Bl - Verde"/>
    <n v="1970.36"/>
  </r>
  <r>
    <n v="202409"/>
    <s v="032"/>
    <s v="16025.0106-Plant in Serv-Delay Plnt"/>
    <s v="XX"/>
    <s v="XX"/>
    <s v="0000"/>
    <s v="00000"/>
    <s v="Non Unitized"/>
    <s v="Non-unitized"/>
    <s v="THE ELKWOOD MLE 1002 N FOURTH ST"/>
    <s v="Addition"/>
    <s v="Addition-NonUnit"/>
    <x v="10"/>
    <x v="137"/>
    <x v="5"/>
    <x v="5"/>
    <s v="G380 - Services"/>
    <s v="DF22271-251100A"/>
    <x v="3"/>
    <x v="3"/>
    <s v="THE ELKWOOD MLE 1002 N FOURTH ST"/>
    <n v="775.26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1380A"/>
    <x v="35"/>
    <x v="35"/>
    <s v="Services - Bl - Flag"/>
    <n v="-23001.26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1380R"/>
    <x v="44"/>
    <x v="44"/>
    <s v="Service Repl - Flag"/>
    <n v="-63722.79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2380A"/>
    <x v="36"/>
    <x v="36"/>
    <s v="Install Services - Bl - King"/>
    <n v="-9164.0499999999993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2402S"/>
    <x v="21"/>
    <x v="21"/>
    <s v="Drisco Pipe Replacement"/>
    <n v="-610963.49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3380A"/>
    <x v="37"/>
    <x v="37"/>
    <s v="Services - Bl - Pres"/>
    <n v="-5234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3380R"/>
    <x v="45"/>
    <x v="45"/>
    <s v="Service Repl - Pres"/>
    <n v="-13976.11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5380A"/>
    <x v="38"/>
    <x v="38"/>
    <s v="Services - Bl - Verde"/>
    <n v="-5537.5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6380A"/>
    <x v="39"/>
    <x v="39"/>
    <s v="Services - Bl - Nog"/>
    <n v="-164.17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7380A"/>
    <x v="41"/>
    <x v="41"/>
    <s v="Services - Bl - SL"/>
    <n v="-4608.96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DK00044-252404S"/>
    <x v="42"/>
    <x v="42"/>
    <s v="Replace PVC Services in KGM"/>
    <n v="-9764.25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3"/>
    <x v="5"/>
    <x v="5"/>
    <s v="G380 - Services"/>
    <s v="DF22278-251100A"/>
    <x v="3"/>
    <x v="3"/>
    <s v="TIMBERSKY 4 - VIRGO, NIX MLE"/>
    <n v="-7880.61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3"/>
    <x v="5"/>
    <x v="5"/>
    <s v="G380 - Services"/>
    <s v="DF22278-251100A"/>
    <x v="3"/>
    <x v="3"/>
    <s v="TIMBERSKY 4 - VIRGO, NIX MLE"/>
    <n v="-1668.52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7"/>
    <x v="5"/>
    <x v="5"/>
    <s v="G380 - Services"/>
    <s v="DL22341-257100A"/>
    <x v="2"/>
    <x v="2"/>
    <s v="MLE 1001 N Central Av Space #E18 -"/>
    <n v="-37.090000000000003"/>
  </r>
  <r>
    <n v="202410"/>
    <s v="032"/>
    <s v="16025.0106-Plant in Serv-Delay Plnt"/>
    <s v="XX"/>
    <s v="XX"/>
    <s v="0000"/>
    <s v="00000"/>
    <s v="Non Unitized"/>
    <s v="Non-unitized"/>
    <s v="251100A - MAINS"/>
    <s v="Addition"/>
    <s v="Addition-NonUnit"/>
    <x v="10"/>
    <x v="45"/>
    <x v="5"/>
    <x v="5"/>
    <s v="G380 - Services"/>
    <s v="DF21922-251100A"/>
    <x v="3"/>
    <x v="3"/>
    <s v="251100A - MAINS"/>
    <n v="70.66"/>
  </r>
  <r>
    <n v="202410"/>
    <s v="032"/>
    <s v="16025.0106-Plant in Serv-Delay Plnt"/>
    <s v="XX"/>
    <s v="XX"/>
    <s v="0000"/>
    <s v="00000"/>
    <s v="Non Unitized"/>
    <s v="Non-unitized"/>
    <s v="ASPEN RIDGE ESTATES IIA-APPALOOSA S"/>
    <s v="Addition"/>
    <s v="Addition-NonUnit"/>
    <x v="11"/>
    <x v="138"/>
    <x v="5"/>
    <x v="5"/>
    <s v="G380 - Services"/>
    <s v="DF22106-251100A"/>
    <x v="3"/>
    <x v="3"/>
    <s v="ASPEN RIDGE ESTATES IIA-APPALOOSA S"/>
    <n v="1360.75"/>
  </r>
  <r>
    <n v="202410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10"/>
    <x v="46"/>
    <x v="5"/>
    <x v="5"/>
    <s v="G380 - Services"/>
    <s v="DP22333-253100A"/>
    <x v="6"/>
    <x v="6"/>
    <s v="Division S. MLE"/>
    <n v="870.1"/>
  </r>
  <r>
    <n v="202410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3"/>
    <x v="111"/>
    <x v="5"/>
    <x v="5"/>
    <s v="G380 - Services"/>
    <s v="252402S"/>
    <x v="21"/>
    <x v="21"/>
    <s v="Drisco Pipe Replacement"/>
    <n v="318017.11"/>
  </r>
  <r>
    <n v="202410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3"/>
    <x v="111"/>
    <x v="5"/>
    <x v="5"/>
    <s v="G380 - Services"/>
    <s v="252380A"/>
    <x v="36"/>
    <x v="36"/>
    <s v="Install Services - Bl - King"/>
    <n v="7058.28"/>
  </r>
  <r>
    <n v="202410"/>
    <s v="032"/>
    <s v="16025.0106-Plant in Serv-Delay Plnt"/>
    <s v="XX"/>
    <s v="XX"/>
    <s v="0000"/>
    <s v="00000"/>
    <s v="Non Unitized"/>
    <s v="Non-unitized"/>
    <s v="Jasper Phase 3A"/>
    <s v="Addition"/>
    <s v="Addition-NonUnit"/>
    <x v="10"/>
    <x v="20"/>
    <x v="5"/>
    <x v="5"/>
    <s v="G380 - Services"/>
    <s v="DP22245-253100A"/>
    <x v="6"/>
    <x v="6"/>
    <s v="Jasper Phase 3A"/>
    <n v="1748.28"/>
  </r>
  <r>
    <n v="202410"/>
    <s v="032"/>
    <s v="16025.0106-Plant in Serv-Delay Plnt"/>
    <s v="XX"/>
    <s v="XX"/>
    <s v="0000"/>
    <s v="00000"/>
    <s v="Non Unitized"/>
    <s v="Non-unitized"/>
    <s v="Jasper Phase 3B"/>
    <s v="Addition"/>
    <s v="Addition-NonUnit"/>
    <x v="19"/>
    <x v="69"/>
    <x v="5"/>
    <x v="5"/>
    <s v="G380 - Services"/>
    <s v="DP22257-253100A"/>
    <x v="6"/>
    <x v="6"/>
    <s v="Jasper Phase 3B"/>
    <n v="0.56000000000000005"/>
  </r>
  <r>
    <n v="202410"/>
    <s v="032"/>
    <s v="16025.0106-Plant in Serv-Delay Plnt"/>
    <s v="XX"/>
    <s v="XX"/>
    <s v="0000"/>
    <s v="00000"/>
    <s v="Non Unitized"/>
    <s v="Non-unitized"/>
    <s v="KACHINA HIGHLANDS PHASE III MLE"/>
    <s v="Addition"/>
    <s v="Addition-NonUnit"/>
    <x v="10"/>
    <x v="45"/>
    <x v="5"/>
    <x v="5"/>
    <s v="G380 - Services"/>
    <s v="DF22030-251100A"/>
    <x v="3"/>
    <x v="3"/>
    <s v="KACHINA HIGHLANDS PHASE III MLE"/>
    <n v="991.95"/>
  </r>
  <r>
    <n v="202410"/>
    <s v="032"/>
    <s v="16025.0106-Plant in Serv-Delay Plnt"/>
    <s v="XX"/>
    <s v="XX"/>
    <s v="0000"/>
    <s v="00000"/>
    <s v="Non Unitized"/>
    <s v="Non-unitized"/>
    <s v="Late Charge Unitization"/>
    <s v="Addition"/>
    <s v="Addition-Unit"/>
    <x v="23"/>
    <x v="140"/>
    <x v="5"/>
    <x v="5"/>
    <s v="G380 - Services"/>
    <s v="DP21620-253100A"/>
    <x v="6"/>
    <x v="6"/>
    <s v="Jasper Phase 2A"/>
    <n v="-695.49"/>
  </r>
  <r>
    <n v="202410"/>
    <s v="032"/>
    <s v="16025.0106-Plant in Serv-Delay Plnt"/>
    <s v="XX"/>
    <s v="XX"/>
    <s v="0000"/>
    <s v="00000"/>
    <s v="Non Unitized"/>
    <s v="Non-unitized"/>
    <s v="MLE 3461 Oak View Ln - LS"/>
    <s v="Addition"/>
    <s v="Addition-NonUnit"/>
    <x v="11"/>
    <x v="142"/>
    <x v="5"/>
    <x v="5"/>
    <s v="G380 - Services"/>
    <s v="DL22345-257100A"/>
    <x v="2"/>
    <x v="2"/>
    <s v="MLE 3461 Oak View Ln - LS"/>
    <n v="5.76"/>
  </r>
  <r>
    <n v="202410"/>
    <s v="032"/>
    <s v="16025.0106-Plant in Serv-Delay Plnt"/>
    <s v="XX"/>
    <s v="XX"/>
    <s v="0000"/>
    <s v="00000"/>
    <s v="Non Unitized"/>
    <s v="Non-unitized"/>
    <s v="MLE 518 Whispering Pines Ln - PT"/>
    <s v="Addition"/>
    <s v="Addition-NonUnit"/>
    <x v="11"/>
    <x v="143"/>
    <x v="5"/>
    <x v="5"/>
    <s v="G380 - Services"/>
    <s v="DL22357-257100A"/>
    <x v="2"/>
    <x v="2"/>
    <s v="MLE 518 Whispering Pines Ln - PT"/>
    <n v="253.7"/>
  </r>
  <r>
    <n v="202410"/>
    <s v="032"/>
    <s v="16025.0106-Plant in Serv-Delay Plnt"/>
    <s v="XX"/>
    <s v="XX"/>
    <s v="0000"/>
    <s v="00000"/>
    <s v="Non Unitized"/>
    <s v="Non-unitized"/>
    <s v="PI Service Repl - Prescott Val"/>
    <s v="Addition"/>
    <s v="Addition-NonUnit"/>
    <x v="10"/>
    <x v="48"/>
    <x v="5"/>
    <x v="5"/>
    <s v="G380 - Services"/>
    <s v="253380C"/>
    <x v="111"/>
    <x v="111"/>
    <s v="PI Service Repl - Prescott Val"/>
    <n v="511.37"/>
  </r>
  <r>
    <n v="202410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x v="3"/>
    <x v="111"/>
    <x v="5"/>
    <x v="5"/>
    <s v="G380 - Services"/>
    <s v="253380B"/>
    <x v="47"/>
    <x v="47"/>
    <s v="PI Services Repl - Prescott"/>
    <n v="3867.46"/>
  </r>
  <r>
    <n v="202410"/>
    <s v="032"/>
    <s v="16025.0106-Plant in Serv-Delay Plnt"/>
    <s v="XX"/>
    <s v="XX"/>
    <s v="0000"/>
    <s v="00000"/>
    <s v="Non Unitized"/>
    <s v="Non-unitized"/>
    <s v="PVC Blanket Servcie Replacement LHC"/>
    <s v="Addition"/>
    <s v="Addition-NonUnit"/>
    <x v="3"/>
    <x v="111"/>
    <x v="5"/>
    <x v="5"/>
    <s v="G380 - Services"/>
    <s v="DH00045-252405S"/>
    <x v="46"/>
    <x v="46"/>
    <s v="PVC Blanket Servcie Replacement LHC"/>
    <n v="50107.15"/>
  </r>
  <r>
    <n v="202410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3"/>
    <x v="111"/>
    <x v="5"/>
    <x v="5"/>
    <s v="G380 - Services"/>
    <s v="DK00044-252404S"/>
    <x v="42"/>
    <x v="42"/>
    <s v="Replace PVC Services in KGM"/>
    <n v="0"/>
  </r>
  <r>
    <n v="202410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x v="3"/>
    <x v="111"/>
    <x v="5"/>
    <x v="5"/>
    <s v="G380 - Services"/>
    <s v="251380R"/>
    <x v="44"/>
    <x v="44"/>
    <s v="Service Repl - Flag"/>
    <n v="14152.07"/>
  </r>
  <r>
    <n v="202410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3"/>
    <x v="111"/>
    <x v="5"/>
    <x v="5"/>
    <s v="G380 - Services"/>
    <s v="252380R"/>
    <x v="43"/>
    <x v="43"/>
    <s v="Service Repl - King"/>
    <n v="34265.019999999997"/>
  </r>
  <r>
    <n v="202410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x v="3"/>
    <x v="111"/>
    <x v="5"/>
    <x v="5"/>
    <s v="G380 - Services"/>
    <s v="253380R"/>
    <x v="45"/>
    <x v="45"/>
    <s v="Service Repl - Pres"/>
    <n v="6190.08"/>
  </r>
  <r>
    <n v="202410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x v="3"/>
    <x v="111"/>
    <x v="5"/>
    <x v="5"/>
    <s v="G380 - Services"/>
    <s v="256380R"/>
    <x v="40"/>
    <x v="40"/>
    <s v="Service Repl - Santa Cruz"/>
    <n v="92.33"/>
  </r>
  <r>
    <n v="202410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3"/>
    <x v="111"/>
    <x v="5"/>
    <x v="5"/>
    <s v="G380 - Services"/>
    <s v="257380R"/>
    <x v="109"/>
    <x v="109"/>
    <s v="Service Repl - Show Low"/>
    <n v="5667.14"/>
  </r>
  <r>
    <n v="202410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3"/>
    <x v="111"/>
    <x v="5"/>
    <x v="5"/>
    <s v="G380 - Services"/>
    <s v="255380R"/>
    <x v="110"/>
    <x v="110"/>
    <s v="Service Repl - Verde"/>
    <n v="1679.22"/>
  </r>
  <r>
    <n v="202410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3"/>
    <x v="111"/>
    <x v="5"/>
    <x v="5"/>
    <s v="G380 - Services"/>
    <s v="251380A"/>
    <x v="35"/>
    <x v="35"/>
    <s v="Services - Bl - Flag"/>
    <n v="2300.5300000000002"/>
  </r>
  <r>
    <n v="202410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3"/>
    <x v="111"/>
    <x v="5"/>
    <x v="5"/>
    <s v="G380 - Services"/>
    <s v="253380A"/>
    <x v="37"/>
    <x v="37"/>
    <s v="Services - Bl - Pres"/>
    <n v="18778.12"/>
  </r>
  <r>
    <n v="202410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3"/>
    <x v="111"/>
    <x v="5"/>
    <x v="5"/>
    <s v="G380 - Services"/>
    <s v="257380A"/>
    <x v="41"/>
    <x v="41"/>
    <s v="Services - Bl - SL"/>
    <n v="1063.69"/>
  </r>
  <r>
    <n v="202410"/>
    <s v="032"/>
    <s v="16025.0106-Plant in Serv-Delay Plnt"/>
    <s v="XX"/>
    <s v="XX"/>
    <s v="0000"/>
    <s v="00000"/>
    <s v="Non Unitized"/>
    <s v="Non-unitized"/>
    <s v="South Ranch Phase 3A"/>
    <s v="Addition"/>
    <s v="Addition-NonUnit"/>
    <x v="11"/>
    <x v="44"/>
    <x v="5"/>
    <x v="5"/>
    <s v="G380 - Services"/>
    <s v="DP22349-253100A"/>
    <x v="6"/>
    <x v="6"/>
    <s v="South Ranch Phase 3A"/>
    <n v="4428.57"/>
  </r>
  <r>
    <n v="202410"/>
    <s v="032"/>
    <s v="16025.0106-Plant in Serv-Delay Plnt"/>
    <s v="XX"/>
    <s v="XX"/>
    <s v="0000"/>
    <s v="00000"/>
    <s v="Non Unitized"/>
    <s v="Non-unitized"/>
    <s v="THE ELKWOOD MLE 1002 N FOURTH ST"/>
    <s v="Addition"/>
    <s v="Addition-NonUnit"/>
    <x v="10"/>
    <x v="137"/>
    <x v="5"/>
    <x v="5"/>
    <s v="G380 - Services"/>
    <s v="DF22271-251100A"/>
    <x v="3"/>
    <x v="3"/>
    <s v="THE ELKWOOD MLE 1002 N FOURTH ST"/>
    <n v="89.06"/>
  </r>
  <r>
    <n v="202410"/>
    <s v="032"/>
    <s v="16025.0106-Plant in Serv-Delay Plnt"/>
    <s v="XX"/>
    <s v="XX"/>
    <s v="0000"/>
    <s v="00000"/>
    <s v="Non Unitized"/>
    <s v="Non-unitized"/>
    <s v="Venice Way MLE"/>
    <s v="Addition"/>
    <s v="Addition-NonUnit"/>
    <x v="11"/>
    <x v="23"/>
    <x v="5"/>
    <x v="5"/>
    <s v="G380 - Services"/>
    <s v="DP22383-253100A"/>
    <x v="6"/>
    <x v="6"/>
    <s v="Venice Way MLE"/>
    <n v="814.48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1380A"/>
    <x v="35"/>
    <x v="35"/>
    <s v="Services - Bl - Flag"/>
    <n v="4857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2380A"/>
    <x v="36"/>
    <x v="36"/>
    <s v="Install Services - Bl - King"/>
    <n v="-37301.94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3380A"/>
    <x v="37"/>
    <x v="37"/>
    <s v="Services - Bl - Pres"/>
    <n v="-15186.75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5380A"/>
    <x v="38"/>
    <x v="38"/>
    <s v="Services - Bl - Verde"/>
    <n v="-1970.36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7380A"/>
    <x v="41"/>
    <x v="41"/>
    <s v="Services - Bl - SL"/>
    <n v="-1199.52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DK00044-252404S"/>
    <x v="42"/>
    <x v="42"/>
    <s v="Replace PVC Services in KGM"/>
    <n v="-609.79999999999995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2"/>
    <x v="5"/>
    <x v="5"/>
    <s v="G380 - Services"/>
    <s v="DF22304-251100A"/>
    <x v="3"/>
    <x v="3"/>
    <s v="INSTALLING 2&quot; STL FROM LINDA VISTA"/>
    <n v="-1601.23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47"/>
    <x v="5"/>
    <x v="5"/>
    <s v="G380 - Services"/>
    <s v="DL22339-257100A"/>
    <x v="2"/>
    <x v="2"/>
    <s v="MLE 4045 Papermill Rd - TY"/>
    <n v="-91.06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19"/>
    <x v="5"/>
    <x v="5"/>
    <s v="G380 - Services"/>
    <s v="DL22010-257100A"/>
    <x v="2"/>
    <x v="2"/>
    <s v="MLE Big Bear Estates LS"/>
    <n v="-1501.51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134"/>
    <x v="5"/>
    <x v="5"/>
    <s v="G380 - Services"/>
    <s v="DF22274-251500B"/>
    <x v="24"/>
    <x v="24"/>
    <s v="SCHULTZ CREEK RELOCATE"/>
    <n v="-26862.63"/>
  </r>
  <r>
    <n v="202411"/>
    <s v="032"/>
    <s v="16025.0106-Plant in Serv-Delay Plnt"/>
    <s v="XX"/>
    <s v="XX"/>
    <s v="0000"/>
    <s v="00000"/>
    <s v="Non Unitized"/>
    <s v="Non-unitized"/>
    <s v="251100A - MAINS"/>
    <s v="Addition"/>
    <s v="Addition-NonUnit"/>
    <x v="10"/>
    <x v="45"/>
    <x v="5"/>
    <x v="5"/>
    <s v="G380 - Services"/>
    <s v="DF21922-251100A"/>
    <x v="3"/>
    <x v="3"/>
    <s v="251100A - MAINS"/>
    <n v="-243.67"/>
  </r>
  <r>
    <n v="202411"/>
    <s v="032"/>
    <s v="16025.0106-Plant in Serv-Delay Plnt"/>
    <s v="XX"/>
    <s v="XX"/>
    <s v="0000"/>
    <s v="00000"/>
    <s v="Non Unitized"/>
    <s v="Non-unitized"/>
    <s v="ASPEN RIDGE ESTATES IIA-APPALOOSA S"/>
    <s v="Addition"/>
    <s v="Addition-NonUnit"/>
    <x v="11"/>
    <x v="138"/>
    <x v="5"/>
    <x v="5"/>
    <s v="G380 - Services"/>
    <s v="DF22106-251100A"/>
    <x v="3"/>
    <x v="3"/>
    <s v="ASPEN RIDGE ESTATES IIA-APPALOOSA S"/>
    <n v="28.8"/>
  </r>
  <r>
    <n v="202411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3"/>
    <x v="111"/>
    <x v="5"/>
    <x v="5"/>
    <s v="G380 - Services"/>
    <s v="252402S"/>
    <x v="21"/>
    <x v="21"/>
    <s v="Drisco Pipe Replacement"/>
    <n v="318326.46999999997"/>
  </r>
  <r>
    <n v="202411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3"/>
    <x v="111"/>
    <x v="5"/>
    <x v="5"/>
    <s v="G380 - Services"/>
    <s v="252380A"/>
    <x v="36"/>
    <x v="36"/>
    <s v="Install Services - Bl - King"/>
    <n v="2864.74"/>
  </r>
  <r>
    <n v="202411"/>
    <s v="032"/>
    <s v="16025.0106-Plant in Serv-Delay Plnt"/>
    <s v="XX"/>
    <s v="XX"/>
    <s v="0000"/>
    <s v="00000"/>
    <s v="Non Unitized"/>
    <s v="Non-unitized"/>
    <s v="Jasper Phase 3A"/>
    <s v="Addition"/>
    <s v="Addition-NonUnit"/>
    <x v="10"/>
    <x v="20"/>
    <x v="5"/>
    <x v="5"/>
    <s v="G380 - Services"/>
    <s v="DP22245-253100A"/>
    <x v="6"/>
    <x v="6"/>
    <s v="Jasper Phase 3A"/>
    <n v="206"/>
  </r>
  <r>
    <n v="202411"/>
    <s v="032"/>
    <s v="16025.0106-Plant in Serv-Delay Plnt"/>
    <s v="XX"/>
    <s v="XX"/>
    <s v="0000"/>
    <s v="00000"/>
    <s v="Non Unitized"/>
    <s v="Non-unitized"/>
    <s v="MLE - Walleck Ranch Tract 1961-K"/>
    <s v="Addition"/>
    <s v="Addition-NonUnit"/>
    <x v="1"/>
    <x v="24"/>
    <x v="5"/>
    <x v="5"/>
    <s v="G380 - Services"/>
    <s v="DK22282-252100A"/>
    <x v="8"/>
    <x v="8"/>
    <s v="MLE - Walleck Ranch Tract 1961-K"/>
    <n v="9838.81"/>
  </r>
  <r>
    <n v="202411"/>
    <s v="032"/>
    <s v="16025.0106-Plant in Serv-Delay Plnt"/>
    <s v="XX"/>
    <s v="XX"/>
    <s v="0000"/>
    <s v="00000"/>
    <s v="Non Unitized"/>
    <s v="Non-unitized"/>
    <s v="MLE 3461 Oak View Ln - LS"/>
    <s v="Addition"/>
    <s v="Addition-NonUnit"/>
    <x v="11"/>
    <x v="142"/>
    <x v="5"/>
    <x v="5"/>
    <s v="G380 - Services"/>
    <s v="DL22345-257100A"/>
    <x v="2"/>
    <x v="2"/>
    <s v="MLE 3461 Oak View Ln - LS"/>
    <n v="39.340000000000003"/>
  </r>
  <r>
    <n v="202411"/>
    <s v="032"/>
    <s v="16025.0106-Plant in Serv-Delay Plnt"/>
    <s v="XX"/>
    <s v="XX"/>
    <s v="0000"/>
    <s v="00000"/>
    <s v="Non Unitized"/>
    <s v="Non-unitized"/>
    <s v="MLE 518 Whispering Pines Ln - PT"/>
    <s v="Addition"/>
    <s v="Addition-NonUnit"/>
    <x v="11"/>
    <x v="143"/>
    <x v="5"/>
    <x v="5"/>
    <s v="G380 - Services"/>
    <s v="DL22357-257100A"/>
    <x v="2"/>
    <x v="2"/>
    <s v="MLE 518 Whispering Pines Ln - PT"/>
    <n v="111.91"/>
  </r>
  <r>
    <n v="202411"/>
    <s v="032"/>
    <s v="16025.0106-Plant in Serv-Delay Plnt"/>
    <s v="XX"/>
    <s v="XX"/>
    <s v="0000"/>
    <s v="00000"/>
    <s v="Non Unitized"/>
    <s v="Non-unitized"/>
    <s v="MLE 741 FOREST RD-BOWERS"/>
    <s v="Addition"/>
    <s v="Addition-NonUnit"/>
    <x v="1"/>
    <x v="55"/>
    <x v="5"/>
    <x v="5"/>
    <s v="G380 - Services"/>
    <s v="DV22352-255100A"/>
    <x v="23"/>
    <x v="23"/>
    <s v="MLE 741 FOREST RD-BOWERS"/>
    <n v="2841.78"/>
  </r>
  <r>
    <n v="202411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x v="3"/>
    <x v="111"/>
    <x v="5"/>
    <x v="5"/>
    <s v="G380 - Services"/>
    <s v="253380B"/>
    <x v="47"/>
    <x v="47"/>
    <s v="PI Services Repl - Prescott"/>
    <n v="2732.13"/>
  </r>
  <r>
    <n v="202411"/>
    <s v="032"/>
    <s v="16025.0106-Plant in Serv-Delay Plnt"/>
    <s v="XX"/>
    <s v="XX"/>
    <s v="0000"/>
    <s v="00000"/>
    <s v="Non Unitized"/>
    <s v="Non-unitized"/>
    <s v="PVC Blanket Servcie Replacement LHC"/>
    <s v="Addition"/>
    <s v="Addition-NonUnit"/>
    <x v="3"/>
    <x v="111"/>
    <x v="5"/>
    <x v="5"/>
    <s v="G380 - Services"/>
    <s v="DH00045-252405S"/>
    <x v="46"/>
    <x v="46"/>
    <s v="PVC Blanket Servcie Replacement LHC"/>
    <n v="30341.62"/>
  </r>
  <r>
    <n v="202411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3"/>
    <x v="111"/>
    <x v="5"/>
    <x v="5"/>
    <s v="G380 - Services"/>
    <s v="DK00044-252404S"/>
    <x v="42"/>
    <x v="42"/>
    <s v="Replace PVC Services in KGM"/>
    <n v="1173.7"/>
  </r>
  <r>
    <n v="202411"/>
    <s v="032"/>
    <s v="16025.0106-Plant in Serv-Delay Plnt"/>
    <s v="XX"/>
    <s v="XX"/>
    <s v="0000"/>
    <s v="00000"/>
    <s v="Non Unitized"/>
    <s v="Non-unitized"/>
    <s v="SYCAMORE VISTA LLC MLE"/>
    <s v="Addition"/>
    <s v="Addition-NonUnit"/>
    <x v="1"/>
    <x v="150"/>
    <x v="5"/>
    <x v="5"/>
    <s v="G380 - Services"/>
    <s v="DV22392-255100A"/>
    <x v="23"/>
    <x v="23"/>
    <s v="SYCAMORE VISTA LLC MLE"/>
    <n v="11185.76"/>
  </r>
  <r>
    <n v="202411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x v="3"/>
    <x v="111"/>
    <x v="5"/>
    <x v="5"/>
    <s v="G380 - Services"/>
    <s v="251380R"/>
    <x v="44"/>
    <x v="44"/>
    <s v="Service Repl - Flag"/>
    <n v="15527.33"/>
  </r>
  <r>
    <n v="202411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3"/>
    <x v="111"/>
    <x v="5"/>
    <x v="5"/>
    <s v="G380 - Services"/>
    <s v="252380R"/>
    <x v="43"/>
    <x v="43"/>
    <s v="Service Repl - King"/>
    <n v="25627.65"/>
  </r>
  <r>
    <n v="202411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x v="3"/>
    <x v="111"/>
    <x v="5"/>
    <x v="5"/>
    <s v="G380 - Services"/>
    <s v="253380R"/>
    <x v="45"/>
    <x v="45"/>
    <s v="Service Repl - Pres"/>
    <n v="21454.54"/>
  </r>
  <r>
    <n v="202411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x v="3"/>
    <x v="111"/>
    <x v="5"/>
    <x v="5"/>
    <s v="G380 - Services"/>
    <s v="256380R"/>
    <x v="40"/>
    <x v="40"/>
    <s v="Service Repl - Santa Cruz"/>
    <n v="8283.6200000000008"/>
  </r>
  <r>
    <n v="202411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3"/>
    <x v="111"/>
    <x v="5"/>
    <x v="5"/>
    <s v="G380 - Services"/>
    <s v="257380R"/>
    <x v="109"/>
    <x v="109"/>
    <s v="Service Repl - Show Low"/>
    <n v="562.08000000000004"/>
  </r>
  <r>
    <n v="202411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3"/>
    <x v="111"/>
    <x v="5"/>
    <x v="5"/>
    <s v="G380 - Services"/>
    <s v="255380R"/>
    <x v="110"/>
    <x v="110"/>
    <s v="Service Repl - Verde"/>
    <n v="892.75"/>
  </r>
  <r>
    <n v="202411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3"/>
    <x v="111"/>
    <x v="5"/>
    <x v="5"/>
    <s v="G380 - Services"/>
    <s v="251380A"/>
    <x v="35"/>
    <x v="35"/>
    <s v="Services - Bl - Flag"/>
    <n v="11009.58"/>
  </r>
  <r>
    <n v="202411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3"/>
    <x v="111"/>
    <x v="5"/>
    <x v="5"/>
    <s v="G380 - Services"/>
    <s v="253380A"/>
    <x v="37"/>
    <x v="37"/>
    <s v="Services - Bl - Pres"/>
    <n v="13685.22"/>
  </r>
  <r>
    <n v="202411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3"/>
    <x v="111"/>
    <x v="5"/>
    <x v="5"/>
    <s v="G380 - Services"/>
    <s v="257380A"/>
    <x v="41"/>
    <x v="41"/>
    <s v="Services - Bl - SL"/>
    <n v="2649.47"/>
  </r>
  <r>
    <n v="202411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x v="3"/>
    <x v="111"/>
    <x v="5"/>
    <x v="5"/>
    <s v="G380 - Services"/>
    <s v="255380A"/>
    <x v="38"/>
    <x v="38"/>
    <s v="Services - Bl - Verde"/>
    <n v="-2361.6"/>
  </r>
  <r>
    <n v="202411"/>
    <s v="032"/>
    <s v="16025.0106-Plant in Serv-Delay Plnt"/>
    <s v="XX"/>
    <s v="XX"/>
    <s v="0000"/>
    <s v="00000"/>
    <s v="Non Unitized"/>
    <s v="Non-unitized"/>
    <s v="South Ranch Phase 3A"/>
    <s v="Addition"/>
    <s v="Addition-NonUnit"/>
    <x v="11"/>
    <x v="44"/>
    <x v="5"/>
    <x v="5"/>
    <s v="G380 - Services"/>
    <s v="DP22349-253100A"/>
    <x v="6"/>
    <x v="6"/>
    <s v="South Ranch Phase 3A"/>
    <n v="1144.3599999999999"/>
  </r>
  <r>
    <n v="202411"/>
    <s v="032"/>
    <s v="16025.0106-Plant in Serv-Delay Plnt"/>
    <s v="XX"/>
    <s v="XX"/>
    <s v="0000"/>
    <s v="00000"/>
    <s v="Non Unitized"/>
    <s v="Non-unitized"/>
    <s v="THE ELKWOOD MLE 1002 N FOURTH ST"/>
    <s v="Addition"/>
    <s v="Addition-NonUnit"/>
    <x v="10"/>
    <x v="137"/>
    <x v="5"/>
    <x v="5"/>
    <s v="G380 - Services"/>
    <s v="DF22271-251100A"/>
    <x v="3"/>
    <x v="3"/>
    <s v="THE ELKWOOD MLE 1002 N FOURTH ST"/>
    <n v="5.9"/>
  </r>
  <r>
    <n v="202411"/>
    <s v="032"/>
    <s v="16025.0106-Plant in Serv-Delay Plnt"/>
    <s v="XX"/>
    <s v="XX"/>
    <s v="0000"/>
    <s v="00000"/>
    <s v="Non Unitized"/>
    <s v="Non-unitized"/>
    <s v="Venice Way MLE"/>
    <s v="Addition"/>
    <s v="Addition-NonUnit"/>
    <x v="11"/>
    <x v="23"/>
    <x v="5"/>
    <x v="5"/>
    <s v="G380 - Services"/>
    <s v="DP22383-253100A"/>
    <x v="6"/>
    <x v="6"/>
    <s v="Venice Way MLE"/>
    <n v="924.04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1380A"/>
    <x v="35"/>
    <x v="35"/>
    <s v="Services - Bl - Flag"/>
    <n v="-2300.5300000000002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2380A"/>
    <x v="36"/>
    <x v="36"/>
    <s v="Install Services - Bl - King"/>
    <n v="-7058.28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3380A"/>
    <x v="37"/>
    <x v="37"/>
    <s v="Services - Bl - Pres"/>
    <n v="-18778.12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7380A"/>
    <x v="41"/>
    <x v="41"/>
    <s v="Services - Bl - SL"/>
    <n v="-1063.69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DK00044-252404S"/>
    <x v="42"/>
    <x v="42"/>
    <s v="Replace PVC Services in KGM"/>
    <n v="0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106"/>
    <x v="5"/>
    <x v="5"/>
    <s v="G380 - Services"/>
    <s v="DF21916-251500B"/>
    <x v="24"/>
    <x v="24"/>
    <s v="MILTON AND UNIVERSITY MAIN REALIGNM"/>
    <n v="-7178.7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106"/>
    <x v="5"/>
    <x v="5"/>
    <s v="G380 - Services"/>
    <s v="DF21916-251500B"/>
    <x v="24"/>
    <x v="24"/>
    <s v="MILTON AND UNIVERSITY MAIN REALIGNM"/>
    <n v="-1592.59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69"/>
    <x v="5"/>
    <x v="5"/>
    <s v="G380 - Services"/>
    <s v="DP22257-253100A"/>
    <x v="6"/>
    <x v="6"/>
    <s v="Jasper Phase 3B"/>
    <n v="-9033.4699999999993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45"/>
    <x v="5"/>
    <x v="5"/>
    <s v="G380 - Services"/>
    <s v="DF22030-251100A"/>
    <x v="3"/>
    <x v="3"/>
    <s v="KACHINA HIGHLANDS PHASE III MLE"/>
    <n v="-9371.26"/>
  </r>
  <r>
    <n v="202412"/>
    <s v="032"/>
    <s v="16025.0106-Plant in Serv-Delay Plnt"/>
    <s v="XX"/>
    <s v="XX"/>
    <s v="0000"/>
    <s v="00000"/>
    <s v="Non Unitized"/>
    <s v="Non-unitized"/>
    <s v="2&quot; PE Main Leak Repair at 2680 Sout"/>
    <s v="Addition"/>
    <s v="Addition-NonUnit"/>
    <x v="12"/>
    <x v="143"/>
    <x v="5"/>
    <x v="5"/>
    <s v="G380 - Services"/>
    <s v="DH22402-252100A"/>
    <x v="8"/>
    <x v="8"/>
    <s v="2&quot; PE Main Leak Repair at 2680 Sout"/>
    <n v="3.39"/>
  </r>
  <r>
    <n v="202412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3"/>
    <x v="111"/>
    <x v="5"/>
    <x v="5"/>
    <s v="G380 - Services"/>
    <s v="252402S"/>
    <x v="21"/>
    <x v="21"/>
    <s v="Drisco Pipe Replacement"/>
    <n v="192011.58"/>
  </r>
  <r>
    <n v="202412"/>
    <s v="032"/>
    <s v="16025.0106-Plant in Serv-Delay Plnt"/>
    <s v="XX"/>
    <s v="XX"/>
    <s v="0000"/>
    <s v="00000"/>
    <s v="Non Unitized"/>
    <s v="Non-unitized"/>
    <s v="Findlay MLE"/>
    <s v="Addition"/>
    <s v="Addition-NonUnit"/>
    <x v="12"/>
    <x v="155"/>
    <x v="5"/>
    <x v="5"/>
    <s v="G380 - Services"/>
    <s v="DP22307-253100A"/>
    <x v="6"/>
    <x v="6"/>
    <s v="Findlay MLE"/>
    <n v="203.76"/>
  </r>
  <r>
    <n v="202412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3"/>
    <x v="111"/>
    <x v="5"/>
    <x v="5"/>
    <s v="G380 - Services"/>
    <s v="252380A"/>
    <x v="36"/>
    <x v="36"/>
    <s v="Install Services - Bl - King"/>
    <n v="6634.34"/>
  </r>
  <r>
    <n v="202412"/>
    <s v="032"/>
    <s v="16025.0106-Plant in Serv-Delay Plnt"/>
    <s v="XX"/>
    <s v="XX"/>
    <s v="0000"/>
    <s v="00000"/>
    <s v="Non Unitized"/>
    <s v="Non-unitized"/>
    <s v="MLE - Walleck Ranch Tract 1961-K"/>
    <s v="Addition"/>
    <s v="Addition-NonUnit"/>
    <x v="1"/>
    <x v="24"/>
    <x v="5"/>
    <x v="5"/>
    <s v="G380 - Services"/>
    <s v="DK22282-252100A"/>
    <x v="8"/>
    <x v="8"/>
    <s v="MLE - Walleck Ranch Tract 1961-K"/>
    <n v="111.44"/>
  </r>
  <r>
    <n v="202412"/>
    <s v="032"/>
    <s v="16025.0106-Plant in Serv-Delay Plnt"/>
    <s v="XX"/>
    <s v="XX"/>
    <s v="0000"/>
    <s v="00000"/>
    <s v="Non Unitized"/>
    <s v="Non-unitized"/>
    <s v="MLE 3461 Oak View Ln - LS"/>
    <s v="Addition"/>
    <s v="Addition-NonUnit"/>
    <x v="11"/>
    <x v="142"/>
    <x v="5"/>
    <x v="5"/>
    <s v="G380 - Services"/>
    <s v="DL22345-257100A"/>
    <x v="2"/>
    <x v="2"/>
    <s v="MLE 3461 Oak View Ln - LS"/>
    <n v="15.82"/>
  </r>
  <r>
    <n v="202412"/>
    <s v="032"/>
    <s v="16025.0106-Plant in Serv-Delay Plnt"/>
    <s v="XX"/>
    <s v="XX"/>
    <s v="0000"/>
    <s v="00000"/>
    <s v="Non Unitized"/>
    <s v="Non-unitized"/>
    <s v="MLE 518 Whispering Pines Ln - PT"/>
    <s v="Addition"/>
    <s v="Addition-NonUnit"/>
    <x v="11"/>
    <x v="143"/>
    <x v="5"/>
    <x v="5"/>
    <s v="G380 - Services"/>
    <s v="DL22357-257100A"/>
    <x v="2"/>
    <x v="2"/>
    <s v="MLE 518 Whispering Pines Ln - PT"/>
    <n v="0.63"/>
  </r>
  <r>
    <n v="202412"/>
    <s v="032"/>
    <s v="16025.0106-Plant in Serv-Delay Plnt"/>
    <s v="XX"/>
    <s v="XX"/>
    <s v="0000"/>
    <s v="00000"/>
    <s v="Non Unitized"/>
    <s v="Non-unitized"/>
    <s v="MLE 741 FOREST RD-BOWERS"/>
    <s v="Addition"/>
    <s v="Addition-NonUnit"/>
    <x v="1"/>
    <x v="55"/>
    <x v="5"/>
    <x v="5"/>
    <s v="G380 - Services"/>
    <s v="DV22352-255100A"/>
    <x v="23"/>
    <x v="23"/>
    <s v="MLE 741 FOREST RD-BOWERS"/>
    <n v="-614.14"/>
  </r>
  <r>
    <n v="202412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x v="3"/>
    <x v="111"/>
    <x v="5"/>
    <x v="5"/>
    <s v="G380 - Services"/>
    <s v="253380B"/>
    <x v="47"/>
    <x v="47"/>
    <s v="PI Services Repl - Prescott"/>
    <n v="3032.16"/>
  </r>
  <r>
    <n v="202412"/>
    <s v="032"/>
    <s v="16025.0106-Plant in Serv-Delay Plnt"/>
    <s v="XX"/>
    <s v="XX"/>
    <s v="0000"/>
    <s v="00000"/>
    <s v="Non Unitized"/>
    <s v="Non-unitized"/>
    <s v="PVC Blanket Servcie Replacement LHC"/>
    <s v="Addition"/>
    <s v="Addition-NonUnit"/>
    <x v="3"/>
    <x v="111"/>
    <x v="5"/>
    <x v="5"/>
    <s v="G380 - Services"/>
    <s v="DH00045-252405S"/>
    <x v="46"/>
    <x v="46"/>
    <s v="PVC Blanket Servcie Replacement LHC"/>
    <n v="35100.11"/>
  </r>
  <r>
    <n v="202412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3"/>
    <x v="111"/>
    <x v="5"/>
    <x v="5"/>
    <s v="G380 - Services"/>
    <s v="DK00044-252404S"/>
    <x v="42"/>
    <x v="42"/>
    <s v="Replace PVC Services in KGM"/>
    <n v="0"/>
  </r>
  <r>
    <n v="202412"/>
    <s v="032"/>
    <s v="16025.0106-Plant in Serv-Delay Plnt"/>
    <s v="XX"/>
    <s v="XX"/>
    <s v="0000"/>
    <s v="00000"/>
    <s v="Non Unitized"/>
    <s v="Non-unitized"/>
    <s v="SYCAMORE VISTA LLC MLE"/>
    <s v="Addition"/>
    <s v="Addition-NonUnit"/>
    <x v="1"/>
    <x v="150"/>
    <x v="5"/>
    <x v="5"/>
    <s v="G380 - Services"/>
    <s v="DV22392-255100A"/>
    <x v="23"/>
    <x v="23"/>
    <s v="SYCAMORE VISTA LLC MLE"/>
    <n v="170.24"/>
  </r>
  <r>
    <n v="202412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x v="3"/>
    <x v="111"/>
    <x v="5"/>
    <x v="5"/>
    <s v="G380 - Services"/>
    <s v="251380R"/>
    <x v="44"/>
    <x v="44"/>
    <s v="Service Repl - Flag"/>
    <n v="-2876.87"/>
  </r>
  <r>
    <n v="202412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3"/>
    <x v="111"/>
    <x v="5"/>
    <x v="5"/>
    <s v="G380 - Services"/>
    <s v="252380R"/>
    <x v="43"/>
    <x v="43"/>
    <s v="Service Repl - King"/>
    <n v="64745.34"/>
  </r>
  <r>
    <n v="202412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x v="3"/>
    <x v="111"/>
    <x v="5"/>
    <x v="5"/>
    <s v="G380 - Services"/>
    <s v="253380R"/>
    <x v="45"/>
    <x v="45"/>
    <s v="Service Repl - Pres"/>
    <n v="25146.82"/>
  </r>
  <r>
    <n v="202412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x v="3"/>
    <x v="111"/>
    <x v="5"/>
    <x v="5"/>
    <s v="G380 - Services"/>
    <s v="256380R"/>
    <x v="40"/>
    <x v="40"/>
    <s v="Service Repl - Santa Cruz"/>
    <n v="1823.47"/>
  </r>
  <r>
    <n v="202412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3"/>
    <x v="111"/>
    <x v="5"/>
    <x v="5"/>
    <s v="G380 - Services"/>
    <s v="257380R"/>
    <x v="109"/>
    <x v="109"/>
    <s v="Service Repl - Show Low"/>
    <n v="-86.86"/>
  </r>
  <r>
    <n v="202412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3"/>
    <x v="111"/>
    <x v="5"/>
    <x v="5"/>
    <s v="G380 - Services"/>
    <s v="255380R"/>
    <x v="110"/>
    <x v="110"/>
    <s v="Service Repl - Verde"/>
    <n v="8610.06"/>
  </r>
  <r>
    <n v="202412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3"/>
    <x v="111"/>
    <x v="5"/>
    <x v="5"/>
    <s v="G380 - Services"/>
    <s v="251380A"/>
    <x v="35"/>
    <x v="35"/>
    <s v="Services - Bl - Flag"/>
    <n v="15966.55"/>
  </r>
  <r>
    <n v="202412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3"/>
    <x v="111"/>
    <x v="5"/>
    <x v="5"/>
    <s v="G380 - Services"/>
    <s v="253380A"/>
    <x v="37"/>
    <x v="37"/>
    <s v="Services - Bl - Pres"/>
    <n v="26088.55"/>
  </r>
  <r>
    <n v="202412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3"/>
    <x v="111"/>
    <x v="5"/>
    <x v="5"/>
    <s v="G380 - Services"/>
    <s v="257380A"/>
    <x v="41"/>
    <x v="41"/>
    <s v="Services - Bl - SL"/>
    <n v="-6493.5"/>
  </r>
  <r>
    <n v="202412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x v="3"/>
    <x v="111"/>
    <x v="5"/>
    <x v="5"/>
    <s v="G380 - Services"/>
    <s v="255380A"/>
    <x v="38"/>
    <x v="38"/>
    <s v="Services - Bl - Verde"/>
    <n v="2055.83"/>
  </r>
  <r>
    <n v="202412"/>
    <s v="032"/>
    <s v="16025.0106-Plant in Serv-Delay Plnt"/>
    <s v="XX"/>
    <s v="XX"/>
    <s v="0000"/>
    <s v="00000"/>
    <s v="Non Unitized"/>
    <s v="Non-unitized"/>
    <s v="South Ranch Phase 3A"/>
    <s v="Addition"/>
    <s v="Addition-NonUnit"/>
    <x v="11"/>
    <x v="44"/>
    <x v="5"/>
    <x v="5"/>
    <s v="G380 - Services"/>
    <s v="DP22349-253100A"/>
    <x v="6"/>
    <x v="6"/>
    <s v="South Ranch Phase 3A"/>
    <n v="-10.78"/>
  </r>
  <r>
    <n v="202412"/>
    <s v="032"/>
    <s v="16025.0106-Plant in Serv-Delay Plnt"/>
    <s v="XX"/>
    <s v="XX"/>
    <s v="0000"/>
    <s v="00000"/>
    <s v="Non Unitized"/>
    <s v="Non-unitized"/>
    <s v="Stringfield Phase 1"/>
    <s v="Addition"/>
    <s v="Addition-NonUnit"/>
    <x v="12"/>
    <x v="156"/>
    <x v="5"/>
    <x v="5"/>
    <s v="G380 - Services"/>
    <s v="DP22033-253100A"/>
    <x v="6"/>
    <x v="6"/>
    <s v="Stringfield Phase 1"/>
    <n v="8242.39"/>
  </r>
  <r>
    <n v="202412"/>
    <s v="032"/>
    <s v="16025.0106-Plant in Serv-Delay Plnt"/>
    <s v="XX"/>
    <s v="XX"/>
    <s v="0000"/>
    <s v="00000"/>
    <s v="Non Unitized"/>
    <s v="Non-unitized"/>
    <s v="Venice Way MLE"/>
    <s v="Addition"/>
    <s v="Addition-NonUnit"/>
    <x v="11"/>
    <x v="23"/>
    <x v="5"/>
    <x v="5"/>
    <s v="G380 - Services"/>
    <s v="DP22383-253100A"/>
    <x v="6"/>
    <x v="6"/>
    <s v="Venice Way MLE"/>
    <n v="236.56"/>
  </r>
  <r>
    <n v="202412"/>
    <s v="032"/>
    <s v="16025.0106-Plant in Serv-Delay Plnt"/>
    <s v="XX"/>
    <s v="XX"/>
    <s v="0000"/>
    <s v="00000"/>
    <s v="Non Unitized"/>
    <s v="Non-unitized"/>
    <s v="W DREAMVIEW TRL MLE"/>
    <s v="Addition"/>
    <s v="Addition-NonUnit"/>
    <x v="12"/>
    <x v="159"/>
    <x v="5"/>
    <x v="5"/>
    <s v="G380 - Services"/>
    <s v="DF22295-251100A"/>
    <x v="3"/>
    <x v="3"/>
    <s v="W DREAMVIEW TRL MLE"/>
    <n v="1402.27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1380A"/>
    <x v="35"/>
    <x v="35"/>
    <s v="Services - Bl - Flag"/>
    <n v="-11009.58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2380A"/>
    <x v="36"/>
    <x v="36"/>
    <s v="Install Services - Bl - King"/>
    <n v="-2864.74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3380A"/>
    <x v="37"/>
    <x v="37"/>
    <s v="Services - Bl - Pres"/>
    <n v="-13685.22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5380A"/>
    <x v="38"/>
    <x v="38"/>
    <s v="Services - Bl - Verde"/>
    <n v="2361.6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7380A"/>
    <x v="41"/>
    <x v="41"/>
    <s v="Services - Bl - SL"/>
    <n v="-2649.47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DK00044-252404S"/>
    <x v="42"/>
    <x v="42"/>
    <s v="Replace PVC Services in KGM"/>
    <n v="-1173.7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137"/>
    <x v="5"/>
    <x v="5"/>
    <s v="G380 - Services"/>
    <s v="DF22271-251100A"/>
    <x v="3"/>
    <x v="3"/>
    <s v="THE ELKWOOD MLE 1002 N FOURTH ST"/>
    <n v="-870.22"/>
  </r>
  <r>
    <n v="202501"/>
    <s v="032"/>
    <s v="16025.0106-Plant in Serv-Delay Plnt"/>
    <s v="XX"/>
    <s v="XX"/>
    <s v="0000"/>
    <s v="00000"/>
    <s v="Non Unitized"/>
    <s v="Non-unitized"/>
    <s v="1800 N GEMINI - FJA MLE"/>
    <s v="Addition"/>
    <s v="Addition-NonUnit"/>
    <x v="7"/>
    <x v="160"/>
    <x v="5"/>
    <x v="5"/>
    <s v="G380 - Services"/>
    <s v="DF22296-251100A"/>
    <x v="3"/>
    <x v="3"/>
    <s v="1800 N GEMINI - FJA MLE"/>
    <n v="429.94"/>
  </r>
  <r>
    <n v="202501"/>
    <s v="032"/>
    <s v="16025.0106-Plant in Serv-Delay Plnt"/>
    <s v="XX"/>
    <s v="XX"/>
    <s v="0000"/>
    <s v="00000"/>
    <s v="Non Unitized"/>
    <s v="Non-unitized"/>
    <s v="2&quot; PE Main Leak Repair at 2680 Sout"/>
    <s v="Addition"/>
    <s v="Addition-NonUnit"/>
    <x v="7"/>
    <x v="143"/>
    <x v="5"/>
    <x v="5"/>
    <s v="G380 - Services"/>
    <s v="DH22402-252100A"/>
    <x v="8"/>
    <x v="8"/>
    <s v="2&quot; PE Main Leak Repair at 2680 Sout"/>
    <n v="0.31"/>
  </r>
  <r>
    <n v="202501"/>
    <s v="032"/>
    <s v="16025.0106-Plant in Serv-Delay Plnt"/>
    <s v="XX"/>
    <s v="XX"/>
    <s v="0000"/>
    <s v="00000"/>
    <s v="Non Unitized"/>
    <s v="Non-unitized"/>
    <s v="251100A - MAINS"/>
    <s v="Addition"/>
    <s v="Addition-NonUnit"/>
    <x v="7"/>
    <x v="45"/>
    <x v="5"/>
    <x v="5"/>
    <s v="G380 - Services"/>
    <s v="DF21922-251100A"/>
    <x v="3"/>
    <x v="3"/>
    <s v="251100A - MAINS"/>
    <n v="552.01"/>
  </r>
  <r>
    <n v="202501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7"/>
    <x v="2"/>
    <x v="5"/>
    <x v="5"/>
    <s v="G380 - Services"/>
    <s v="252402S"/>
    <x v="21"/>
    <x v="21"/>
    <s v="Drisco Pipe Replacement"/>
    <n v="149826.60999999999"/>
  </r>
  <r>
    <n v="202501"/>
    <s v="032"/>
    <s v="16025.0106-Plant in Serv-Delay Plnt"/>
    <s v="XX"/>
    <s v="XX"/>
    <s v="0000"/>
    <s v="00000"/>
    <s v="Non Unitized"/>
    <s v="Non-unitized"/>
    <s v="Findlay MLE"/>
    <s v="Addition"/>
    <s v="Addition-NonUnit"/>
    <x v="7"/>
    <x v="155"/>
    <x v="5"/>
    <x v="5"/>
    <s v="G380 - Services"/>
    <s v="DP22307-253100A"/>
    <x v="6"/>
    <x v="6"/>
    <s v="Findlay MLE"/>
    <n v="34.96"/>
  </r>
  <r>
    <n v="202501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7"/>
    <x v="2"/>
    <x v="5"/>
    <x v="5"/>
    <s v="G380 - Services"/>
    <s v="252380A"/>
    <x v="36"/>
    <x v="36"/>
    <s v="Install Services - Bl - King"/>
    <n v="-11134.12"/>
  </r>
  <r>
    <n v="202501"/>
    <s v="032"/>
    <s v="16025.0106-Plant in Serv-Delay Plnt"/>
    <s v="XX"/>
    <s v="XX"/>
    <s v="0000"/>
    <s v="00000"/>
    <s v="Non Unitized"/>
    <s v="Non-unitized"/>
    <s v="MLE 340 W Cooley - SL"/>
    <s v="Addition"/>
    <s v="Addition-NonUnit"/>
    <x v="7"/>
    <x v="160"/>
    <x v="5"/>
    <x v="5"/>
    <s v="G380 - Services"/>
    <s v="DL22306-257100A"/>
    <x v="2"/>
    <x v="2"/>
    <s v="MLE 340 W Cooley - SL"/>
    <n v="835.06"/>
  </r>
  <r>
    <n v="202501"/>
    <s v="032"/>
    <s v="16025.0106-Plant in Serv-Delay Plnt"/>
    <s v="XX"/>
    <s v="XX"/>
    <s v="0000"/>
    <s v="00000"/>
    <s v="Non Unitized"/>
    <s v="Non-unitized"/>
    <s v="MLE 3461 Oak View Ln - LS"/>
    <s v="Addition"/>
    <s v="Addition-NonUnit"/>
    <x v="7"/>
    <x v="142"/>
    <x v="5"/>
    <x v="5"/>
    <s v="G380 - Services"/>
    <s v="DL22345-257100A"/>
    <x v="2"/>
    <x v="2"/>
    <s v="MLE 3461 Oak View Ln - LS"/>
    <n v="0.03"/>
  </r>
  <r>
    <n v="202501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x v="7"/>
    <x v="2"/>
    <x v="5"/>
    <x v="5"/>
    <s v="G380 - Services"/>
    <s v="253380B"/>
    <x v="47"/>
    <x v="47"/>
    <s v="PI Services Repl - Prescott"/>
    <n v="900.1"/>
  </r>
  <r>
    <n v="202501"/>
    <s v="032"/>
    <s v="16025.0106-Plant in Serv-Delay Plnt"/>
    <s v="XX"/>
    <s v="XX"/>
    <s v="0000"/>
    <s v="00000"/>
    <s v="Non Unitized"/>
    <s v="Non-unitized"/>
    <s v="PINE CANYON CABINS 5-7 MLE"/>
    <s v="Addition"/>
    <s v="Addition-NonUnit"/>
    <x v="7"/>
    <x v="165"/>
    <x v="5"/>
    <x v="5"/>
    <s v="G380 - Services"/>
    <s v="DF21986-251100A"/>
    <x v="3"/>
    <x v="3"/>
    <s v="PINE CANYON CABINS 5-7 MLE"/>
    <n v="109.41"/>
  </r>
  <r>
    <n v="202501"/>
    <s v="032"/>
    <s v="16025.0106-Plant in Serv-Delay Plnt"/>
    <s v="XX"/>
    <s v="XX"/>
    <s v="0000"/>
    <s v="00000"/>
    <s v="Non Unitized"/>
    <s v="Non-unitized"/>
    <s v="PVC Blanket Servcie Replacement LHC"/>
    <s v="Addition"/>
    <s v="Addition-NonUnit"/>
    <x v="7"/>
    <x v="2"/>
    <x v="5"/>
    <x v="5"/>
    <s v="G380 - Services"/>
    <s v="DH00045-252405S"/>
    <x v="46"/>
    <x v="46"/>
    <s v="PVC Blanket Servcie Replacement LHC"/>
    <n v="3393.09"/>
  </r>
  <r>
    <n v="202501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7"/>
    <x v="2"/>
    <x v="5"/>
    <x v="5"/>
    <s v="G380 - Services"/>
    <s v="DK00044-252404S"/>
    <x v="42"/>
    <x v="42"/>
    <s v="Replace PVC Services in KGM"/>
    <n v="8290.31"/>
  </r>
  <r>
    <n v="202501"/>
    <s v="032"/>
    <s v="16025.0106-Plant in Serv-Delay Plnt"/>
    <s v="XX"/>
    <s v="XX"/>
    <s v="0000"/>
    <s v="00000"/>
    <s v="Non Unitized"/>
    <s v="Non-unitized"/>
    <s v="SYCAMORE VISTA LLC MLE"/>
    <s v="Addition"/>
    <s v="Addition-NonUnit"/>
    <x v="7"/>
    <x v="150"/>
    <x v="5"/>
    <x v="5"/>
    <s v="G380 - Services"/>
    <s v="DV22392-255100A"/>
    <x v="23"/>
    <x v="23"/>
    <s v="SYCAMORE VISTA LLC MLE"/>
    <n v="355.16"/>
  </r>
  <r>
    <n v="202501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x v="7"/>
    <x v="2"/>
    <x v="5"/>
    <x v="5"/>
    <s v="G380 - Services"/>
    <s v="251380R"/>
    <x v="44"/>
    <x v="44"/>
    <s v="Service Repl - Flag"/>
    <n v="5318.44"/>
  </r>
  <r>
    <n v="202501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7"/>
    <x v="2"/>
    <x v="5"/>
    <x v="5"/>
    <s v="G380 - Services"/>
    <s v="252380R"/>
    <x v="43"/>
    <x v="43"/>
    <s v="Service Repl - King"/>
    <n v="785.39"/>
  </r>
  <r>
    <n v="202501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x v="7"/>
    <x v="2"/>
    <x v="5"/>
    <x v="5"/>
    <s v="G380 - Services"/>
    <s v="253380R"/>
    <x v="45"/>
    <x v="45"/>
    <s v="Service Repl - Pres"/>
    <n v="24843.21"/>
  </r>
  <r>
    <n v="202501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x v="7"/>
    <x v="2"/>
    <x v="5"/>
    <x v="5"/>
    <s v="G380 - Services"/>
    <s v="256380R"/>
    <x v="40"/>
    <x v="40"/>
    <s v="Service Repl - Santa Cruz"/>
    <n v="-6.96"/>
  </r>
  <r>
    <n v="202501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7"/>
    <x v="2"/>
    <x v="5"/>
    <x v="5"/>
    <s v="G380 - Services"/>
    <s v="257380R"/>
    <x v="109"/>
    <x v="109"/>
    <s v="Service Repl - Show Low"/>
    <n v="-1592.23"/>
  </r>
  <r>
    <n v="202501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7"/>
    <x v="2"/>
    <x v="5"/>
    <x v="5"/>
    <s v="G380 - Services"/>
    <s v="255380R"/>
    <x v="110"/>
    <x v="110"/>
    <s v="Service Repl - Verde"/>
    <n v="-2304.2800000000002"/>
  </r>
  <r>
    <n v="202501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7"/>
    <x v="2"/>
    <x v="5"/>
    <x v="5"/>
    <s v="G380 - Services"/>
    <s v="251380A"/>
    <x v="35"/>
    <x v="35"/>
    <s v="Services - Bl - Flag"/>
    <n v="28181.86"/>
  </r>
  <r>
    <n v="202501"/>
    <s v="032"/>
    <s v="16025.0106-Plant in Serv-Delay Plnt"/>
    <s v="XX"/>
    <s v="XX"/>
    <s v="0000"/>
    <s v="00000"/>
    <s v="Non Unitized"/>
    <s v="Non-unitized"/>
    <s v="Services - Bl - Nog"/>
    <s v="Addition"/>
    <s v="Addition-NonUnit"/>
    <x v="7"/>
    <x v="2"/>
    <x v="5"/>
    <x v="5"/>
    <s v="G380 - Services"/>
    <s v="256380A"/>
    <x v="39"/>
    <x v="39"/>
    <s v="Services - Bl - Nog"/>
    <n v="-411"/>
  </r>
  <r>
    <n v="202501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7"/>
    <x v="2"/>
    <x v="5"/>
    <x v="5"/>
    <s v="G380 - Services"/>
    <s v="253380A"/>
    <x v="37"/>
    <x v="37"/>
    <s v="Services - Bl - Pres"/>
    <n v="16226.15"/>
  </r>
  <r>
    <n v="202501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7"/>
    <x v="2"/>
    <x v="5"/>
    <x v="5"/>
    <s v="G380 - Services"/>
    <s v="257380A"/>
    <x v="41"/>
    <x v="41"/>
    <s v="Services - Bl - SL"/>
    <n v="-10130.280000000001"/>
  </r>
  <r>
    <n v="202501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x v="7"/>
    <x v="2"/>
    <x v="5"/>
    <x v="5"/>
    <s v="G380 - Services"/>
    <s v="255380A"/>
    <x v="38"/>
    <x v="38"/>
    <s v="Services - Bl - Verde"/>
    <n v="1578.09"/>
  </r>
  <r>
    <n v="202501"/>
    <s v="032"/>
    <s v="16025.0106-Plant in Serv-Delay Plnt"/>
    <s v="XX"/>
    <s v="XX"/>
    <s v="0000"/>
    <s v="00000"/>
    <s v="Non Unitized"/>
    <s v="Non-unitized"/>
    <s v="Stringfield Phase 1"/>
    <s v="Addition"/>
    <s v="Addition-NonUnit"/>
    <x v="7"/>
    <x v="156"/>
    <x v="5"/>
    <x v="5"/>
    <s v="G380 - Services"/>
    <s v="DP22033-253100A"/>
    <x v="6"/>
    <x v="6"/>
    <s v="Stringfield Phase 1"/>
    <n v="294.95"/>
  </r>
  <r>
    <n v="202501"/>
    <s v="032"/>
    <s v="16025.0106-Plant in Serv-Delay Plnt"/>
    <s v="XX"/>
    <s v="XX"/>
    <s v="0000"/>
    <s v="00000"/>
    <s v="Non Unitized"/>
    <s v="Non-unitized"/>
    <s v="Venice Way MLE"/>
    <s v="Addition"/>
    <s v="Addition-NonUnit"/>
    <x v="7"/>
    <x v="23"/>
    <x v="5"/>
    <x v="5"/>
    <s v="G380 - Services"/>
    <s v="DP22383-253100A"/>
    <x v="6"/>
    <x v="6"/>
    <s v="Venice Way MLE"/>
    <n v="-8.4700000000000006"/>
  </r>
  <r>
    <n v="202501"/>
    <s v="032"/>
    <s v="16025.0106-Plant in Serv-Delay Plnt"/>
    <s v="XX"/>
    <s v="XX"/>
    <s v="0000"/>
    <s v="00000"/>
    <s v="Non Unitized"/>
    <s v="Non-unitized"/>
    <s v="W DREAMVIEW TRL MLE"/>
    <s v="Addition"/>
    <s v="Addition-NonUnit"/>
    <x v="7"/>
    <x v="159"/>
    <x v="5"/>
    <x v="5"/>
    <s v="G380 - Services"/>
    <s v="DF22295-251100A"/>
    <x v="3"/>
    <x v="3"/>
    <s v="W DREAMVIEW TRL MLE"/>
    <n v="581.04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1380A"/>
    <x v="35"/>
    <x v="35"/>
    <s v="Services - Bl - Flag"/>
    <n v="-15966.55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2380A"/>
    <x v="36"/>
    <x v="36"/>
    <s v="Install Services - Bl - King"/>
    <n v="-6634.34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2380R"/>
    <x v="43"/>
    <x v="43"/>
    <s v="Service Repl - King"/>
    <n v="-182635.19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2402S"/>
    <x v="21"/>
    <x v="21"/>
    <s v="Drisco Pipe Replacement"/>
    <n v="-831242.98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3380A"/>
    <x v="37"/>
    <x v="37"/>
    <s v="Services - Bl - Pres"/>
    <n v="-26088.55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5380A"/>
    <x v="38"/>
    <x v="38"/>
    <s v="Services - Bl - Verde"/>
    <n v="-2055.83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7380A"/>
    <x v="41"/>
    <x v="41"/>
    <s v="Services - Bl - SL"/>
    <n v="6493.5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DH00045-252405S"/>
    <x v="46"/>
    <x v="46"/>
    <s v="PVC Blanket Servcie Replacement LHC"/>
    <n v="-411170.13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DK00044-252404S"/>
    <x v="42"/>
    <x v="42"/>
    <s v="Replace PVC Services in KGM"/>
    <n v="0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138"/>
    <x v="5"/>
    <x v="5"/>
    <s v="G380 - Services"/>
    <s v="DF22106-251100A"/>
    <x v="3"/>
    <x v="3"/>
    <s v="ASPEN RIDGE ESTATES IIA-APPALOOSA S"/>
    <n v="-1389.55"/>
  </r>
  <r>
    <n v="202502"/>
    <s v="032"/>
    <s v="16025.0106-Plant in Serv-Delay Plnt"/>
    <s v="XX"/>
    <s v="XX"/>
    <s v="0000"/>
    <s v="00000"/>
    <s v="Non Unitized"/>
    <s v="Non-unitized"/>
    <s v="1800 N GEMINI - FJA MLE"/>
    <s v="Addition"/>
    <s v="Addition-NonUnit"/>
    <x v="13"/>
    <x v="160"/>
    <x v="5"/>
    <x v="5"/>
    <s v="G380 - Services"/>
    <s v="DF22296-251100A"/>
    <x v="3"/>
    <x v="3"/>
    <s v="1800 N GEMINI - FJA MLE"/>
    <n v="142.75"/>
  </r>
  <r>
    <n v="202502"/>
    <s v="032"/>
    <s v="16025.0106-Plant in Serv-Delay Plnt"/>
    <s v="XX"/>
    <s v="XX"/>
    <s v="0000"/>
    <s v="00000"/>
    <s v="Non Unitized"/>
    <s v="Non-unitized"/>
    <s v="2&quot; PE Main Leak Repair at 2680 Sout"/>
    <s v="Addition"/>
    <s v="Addition-NonUnit"/>
    <x v="13"/>
    <x v="143"/>
    <x v="5"/>
    <x v="5"/>
    <s v="G380 - Services"/>
    <s v="DH22402-252100A"/>
    <x v="8"/>
    <x v="8"/>
    <s v="2&quot; PE Main Leak Repair at 2680 Sout"/>
    <n v="8.67"/>
  </r>
  <r>
    <n v="202502"/>
    <s v="032"/>
    <s v="16025.0106-Plant in Serv-Delay Plnt"/>
    <s v="XX"/>
    <s v="XX"/>
    <s v="0000"/>
    <s v="00000"/>
    <s v="Non Unitized"/>
    <s v="Non-unitized"/>
    <s v="2&quot; PVC MAIN REPLACEMENT AT 1700 ANI"/>
    <s v="Addition"/>
    <s v="Addition-NonUnit"/>
    <x v="13"/>
    <x v="168"/>
    <x v="5"/>
    <x v="5"/>
    <s v="G380 - Services"/>
    <s v="DH22450-252100A"/>
    <x v="8"/>
    <x v="8"/>
    <s v="2&quot; PVC MAIN REPLACEMENT AT 1700 ANI"/>
    <n v="1.68"/>
  </r>
  <r>
    <n v="202502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7"/>
    <x v="2"/>
    <x v="5"/>
    <x v="5"/>
    <s v="G380 - Services"/>
    <s v="252402S"/>
    <x v="21"/>
    <x v="21"/>
    <s v="Drisco Pipe Replacement"/>
    <n v="115483.04"/>
  </r>
  <r>
    <n v="202502"/>
    <s v="032"/>
    <s v="16025.0106-Plant in Serv-Delay Plnt"/>
    <s v="XX"/>
    <s v="XX"/>
    <s v="0000"/>
    <s v="00000"/>
    <s v="Non Unitized"/>
    <s v="Non-unitized"/>
    <s v="Findlay MLE"/>
    <s v="Addition"/>
    <s v="Addition-NonUnit"/>
    <x v="13"/>
    <x v="155"/>
    <x v="5"/>
    <x v="5"/>
    <s v="G380 - Services"/>
    <s v="DP22307-253100A"/>
    <x v="6"/>
    <x v="6"/>
    <s v="Findlay MLE"/>
    <n v="4.3"/>
  </r>
  <r>
    <n v="202502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7"/>
    <x v="2"/>
    <x v="5"/>
    <x v="5"/>
    <s v="G380 - Services"/>
    <s v="252380A"/>
    <x v="36"/>
    <x v="36"/>
    <s v="Install Services - Bl - King"/>
    <n v="59.25"/>
  </r>
  <r>
    <n v="202502"/>
    <s v="032"/>
    <s v="16025.0106-Plant in Serv-Delay Plnt"/>
    <s v="XX"/>
    <s v="XX"/>
    <s v="0000"/>
    <s v="00000"/>
    <s v="Non Unitized"/>
    <s v="Non-unitized"/>
    <s v="MLE 340 W Cooley - SL"/>
    <s v="Addition"/>
    <s v="Addition-NonUnit"/>
    <x v="13"/>
    <x v="160"/>
    <x v="5"/>
    <x v="5"/>
    <s v="G380 - Services"/>
    <s v="DL22306-257100A"/>
    <x v="2"/>
    <x v="2"/>
    <s v="MLE 340 W Cooley - SL"/>
    <n v="740.61"/>
  </r>
  <r>
    <n v="202502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x v="7"/>
    <x v="2"/>
    <x v="5"/>
    <x v="5"/>
    <s v="G380 - Services"/>
    <s v="253380B"/>
    <x v="47"/>
    <x v="47"/>
    <s v="PI Services Repl - Prescott"/>
    <n v="57.8"/>
  </r>
  <r>
    <n v="202502"/>
    <s v="032"/>
    <s v="16025.0106-Plant in Serv-Delay Plnt"/>
    <s v="XX"/>
    <s v="XX"/>
    <s v="0000"/>
    <s v="00000"/>
    <s v="Non Unitized"/>
    <s v="Non-unitized"/>
    <s v="PINE CANYON CABINS 5-7 MLE"/>
    <s v="Addition"/>
    <s v="Addition-NonUnit"/>
    <x v="13"/>
    <x v="165"/>
    <x v="5"/>
    <x v="5"/>
    <s v="G380 - Services"/>
    <s v="DF21986-251100A"/>
    <x v="3"/>
    <x v="3"/>
    <s v="PINE CANYON CABINS 5-7 MLE"/>
    <n v="3.14"/>
  </r>
  <r>
    <n v="202502"/>
    <s v="032"/>
    <s v="16025.0106-Plant in Serv-Delay Plnt"/>
    <s v="XX"/>
    <s v="XX"/>
    <s v="0000"/>
    <s v="00000"/>
    <s v="Non Unitized"/>
    <s v="Non-unitized"/>
    <s v="PVC Blanket Servcie Replacement LHC"/>
    <s v="Addition"/>
    <s v="Addition-NonUnit"/>
    <x v="7"/>
    <x v="2"/>
    <x v="5"/>
    <x v="5"/>
    <s v="G380 - Services"/>
    <s v="DH00045-252405S"/>
    <x v="46"/>
    <x v="46"/>
    <s v="PVC Blanket Servcie Replacement LHC"/>
    <n v="1458.01"/>
  </r>
  <r>
    <n v="202502"/>
    <s v="032"/>
    <s v="16025.0106-Plant in Serv-Delay Plnt"/>
    <s v="XX"/>
    <s v="XX"/>
    <s v="0000"/>
    <s v="00000"/>
    <s v="Non Unitized"/>
    <s v="Non-unitized"/>
    <s v="RUDD TANK RD MLE"/>
    <s v="Addition"/>
    <s v="Addition-NonUnit"/>
    <x v="13"/>
    <x v="77"/>
    <x v="5"/>
    <x v="5"/>
    <s v="G380 - Services"/>
    <s v="DF21888-251100A"/>
    <x v="3"/>
    <x v="3"/>
    <s v="RUDD TANK RD MLE"/>
    <n v="4737.3599999999997"/>
  </r>
  <r>
    <n v="202502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7"/>
    <x v="2"/>
    <x v="5"/>
    <x v="5"/>
    <s v="G380 - Services"/>
    <s v="DK00044-252404S"/>
    <x v="42"/>
    <x v="42"/>
    <s v="Replace PVC Services in KGM"/>
    <n v="2940.2"/>
  </r>
  <r>
    <n v="202502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x v="7"/>
    <x v="2"/>
    <x v="5"/>
    <x v="5"/>
    <s v="G380 - Services"/>
    <s v="251380R"/>
    <x v="44"/>
    <x v="44"/>
    <s v="Service Repl - Flag"/>
    <n v="-4660.33"/>
  </r>
  <r>
    <n v="202502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7"/>
    <x v="2"/>
    <x v="5"/>
    <x v="5"/>
    <s v="G380 - Services"/>
    <s v="252380R"/>
    <x v="43"/>
    <x v="43"/>
    <s v="Service Repl - King"/>
    <n v="34796.230000000003"/>
  </r>
  <r>
    <n v="202502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x v="7"/>
    <x v="2"/>
    <x v="5"/>
    <x v="5"/>
    <s v="G380 - Services"/>
    <s v="253380R"/>
    <x v="45"/>
    <x v="45"/>
    <s v="Service Repl - Pres"/>
    <n v="29557.24"/>
  </r>
  <r>
    <n v="202502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x v="7"/>
    <x v="2"/>
    <x v="5"/>
    <x v="5"/>
    <s v="G380 - Services"/>
    <s v="256380R"/>
    <x v="40"/>
    <x v="40"/>
    <s v="Service Repl - Santa Cruz"/>
    <n v="-193.62"/>
  </r>
  <r>
    <n v="202502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7"/>
    <x v="2"/>
    <x v="5"/>
    <x v="5"/>
    <s v="G380 - Services"/>
    <s v="257380R"/>
    <x v="109"/>
    <x v="109"/>
    <s v="Service Repl - Show Low"/>
    <n v="9678.01"/>
  </r>
  <r>
    <n v="202502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7"/>
    <x v="2"/>
    <x v="5"/>
    <x v="5"/>
    <s v="G380 - Services"/>
    <s v="255380R"/>
    <x v="110"/>
    <x v="110"/>
    <s v="Service Repl - Verde"/>
    <n v="3509.89"/>
  </r>
  <r>
    <n v="202502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7"/>
    <x v="2"/>
    <x v="5"/>
    <x v="5"/>
    <s v="G380 - Services"/>
    <s v="251380A"/>
    <x v="35"/>
    <x v="35"/>
    <s v="Services - Bl - Flag"/>
    <n v="32818.86"/>
  </r>
  <r>
    <n v="202502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7"/>
    <x v="2"/>
    <x v="5"/>
    <x v="5"/>
    <s v="G380 - Services"/>
    <s v="253380A"/>
    <x v="37"/>
    <x v="37"/>
    <s v="Services - Bl - Pres"/>
    <n v="32625.54"/>
  </r>
  <r>
    <n v="202502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7"/>
    <x v="2"/>
    <x v="5"/>
    <x v="5"/>
    <s v="G380 - Services"/>
    <s v="257380A"/>
    <x v="41"/>
    <x v="41"/>
    <s v="Services - Bl - SL"/>
    <n v="1005.73"/>
  </r>
  <r>
    <n v="202502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x v="7"/>
    <x v="2"/>
    <x v="5"/>
    <x v="5"/>
    <s v="G380 - Services"/>
    <s v="255380A"/>
    <x v="38"/>
    <x v="38"/>
    <s v="Services - Bl - Verde"/>
    <n v="3519.05"/>
  </r>
  <r>
    <n v="202502"/>
    <s v="032"/>
    <s v="16025.0106-Plant in Serv-Delay Plnt"/>
    <s v="XX"/>
    <s v="XX"/>
    <s v="0000"/>
    <s v="00000"/>
    <s v="Non Unitized"/>
    <s v="Non-unitized"/>
    <s v="Stringfield Phase 1"/>
    <s v="Addition"/>
    <s v="Addition-NonUnit"/>
    <x v="13"/>
    <x v="156"/>
    <x v="5"/>
    <x v="5"/>
    <s v="G380 - Services"/>
    <s v="DP22033-253100A"/>
    <x v="6"/>
    <x v="6"/>
    <s v="Stringfield Phase 1"/>
    <n v="337.94"/>
  </r>
  <r>
    <n v="202502"/>
    <s v="032"/>
    <s v="16025.0106-Plant in Serv-Delay Plnt"/>
    <s v="XX"/>
    <s v="XX"/>
    <s v="0000"/>
    <s v="00000"/>
    <s v="Non Unitized"/>
    <s v="Non-unitized"/>
    <s v="W DREAMVIEW TRL MLE"/>
    <s v="Addition"/>
    <s v="Addition-NonUnit"/>
    <x v="13"/>
    <x v="159"/>
    <x v="5"/>
    <x v="5"/>
    <s v="G380 - Services"/>
    <s v="DF22295-251100A"/>
    <x v="3"/>
    <x v="3"/>
    <s v="W DREAMVIEW TRL MLE"/>
    <n v="47.37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6"/>
    <x v="215"/>
    <x v="5"/>
    <x v="5"/>
    <s v="G380 - Services"/>
    <s v="253380B"/>
    <x v="47"/>
    <x v="47"/>
    <s v="PI Services Repl - Prescott"/>
    <n v="-4714.6499999999996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8"/>
    <x v="211"/>
    <x v="5"/>
    <x v="5"/>
    <s v="G380 - Services"/>
    <s v="253380B"/>
    <x v="47"/>
    <x v="47"/>
    <s v="PI Services Repl - Prescott"/>
    <n v="-5216.76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6"/>
    <x v="216"/>
    <x v="5"/>
    <x v="5"/>
    <s v="G380 - Services"/>
    <s v="253380B"/>
    <x v="47"/>
    <x v="47"/>
    <s v="PI Services Repl - Prescott"/>
    <n v="-3824.68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7"/>
    <x v="217"/>
    <x v="5"/>
    <x v="5"/>
    <s v="G380 - Services"/>
    <s v="253380B"/>
    <x v="47"/>
    <x v="47"/>
    <s v="PI Services Repl - Prescott"/>
    <n v="-27476.95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5"/>
    <x v="214"/>
    <x v="5"/>
    <x v="5"/>
    <s v="G380 - Services"/>
    <s v="253380B"/>
    <x v="47"/>
    <x v="47"/>
    <s v="PI Services Repl - Prescott"/>
    <n v="6470.5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3380B"/>
    <x v="47"/>
    <x v="47"/>
    <s v="PI Services Repl - Prescott"/>
    <n v="-45787.21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20"/>
    <x v="5"/>
    <x v="5"/>
    <s v="G380 - Services"/>
    <s v="DP22245-253100A"/>
    <x v="6"/>
    <x v="6"/>
    <s v="Jasper Phase 3A"/>
    <n v="-6799.83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143"/>
    <x v="5"/>
    <x v="5"/>
    <s v="G380 - Services"/>
    <s v="DL22357-257100A"/>
    <x v="2"/>
    <x v="2"/>
    <s v="MLE 518 Whispering Pines Ln - PT"/>
    <n v="-366.24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44"/>
    <x v="5"/>
    <x v="5"/>
    <s v="G380 - Services"/>
    <s v="DP22349-253100A"/>
    <x v="6"/>
    <x v="6"/>
    <s v="South Ranch Phase 3A"/>
    <n v="-5562.15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1380A"/>
    <x v="35"/>
    <x v="35"/>
    <s v="Services - Bl - Flag"/>
    <n v="-28181.86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2380A"/>
    <x v="36"/>
    <x v="36"/>
    <s v="Install Services - Bl - King"/>
    <n v="11134.12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2402S"/>
    <x v="21"/>
    <x v="21"/>
    <s v="Drisco Pipe Replacement"/>
    <n v="-149826.60999999999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3380A"/>
    <x v="37"/>
    <x v="37"/>
    <s v="Services - Bl - Pres"/>
    <n v="-16226.15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3380B"/>
    <x v="47"/>
    <x v="47"/>
    <s v="PI Services Repl - Prescott"/>
    <n v="-900.1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5380A"/>
    <x v="38"/>
    <x v="38"/>
    <s v="Services - Bl - Verde"/>
    <n v="-1578.09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6380A"/>
    <x v="39"/>
    <x v="39"/>
    <s v="Services - Bl - Nog"/>
    <n v="411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7380A"/>
    <x v="41"/>
    <x v="41"/>
    <s v="Services - Bl - SL"/>
    <n v="10130.280000000001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DH00045-252405S"/>
    <x v="46"/>
    <x v="46"/>
    <s v="PVC Blanket Servcie Replacement LHC"/>
    <n v="-3393.09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DK00044-252404S"/>
    <x v="42"/>
    <x v="42"/>
    <s v="Replace PVC Services in KGM"/>
    <n v="-8290.31"/>
  </r>
  <r>
    <n v="202503"/>
    <s v="032"/>
    <s v="16025.0106-Plant in Serv-Delay Plnt"/>
    <s v="XX"/>
    <s v="XX"/>
    <s v="0000"/>
    <s v="00000"/>
    <s v="Non Unitized"/>
    <s v="Non-unitized"/>
    <s v="1464 DAVIDSON DR MLE"/>
    <s v="Addition"/>
    <s v="Addition-NonUnit"/>
    <x v="2"/>
    <x v="175"/>
    <x v="5"/>
    <x v="5"/>
    <s v="G380 - Services"/>
    <s v="DV22455-255100A"/>
    <x v="23"/>
    <x v="23"/>
    <s v="1464 DAVIDSON DR MLE"/>
    <n v="372.1"/>
  </r>
  <r>
    <n v="202503"/>
    <s v="032"/>
    <s v="16025.0106-Plant in Serv-Delay Plnt"/>
    <s v="XX"/>
    <s v="XX"/>
    <s v="0000"/>
    <s v="00000"/>
    <s v="Non Unitized"/>
    <s v="Non-unitized"/>
    <s v="1800 N GEMINI - FJA MLE"/>
    <s v="Addition"/>
    <s v="Addition-NonUnit"/>
    <x v="2"/>
    <x v="160"/>
    <x v="5"/>
    <x v="5"/>
    <s v="G380 - Services"/>
    <s v="DF22296-251100A"/>
    <x v="3"/>
    <x v="3"/>
    <s v="1800 N GEMINI - FJA MLE"/>
    <n v="19.28"/>
  </r>
  <r>
    <n v="202503"/>
    <s v="032"/>
    <s v="16025.0106-Plant in Serv-Delay Plnt"/>
    <s v="XX"/>
    <s v="XX"/>
    <s v="0000"/>
    <s v="00000"/>
    <s v="Non Unitized"/>
    <s v="Non-unitized"/>
    <s v="2&quot; PVC MAIN REPLACEMENT AT 1700 ANI"/>
    <s v="Addition"/>
    <s v="Addition-NonUnit"/>
    <x v="2"/>
    <x v="168"/>
    <x v="5"/>
    <x v="5"/>
    <s v="G380 - Services"/>
    <s v="DH22450-252100A"/>
    <x v="8"/>
    <x v="8"/>
    <s v="2&quot; PVC MAIN REPLACEMENT AT 1700 ANI"/>
    <n v="15.69"/>
  </r>
  <r>
    <n v="202503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2"/>
    <x v="46"/>
    <x v="5"/>
    <x v="5"/>
    <s v="G380 - Services"/>
    <s v="DP22333-253100A"/>
    <x v="6"/>
    <x v="6"/>
    <s v="Division S. MLE"/>
    <n v="17.11"/>
  </r>
  <r>
    <n v="202503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7"/>
    <x v="2"/>
    <x v="5"/>
    <x v="5"/>
    <s v="G380 - Services"/>
    <s v="252402S"/>
    <x v="21"/>
    <x v="21"/>
    <s v="Drisco Pipe Replacement"/>
    <n v="261978.8"/>
  </r>
  <r>
    <n v="202503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7"/>
    <x v="2"/>
    <x v="5"/>
    <x v="5"/>
    <s v="G380 - Services"/>
    <s v="252380A"/>
    <x v="36"/>
    <x v="36"/>
    <s v="Install Services - Bl - King"/>
    <n v="5461.74"/>
  </r>
  <r>
    <n v="202503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x v="2"/>
    <x v="181"/>
    <x v="5"/>
    <x v="5"/>
    <s v="G380 - Services"/>
    <s v="DK22445-252100A"/>
    <x v="8"/>
    <x v="8"/>
    <s v="MLE - Kingman Crossing Tract E"/>
    <n v="12152.56"/>
  </r>
  <r>
    <n v="202503"/>
    <s v="032"/>
    <s v="16025.0106-Plant in Serv-Delay Plnt"/>
    <s v="XX"/>
    <s v="XX"/>
    <s v="0000"/>
    <s v="00000"/>
    <s v="Non Unitized"/>
    <s v="Non-unitized"/>
    <s v="MLE 25 S Foothills Blvd - TY"/>
    <s v="Addition"/>
    <s v="Addition-NonUnit"/>
    <x v="2"/>
    <x v="172"/>
    <x v="5"/>
    <x v="5"/>
    <s v="G380 - Services"/>
    <s v="DL22407-257100A"/>
    <x v="2"/>
    <x v="2"/>
    <s v="MLE 25 S Foothills Blvd - TY"/>
    <n v="176.35"/>
  </r>
  <r>
    <n v="202503"/>
    <s v="032"/>
    <s v="16025.0106-Plant in Serv-Delay Plnt"/>
    <s v="XX"/>
    <s v="XX"/>
    <s v="0000"/>
    <s v="00000"/>
    <s v="Non Unitized"/>
    <s v="Non-unitized"/>
    <s v="MLE 340 W Cooley - SL"/>
    <s v="Addition"/>
    <s v="Addition-NonUnit"/>
    <x v="2"/>
    <x v="160"/>
    <x v="5"/>
    <x v="5"/>
    <s v="G380 - Services"/>
    <s v="DL22306-257100A"/>
    <x v="2"/>
    <x v="2"/>
    <s v="MLE 340 W Cooley - SL"/>
    <n v="277.04000000000002"/>
  </r>
  <r>
    <n v="202503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x v="7"/>
    <x v="2"/>
    <x v="5"/>
    <x v="5"/>
    <s v="G380 - Services"/>
    <s v="253380B"/>
    <x v="47"/>
    <x v="47"/>
    <s v="PI Services Repl - Prescott"/>
    <n v="1241.8599999999999"/>
  </r>
  <r>
    <n v="202503"/>
    <s v="032"/>
    <s v="16025.0106-Plant in Serv-Delay Plnt"/>
    <s v="XX"/>
    <s v="XX"/>
    <s v="0000"/>
    <s v="00000"/>
    <s v="Non Unitized"/>
    <s v="Non-unitized"/>
    <s v="PINE CANYON CABINS 5-7 MLE"/>
    <s v="Addition"/>
    <s v="Addition-NonUnit"/>
    <x v="2"/>
    <x v="165"/>
    <x v="5"/>
    <x v="5"/>
    <s v="G380 - Services"/>
    <s v="DF21986-251100A"/>
    <x v="3"/>
    <x v="3"/>
    <s v="PINE CANYON CABINS 5-7 MLE"/>
    <n v="16.66"/>
  </r>
  <r>
    <n v="202503"/>
    <s v="032"/>
    <s v="16025.0106-Plant in Serv-Delay Plnt"/>
    <s v="XX"/>
    <s v="XX"/>
    <s v="0000"/>
    <s v="00000"/>
    <s v="Non Unitized"/>
    <s v="Non-unitized"/>
    <s v="PVC Blanket Servcie Replacement LHC"/>
    <s v="Addition"/>
    <s v="Addition-NonUnit"/>
    <x v="7"/>
    <x v="2"/>
    <x v="5"/>
    <x v="5"/>
    <s v="G380 - Services"/>
    <s v="DH00045-252405S"/>
    <x v="46"/>
    <x v="46"/>
    <s v="PVC Blanket Servcie Replacement LHC"/>
    <n v="13076.24"/>
  </r>
  <r>
    <n v="202503"/>
    <s v="032"/>
    <s v="16025.0106-Plant in Serv-Delay Plnt"/>
    <s v="XX"/>
    <s v="XX"/>
    <s v="0000"/>
    <s v="00000"/>
    <s v="Non Unitized"/>
    <s v="Non-unitized"/>
    <s v="RUDD TANK RD MLE"/>
    <s v="Addition"/>
    <s v="Addition-NonUnit"/>
    <x v="2"/>
    <x v="77"/>
    <x v="5"/>
    <x v="5"/>
    <s v="G380 - Services"/>
    <s v="DF21888-251100A"/>
    <x v="3"/>
    <x v="3"/>
    <s v="RUDD TANK RD MLE"/>
    <n v="562.49"/>
  </r>
  <r>
    <n v="202503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7"/>
    <x v="2"/>
    <x v="5"/>
    <x v="5"/>
    <s v="G380 - Services"/>
    <s v="DK00044-252404S"/>
    <x v="42"/>
    <x v="42"/>
    <s v="Replace PVC Services in KGM"/>
    <n v="0"/>
  </r>
  <r>
    <n v="202503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x v="7"/>
    <x v="2"/>
    <x v="5"/>
    <x v="5"/>
    <s v="G380 - Services"/>
    <s v="251380R"/>
    <x v="44"/>
    <x v="44"/>
    <s v="Service Repl - Flag"/>
    <n v="6851.39"/>
  </r>
  <r>
    <n v="202503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7"/>
    <x v="2"/>
    <x v="5"/>
    <x v="5"/>
    <s v="G380 - Services"/>
    <s v="252380R"/>
    <x v="43"/>
    <x v="43"/>
    <s v="Service Repl - King"/>
    <n v="31657.64"/>
  </r>
  <r>
    <n v="202503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x v="7"/>
    <x v="2"/>
    <x v="5"/>
    <x v="5"/>
    <s v="G380 - Services"/>
    <s v="253380R"/>
    <x v="45"/>
    <x v="45"/>
    <s v="Service Repl - Pres"/>
    <n v="13238.12"/>
  </r>
  <r>
    <n v="202503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7"/>
    <x v="2"/>
    <x v="5"/>
    <x v="5"/>
    <s v="G380 - Services"/>
    <s v="257380R"/>
    <x v="109"/>
    <x v="109"/>
    <s v="Service Repl - Show Low"/>
    <n v="5113.2"/>
  </r>
  <r>
    <n v="202503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7"/>
    <x v="2"/>
    <x v="5"/>
    <x v="5"/>
    <s v="G380 - Services"/>
    <s v="255380R"/>
    <x v="110"/>
    <x v="110"/>
    <s v="Service Repl - Verde"/>
    <n v="961.99"/>
  </r>
  <r>
    <n v="202503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7"/>
    <x v="2"/>
    <x v="5"/>
    <x v="5"/>
    <s v="G380 - Services"/>
    <s v="251380A"/>
    <x v="35"/>
    <x v="35"/>
    <s v="Services - Bl - Flag"/>
    <n v="10028.01"/>
  </r>
  <r>
    <n v="202503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7"/>
    <x v="2"/>
    <x v="5"/>
    <x v="5"/>
    <s v="G380 - Services"/>
    <s v="253380A"/>
    <x v="37"/>
    <x v="37"/>
    <s v="Services - Bl - Pres"/>
    <n v="7911.75"/>
  </r>
  <r>
    <n v="202503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7"/>
    <x v="2"/>
    <x v="5"/>
    <x v="5"/>
    <s v="G380 - Services"/>
    <s v="257380A"/>
    <x v="41"/>
    <x v="41"/>
    <s v="Services - Bl - SL"/>
    <n v="-1687.5"/>
  </r>
  <r>
    <n v="202503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x v="7"/>
    <x v="2"/>
    <x v="5"/>
    <x v="5"/>
    <s v="G380 - Services"/>
    <s v="255380A"/>
    <x v="38"/>
    <x v="38"/>
    <s v="Services - Bl - Verde"/>
    <n v="6901.94"/>
  </r>
  <r>
    <n v="202503"/>
    <s v="032"/>
    <s v="16025.0106-Plant in Serv-Delay Plnt"/>
    <s v="XX"/>
    <s v="XX"/>
    <s v="0000"/>
    <s v="00000"/>
    <s v="Non Unitized"/>
    <s v="Non-unitized"/>
    <s v="Stringfield Phase 1"/>
    <s v="Addition"/>
    <s v="Addition-NonUnit"/>
    <x v="2"/>
    <x v="156"/>
    <x v="5"/>
    <x v="5"/>
    <s v="G380 - Services"/>
    <s v="DP22033-253100A"/>
    <x v="6"/>
    <x v="6"/>
    <s v="Stringfield Phase 1"/>
    <n v="182.2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45"/>
    <x v="5"/>
    <x v="5"/>
    <s v="G380 - Services"/>
    <s v="DF21922-251100A"/>
    <x v="3"/>
    <x v="3"/>
    <s v="251100A - MAINS"/>
    <n v="-5583.68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23"/>
    <x v="5"/>
    <x v="5"/>
    <s v="G380 - Services"/>
    <s v="DP22383-253100A"/>
    <x v="6"/>
    <x v="6"/>
    <s v="Venice Way MLE"/>
    <n v="-1975.08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1"/>
    <x v="142"/>
    <x v="5"/>
    <x v="5"/>
    <s v="G380 - Services"/>
    <s v="DL22345-257100A"/>
    <x v="2"/>
    <x v="2"/>
    <s v="MLE 3461 Oak View Ln - LS"/>
    <n v="-60.92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"/>
    <x v="55"/>
    <x v="5"/>
    <x v="5"/>
    <s v="G380 - Services"/>
    <s v="DV22352-255100A"/>
    <x v="23"/>
    <x v="23"/>
    <s v="MLE 741 FOREST RD-BOWERS"/>
    <n v="-2227.64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"/>
    <x v="24"/>
    <x v="5"/>
    <x v="5"/>
    <s v="G380 - Services"/>
    <s v="DK22282-252100A"/>
    <x v="8"/>
    <x v="8"/>
    <s v="MLE - Walleck Ranch Tract 1961-K"/>
    <n v="-9950.25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"/>
    <x v="150"/>
    <x v="5"/>
    <x v="5"/>
    <s v="G380 - Services"/>
    <s v="DV22392-255100A"/>
    <x v="23"/>
    <x v="23"/>
    <s v="SYCAMORE VISTA LLC MLE"/>
    <n v="-11356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43"/>
    <x v="5"/>
    <x v="5"/>
    <s v="G380 - Services"/>
    <s v="DH22402-252100A"/>
    <x v="8"/>
    <x v="8"/>
    <s v="2&quot; PE Main Leak Repair at 2680 Sout"/>
    <n v="-3.39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5"/>
    <x v="5"/>
    <x v="5"/>
    <s v="G380 - Services"/>
    <s v="DP22307-253100A"/>
    <x v="6"/>
    <x v="6"/>
    <s v="Findlay MLE"/>
    <n v="-203.76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45"/>
    <x v="5"/>
    <x v="5"/>
    <s v="G380 - Services"/>
    <s v="DF21922-251100A"/>
    <x v="3"/>
    <x v="3"/>
    <s v="251100A - MAINS"/>
    <n v="-552.01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43"/>
    <x v="5"/>
    <x v="5"/>
    <s v="G380 - Services"/>
    <s v="DH22402-252100A"/>
    <x v="8"/>
    <x v="8"/>
    <s v="2&quot; PE Main Leak Repair at 2680 Sout"/>
    <n v="-0.31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3"/>
    <x v="5"/>
    <x v="5"/>
    <s v="G380 - Services"/>
    <s v="DP22383-253100A"/>
    <x v="6"/>
    <x v="6"/>
    <s v="Venice Way MLE"/>
    <n v="8.4700000000000006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42"/>
    <x v="5"/>
    <x v="5"/>
    <s v="G380 - Services"/>
    <s v="DL22345-257100A"/>
    <x v="2"/>
    <x v="2"/>
    <s v="MLE 3461 Oak View Ln - LS"/>
    <n v="-0.03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0"/>
    <x v="5"/>
    <x v="5"/>
    <s v="G380 - Services"/>
    <s v="DV22392-255100A"/>
    <x v="23"/>
    <x v="23"/>
    <s v="SYCAMORE VISTA LLC MLE"/>
    <n v="-355.16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5"/>
    <x v="5"/>
    <x v="5"/>
    <s v="G380 - Services"/>
    <s v="DP22307-253100A"/>
    <x v="6"/>
    <x v="6"/>
    <s v="Findlay MLE"/>
    <n v="-34.96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1380A"/>
    <x v="35"/>
    <x v="35"/>
    <s v="Services - Bl - Flag"/>
    <n v="-32818.86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2380A"/>
    <x v="36"/>
    <x v="36"/>
    <s v="Install Services - Bl - King"/>
    <n v="-59.25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2402S"/>
    <x v="21"/>
    <x v="21"/>
    <s v="Drisco Pipe Replacement"/>
    <n v="-115483.04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3380A"/>
    <x v="37"/>
    <x v="37"/>
    <s v="Services - Bl - Pres"/>
    <n v="-32625.54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5380A"/>
    <x v="38"/>
    <x v="38"/>
    <s v="Services - Bl - Verde"/>
    <n v="-3519.05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7380A"/>
    <x v="41"/>
    <x v="41"/>
    <s v="Services - Bl - SL"/>
    <n v="-1005.73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DH00045-252405S"/>
    <x v="46"/>
    <x v="46"/>
    <s v="PVC Blanket Servcie Replacement LHC"/>
    <n v="-1458.01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DK00044-252404S"/>
    <x v="42"/>
    <x v="42"/>
    <s v="Replace PVC Services in KGM"/>
    <n v="-2940.2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43"/>
    <x v="5"/>
    <x v="5"/>
    <s v="G380 - Services"/>
    <s v="DH22402-252100A"/>
    <x v="8"/>
    <x v="8"/>
    <s v="2&quot; PE Main Leak Repair at 2680 Sout"/>
    <n v="-8.67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55"/>
    <x v="5"/>
    <x v="5"/>
    <s v="G380 - Services"/>
    <s v="DP22307-253100A"/>
    <x v="6"/>
    <x v="6"/>
    <s v="Findlay MLE"/>
    <n v="-4.3"/>
  </r>
  <r>
    <n v="202504"/>
    <s v="032"/>
    <s v="16025.0106-Plant in Serv-Delay Plnt"/>
    <s v="XX"/>
    <s v="XX"/>
    <s v="0000"/>
    <s v="00000"/>
    <s v="Non Unitized"/>
    <s v="Non-unitized"/>
    <s v="1134 Stetson Relocate"/>
    <s v="Addition"/>
    <s v="Addition-NonUnit"/>
    <x v="14"/>
    <x v="52"/>
    <x v="5"/>
    <x v="5"/>
    <s v="G380 - Services"/>
    <s v="DP22470-253500B"/>
    <x v="28"/>
    <x v="28"/>
    <s v="1134 Stetson Relocate"/>
    <n v="32819.18"/>
  </r>
  <r>
    <n v="202504"/>
    <s v="032"/>
    <s v="16025.0106-Plant in Serv-Delay Plnt"/>
    <s v="XX"/>
    <s v="XX"/>
    <s v="0000"/>
    <s v="00000"/>
    <s v="Non Unitized"/>
    <s v="Non-unitized"/>
    <s v="1464 DAVIDSON DR MLE"/>
    <s v="Addition"/>
    <s v="Addition-NonUnit"/>
    <x v="2"/>
    <x v="175"/>
    <x v="5"/>
    <x v="5"/>
    <s v="G380 - Services"/>
    <s v="DV22455-255100A"/>
    <x v="23"/>
    <x v="23"/>
    <s v="1464 DAVIDSON DR MLE"/>
    <n v="77.11"/>
  </r>
  <r>
    <n v="202504"/>
    <s v="032"/>
    <s v="16025.0106-Plant in Serv-Delay Plnt"/>
    <s v="XX"/>
    <s v="XX"/>
    <s v="0000"/>
    <s v="00000"/>
    <s v="Non Unitized"/>
    <s v="Non-unitized"/>
    <s v="1800 N GEMINI - FJA MLE"/>
    <s v="Addition"/>
    <s v="Addition-NonUnit"/>
    <x v="2"/>
    <x v="160"/>
    <x v="5"/>
    <x v="5"/>
    <s v="G380 - Services"/>
    <s v="DF22296-251100A"/>
    <x v="3"/>
    <x v="3"/>
    <s v="1800 N GEMINI - FJA MLE"/>
    <n v="-2.73"/>
  </r>
  <r>
    <n v="202504"/>
    <s v="032"/>
    <s v="16025.0106-Plant in Serv-Delay Plnt"/>
    <s v="XX"/>
    <s v="XX"/>
    <s v="0000"/>
    <s v="00000"/>
    <s v="Non Unitized"/>
    <s v="Non-unitized"/>
    <s v="2&quot; PVC MAIN REPLACEMENT AT 1700 ANI"/>
    <s v="Addition"/>
    <s v="Addition-NonUnit"/>
    <x v="2"/>
    <x v="168"/>
    <x v="5"/>
    <x v="5"/>
    <s v="G380 - Services"/>
    <s v="DH22450-252100A"/>
    <x v="8"/>
    <x v="8"/>
    <s v="2&quot; PVC MAIN REPLACEMENT AT 1700 ANI"/>
    <n v="1.36"/>
  </r>
  <r>
    <n v="202504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7"/>
    <x v="2"/>
    <x v="5"/>
    <x v="5"/>
    <s v="G380 - Services"/>
    <s v="252402S"/>
    <x v="21"/>
    <x v="21"/>
    <s v="Drisco Pipe Replacement"/>
    <n v="146743.26999999999"/>
  </r>
  <r>
    <n v="202504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7"/>
    <x v="2"/>
    <x v="5"/>
    <x v="5"/>
    <s v="G380 - Services"/>
    <s v="252380A"/>
    <x v="36"/>
    <x v="36"/>
    <s v="Install Services - Bl - King"/>
    <n v="2632.39"/>
  </r>
  <r>
    <n v="202504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x v="2"/>
    <x v="181"/>
    <x v="5"/>
    <x v="5"/>
    <s v="G380 - Services"/>
    <s v="DK22445-252100A"/>
    <x v="8"/>
    <x v="8"/>
    <s v="MLE - Kingman Crossing Tract E"/>
    <n v="5981.17"/>
  </r>
  <r>
    <n v="202504"/>
    <s v="032"/>
    <s v="16025.0106-Plant in Serv-Delay Plnt"/>
    <s v="XX"/>
    <s v="XX"/>
    <s v="0000"/>
    <s v="00000"/>
    <s v="Non Unitized"/>
    <s v="Non-unitized"/>
    <s v="MLE 25 S Foothills Blvd - TY"/>
    <s v="Addition"/>
    <s v="Addition-NonUnit"/>
    <x v="2"/>
    <x v="172"/>
    <x v="5"/>
    <x v="5"/>
    <s v="G380 - Services"/>
    <s v="DL22407-257100A"/>
    <x v="2"/>
    <x v="2"/>
    <s v="MLE 25 S Foothills Blvd - TY"/>
    <n v="34.29"/>
  </r>
  <r>
    <n v="202504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x v="7"/>
    <x v="2"/>
    <x v="5"/>
    <x v="5"/>
    <s v="G380 - Services"/>
    <s v="253380B"/>
    <x v="47"/>
    <x v="47"/>
    <s v="PI Services Repl - Prescott"/>
    <n v="1308.0999999999999"/>
  </r>
  <r>
    <n v="202504"/>
    <s v="032"/>
    <s v="16025.0106-Plant in Serv-Delay Plnt"/>
    <s v="XX"/>
    <s v="XX"/>
    <s v="0000"/>
    <s v="00000"/>
    <s v="Non Unitized"/>
    <s v="Non-unitized"/>
    <s v="PINE CANYON CABINS 5-7 MLE"/>
    <s v="Addition"/>
    <s v="Addition-NonUnit"/>
    <x v="2"/>
    <x v="165"/>
    <x v="5"/>
    <x v="5"/>
    <s v="G380 - Services"/>
    <s v="DF21986-251100A"/>
    <x v="3"/>
    <x v="3"/>
    <s v="PINE CANYON CABINS 5-7 MLE"/>
    <n v="-0.37"/>
  </r>
  <r>
    <n v="202504"/>
    <s v="032"/>
    <s v="16025.0106-Plant in Serv-Delay Plnt"/>
    <s v="XX"/>
    <s v="XX"/>
    <s v="0000"/>
    <s v="00000"/>
    <s v="Non Unitized"/>
    <s v="Non-unitized"/>
    <s v="PONDEROSA PARKWAY BLDG 9-13 MLE"/>
    <s v="Addition"/>
    <s v="Addition-NonUnit"/>
    <x v="14"/>
    <x v="188"/>
    <x v="5"/>
    <x v="5"/>
    <s v="G380 - Services"/>
    <s v="DF22457-251100A"/>
    <x v="3"/>
    <x v="3"/>
    <s v="PONDEROSA PARKWAY BLDG 9-13 MLE"/>
    <n v="7026.86"/>
  </r>
  <r>
    <n v="202504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7"/>
    <x v="2"/>
    <x v="5"/>
    <x v="5"/>
    <s v="G380 - Services"/>
    <s v="DK00044-252404S"/>
    <x v="42"/>
    <x v="42"/>
    <s v="Replace PVC Services in KGM"/>
    <n v="-2339.4699999999998"/>
  </r>
  <r>
    <n v="202504"/>
    <s v="032"/>
    <s v="16025.0106-Plant in Serv-Delay Plnt"/>
    <s v="XX"/>
    <s v="XX"/>
    <s v="0000"/>
    <s v="00000"/>
    <s v="Non Unitized"/>
    <s v="Non-unitized"/>
    <s v="SHADOW MOUNTAIN PHASE 2"/>
    <s v="Addition"/>
    <s v="Addition-NonUnit"/>
    <x v="14"/>
    <x v="183"/>
    <x v="5"/>
    <x v="5"/>
    <s v="G380 - Services"/>
    <s v="DF21673-251100A"/>
    <x v="3"/>
    <x v="3"/>
    <s v="SHADOW MOUNTAIN PHASE 2"/>
    <n v="4614.03"/>
  </r>
  <r>
    <n v="202504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x v="7"/>
    <x v="2"/>
    <x v="5"/>
    <x v="5"/>
    <s v="G380 - Services"/>
    <s v="251380R"/>
    <x v="44"/>
    <x v="44"/>
    <s v="Service Repl - Flag"/>
    <n v="4990.46"/>
  </r>
  <r>
    <n v="202504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7"/>
    <x v="2"/>
    <x v="5"/>
    <x v="5"/>
    <s v="G380 - Services"/>
    <s v="252380R"/>
    <x v="43"/>
    <x v="43"/>
    <s v="Service Repl - King"/>
    <n v="35962.269999999997"/>
  </r>
  <r>
    <n v="202504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x v="7"/>
    <x v="2"/>
    <x v="5"/>
    <x v="5"/>
    <s v="G380 - Services"/>
    <s v="253380R"/>
    <x v="45"/>
    <x v="45"/>
    <s v="Service Repl - Pres"/>
    <n v="43576.639999999999"/>
  </r>
  <r>
    <n v="202504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x v="7"/>
    <x v="2"/>
    <x v="5"/>
    <x v="5"/>
    <s v="G380 - Services"/>
    <s v="256380R"/>
    <x v="40"/>
    <x v="40"/>
    <s v="Service Repl - Santa Cruz"/>
    <n v="4586.1499999999996"/>
  </r>
  <r>
    <n v="202504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7"/>
    <x v="2"/>
    <x v="5"/>
    <x v="5"/>
    <s v="G380 - Services"/>
    <s v="257380R"/>
    <x v="109"/>
    <x v="109"/>
    <s v="Service Repl - Show Low"/>
    <n v="-850.44"/>
  </r>
  <r>
    <n v="202504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7"/>
    <x v="2"/>
    <x v="5"/>
    <x v="5"/>
    <s v="G380 - Services"/>
    <s v="255380R"/>
    <x v="110"/>
    <x v="110"/>
    <s v="Service Repl - Verde"/>
    <n v="2223.7399999999998"/>
  </r>
  <r>
    <n v="202504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7"/>
    <x v="2"/>
    <x v="5"/>
    <x v="5"/>
    <s v="G380 - Services"/>
    <s v="251380A"/>
    <x v="35"/>
    <x v="35"/>
    <s v="Services - Bl - Flag"/>
    <n v="60366.5"/>
  </r>
  <r>
    <n v="202504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7"/>
    <x v="2"/>
    <x v="5"/>
    <x v="5"/>
    <s v="G380 - Services"/>
    <s v="253380A"/>
    <x v="37"/>
    <x v="37"/>
    <s v="Services - Bl - Pres"/>
    <n v="8724.5300000000007"/>
  </r>
  <r>
    <n v="202504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7"/>
    <x v="2"/>
    <x v="5"/>
    <x v="5"/>
    <s v="G380 - Services"/>
    <s v="257380A"/>
    <x v="41"/>
    <x v="41"/>
    <s v="Services - Bl - SL"/>
    <n v="-5562"/>
  </r>
  <r>
    <n v="202504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x v="7"/>
    <x v="2"/>
    <x v="5"/>
    <x v="5"/>
    <s v="G380 - Services"/>
    <s v="255380A"/>
    <x v="38"/>
    <x v="38"/>
    <s v="Services - Bl - Verde"/>
    <n v="-4959.46"/>
  </r>
  <r>
    <n v="202504"/>
    <s v="032"/>
    <s v="16025.0106-Plant in Serv-Delay Plnt"/>
    <s v="XX"/>
    <s v="XX"/>
    <s v="0000"/>
    <s v="00000"/>
    <s v="Non Unitized"/>
    <s v="Non-unitized"/>
    <s v="Viewpoint Roundup Intersection"/>
    <s v="Addition"/>
    <s v="Addition-NonUnit"/>
    <x v="14"/>
    <x v="189"/>
    <x v="5"/>
    <x v="5"/>
    <s v="G380 - Services"/>
    <s v="DP21365-253501B"/>
    <x v="107"/>
    <x v="107"/>
    <s v="Viewpoint Roundup Intersection"/>
    <n v="-0.0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46"/>
    <x v="5"/>
    <x v="5"/>
    <s v="G380 - Services"/>
    <s v="DP22333-253100A"/>
    <x v="6"/>
    <x v="6"/>
    <s v="Division S. MLE"/>
    <n v="-11797.13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6"/>
    <x v="5"/>
    <x v="5"/>
    <s v="G380 - Services"/>
    <s v="DP22033-253100A"/>
    <x v="6"/>
    <x v="6"/>
    <s v="Stringfield Phase 1"/>
    <n v="-8242.39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159"/>
    <x v="5"/>
    <x v="5"/>
    <s v="G380 - Services"/>
    <s v="DF22295-251100A"/>
    <x v="3"/>
    <x v="3"/>
    <s v="W DREAMVIEW TRL MLE"/>
    <n v="-1402.27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6"/>
    <x v="5"/>
    <x v="5"/>
    <s v="G380 - Services"/>
    <s v="DP22033-253100A"/>
    <x v="6"/>
    <x v="6"/>
    <s v="Stringfield Phase 1"/>
    <n v="-294.95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59"/>
    <x v="5"/>
    <x v="5"/>
    <s v="G380 - Services"/>
    <s v="DF22295-251100A"/>
    <x v="3"/>
    <x v="3"/>
    <s v="W DREAMVIEW TRL MLE"/>
    <n v="-581.04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1380A"/>
    <x v="35"/>
    <x v="35"/>
    <s v="Services - Bl - Flag"/>
    <n v="-10028.0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2380A"/>
    <x v="36"/>
    <x v="36"/>
    <s v="Install Services - Bl - King"/>
    <n v="-5461.74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2402S"/>
    <x v="21"/>
    <x v="21"/>
    <s v="Drisco Pipe Replacement"/>
    <n v="-261978.8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3380A"/>
    <x v="37"/>
    <x v="37"/>
    <s v="Services - Bl - Pres"/>
    <n v="-7911.75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5380A"/>
    <x v="38"/>
    <x v="38"/>
    <s v="Services - Bl - Verde"/>
    <n v="-6901.94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7380A"/>
    <x v="41"/>
    <x v="41"/>
    <s v="Services - Bl - SL"/>
    <n v="1687.5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DH00045-252405S"/>
    <x v="46"/>
    <x v="46"/>
    <s v="PVC Blanket Servcie Replacement LHC"/>
    <n v="-13076.24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DK00044-252404S"/>
    <x v="42"/>
    <x v="42"/>
    <s v="Replace PVC Services in KGM"/>
    <n v="0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56"/>
    <x v="5"/>
    <x v="5"/>
    <s v="G380 - Services"/>
    <s v="DP22033-253100A"/>
    <x v="6"/>
    <x v="6"/>
    <s v="Stringfield Phase 1"/>
    <n v="-337.94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59"/>
    <x v="5"/>
    <x v="5"/>
    <s v="G380 - Services"/>
    <s v="DF22295-251100A"/>
    <x v="3"/>
    <x v="3"/>
    <s v="W DREAMVIEW TRL MLE"/>
    <n v="-47.37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46"/>
    <x v="5"/>
    <x v="5"/>
    <s v="G380 - Services"/>
    <s v="DP22333-253100A"/>
    <x v="6"/>
    <x v="6"/>
    <s v="Division S. MLE"/>
    <n v="-17.1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56"/>
    <x v="5"/>
    <x v="5"/>
    <s v="G380 - Services"/>
    <s v="DP22033-253100A"/>
    <x v="6"/>
    <x v="6"/>
    <s v="Stringfield Phase 1"/>
    <n v="-182.2"/>
  </r>
  <r>
    <n v="202505"/>
    <s v="032"/>
    <s v="16025.0106-Plant in Serv-Delay Plnt"/>
    <s v="XX"/>
    <s v="XX"/>
    <s v="0000"/>
    <s v="00000"/>
    <s v="Non Unitized"/>
    <s v="Non-unitized"/>
    <s v="1134 Stetson Relocate"/>
    <s v="Addition"/>
    <s v="Addition-NonUnit"/>
    <x v="14"/>
    <x v="52"/>
    <x v="5"/>
    <x v="5"/>
    <s v="G380 - Services"/>
    <s v="DP22470-253500B"/>
    <x v="28"/>
    <x v="28"/>
    <s v="1134 Stetson Relocate"/>
    <n v="8411.6299999999992"/>
  </r>
  <r>
    <n v="202505"/>
    <s v="032"/>
    <s v="16025.0106-Plant in Serv-Delay Plnt"/>
    <s v="XX"/>
    <s v="XX"/>
    <s v="0000"/>
    <s v="00000"/>
    <s v="Non Unitized"/>
    <s v="Non-unitized"/>
    <s v="1464 DAVIDSON DR MLE"/>
    <s v="Addition"/>
    <s v="Addition-NonUnit"/>
    <x v="2"/>
    <x v="175"/>
    <x v="5"/>
    <x v="5"/>
    <s v="G380 - Services"/>
    <s v="DV22455-255100A"/>
    <x v="23"/>
    <x v="23"/>
    <s v="1464 DAVIDSON DR MLE"/>
    <n v="0.06"/>
  </r>
  <r>
    <n v="202505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7"/>
    <x v="2"/>
    <x v="5"/>
    <x v="5"/>
    <s v="G380 - Services"/>
    <s v="252402S"/>
    <x v="21"/>
    <x v="21"/>
    <s v="Drisco Pipe Replacement"/>
    <n v="250624.76"/>
  </r>
  <r>
    <n v="202505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7"/>
    <x v="2"/>
    <x v="5"/>
    <x v="5"/>
    <s v="G380 - Services"/>
    <s v="252380A"/>
    <x v="36"/>
    <x v="36"/>
    <s v="Install Services - Bl - King"/>
    <n v="73.09"/>
  </r>
  <r>
    <n v="202505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x v="2"/>
    <x v="181"/>
    <x v="5"/>
    <x v="5"/>
    <s v="G380 - Services"/>
    <s v="DK22445-252100A"/>
    <x v="8"/>
    <x v="8"/>
    <s v="MLE - Kingman Crossing Tract E"/>
    <n v="1297.76"/>
  </r>
  <r>
    <n v="202505"/>
    <s v="032"/>
    <s v="16025.0106-Plant in Serv-Delay Plnt"/>
    <s v="XX"/>
    <s v="XX"/>
    <s v="0000"/>
    <s v="00000"/>
    <s v="Non Unitized"/>
    <s v="Non-unitized"/>
    <s v="PI Services Repl - Prescott"/>
    <s v="Addition"/>
    <s v="Addition-NonUnit"/>
    <x v="7"/>
    <x v="2"/>
    <x v="5"/>
    <x v="5"/>
    <s v="G380 - Services"/>
    <s v="253380B"/>
    <x v="47"/>
    <x v="47"/>
    <s v="PI Services Repl - Prescott"/>
    <n v="440.4"/>
  </r>
  <r>
    <n v="202505"/>
    <s v="032"/>
    <s v="16025.0106-Plant in Serv-Delay Plnt"/>
    <s v="XX"/>
    <s v="XX"/>
    <s v="0000"/>
    <s v="00000"/>
    <s v="Non Unitized"/>
    <s v="Non-unitized"/>
    <s v="PINE CANYON CABINS 5-7 MLE"/>
    <s v="Addition"/>
    <s v="Addition-NonUnit"/>
    <x v="2"/>
    <x v="165"/>
    <x v="5"/>
    <x v="5"/>
    <s v="G380 - Services"/>
    <s v="DF21986-251100A"/>
    <x v="3"/>
    <x v="3"/>
    <s v="PINE CANYON CABINS 5-7 MLE"/>
    <n v="97.97"/>
  </r>
  <r>
    <n v="202505"/>
    <s v="032"/>
    <s v="16025.0106-Plant in Serv-Delay Plnt"/>
    <s v="XX"/>
    <s v="XX"/>
    <s v="0000"/>
    <s v="00000"/>
    <s v="Non Unitized"/>
    <s v="Non-unitized"/>
    <s v="PONDEROSA PARKWAY BLDG 9-13 MLE"/>
    <s v="Addition"/>
    <s v="Addition-NonUnit"/>
    <x v="14"/>
    <x v="188"/>
    <x v="5"/>
    <x v="5"/>
    <s v="G380 - Services"/>
    <s v="DF22457-251100A"/>
    <x v="3"/>
    <x v="3"/>
    <s v="PONDEROSA PARKWAY BLDG 9-13 MLE"/>
    <n v="1296.1300000000001"/>
  </r>
  <r>
    <n v="202505"/>
    <s v="032"/>
    <s v="16025.0106-Plant in Serv-Delay Plnt"/>
    <s v="XX"/>
    <s v="XX"/>
    <s v="0000"/>
    <s v="00000"/>
    <s v="Non Unitized"/>
    <s v="Non-unitized"/>
    <s v="RUDD TANK RD MLE"/>
    <s v="Addition"/>
    <s v="Addition-NonUnit"/>
    <x v="2"/>
    <x v="77"/>
    <x v="5"/>
    <x v="5"/>
    <s v="G380 - Services"/>
    <s v="DF21888-251100A"/>
    <x v="3"/>
    <x v="3"/>
    <s v="RUDD TANK RD MLE"/>
    <n v="-1076.77"/>
  </r>
  <r>
    <n v="202505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7"/>
    <x v="2"/>
    <x v="5"/>
    <x v="5"/>
    <s v="G380 - Services"/>
    <s v="DK00044-252404S"/>
    <x v="42"/>
    <x v="42"/>
    <s v="Replace PVC Services in KGM"/>
    <n v="2250.4"/>
  </r>
  <r>
    <n v="202505"/>
    <s v="032"/>
    <s v="16025.0106-Plant in Serv-Delay Plnt"/>
    <s v="XX"/>
    <s v="XX"/>
    <s v="0000"/>
    <s v="00000"/>
    <s v="Non Unitized"/>
    <s v="Non-unitized"/>
    <s v="SHADOW MOUNTAIN PHASE 2"/>
    <s v="Addition"/>
    <s v="Addition-NonUnit"/>
    <x v="14"/>
    <x v="183"/>
    <x v="5"/>
    <x v="5"/>
    <s v="G380 - Services"/>
    <s v="DF21673-251100A"/>
    <x v="3"/>
    <x v="3"/>
    <s v="SHADOW MOUNTAIN PHASE 2"/>
    <n v="3674.44"/>
  </r>
  <r>
    <n v="202505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x v="7"/>
    <x v="2"/>
    <x v="5"/>
    <x v="5"/>
    <s v="G380 - Services"/>
    <s v="251380R"/>
    <x v="44"/>
    <x v="44"/>
    <s v="Service Repl - Flag"/>
    <n v="30664.05"/>
  </r>
  <r>
    <n v="202505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7"/>
    <x v="2"/>
    <x v="5"/>
    <x v="5"/>
    <s v="G380 - Services"/>
    <s v="252380R"/>
    <x v="43"/>
    <x v="43"/>
    <s v="Service Repl - King"/>
    <n v="-1468.56"/>
  </r>
  <r>
    <n v="202505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x v="7"/>
    <x v="2"/>
    <x v="5"/>
    <x v="5"/>
    <s v="G380 - Services"/>
    <s v="253380R"/>
    <x v="45"/>
    <x v="45"/>
    <s v="Service Repl - Pres"/>
    <n v="377.59"/>
  </r>
  <r>
    <n v="202505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x v="7"/>
    <x v="2"/>
    <x v="5"/>
    <x v="5"/>
    <s v="G380 - Services"/>
    <s v="256380R"/>
    <x v="40"/>
    <x v="40"/>
    <s v="Service Repl - Santa Cruz"/>
    <n v="9131.76"/>
  </r>
  <r>
    <n v="202505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7"/>
    <x v="2"/>
    <x v="5"/>
    <x v="5"/>
    <s v="G380 - Services"/>
    <s v="257380R"/>
    <x v="109"/>
    <x v="109"/>
    <s v="Service Repl - Show Low"/>
    <n v="2321.38"/>
  </r>
  <r>
    <n v="202505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7"/>
    <x v="2"/>
    <x v="5"/>
    <x v="5"/>
    <s v="G380 - Services"/>
    <s v="255380R"/>
    <x v="110"/>
    <x v="110"/>
    <s v="Service Repl - Verde"/>
    <n v="625.04999999999995"/>
  </r>
  <r>
    <n v="202505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7"/>
    <x v="2"/>
    <x v="5"/>
    <x v="5"/>
    <s v="G380 - Services"/>
    <s v="251380A"/>
    <x v="35"/>
    <x v="35"/>
    <s v="Services - Bl - Flag"/>
    <n v="20552.13"/>
  </r>
  <r>
    <n v="202505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7"/>
    <x v="2"/>
    <x v="5"/>
    <x v="5"/>
    <s v="G380 - Services"/>
    <s v="253380A"/>
    <x v="37"/>
    <x v="37"/>
    <s v="Services - Bl - Pres"/>
    <n v="82054.789999999994"/>
  </r>
  <r>
    <n v="202505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7"/>
    <x v="2"/>
    <x v="5"/>
    <x v="5"/>
    <s v="G380 - Services"/>
    <s v="257380A"/>
    <x v="41"/>
    <x v="41"/>
    <s v="Services - Bl - SL"/>
    <n v="-3852.71"/>
  </r>
  <r>
    <n v="202505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x v="7"/>
    <x v="2"/>
    <x v="5"/>
    <x v="5"/>
    <s v="G380 - Services"/>
    <s v="255380A"/>
    <x v="38"/>
    <x v="38"/>
    <s v="Services - Bl - Verde"/>
    <n v="-699.32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5"/>
    <x v="5"/>
    <s v="G380 - Services"/>
    <s v="253380R"/>
    <x v="45"/>
    <x v="45"/>
    <s v="Service Repl - Pres"/>
    <n v="-52791.4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1380A"/>
    <x v="35"/>
    <x v="35"/>
    <s v="Services - Bl - Flag"/>
    <n v="-60366.5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2380A"/>
    <x v="36"/>
    <x v="36"/>
    <s v="Install Services - Bl - King"/>
    <n v="-2632.39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2380R"/>
    <x v="43"/>
    <x v="43"/>
    <s v="Service Repl - King"/>
    <n v="-103201.53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2402S"/>
    <x v="21"/>
    <x v="21"/>
    <s v="Drisco Pipe Replacement"/>
    <n v="-146743.26999999999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3380A"/>
    <x v="37"/>
    <x v="37"/>
    <s v="Services - Bl - Pres"/>
    <n v="-8724.5300000000007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3380R"/>
    <x v="45"/>
    <x v="45"/>
    <s v="Service Repl - Pres"/>
    <n v="-111215.2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5380A"/>
    <x v="38"/>
    <x v="38"/>
    <s v="Services - Bl - Verde"/>
    <n v="4959.46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7380A"/>
    <x v="41"/>
    <x v="41"/>
    <s v="Services - Bl - SL"/>
    <n v="5562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DK00044-252404S"/>
    <x v="42"/>
    <x v="42"/>
    <s v="Replace PVC Services in KGM"/>
    <n v="2339.4699999999998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60"/>
    <x v="5"/>
    <x v="5"/>
    <s v="G380 - Services"/>
    <s v="DF22296-251100A"/>
    <x v="3"/>
    <x v="3"/>
    <s v="1800 N GEMINI - FJA MLE"/>
    <n v="-429.9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60"/>
    <x v="5"/>
    <x v="5"/>
    <s v="G380 - Services"/>
    <s v="DL22306-257100A"/>
    <x v="2"/>
    <x v="2"/>
    <s v="MLE 340 W Cooley - SL"/>
    <n v="-835.06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0"/>
    <x v="5"/>
    <x v="5"/>
    <s v="G380 - Services"/>
    <s v="DF22296-251100A"/>
    <x v="3"/>
    <x v="3"/>
    <s v="1800 N GEMINI - FJA MLE"/>
    <n v="-142.75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0"/>
    <x v="5"/>
    <x v="5"/>
    <s v="G380 - Services"/>
    <s v="DL22306-257100A"/>
    <x v="2"/>
    <x v="2"/>
    <s v="MLE 340 W Cooley - SL"/>
    <n v="-740.61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8"/>
    <x v="5"/>
    <x v="5"/>
    <s v="G380 - Services"/>
    <s v="DH22450-252100A"/>
    <x v="8"/>
    <x v="8"/>
    <s v="2&quot; PVC MAIN REPLACEMENT AT 1700 ANI"/>
    <n v="-1.68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0"/>
    <x v="5"/>
    <x v="5"/>
    <s v="G380 - Services"/>
    <s v="DF22296-251100A"/>
    <x v="3"/>
    <x v="3"/>
    <s v="1800 N GEMINI - FJA MLE"/>
    <n v="-16.55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0"/>
    <x v="5"/>
    <x v="5"/>
    <s v="G380 - Services"/>
    <s v="DL22306-257100A"/>
    <x v="2"/>
    <x v="2"/>
    <s v="MLE 340 W Cooley - SL"/>
    <n v="-277.04000000000002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8"/>
    <x v="5"/>
    <x v="5"/>
    <s v="G380 - Services"/>
    <s v="DH22450-252100A"/>
    <x v="8"/>
    <x v="8"/>
    <s v="2&quot; PVC MAIN REPLACEMENT AT 1700 ANI"/>
    <n v="-17.05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72"/>
    <x v="5"/>
    <x v="5"/>
    <s v="G380 - Services"/>
    <s v="DL22407-257100A"/>
    <x v="2"/>
    <x v="2"/>
    <s v="MLE 25 S Foothills Blvd - TY"/>
    <n v="-210.64"/>
  </r>
  <r>
    <n v="202506"/>
    <s v="032"/>
    <s v="16025.0106-Plant in Serv-Delay Plnt"/>
    <s v="XX"/>
    <s v="XX"/>
    <s v="0000"/>
    <s v="00000"/>
    <s v="Non Unitized"/>
    <s v="Non-unitized"/>
    <s v="1134 Stetson Relocate"/>
    <s v="Addition"/>
    <s v="Addition-NonUnit"/>
    <x v="14"/>
    <x v="52"/>
    <x v="5"/>
    <x v="5"/>
    <s v="G380 - Services"/>
    <s v="DP22470-253500B"/>
    <x v="28"/>
    <x v="28"/>
    <s v="1134 Stetson Relocate"/>
    <n v="-1489.9"/>
  </r>
  <r>
    <n v="202506"/>
    <s v="032"/>
    <s v="16025.0106-Plant in Serv-Delay Plnt"/>
    <s v="XX"/>
    <s v="XX"/>
    <s v="0000"/>
    <s v="00000"/>
    <s v="Non Unitized"/>
    <s v="Non-unitized"/>
    <s v="1464 DAVIDSON DR MLE"/>
    <s v="Addition"/>
    <s v="Addition-NonUnit"/>
    <x v="2"/>
    <x v="175"/>
    <x v="5"/>
    <x v="5"/>
    <s v="G380 - Services"/>
    <s v="DV22455-255100A"/>
    <x v="23"/>
    <x v="23"/>
    <s v="1464 DAVIDSON DR MLE"/>
    <n v="-200.6"/>
  </r>
  <r>
    <n v="202506"/>
    <s v="032"/>
    <s v="16025.0106-Plant in Serv-Delay Plnt"/>
    <s v="XX"/>
    <s v="XX"/>
    <s v="0000"/>
    <s v="00000"/>
    <s v="Non Unitized"/>
    <s v="Non-unitized"/>
    <s v="CIONE RANCH 2&quot; PE MLE"/>
    <s v="Addition"/>
    <s v="Addition-NonUnit"/>
    <x v="16"/>
    <x v="201"/>
    <x v="5"/>
    <x v="5"/>
    <s v="G380 - Services"/>
    <s v="DF22501-251100A"/>
    <x v="3"/>
    <x v="3"/>
    <s v="CIONE RANCH 2&quot; PE MLE"/>
    <n v="117.49"/>
  </r>
  <r>
    <n v="202506"/>
    <s v="032"/>
    <s v="16025.0106-Plant in Serv-Delay Plnt"/>
    <s v="XX"/>
    <s v="XX"/>
    <s v="0000"/>
    <s v="00000"/>
    <s v="Non Unitized"/>
    <s v="Non-unitized"/>
    <s v="Drisco Pipe Replacement"/>
    <s v="Addition"/>
    <s v="Addition-NonUnit"/>
    <x v="7"/>
    <x v="2"/>
    <x v="5"/>
    <x v="5"/>
    <s v="G380 - Services"/>
    <s v="252402S"/>
    <x v="21"/>
    <x v="21"/>
    <s v="Drisco Pipe Replacement"/>
    <n v="164078.28"/>
  </r>
  <r>
    <n v="202506"/>
    <s v="032"/>
    <s v="16025.0106-Plant in Serv-Delay Plnt"/>
    <s v="XX"/>
    <s v="XX"/>
    <s v="0000"/>
    <s v="00000"/>
    <s v="Non Unitized"/>
    <s v="Non-unitized"/>
    <s v="Hartin/Stetson Relocate"/>
    <s v="Addition"/>
    <s v="Addition-NonUnit"/>
    <x v="16"/>
    <x v="193"/>
    <x v="5"/>
    <x v="5"/>
    <s v="G380 - Services"/>
    <s v="DP22472-253500B"/>
    <x v="28"/>
    <x v="28"/>
    <s v="Hartin/Stetson Relocate"/>
    <n v="1333.99"/>
  </r>
  <r>
    <n v="202506"/>
    <s v="032"/>
    <s v="16025.0106-Plant in Serv-Delay Plnt"/>
    <s v="XX"/>
    <s v="XX"/>
    <s v="0000"/>
    <s v="00000"/>
    <s v="Non Unitized"/>
    <s v="Non-unitized"/>
    <s v="Install Services - Bl - King"/>
    <s v="Addition"/>
    <s v="Addition-NonUnit"/>
    <x v="7"/>
    <x v="2"/>
    <x v="5"/>
    <x v="5"/>
    <s v="G380 - Services"/>
    <s v="252380A"/>
    <x v="36"/>
    <x v="36"/>
    <s v="Install Services - Bl - King"/>
    <n v="-5198.75"/>
  </r>
  <r>
    <n v="202506"/>
    <s v="032"/>
    <s v="16025.0106-Plant in Serv-Delay Plnt"/>
    <s v="XX"/>
    <s v="XX"/>
    <s v="0000"/>
    <s v="00000"/>
    <s v="Non Unitized"/>
    <s v="Non-unitized"/>
    <s v="MLE - Kingman Crossing Tract E"/>
    <s v="Addition"/>
    <s v="Addition-NonUnit"/>
    <x v="2"/>
    <x v="181"/>
    <x v="5"/>
    <x v="5"/>
    <s v="G380 - Services"/>
    <s v="DK22445-252100A"/>
    <x v="8"/>
    <x v="8"/>
    <s v="MLE - Kingman Crossing Tract E"/>
    <n v="43.43"/>
  </r>
  <r>
    <n v="202506"/>
    <s v="032"/>
    <s v="16025.0106-Plant in Serv-Delay Plnt"/>
    <s v="XX"/>
    <s v="XX"/>
    <s v="0000"/>
    <s v="00000"/>
    <s v="Non Unitized"/>
    <s v="Non-unitized"/>
    <s v="PONDEROSA PARKWAY BLDG 9-13 MLE"/>
    <s v="Addition"/>
    <s v="Addition-NonUnit"/>
    <x v="14"/>
    <x v="188"/>
    <x v="5"/>
    <x v="5"/>
    <s v="G380 - Services"/>
    <s v="DF22457-251100A"/>
    <x v="3"/>
    <x v="3"/>
    <s v="PONDEROSA PARKWAY BLDG 9-13 MLE"/>
    <n v="-2971.38"/>
  </r>
  <r>
    <n v="202506"/>
    <s v="032"/>
    <s v="16025.0106-Plant in Serv-Delay Plnt"/>
    <s v="XX"/>
    <s v="XX"/>
    <s v="0000"/>
    <s v="00000"/>
    <s v="Non Unitized"/>
    <s v="Non-unitized"/>
    <s v="Replace PVC Services in KGM"/>
    <s v="Addition"/>
    <s v="Addition-NonUnit"/>
    <x v="7"/>
    <x v="2"/>
    <x v="5"/>
    <x v="5"/>
    <s v="G380 - Services"/>
    <s v="DK00044-252404S"/>
    <x v="42"/>
    <x v="42"/>
    <s v="Replace PVC Services in KGM"/>
    <n v="702.64"/>
  </r>
  <r>
    <n v="202506"/>
    <s v="032"/>
    <s v="16025.0106-Plant in Serv-Delay Plnt"/>
    <s v="XX"/>
    <s v="XX"/>
    <s v="0000"/>
    <s v="00000"/>
    <s v="Non Unitized"/>
    <s v="Non-unitized"/>
    <s v="SHADOW MOUNTAIN PHASE 2"/>
    <s v="Addition"/>
    <s v="Addition-NonUnit"/>
    <x v="14"/>
    <x v="183"/>
    <x v="5"/>
    <x v="5"/>
    <s v="G380 - Services"/>
    <s v="DF21673-251100A"/>
    <x v="3"/>
    <x v="3"/>
    <s v="SHADOW MOUNTAIN PHASE 2"/>
    <n v="-437.9"/>
  </r>
  <r>
    <n v="202506"/>
    <s v="032"/>
    <s v="16025.0106-Plant in Serv-Delay Plnt"/>
    <s v="XX"/>
    <s v="XX"/>
    <s v="0000"/>
    <s v="00000"/>
    <s v="Non Unitized"/>
    <s v="Non-unitized"/>
    <s v="SPRUCE WASH RELOCATE - LINDA VISTA/"/>
    <s v="Addition"/>
    <s v="Addition-NonUnit"/>
    <x v="16"/>
    <x v="162"/>
    <x v="5"/>
    <x v="5"/>
    <s v="G380 - Services"/>
    <s v="DF22329-251500B"/>
    <x v="24"/>
    <x v="24"/>
    <s v="SPRUCE WASH RELOCATE - LINDA VISTA/"/>
    <n v="0"/>
  </r>
  <r>
    <n v="202506"/>
    <s v="032"/>
    <s v="16025.0106-Plant in Serv-Delay Plnt"/>
    <s v="XX"/>
    <s v="XX"/>
    <s v="0000"/>
    <s v="00000"/>
    <s v="Non Unitized"/>
    <s v="Non-unitized"/>
    <s v="STONEMAN BLVD 2&quot; PE MLE"/>
    <s v="Addition"/>
    <s v="Addition-NonUnit"/>
    <x v="16"/>
    <x v="205"/>
    <x v="5"/>
    <x v="5"/>
    <s v="G380 - Services"/>
    <s v="DF22416-251100A"/>
    <x v="3"/>
    <x v="3"/>
    <s v="STONEMAN BLVD 2&quot; PE MLE"/>
    <n v="780.35"/>
  </r>
  <r>
    <n v="202506"/>
    <s v="032"/>
    <s v="16025.0106-Plant in Serv-Delay Plnt"/>
    <s v="XX"/>
    <s v="XX"/>
    <s v="0000"/>
    <s v="00000"/>
    <s v="Non Unitized"/>
    <s v="Non-unitized"/>
    <s v="Service Repl - Flag"/>
    <s v="Addition"/>
    <s v="Addition-NonUnit"/>
    <x v="7"/>
    <x v="2"/>
    <x v="5"/>
    <x v="5"/>
    <s v="G380 - Services"/>
    <s v="251380R"/>
    <x v="44"/>
    <x v="44"/>
    <s v="Service Repl - Flag"/>
    <n v="2142.87"/>
  </r>
  <r>
    <n v="202506"/>
    <s v="032"/>
    <s v="16025.0106-Plant in Serv-Delay Plnt"/>
    <s v="XX"/>
    <s v="XX"/>
    <s v="0000"/>
    <s v="00000"/>
    <s v="Non Unitized"/>
    <s v="Non-unitized"/>
    <s v="Service Repl - King"/>
    <s v="Addition"/>
    <s v="Addition-NonUnit"/>
    <x v="7"/>
    <x v="2"/>
    <x v="5"/>
    <x v="5"/>
    <s v="G380 - Services"/>
    <s v="252380R"/>
    <x v="43"/>
    <x v="43"/>
    <s v="Service Repl - King"/>
    <n v="13240.73"/>
  </r>
  <r>
    <n v="202506"/>
    <s v="032"/>
    <s v="16025.0106-Plant in Serv-Delay Plnt"/>
    <s v="XX"/>
    <s v="XX"/>
    <s v="0000"/>
    <s v="00000"/>
    <s v="Non Unitized"/>
    <s v="Non-unitized"/>
    <s v="Service Repl - Pres"/>
    <s v="Addition"/>
    <s v="Addition-NonUnit"/>
    <x v="7"/>
    <x v="2"/>
    <x v="5"/>
    <x v="5"/>
    <s v="G380 - Services"/>
    <s v="253380R"/>
    <x v="45"/>
    <x v="45"/>
    <s v="Service Repl - Pres"/>
    <n v="14774.94"/>
  </r>
  <r>
    <n v="202506"/>
    <s v="032"/>
    <s v="16025.0106-Plant in Serv-Delay Plnt"/>
    <s v="XX"/>
    <s v="XX"/>
    <s v="0000"/>
    <s v="00000"/>
    <s v="Non Unitized"/>
    <s v="Non-unitized"/>
    <s v="Service Repl - Santa Cruz"/>
    <s v="Addition"/>
    <s v="Addition-NonUnit"/>
    <x v="7"/>
    <x v="2"/>
    <x v="5"/>
    <x v="5"/>
    <s v="G380 - Services"/>
    <s v="256380R"/>
    <x v="40"/>
    <x v="40"/>
    <s v="Service Repl - Santa Cruz"/>
    <n v="3564.19"/>
  </r>
  <r>
    <n v="202506"/>
    <s v="032"/>
    <s v="16025.0106-Plant in Serv-Delay Plnt"/>
    <s v="XX"/>
    <s v="XX"/>
    <s v="0000"/>
    <s v="00000"/>
    <s v="Non Unitized"/>
    <s v="Non-unitized"/>
    <s v="Service Repl - Show Low"/>
    <s v="Addition"/>
    <s v="Addition-NonUnit"/>
    <x v="7"/>
    <x v="2"/>
    <x v="5"/>
    <x v="5"/>
    <s v="G380 - Services"/>
    <s v="257380R"/>
    <x v="109"/>
    <x v="109"/>
    <s v="Service Repl - Show Low"/>
    <n v="4462.01"/>
  </r>
  <r>
    <n v="202506"/>
    <s v="032"/>
    <s v="16025.0106-Plant in Serv-Delay Plnt"/>
    <s v="XX"/>
    <s v="XX"/>
    <s v="0000"/>
    <s v="00000"/>
    <s v="Non Unitized"/>
    <s v="Non-unitized"/>
    <s v="Service Repl - Verde"/>
    <s v="Addition"/>
    <s v="Addition-NonUnit"/>
    <x v="7"/>
    <x v="2"/>
    <x v="5"/>
    <x v="5"/>
    <s v="G380 - Services"/>
    <s v="255380R"/>
    <x v="110"/>
    <x v="110"/>
    <s v="Service Repl - Verde"/>
    <n v="-1046.55"/>
  </r>
  <r>
    <n v="202506"/>
    <s v="032"/>
    <s v="16025.0106-Plant in Serv-Delay Plnt"/>
    <s v="XX"/>
    <s v="XX"/>
    <s v="0000"/>
    <s v="00000"/>
    <s v="Non Unitized"/>
    <s v="Non-unitized"/>
    <s v="Services - Bl - Flag"/>
    <s v="Addition"/>
    <s v="Addition-NonUnit"/>
    <x v="7"/>
    <x v="2"/>
    <x v="5"/>
    <x v="5"/>
    <s v="G380 - Services"/>
    <s v="251380A"/>
    <x v="35"/>
    <x v="35"/>
    <s v="Services - Bl - Flag"/>
    <n v="19055.7"/>
  </r>
  <r>
    <n v="202506"/>
    <s v="032"/>
    <s v="16025.0106-Plant in Serv-Delay Plnt"/>
    <s v="XX"/>
    <s v="XX"/>
    <s v="0000"/>
    <s v="00000"/>
    <s v="Non Unitized"/>
    <s v="Non-unitized"/>
    <s v="Services - Bl - Pres"/>
    <s v="Addition"/>
    <s v="Addition-NonUnit"/>
    <x v="7"/>
    <x v="2"/>
    <x v="5"/>
    <x v="5"/>
    <s v="G380 - Services"/>
    <s v="253380A"/>
    <x v="37"/>
    <x v="37"/>
    <s v="Services - Bl - Pres"/>
    <n v="24006.42"/>
  </r>
  <r>
    <n v="202506"/>
    <s v="032"/>
    <s v="16025.0106-Plant in Serv-Delay Plnt"/>
    <s v="XX"/>
    <s v="XX"/>
    <s v="0000"/>
    <s v="00000"/>
    <s v="Non Unitized"/>
    <s v="Non-unitized"/>
    <s v="Services - Bl - SL"/>
    <s v="Addition"/>
    <s v="Addition-NonUnit"/>
    <x v="7"/>
    <x v="2"/>
    <x v="5"/>
    <x v="5"/>
    <s v="G380 - Services"/>
    <s v="257380A"/>
    <x v="41"/>
    <x v="41"/>
    <s v="Services - Bl - SL"/>
    <n v="7997.73"/>
  </r>
  <r>
    <n v="202506"/>
    <s v="032"/>
    <s v="16025.0106-Plant in Serv-Delay Plnt"/>
    <s v="XX"/>
    <s v="XX"/>
    <s v="0000"/>
    <s v="00000"/>
    <s v="Non Unitized"/>
    <s v="Non-unitized"/>
    <s v="Services - Bl - Verde"/>
    <s v="Addition"/>
    <s v="Addition-NonUnit"/>
    <x v="7"/>
    <x v="2"/>
    <x v="5"/>
    <x v="5"/>
    <s v="G380 - Services"/>
    <s v="255380A"/>
    <x v="38"/>
    <x v="38"/>
    <s v="Services - Bl - Verde"/>
    <n v="-8243.94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1380A"/>
    <x v="35"/>
    <x v="35"/>
    <s v="Services - Bl - Flag"/>
    <n v="-20552.13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2380A"/>
    <x v="36"/>
    <x v="36"/>
    <s v="Install Services - Bl - King"/>
    <n v="-73.09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2402S"/>
    <x v="21"/>
    <x v="21"/>
    <s v="Drisco Pipe Replacement"/>
    <n v="-250624.76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3380A"/>
    <x v="37"/>
    <x v="37"/>
    <s v="Services - Bl - Pres"/>
    <n v="-82054.789999999994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5380A"/>
    <x v="38"/>
    <x v="38"/>
    <s v="Services - Bl - Verde"/>
    <n v="699.32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257380A"/>
    <x v="41"/>
    <x v="41"/>
    <s v="Services - Bl - SL"/>
    <n v="3852.71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5"/>
    <x v="5"/>
    <s v="G380 - Services"/>
    <s v="DK00044-252404S"/>
    <x v="42"/>
    <x v="42"/>
    <s v="Replace PVC Services in KGM"/>
    <n v="-2250.4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165"/>
    <x v="5"/>
    <x v="5"/>
    <s v="G380 - Services"/>
    <s v="DF21986-251100A"/>
    <x v="3"/>
    <x v="3"/>
    <s v="PINE CANYON CABINS 5-7 MLE"/>
    <n v="-109.41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165"/>
    <x v="5"/>
    <x v="5"/>
    <s v="G380 - Services"/>
    <s v="DF21986-251100A"/>
    <x v="3"/>
    <x v="3"/>
    <s v="PINE CANYON CABINS 5-7 MLE"/>
    <n v="-3.14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77"/>
    <x v="5"/>
    <x v="5"/>
    <s v="G380 - Services"/>
    <s v="DF21888-251100A"/>
    <x v="3"/>
    <x v="3"/>
    <s v="RUDD TANK RD MLE"/>
    <n v="-4737.3599999999997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165"/>
    <x v="5"/>
    <x v="5"/>
    <s v="G380 - Services"/>
    <s v="DF21986-251100A"/>
    <x v="3"/>
    <x v="3"/>
    <s v="PINE CANYON CABINS 5-7 MLE"/>
    <n v="-114.26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77"/>
    <x v="5"/>
    <x v="5"/>
    <s v="G380 - Services"/>
    <s v="DF21888-251100A"/>
    <x v="3"/>
    <x v="3"/>
    <s v="RUDD TANK RD MLE"/>
    <n v="514.28"/>
  </r>
  <r>
    <n v="202407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x v="3"/>
    <x v="111"/>
    <x v="6"/>
    <x v="6"/>
    <s v="G381 - Meters"/>
    <s v="251385A"/>
    <x v="56"/>
    <x v="56"/>
    <s v="Industrial Metering - Flag"/>
    <n v="211.29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5"/>
    <x v="214"/>
    <x v="6"/>
    <x v="6"/>
    <s v="G381 - Meters"/>
    <s v="255385A"/>
    <x v="51"/>
    <x v="51"/>
    <s v="Industrial Metering - Verde"/>
    <n v="-609.75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218"/>
    <x v="6"/>
    <x v="6"/>
    <s v="G381 - Meters"/>
    <s v="252383A"/>
    <x v="65"/>
    <x v="65"/>
    <s v="Regulators - Blanket - King"/>
    <n v="-485.39"/>
  </r>
  <r>
    <n v="202408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x v="3"/>
    <x v="111"/>
    <x v="6"/>
    <x v="6"/>
    <s v="G381 - Meters"/>
    <s v="251385A"/>
    <x v="56"/>
    <x v="56"/>
    <s v="Industrial Metering - Flag"/>
    <n v="86.02"/>
  </r>
  <r>
    <n v="202408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x v="3"/>
    <x v="111"/>
    <x v="6"/>
    <x v="6"/>
    <s v="G381 - Meters"/>
    <s v="253385A"/>
    <x v="49"/>
    <x v="49"/>
    <s v="Industrial Metering - Pres"/>
    <n v="761.39"/>
  </r>
  <r>
    <n v="202408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x v="0"/>
    <x v="47"/>
    <x v="6"/>
    <x v="6"/>
    <s v="G381 - Meters"/>
    <s v="255385A"/>
    <x v="51"/>
    <x v="51"/>
    <s v="Industrial Metering - Verde"/>
    <n v="424.02"/>
  </r>
  <r>
    <n v="202408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x v="22"/>
    <x v="218"/>
    <x v="6"/>
    <x v="6"/>
    <s v="G381 - Meters"/>
    <s v="252383A"/>
    <x v="65"/>
    <x v="65"/>
    <s v="Regulators - Blanket - King"/>
    <n v="482.35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218"/>
    <x v="6"/>
    <x v="6"/>
    <s v="G381 - Meters"/>
    <s v="251381A"/>
    <x v="52"/>
    <x v="52"/>
    <s v="Meters - Bl - Flag"/>
    <n v="-2415.7600000000002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6"/>
    <x v="6"/>
    <s v="G381 - Meters"/>
    <s v="253385A"/>
    <x v="49"/>
    <x v="49"/>
    <s v="Industrial Metering - Pres"/>
    <n v="-761.39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218"/>
    <x v="6"/>
    <x v="6"/>
    <s v="G381 - Meters"/>
    <s v="252383A"/>
    <x v="65"/>
    <x v="65"/>
    <s v="Regulators - Blanket - King"/>
    <n v="-482.35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47"/>
    <x v="6"/>
    <x v="6"/>
    <s v="G381 - Meters"/>
    <s v="255385A"/>
    <x v="51"/>
    <x v="51"/>
    <s v="Industrial Metering - Verde"/>
    <n v="-424.02"/>
  </r>
  <r>
    <n v="202410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x v="0"/>
    <x v="47"/>
    <x v="6"/>
    <x v="6"/>
    <s v="G381 - Meters"/>
    <s v="255385A"/>
    <x v="51"/>
    <x v="51"/>
    <s v="Industrial Metering - Verde"/>
    <n v="3686.2"/>
  </r>
  <r>
    <n v="202411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x v="3"/>
    <x v="111"/>
    <x v="6"/>
    <x v="6"/>
    <s v="G381 - Meters"/>
    <s v="253385A"/>
    <x v="49"/>
    <x v="49"/>
    <s v="Industrial Metering - Pres"/>
    <n v="79.52"/>
  </r>
  <r>
    <n v="202411"/>
    <s v="032"/>
    <s v="16025.0106-Plant in Serv-Delay Plnt"/>
    <s v="XX"/>
    <s v="XX"/>
    <s v="0000"/>
    <s v="00000"/>
    <s v="Non Unitized"/>
    <s v="Non-unitized"/>
    <s v="Meters - Bl - Pres"/>
    <s v="Addition"/>
    <s v="Addition-NonUnit"/>
    <x v="3"/>
    <x v="111"/>
    <x v="6"/>
    <x v="6"/>
    <s v="G381 - Meters"/>
    <s v="253381A"/>
    <x v="48"/>
    <x v="48"/>
    <s v="Meters - Bl - Pres"/>
    <n v="2066.36"/>
  </r>
  <r>
    <n v="202411"/>
    <s v="032"/>
    <s v="16025.0106-Plant in Serv-Delay Plnt"/>
    <s v="XX"/>
    <s v="XX"/>
    <s v="0000"/>
    <s v="00000"/>
    <s v="Non Unitized"/>
    <s v="Non-unitized"/>
    <s v="Meters - Bl - SL"/>
    <s v="Addition"/>
    <s v="Addition-NonUnit"/>
    <x v="3"/>
    <x v="111"/>
    <x v="6"/>
    <x v="6"/>
    <s v="G381 - Meters"/>
    <s v="257381A"/>
    <x v="55"/>
    <x v="55"/>
    <s v="Meters - Bl - SL"/>
    <n v="7472.34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47"/>
    <x v="6"/>
    <x v="6"/>
    <s v="G381 - Meters"/>
    <s v="255385A"/>
    <x v="51"/>
    <x v="51"/>
    <s v="Industrial Metering - Verde"/>
    <n v="-3686.2"/>
  </r>
  <r>
    <n v="202412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x v="0"/>
    <x v="47"/>
    <x v="6"/>
    <x v="6"/>
    <s v="G381 - Meters"/>
    <s v="255385A"/>
    <x v="51"/>
    <x v="51"/>
    <s v="Industrial Metering - Verde"/>
    <n v="202.81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6"/>
    <x v="6"/>
    <s v="G381 - Meters"/>
    <s v="253381A"/>
    <x v="48"/>
    <x v="48"/>
    <s v="Meters - Bl - Pres"/>
    <n v="-2066.36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6"/>
    <x v="6"/>
    <s v="G381 - Meters"/>
    <s v="253385A"/>
    <x v="49"/>
    <x v="49"/>
    <s v="Industrial Metering - Pres"/>
    <n v="-79.52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6"/>
    <x v="6"/>
    <s v="G381 - Meters"/>
    <s v="257381A"/>
    <x v="55"/>
    <x v="55"/>
    <s v="Meters - Bl - SL"/>
    <n v="-7472.34"/>
  </r>
  <r>
    <n v="202501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x v="7"/>
    <x v="2"/>
    <x v="6"/>
    <x v="6"/>
    <s v="G381 - Meters"/>
    <s v="253385A"/>
    <x v="49"/>
    <x v="49"/>
    <s v="Industrial Metering - Pres"/>
    <n v="329.57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47"/>
    <x v="6"/>
    <x v="6"/>
    <s v="G381 - Meters"/>
    <s v="255385A"/>
    <x v="51"/>
    <x v="51"/>
    <s v="Industrial Metering - Verde"/>
    <n v="-202.81"/>
  </r>
  <r>
    <n v="202502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x v="7"/>
    <x v="2"/>
    <x v="6"/>
    <x v="6"/>
    <s v="G381 - Meters"/>
    <s v="253385A"/>
    <x v="49"/>
    <x v="49"/>
    <s v="Industrial Metering - Pres"/>
    <n v="256.26"/>
  </r>
  <r>
    <n v="202502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x v="13"/>
    <x v="21"/>
    <x v="6"/>
    <x v="6"/>
    <s v="G381 - Meters"/>
    <s v="255385A"/>
    <x v="51"/>
    <x v="51"/>
    <s v="Industrial Metering - Verde"/>
    <n v="355.26"/>
  </r>
  <r>
    <n v="202502"/>
    <s v="032"/>
    <s v="16025.0106-Plant in Serv-Delay Plnt"/>
    <s v="XX"/>
    <s v="XX"/>
    <s v="0000"/>
    <s v="00000"/>
    <s v="Non Unitized"/>
    <s v="Non-unitized"/>
    <s v="Meters - Bl - Pres"/>
    <s v="Addition"/>
    <s v="Addition-NonUnit"/>
    <x v="13"/>
    <x v="21"/>
    <x v="6"/>
    <x v="6"/>
    <s v="G381 - Meters"/>
    <s v="253381A"/>
    <x v="48"/>
    <x v="48"/>
    <s v="Meters - Bl - Pres"/>
    <n v="-1483.64"/>
  </r>
  <r>
    <n v="202502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x v="13"/>
    <x v="21"/>
    <x v="6"/>
    <x v="6"/>
    <s v="G381 - Meters"/>
    <s v="252383A"/>
    <x v="65"/>
    <x v="65"/>
    <s v="Regulators - Blanket - King"/>
    <n v="251.7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6"/>
    <x v="6"/>
    <s v="G381 - Meters"/>
    <s v="251385A"/>
    <x v="56"/>
    <x v="56"/>
    <s v="Industrial Metering - Flag"/>
    <n v="-107.98"/>
  </r>
  <r>
    <n v="202503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x v="2"/>
    <x v="25"/>
    <x v="6"/>
    <x v="6"/>
    <s v="G381 - Meters"/>
    <s v="251385A"/>
    <x v="56"/>
    <x v="56"/>
    <s v="Industrial Metering - Flag"/>
    <n v="539.67999999999995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6"/>
    <x v="6"/>
    <s v="G381 - Meters"/>
    <s v="253385A"/>
    <x v="49"/>
    <x v="49"/>
    <s v="Industrial Metering - Pres"/>
    <n v="-585.83000000000004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6"/>
    <x v="6"/>
    <s v="G381 - Meters"/>
    <s v="252383A"/>
    <x v="65"/>
    <x v="65"/>
    <s v="Regulators - Blanket - King"/>
    <n v="-251.7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6"/>
    <x v="6"/>
    <s v="G381 - Meters"/>
    <s v="253381A"/>
    <x v="48"/>
    <x v="48"/>
    <s v="Meters - Bl - Pres"/>
    <n v="1483.64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6"/>
    <x v="6"/>
    <s v="G381 - Meters"/>
    <s v="255385A"/>
    <x v="51"/>
    <x v="51"/>
    <s v="Industrial Metering - Verde"/>
    <n v="-355.26"/>
  </r>
  <r>
    <n v="202504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x v="2"/>
    <x v="25"/>
    <x v="6"/>
    <x v="6"/>
    <s v="G381 - Meters"/>
    <s v="251385A"/>
    <x v="56"/>
    <x v="56"/>
    <s v="Industrial Metering - Flag"/>
    <n v="464.62"/>
  </r>
  <r>
    <n v="202504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x v="7"/>
    <x v="2"/>
    <x v="6"/>
    <x v="6"/>
    <s v="G381 - Meters"/>
    <s v="253385A"/>
    <x v="49"/>
    <x v="49"/>
    <s v="Industrial Metering - Pres"/>
    <n v="8882.2199999999993"/>
  </r>
  <r>
    <n v="202504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x v="13"/>
    <x v="21"/>
    <x v="6"/>
    <x v="6"/>
    <s v="G381 - Meters"/>
    <s v="255385A"/>
    <x v="51"/>
    <x v="51"/>
    <s v="Industrial Metering - Verde"/>
    <n v="4214.2700000000004"/>
  </r>
  <r>
    <n v="202504"/>
    <s v="032"/>
    <s v="16025.0106-Plant in Serv-Delay Plnt"/>
    <s v="XX"/>
    <s v="XX"/>
    <s v="0000"/>
    <s v="00000"/>
    <s v="Non Unitized"/>
    <s v="Non-unitized"/>
    <s v="Meters - Bl - King"/>
    <s v="Addition"/>
    <s v="Addition-NonUnit"/>
    <x v="14"/>
    <x v="52"/>
    <x v="6"/>
    <x v="6"/>
    <s v="G381 - Meters"/>
    <s v="252381A"/>
    <x v="54"/>
    <x v="54"/>
    <s v="Meters - Bl - King"/>
    <n v="-6468.99"/>
  </r>
  <r>
    <n v="202504"/>
    <s v="032"/>
    <s v="16025.0106-Plant in Serv-Delay Plnt"/>
    <s v="XX"/>
    <s v="XX"/>
    <s v="0000"/>
    <s v="00000"/>
    <s v="Non Unitized"/>
    <s v="Non-unitized"/>
    <s v="Meters - Bl - SL"/>
    <s v="Addition"/>
    <s v="Addition-NonUnit"/>
    <x v="14"/>
    <x v="52"/>
    <x v="6"/>
    <x v="6"/>
    <s v="G381 - Meters"/>
    <s v="257381A"/>
    <x v="55"/>
    <x v="55"/>
    <s v="Meters - Bl - SL"/>
    <n v="-3064.71"/>
  </r>
  <r>
    <n v="202504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x v="13"/>
    <x v="21"/>
    <x v="6"/>
    <x v="6"/>
    <s v="G381 - Meters"/>
    <s v="252383A"/>
    <x v="65"/>
    <x v="65"/>
    <s v="Regulators - Blanket - King"/>
    <n v="998.65"/>
  </r>
  <r>
    <n v="202505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x v="13"/>
    <x v="21"/>
    <x v="6"/>
    <x v="6"/>
    <s v="G381 - Meters"/>
    <s v="252383A"/>
    <x v="65"/>
    <x v="65"/>
    <s v="Regulators - Blanket - King"/>
    <n v="499.33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6"/>
    <x v="6"/>
    <s v="G381 - Meters"/>
    <s v="252383A"/>
    <x v="65"/>
    <x v="65"/>
    <s v="Regulators - Blanket - King"/>
    <n v="-998.65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4"/>
    <x v="52"/>
    <x v="6"/>
    <x v="6"/>
    <s v="G381 - Meters"/>
    <s v="252381A"/>
    <x v="54"/>
    <x v="54"/>
    <s v="Meters - Bl - King"/>
    <n v="6468.99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4"/>
    <x v="52"/>
    <x v="6"/>
    <x v="6"/>
    <s v="G381 - Meters"/>
    <s v="257381A"/>
    <x v="55"/>
    <x v="55"/>
    <s v="Meters - Bl - SL"/>
    <n v="3064.71"/>
  </r>
  <r>
    <n v="202506"/>
    <s v="032"/>
    <s v="16025.0106-Plant in Serv-Delay Plnt"/>
    <s v="XX"/>
    <s v="XX"/>
    <s v="0000"/>
    <s v="00000"/>
    <s v="Non Unitized"/>
    <s v="Non-unitized"/>
    <s v="Meters - Bl - King"/>
    <s v="Addition"/>
    <s v="Addition-NonUnit"/>
    <x v="14"/>
    <x v="52"/>
    <x v="6"/>
    <x v="6"/>
    <s v="G381 - Meters"/>
    <s v="252381A"/>
    <x v="54"/>
    <x v="54"/>
    <s v="Meters - Bl - King"/>
    <n v="2611.1"/>
  </r>
  <r>
    <n v="202506"/>
    <s v="032"/>
    <s v="16025.0106-Plant in Serv-Delay Plnt"/>
    <s v="XX"/>
    <s v="XX"/>
    <s v="0000"/>
    <s v="00000"/>
    <s v="Non Unitized"/>
    <s v="Non-unitized"/>
    <s v="Meters - Bl - SL"/>
    <s v="Addition"/>
    <s v="Addition-NonUnit"/>
    <x v="14"/>
    <x v="52"/>
    <x v="6"/>
    <x v="6"/>
    <s v="G381 - Meters"/>
    <s v="257381A"/>
    <x v="55"/>
    <x v="55"/>
    <s v="Meters - Bl - SL"/>
    <n v="5480.59"/>
  </r>
  <r>
    <n v="202506"/>
    <s v="032"/>
    <s v="16025.0106-Plant in Serv-Delay Plnt"/>
    <s v="XX"/>
    <s v="XX"/>
    <s v="0000"/>
    <s v="00000"/>
    <s v="Non Unitized"/>
    <s v="Non-unitized"/>
    <s v="Meters - Bl - Verde"/>
    <s v="Addition"/>
    <s v="Addition-NonUnit"/>
    <x v="16"/>
    <x v="54"/>
    <x v="6"/>
    <x v="6"/>
    <s v="G381 - Meters"/>
    <s v="255381A"/>
    <x v="50"/>
    <x v="50"/>
    <s v="Meters - Bl - Verde"/>
    <n v="2611.09"/>
  </r>
  <r>
    <n v="202506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x v="13"/>
    <x v="21"/>
    <x v="6"/>
    <x v="6"/>
    <s v="G381 - Meters"/>
    <s v="252383A"/>
    <x v="65"/>
    <x v="65"/>
    <s v="Regulators - Blanket - King"/>
    <n v="1246.93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6"/>
    <x v="6"/>
    <s v="G381 - Meters"/>
    <s v="253385A"/>
    <x v="49"/>
    <x v="49"/>
    <s v="Industrial Metering - Pres"/>
    <n v="-8882.2199999999993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6"/>
    <x v="6"/>
    <s v="G381 - Meters"/>
    <s v="252383A"/>
    <x v="65"/>
    <x v="65"/>
    <s v="Regulators - Blanket - King"/>
    <n v="-499.33"/>
  </r>
  <r>
    <n v="202407"/>
    <s v="032"/>
    <s v="16025.0106-Plant in Serv-Delay Plnt"/>
    <s v="XX"/>
    <s v="XX"/>
    <s v="0000"/>
    <s v="00000"/>
    <s v="Non Unitized"/>
    <s v="Non-unitized"/>
    <s v="Meter Installations - Bl - Nog"/>
    <s v="Addition"/>
    <s v="Addition-NonUnit"/>
    <x v="9"/>
    <x v="41"/>
    <x v="7"/>
    <x v="7"/>
    <s v="G382 - Meter Installations"/>
    <s v="256382A"/>
    <x v="63"/>
    <x v="63"/>
    <s v="Meter Installations - Bl - Nog"/>
    <n v="229.18"/>
  </r>
  <r>
    <n v="202407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x v="3"/>
    <x v="111"/>
    <x v="7"/>
    <x v="7"/>
    <s v="G382 - Meter Installations"/>
    <s v="251382A"/>
    <x v="58"/>
    <x v="58"/>
    <s v="Meter Installations - Bl -Flag"/>
    <n v="307.57"/>
  </r>
  <r>
    <n v="202407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x v="3"/>
    <x v="111"/>
    <x v="7"/>
    <x v="7"/>
    <s v="G382 - Meter Installations"/>
    <s v="257382A"/>
    <x v="62"/>
    <x v="62"/>
    <s v="Meter Installations - Bl -SL"/>
    <n v="433.34"/>
  </r>
  <r>
    <n v="202407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x v="3"/>
    <x v="111"/>
    <x v="7"/>
    <x v="7"/>
    <s v="G382 - Meter Installations"/>
    <s v="252382A"/>
    <x v="59"/>
    <x v="59"/>
    <s v="Meter Installations -Bl - King"/>
    <n v="3100.8"/>
  </r>
  <r>
    <n v="202407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x v="3"/>
    <x v="111"/>
    <x v="7"/>
    <x v="7"/>
    <s v="G382 - Meter Installations"/>
    <s v="255382A"/>
    <x v="61"/>
    <x v="61"/>
    <s v="Meter Installations-Bl - Verde"/>
    <n v="300.88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1382A"/>
    <x v="58"/>
    <x v="58"/>
    <s v="Meter Installations - Bl -Flag"/>
    <n v="-9647.74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2382A"/>
    <x v="59"/>
    <x v="59"/>
    <s v="Meter Installations -Bl - King"/>
    <n v="-1714.47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3382A"/>
    <x v="60"/>
    <x v="60"/>
    <s v="Meter Installations -Bl - Pres"/>
    <n v="-4409.1400000000003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5382A"/>
    <x v="61"/>
    <x v="61"/>
    <s v="Meter Installations-Bl - Verde"/>
    <n v="-2398.84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7382A"/>
    <x v="62"/>
    <x v="62"/>
    <s v="Meter Installations - Bl -SL"/>
    <n v="-908.85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9"/>
    <x v="41"/>
    <x v="7"/>
    <x v="7"/>
    <s v="G382 - Meter Installations"/>
    <s v="256382A"/>
    <x v="63"/>
    <x v="63"/>
    <s v="Meter Installations - Bl - Nog"/>
    <n v="-206.76"/>
  </r>
  <r>
    <n v="202408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x v="3"/>
    <x v="111"/>
    <x v="7"/>
    <x v="7"/>
    <s v="G382 - Meter Installations"/>
    <s v="251382A"/>
    <x v="58"/>
    <x v="58"/>
    <s v="Meter Installations - Bl -Flag"/>
    <n v="442.33"/>
  </r>
  <r>
    <n v="202408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x v="3"/>
    <x v="111"/>
    <x v="7"/>
    <x v="7"/>
    <s v="G382 - Meter Installations"/>
    <s v="257382A"/>
    <x v="62"/>
    <x v="62"/>
    <s v="Meter Installations - Bl -SL"/>
    <n v="1763.44"/>
  </r>
  <r>
    <n v="202408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x v="3"/>
    <x v="111"/>
    <x v="7"/>
    <x v="7"/>
    <s v="G382 - Meter Installations"/>
    <s v="252382A"/>
    <x v="59"/>
    <x v="59"/>
    <s v="Meter Installations -Bl - King"/>
    <n v="179.63"/>
  </r>
  <r>
    <n v="202408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x v="3"/>
    <x v="111"/>
    <x v="7"/>
    <x v="7"/>
    <s v="G382 - Meter Installations"/>
    <s v="253382A"/>
    <x v="60"/>
    <x v="60"/>
    <s v="Meter Installations -Bl - Pres"/>
    <n v="493.73"/>
  </r>
  <r>
    <n v="202408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x v="3"/>
    <x v="111"/>
    <x v="7"/>
    <x v="7"/>
    <s v="G382 - Meter Installations"/>
    <s v="255382A"/>
    <x v="61"/>
    <x v="61"/>
    <s v="Meter Installations-Bl - Verde"/>
    <n v="108.92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1382A"/>
    <x v="58"/>
    <x v="58"/>
    <s v="Meter Installations - Bl -Flag"/>
    <n v="-307.57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2382A"/>
    <x v="59"/>
    <x v="59"/>
    <s v="Meter Installations -Bl - King"/>
    <n v="-3100.8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5382A"/>
    <x v="61"/>
    <x v="61"/>
    <s v="Meter Installations-Bl - Verde"/>
    <n v="-300.88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7382A"/>
    <x v="62"/>
    <x v="62"/>
    <s v="Meter Installations - Bl -SL"/>
    <n v="-433.34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9"/>
    <x v="41"/>
    <x v="7"/>
    <x v="7"/>
    <s v="G382 - Meter Installations"/>
    <s v="256382A"/>
    <x v="63"/>
    <x v="63"/>
    <s v="Meter Installations - Bl - Nog"/>
    <n v="-229.18"/>
  </r>
  <r>
    <n v="202409"/>
    <s v="032"/>
    <s v="16025.0106-Plant in Serv-Delay Plnt"/>
    <s v="XX"/>
    <s v="XX"/>
    <s v="0000"/>
    <s v="00000"/>
    <s v="Non Unitized"/>
    <s v="Non-unitized"/>
    <s v="Meter Installations - Bl - Nog"/>
    <s v="Addition"/>
    <s v="Addition-NonUnit"/>
    <x v="9"/>
    <x v="41"/>
    <x v="7"/>
    <x v="7"/>
    <s v="G382 - Meter Installations"/>
    <s v="256382A"/>
    <x v="63"/>
    <x v="63"/>
    <s v="Meter Installations - Bl - Nog"/>
    <n v="315.11"/>
  </r>
  <r>
    <n v="202409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x v="3"/>
    <x v="111"/>
    <x v="7"/>
    <x v="7"/>
    <s v="G382 - Meter Installations"/>
    <s v="252382A"/>
    <x v="59"/>
    <x v="59"/>
    <s v="Meter Installations -Bl - King"/>
    <n v="295.83999999999997"/>
  </r>
  <r>
    <n v="202409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x v="3"/>
    <x v="111"/>
    <x v="7"/>
    <x v="7"/>
    <s v="G382 - Meter Installations"/>
    <s v="253382A"/>
    <x v="60"/>
    <x v="60"/>
    <s v="Meter Installations -Bl - Pres"/>
    <n v="1155.81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1382A"/>
    <x v="58"/>
    <x v="58"/>
    <s v="Meter Installations - Bl -Flag"/>
    <n v="-442.33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2382A"/>
    <x v="59"/>
    <x v="59"/>
    <s v="Meter Installations -Bl - King"/>
    <n v="-179.63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3382A"/>
    <x v="60"/>
    <x v="60"/>
    <s v="Meter Installations -Bl - Pres"/>
    <n v="-493.73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5382A"/>
    <x v="61"/>
    <x v="61"/>
    <s v="Meter Installations-Bl - Verde"/>
    <n v="-108.92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7382A"/>
    <x v="62"/>
    <x v="62"/>
    <s v="Meter Installations - Bl -SL"/>
    <n v="-1763.44"/>
  </r>
  <r>
    <n v="202410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x v="3"/>
    <x v="111"/>
    <x v="7"/>
    <x v="7"/>
    <s v="G382 - Meter Installations"/>
    <s v="257382A"/>
    <x v="62"/>
    <x v="62"/>
    <s v="Meter Installations - Bl -SL"/>
    <n v="214.51"/>
  </r>
  <r>
    <n v="202410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x v="3"/>
    <x v="111"/>
    <x v="7"/>
    <x v="7"/>
    <s v="G382 - Meter Installations"/>
    <s v="252382A"/>
    <x v="59"/>
    <x v="59"/>
    <s v="Meter Installations -Bl - King"/>
    <n v="695.51"/>
  </r>
  <r>
    <n v="202410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x v="3"/>
    <x v="111"/>
    <x v="7"/>
    <x v="7"/>
    <s v="G382 - Meter Installations"/>
    <s v="255382A"/>
    <x v="61"/>
    <x v="61"/>
    <s v="Meter Installations-Bl - Verde"/>
    <n v="696.83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2382A"/>
    <x v="59"/>
    <x v="59"/>
    <s v="Meter Installations -Bl - King"/>
    <n v="-295.83999999999997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3382A"/>
    <x v="60"/>
    <x v="60"/>
    <s v="Meter Installations -Bl - Pres"/>
    <n v="-1155.81"/>
  </r>
  <r>
    <n v="202410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9"/>
    <x v="41"/>
    <x v="7"/>
    <x v="7"/>
    <s v="G382 - Meter Installations"/>
    <s v="256382A"/>
    <x v="63"/>
    <x v="63"/>
    <s v="Meter Installations - Bl - Nog"/>
    <n v="-315.11"/>
  </r>
  <r>
    <n v="202411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x v="3"/>
    <x v="111"/>
    <x v="7"/>
    <x v="7"/>
    <s v="G382 - Meter Installations"/>
    <s v="257382A"/>
    <x v="62"/>
    <x v="62"/>
    <s v="Meter Installations - Bl -SL"/>
    <n v="5605.55"/>
  </r>
  <r>
    <n v="202411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x v="3"/>
    <x v="111"/>
    <x v="7"/>
    <x v="7"/>
    <s v="G382 - Meter Installations"/>
    <s v="253382A"/>
    <x v="60"/>
    <x v="60"/>
    <s v="Meter Installations -Bl - Pres"/>
    <n v="1238.7"/>
  </r>
  <r>
    <n v="202411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x v="3"/>
    <x v="111"/>
    <x v="7"/>
    <x v="7"/>
    <s v="G382 - Meter Installations"/>
    <s v="255382A"/>
    <x v="61"/>
    <x v="61"/>
    <s v="Meter Installations-Bl - Verde"/>
    <n v="2841.08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2382A"/>
    <x v="59"/>
    <x v="59"/>
    <s v="Meter Installations -Bl - King"/>
    <n v="-695.51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5382A"/>
    <x v="61"/>
    <x v="61"/>
    <s v="Meter Installations-Bl - Verde"/>
    <n v="-696.83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7382A"/>
    <x v="62"/>
    <x v="62"/>
    <s v="Meter Installations - Bl -SL"/>
    <n v="-214.51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3382A"/>
    <x v="60"/>
    <x v="60"/>
    <s v="Meter Installations -Bl - Pres"/>
    <n v="-1238.7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5382A"/>
    <x v="61"/>
    <x v="61"/>
    <s v="Meter Installations-Bl - Verde"/>
    <n v="-2841.08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7"/>
    <x v="7"/>
    <s v="G382 - Meter Installations"/>
    <s v="257382A"/>
    <x v="62"/>
    <x v="62"/>
    <s v="Meter Installations - Bl -SL"/>
    <n v="-5605.55"/>
  </r>
  <r>
    <n v="202501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x v="7"/>
    <x v="2"/>
    <x v="7"/>
    <x v="7"/>
    <s v="G382 - Meter Installations"/>
    <s v="251382A"/>
    <x v="58"/>
    <x v="58"/>
    <s v="Meter Installations - Bl -Flag"/>
    <n v="106.84"/>
  </r>
  <r>
    <n v="202501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x v="7"/>
    <x v="2"/>
    <x v="7"/>
    <x v="7"/>
    <s v="G382 - Meter Installations"/>
    <s v="253382A"/>
    <x v="60"/>
    <x v="60"/>
    <s v="Meter Installations -Bl - Pres"/>
    <n v="1610.17"/>
  </r>
  <r>
    <n v="202502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x v="7"/>
    <x v="2"/>
    <x v="7"/>
    <x v="7"/>
    <s v="G382 - Meter Installations"/>
    <s v="251382A"/>
    <x v="58"/>
    <x v="58"/>
    <s v="Meter Installations - Bl -Flag"/>
    <n v="1232.48"/>
  </r>
  <r>
    <n v="202502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x v="13"/>
    <x v="21"/>
    <x v="7"/>
    <x v="7"/>
    <s v="G382 - Meter Installations"/>
    <s v="257382A"/>
    <x v="62"/>
    <x v="62"/>
    <s v="Meter Installations - Bl -SL"/>
    <n v="56.13"/>
  </r>
  <r>
    <n v="202502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x v="13"/>
    <x v="21"/>
    <x v="7"/>
    <x v="7"/>
    <s v="G382 - Meter Installations"/>
    <s v="252382A"/>
    <x v="59"/>
    <x v="59"/>
    <s v="Meter Installations -Bl - King"/>
    <n v="781.31"/>
  </r>
  <r>
    <n v="202502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x v="7"/>
    <x v="2"/>
    <x v="7"/>
    <x v="7"/>
    <s v="G382 - Meter Installations"/>
    <s v="253382A"/>
    <x v="60"/>
    <x v="60"/>
    <s v="Meter Installations -Bl - Pres"/>
    <n v="1130.8499999999999"/>
  </r>
  <r>
    <n v="202502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x v="13"/>
    <x v="21"/>
    <x v="7"/>
    <x v="7"/>
    <s v="G382 - Meter Installations"/>
    <s v="255382A"/>
    <x v="61"/>
    <x v="61"/>
    <s v="Meter Installations-Bl - Verde"/>
    <n v="632.9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7"/>
    <x v="7"/>
    <s v="G382 - Meter Installations"/>
    <s v="251382A"/>
    <x v="58"/>
    <x v="58"/>
    <s v="Meter Installations - Bl -Flag"/>
    <n v="-106.84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7"/>
    <x v="7"/>
    <s v="G382 - Meter Installations"/>
    <s v="253382A"/>
    <x v="60"/>
    <x v="60"/>
    <s v="Meter Installations -Bl - Pres"/>
    <n v="-1610.17"/>
  </r>
  <r>
    <n v="202503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x v="7"/>
    <x v="2"/>
    <x v="7"/>
    <x v="7"/>
    <s v="G382 - Meter Installations"/>
    <s v="251382A"/>
    <x v="58"/>
    <x v="58"/>
    <s v="Meter Installations - Bl -Flag"/>
    <n v="2979.71"/>
  </r>
  <r>
    <n v="202503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x v="13"/>
    <x v="21"/>
    <x v="7"/>
    <x v="7"/>
    <s v="G382 - Meter Installations"/>
    <s v="252382A"/>
    <x v="59"/>
    <x v="59"/>
    <s v="Meter Installations -Bl - King"/>
    <n v="1924.25"/>
  </r>
  <r>
    <n v="202503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x v="7"/>
    <x v="2"/>
    <x v="7"/>
    <x v="7"/>
    <s v="G382 - Meter Installations"/>
    <s v="253382A"/>
    <x v="60"/>
    <x v="60"/>
    <s v="Meter Installations -Bl - Pres"/>
    <n v="56.37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7"/>
    <x v="7"/>
    <s v="G382 - Meter Installations"/>
    <s v="251382A"/>
    <x v="58"/>
    <x v="58"/>
    <s v="Meter Installations - Bl -Flag"/>
    <n v="-1232.48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7"/>
    <x v="7"/>
    <s v="G382 - Meter Installations"/>
    <s v="253382A"/>
    <x v="60"/>
    <x v="60"/>
    <s v="Meter Installations -Bl - Pres"/>
    <n v="-1130.8499999999999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7"/>
    <x v="7"/>
    <s v="G382 - Meter Installations"/>
    <s v="252382A"/>
    <x v="59"/>
    <x v="59"/>
    <s v="Meter Installations -Bl - King"/>
    <n v="-781.31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7"/>
    <x v="7"/>
    <s v="G382 - Meter Installations"/>
    <s v="255382A"/>
    <x v="61"/>
    <x v="61"/>
    <s v="Meter Installations-Bl - Verde"/>
    <n v="-632.9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7"/>
    <x v="7"/>
    <s v="G382 - Meter Installations"/>
    <s v="257382A"/>
    <x v="62"/>
    <x v="62"/>
    <s v="Meter Installations - Bl -SL"/>
    <n v="-56.13"/>
  </r>
  <r>
    <n v="202504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x v="13"/>
    <x v="21"/>
    <x v="7"/>
    <x v="7"/>
    <s v="G382 - Meter Installations"/>
    <s v="252382A"/>
    <x v="59"/>
    <x v="59"/>
    <s v="Meter Installations -Bl - King"/>
    <n v="3458.64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7"/>
    <x v="7"/>
    <s v="G382 - Meter Installations"/>
    <s v="251382A"/>
    <x v="58"/>
    <x v="58"/>
    <s v="Meter Installations - Bl -Flag"/>
    <n v="-2979.71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7"/>
    <x v="7"/>
    <s v="G382 - Meter Installations"/>
    <s v="253382A"/>
    <x v="60"/>
    <x v="60"/>
    <s v="Meter Installations -Bl - Pres"/>
    <n v="-56.37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7"/>
    <x v="7"/>
    <s v="G382 - Meter Installations"/>
    <s v="252382A"/>
    <x v="59"/>
    <x v="59"/>
    <s v="Meter Installations -Bl - King"/>
    <n v="-1924.25"/>
  </r>
  <r>
    <n v="202505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x v="7"/>
    <x v="2"/>
    <x v="7"/>
    <x v="7"/>
    <s v="G382 - Meter Installations"/>
    <s v="251382A"/>
    <x v="58"/>
    <x v="58"/>
    <s v="Meter Installations - Bl -Flag"/>
    <n v="1532.05"/>
  </r>
  <r>
    <n v="202505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x v="13"/>
    <x v="21"/>
    <x v="7"/>
    <x v="7"/>
    <s v="G382 - Meter Installations"/>
    <s v="257382A"/>
    <x v="62"/>
    <x v="62"/>
    <s v="Meter Installations - Bl -SL"/>
    <n v="60.99"/>
  </r>
  <r>
    <n v="202505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x v="13"/>
    <x v="21"/>
    <x v="7"/>
    <x v="7"/>
    <s v="G382 - Meter Installations"/>
    <s v="252382A"/>
    <x v="59"/>
    <x v="59"/>
    <s v="Meter Installations -Bl - King"/>
    <n v="1284.81"/>
  </r>
  <r>
    <n v="202505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x v="7"/>
    <x v="2"/>
    <x v="7"/>
    <x v="7"/>
    <s v="G382 - Meter Installations"/>
    <s v="253382A"/>
    <x v="60"/>
    <x v="60"/>
    <s v="Meter Installations -Bl - Pres"/>
    <n v="2095.73"/>
  </r>
  <r>
    <n v="202505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x v="13"/>
    <x v="21"/>
    <x v="7"/>
    <x v="7"/>
    <s v="G382 - Meter Installations"/>
    <s v="255382A"/>
    <x v="61"/>
    <x v="61"/>
    <s v="Meter Installations-Bl - Verde"/>
    <n v="8094.5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7"/>
    <x v="7"/>
    <s v="G382 - Meter Installations"/>
    <s v="252382A"/>
    <x v="59"/>
    <x v="59"/>
    <s v="Meter Installations -Bl - King"/>
    <n v="-3458.64"/>
  </r>
  <r>
    <n v="202506"/>
    <s v="032"/>
    <s v="16025.0106-Plant in Serv-Delay Plnt"/>
    <s v="XX"/>
    <s v="XX"/>
    <s v="0000"/>
    <s v="00000"/>
    <s v="Non Unitized"/>
    <s v="Non-unitized"/>
    <s v="Meter Installations - Bl - Nog"/>
    <s v="Addition"/>
    <s v="Addition-NonUnit"/>
    <x v="16"/>
    <x v="54"/>
    <x v="7"/>
    <x v="7"/>
    <s v="G382 - Meter Installations"/>
    <s v="256382A"/>
    <x v="63"/>
    <x v="63"/>
    <s v="Meter Installations - Bl - Nog"/>
    <n v="2553.39"/>
  </r>
  <r>
    <n v="202506"/>
    <s v="032"/>
    <s v="16025.0106-Plant in Serv-Delay Plnt"/>
    <s v="XX"/>
    <s v="XX"/>
    <s v="0000"/>
    <s v="00000"/>
    <s v="Non Unitized"/>
    <s v="Non-unitized"/>
    <s v="Meter Installations - Bl -Flag"/>
    <s v="Addition"/>
    <s v="Addition-NonUnit"/>
    <x v="7"/>
    <x v="2"/>
    <x v="7"/>
    <x v="7"/>
    <s v="G382 - Meter Installations"/>
    <s v="251382A"/>
    <x v="58"/>
    <x v="58"/>
    <s v="Meter Installations - Bl -Flag"/>
    <n v="1264.23"/>
  </r>
  <r>
    <n v="202506"/>
    <s v="032"/>
    <s v="16025.0106-Plant in Serv-Delay Plnt"/>
    <s v="XX"/>
    <s v="XX"/>
    <s v="0000"/>
    <s v="00000"/>
    <s v="Non Unitized"/>
    <s v="Non-unitized"/>
    <s v="Meter Installations - Bl -SL"/>
    <s v="Addition"/>
    <s v="Addition-NonUnit"/>
    <x v="13"/>
    <x v="21"/>
    <x v="7"/>
    <x v="7"/>
    <s v="G382 - Meter Installations"/>
    <s v="257382A"/>
    <x v="62"/>
    <x v="62"/>
    <s v="Meter Installations - Bl -SL"/>
    <n v="1992.16"/>
  </r>
  <r>
    <n v="202506"/>
    <s v="032"/>
    <s v="16025.0106-Plant in Serv-Delay Plnt"/>
    <s v="XX"/>
    <s v="XX"/>
    <s v="0000"/>
    <s v="00000"/>
    <s v="Non Unitized"/>
    <s v="Non-unitized"/>
    <s v="Meter Installations -Bl - King"/>
    <s v="Addition"/>
    <s v="Addition-NonUnit"/>
    <x v="13"/>
    <x v="21"/>
    <x v="7"/>
    <x v="7"/>
    <s v="G382 - Meter Installations"/>
    <s v="252382A"/>
    <x v="59"/>
    <x v="59"/>
    <s v="Meter Installations -Bl - King"/>
    <n v="2966.44"/>
  </r>
  <r>
    <n v="202506"/>
    <s v="032"/>
    <s v="16025.0106-Plant in Serv-Delay Plnt"/>
    <s v="XX"/>
    <s v="XX"/>
    <s v="0000"/>
    <s v="00000"/>
    <s v="Non Unitized"/>
    <s v="Non-unitized"/>
    <s v="Meter Installations -Bl - Pres"/>
    <s v="Addition"/>
    <s v="Addition-NonUnit"/>
    <x v="7"/>
    <x v="2"/>
    <x v="7"/>
    <x v="7"/>
    <s v="G382 - Meter Installations"/>
    <s v="253382A"/>
    <x v="60"/>
    <x v="60"/>
    <s v="Meter Installations -Bl - Pres"/>
    <n v="5096.5"/>
  </r>
  <r>
    <n v="202506"/>
    <s v="032"/>
    <s v="16025.0106-Plant in Serv-Delay Plnt"/>
    <s v="XX"/>
    <s v="XX"/>
    <s v="0000"/>
    <s v="00000"/>
    <s v="Non Unitized"/>
    <s v="Non-unitized"/>
    <s v="Meter Installations-Bl - Verde"/>
    <s v="Addition"/>
    <s v="Addition-NonUnit"/>
    <x v="13"/>
    <x v="21"/>
    <x v="7"/>
    <x v="7"/>
    <s v="G382 - Meter Installations"/>
    <s v="255382A"/>
    <x v="61"/>
    <x v="61"/>
    <s v="Meter Installations-Bl - Verde"/>
    <n v="333.43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7"/>
    <x v="7"/>
    <s v="G382 - Meter Installations"/>
    <s v="251382A"/>
    <x v="58"/>
    <x v="58"/>
    <s v="Meter Installations - Bl -Flag"/>
    <n v="-1532.05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7"/>
    <x v="7"/>
    <s v="G382 - Meter Installations"/>
    <s v="253382A"/>
    <x v="60"/>
    <x v="60"/>
    <s v="Meter Installations -Bl - Pres"/>
    <n v="-2095.73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7"/>
    <x v="7"/>
    <s v="G382 - Meter Installations"/>
    <s v="252382A"/>
    <x v="59"/>
    <x v="59"/>
    <s v="Meter Installations -Bl - King"/>
    <n v="-1284.81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7"/>
    <x v="7"/>
    <s v="G382 - Meter Installations"/>
    <s v="255382A"/>
    <x v="61"/>
    <x v="61"/>
    <s v="Meter Installations-Bl - Verde"/>
    <n v="-8094.54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7"/>
    <x v="7"/>
    <s v="G382 - Meter Installations"/>
    <s v="257382A"/>
    <x v="62"/>
    <x v="62"/>
    <s v="Meter Installations - Bl -SL"/>
    <n v="-60.99"/>
  </r>
  <r>
    <n v="202407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x v="3"/>
    <x v="111"/>
    <x v="8"/>
    <x v="8"/>
    <s v="G383 - House Regulators"/>
    <s v="251385A"/>
    <x v="56"/>
    <x v="56"/>
    <s v="Industrial Metering - Flag"/>
    <n v="211.29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5"/>
    <x v="214"/>
    <x v="8"/>
    <x v="8"/>
    <s v="G383 - House Regulators"/>
    <s v="255385A"/>
    <x v="51"/>
    <x v="51"/>
    <s v="Industrial Metering - Verde"/>
    <n v="-609.82000000000005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218"/>
    <x v="8"/>
    <x v="8"/>
    <s v="G383 - House Regulators"/>
    <s v="251383A"/>
    <x v="64"/>
    <x v="64"/>
    <s v="Regulators - Blanket - Flag"/>
    <n v="-1213.46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218"/>
    <x v="8"/>
    <x v="8"/>
    <s v="G383 - House Regulators"/>
    <s v="252383A"/>
    <x v="65"/>
    <x v="65"/>
    <s v="Regulators - Blanket - King"/>
    <n v="-485.38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2"/>
    <x v="8"/>
    <x v="8"/>
    <s v="G383 - House Regulators"/>
    <s v="256383A"/>
    <x v="67"/>
    <x v="67"/>
    <s v="Regulators - Blanket - Nog"/>
    <n v="-80.900000000000006"/>
  </r>
  <r>
    <n v="202408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x v="3"/>
    <x v="111"/>
    <x v="8"/>
    <x v="8"/>
    <s v="G383 - House Regulators"/>
    <s v="251385A"/>
    <x v="56"/>
    <x v="56"/>
    <s v="Industrial Metering - Flag"/>
    <n v="85.98"/>
  </r>
  <r>
    <n v="202408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x v="3"/>
    <x v="111"/>
    <x v="8"/>
    <x v="8"/>
    <s v="G383 - House Regulators"/>
    <s v="253385A"/>
    <x v="49"/>
    <x v="49"/>
    <s v="Industrial Metering - Pres"/>
    <n v="761.39"/>
  </r>
  <r>
    <n v="202408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x v="0"/>
    <x v="47"/>
    <x v="8"/>
    <x v="8"/>
    <s v="G383 - House Regulators"/>
    <s v="255385A"/>
    <x v="51"/>
    <x v="51"/>
    <s v="Industrial Metering - Verde"/>
    <n v="424.01"/>
  </r>
  <r>
    <n v="202408"/>
    <s v="032"/>
    <s v="16025.0106-Plant in Serv-Delay Plnt"/>
    <s v="XX"/>
    <s v="XX"/>
    <s v="0000"/>
    <s v="00000"/>
    <s v="Non Unitized"/>
    <s v="Non-unitized"/>
    <s v="Regulators - Blanket - Flag"/>
    <s v="Addition"/>
    <s v="Addition-NonUnit"/>
    <x v="22"/>
    <x v="218"/>
    <x v="8"/>
    <x v="8"/>
    <s v="G383 - House Regulators"/>
    <s v="251383A"/>
    <x v="64"/>
    <x v="64"/>
    <s v="Regulators - Blanket - Flag"/>
    <n v="1739.35"/>
  </r>
  <r>
    <n v="202408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x v="22"/>
    <x v="218"/>
    <x v="8"/>
    <x v="8"/>
    <s v="G383 - House Regulators"/>
    <s v="252383A"/>
    <x v="65"/>
    <x v="65"/>
    <s v="Regulators - Blanket - King"/>
    <n v="482.33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8"/>
    <x v="8"/>
    <s v="G383 - House Regulators"/>
    <s v="253385A"/>
    <x v="49"/>
    <x v="49"/>
    <s v="Industrial Metering - Pres"/>
    <n v="-761.39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218"/>
    <x v="8"/>
    <x v="8"/>
    <s v="G383 - House Regulators"/>
    <s v="251383A"/>
    <x v="64"/>
    <x v="64"/>
    <s v="Regulators - Blanket - Flag"/>
    <n v="-1739.35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218"/>
    <x v="8"/>
    <x v="8"/>
    <s v="G383 - House Regulators"/>
    <s v="252383A"/>
    <x v="65"/>
    <x v="65"/>
    <s v="Regulators - Blanket - King"/>
    <n v="-482.33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47"/>
    <x v="8"/>
    <x v="8"/>
    <s v="G383 - House Regulators"/>
    <s v="255385A"/>
    <x v="51"/>
    <x v="51"/>
    <s v="Industrial Metering - Verde"/>
    <n v="-424.01"/>
  </r>
  <r>
    <n v="202410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x v="0"/>
    <x v="47"/>
    <x v="8"/>
    <x v="8"/>
    <s v="G383 - House Regulators"/>
    <s v="255385A"/>
    <x v="51"/>
    <x v="51"/>
    <s v="Industrial Metering - Verde"/>
    <n v="3686.17"/>
  </r>
  <r>
    <n v="202410"/>
    <s v="032"/>
    <s v="16025.0106-Plant in Serv-Delay Plnt"/>
    <s v="XX"/>
    <s v="XX"/>
    <s v="0000"/>
    <s v="00000"/>
    <s v="Non Unitized"/>
    <s v="Non-unitized"/>
    <s v="Regulators - Blanket - Verde"/>
    <s v="Addition"/>
    <s v="Addition-NonUnit"/>
    <x v="22"/>
    <x v="218"/>
    <x v="8"/>
    <x v="8"/>
    <s v="G383 - House Regulators"/>
    <s v="255383A"/>
    <x v="69"/>
    <x v="69"/>
    <s v="Regulators - Blanket - Verde"/>
    <n v="470.98"/>
  </r>
  <r>
    <n v="202411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x v="3"/>
    <x v="111"/>
    <x v="8"/>
    <x v="8"/>
    <s v="G383 - House Regulators"/>
    <s v="253385A"/>
    <x v="49"/>
    <x v="49"/>
    <s v="Industrial Metering - Pres"/>
    <n v="79.510000000000005"/>
  </r>
  <r>
    <n v="202411"/>
    <s v="032"/>
    <s v="16025.0106-Plant in Serv-Delay Plnt"/>
    <s v="XX"/>
    <s v="XX"/>
    <s v="0000"/>
    <s v="00000"/>
    <s v="Non Unitized"/>
    <s v="Non-unitized"/>
    <s v="Regulators - Blanket - Pres"/>
    <s v="Addition"/>
    <s v="Addition-NonUnit"/>
    <x v="9"/>
    <x v="41"/>
    <x v="8"/>
    <x v="8"/>
    <s v="G383 - House Regulators"/>
    <s v="253383A"/>
    <x v="66"/>
    <x v="66"/>
    <s v="Regulators - Blanket - Pres"/>
    <n v="441.63"/>
  </r>
  <r>
    <n v="202411"/>
    <s v="032"/>
    <s v="16025.0106-Plant in Serv-Delay Plnt"/>
    <s v="XX"/>
    <s v="XX"/>
    <s v="0000"/>
    <s v="00000"/>
    <s v="Non Unitized"/>
    <s v="Non-unitized"/>
    <s v="Regulators - Blanket - SL"/>
    <s v="Addition"/>
    <s v="Addition-NonUnit"/>
    <x v="3"/>
    <x v="111"/>
    <x v="8"/>
    <x v="8"/>
    <s v="G383 - House Regulators"/>
    <s v="257383A"/>
    <x v="68"/>
    <x v="68"/>
    <s v="Regulators - Blanket - SL"/>
    <n v="2031"/>
  </r>
  <r>
    <n v="202411"/>
    <s v="032"/>
    <s v="16025.0106-Plant in Serv-Delay Plnt"/>
    <s v="XX"/>
    <s v="XX"/>
    <s v="0000"/>
    <s v="00000"/>
    <s v="Non Unitized"/>
    <s v="Non-unitized"/>
    <s v="Regulators - Blanket - Verde"/>
    <s v="Addition"/>
    <s v="Addition-NonUnit"/>
    <x v="22"/>
    <x v="218"/>
    <x v="8"/>
    <x v="8"/>
    <s v="G383 - House Regulators"/>
    <s v="255383A"/>
    <x v="69"/>
    <x v="69"/>
    <s v="Regulators - Blanket - Verde"/>
    <n v="511.28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218"/>
    <x v="8"/>
    <x v="8"/>
    <s v="G383 - House Regulators"/>
    <s v="255383A"/>
    <x v="69"/>
    <x v="69"/>
    <s v="Regulators - Blanket - Verde"/>
    <n v="-470.98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47"/>
    <x v="8"/>
    <x v="8"/>
    <s v="G383 - House Regulators"/>
    <s v="255385A"/>
    <x v="51"/>
    <x v="51"/>
    <s v="Industrial Metering - Verde"/>
    <n v="-3686.17"/>
  </r>
  <r>
    <n v="202412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x v="0"/>
    <x v="47"/>
    <x v="8"/>
    <x v="8"/>
    <s v="G383 - House Regulators"/>
    <s v="255385A"/>
    <x v="51"/>
    <x v="51"/>
    <s v="Industrial Metering - Verde"/>
    <n v="202.79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8"/>
    <x v="8"/>
    <s v="G383 - House Regulators"/>
    <s v="253385A"/>
    <x v="49"/>
    <x v="49"/>
    <s v="Industrial Metering - Pres"/>
    <n v="-79.510000000000005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8"/>
    <x v="8"/>
    <s v="G383 - House Regulators"/>
    <s v="257383A"/>
    <x v="68"/>
    <x v="68"/>
    <s v="Regulators - Blanket - SL"/>
    <n v="-2031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2"/>
    <x v="218"/>
    <x v="8"/>
    <x v="8"/>
    <s v="G383 - House Regulators"/>
    <s v="255383A"/>
    <x v="69"/>
    <x v="69"/>
    <s v="Regulators - Blanket - Verde"/>
    <n v="-511.28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9"/>
    <x v="41"/>
    <x v="8"/>
    <x v="8"/>
    <s v="G383 - House Regulators"/>
    <s v="253383A"/>
    <x v="66"/>
    <x v="66"/>
    <s v="Regulators - Blanket - Pres"/>
    <n v="-441.63"/>
  </r>
  <r>
    <n v="202501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x v="7"/>
    <x v="2"/>
    <x v="8"/>
    <x v="8"/>
    <s v="G383 - House Regulators"/>
    <s v="253385A"/>
    <x v="49"/>
    <x v="49"/>
    <s v="Industrial Metering - Pres"/>
    <n v="329.57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0"/>
    <x v="47"/>
    <x v="8"/>
    <x v="8"/>
    <s v="G383 - House Regulators"/>
    <s v="255385A"/>
    <x v="51"/>
    <x v="51"/>
    <s v="Industrial Metering - Verde"/>
    <n v="-202.79"/>
  </r>
  <r>
    <n v="202502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x v="7"/>
    <x v="2"/>
    <x v="8"/>
    <x v="8"/>
    <s v="G383 - House Regulators"/>
    <s v="253385A"/>
    <x v="49"/>
    <x v="49"/>
    <s v="Industrial Metering - Pres"/>
    <n v="256.25"/>
  </r>
  <r>
    <n v="202502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x v="13"/>
    <x v="21"/>
    <x v="8"/>
    <x v="8"/>
    <s v="G383 - House Regulators"/>
    <s v="255385A"/>
    <x v="51"/>
    <x v="51"/>
    <s v="Industrial Metering - Verde"/>
    <n v="355.27"/>
  </r>
  <r>
    <n v="202502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x v="13"/>
    <x v="21"/>
    <x v="8"/>
    <x v="8"/>
    <s v="G383 - House Regulators"/>
    <s v="252383A"/>
    <x v="65"/>
    <x v="65"/>
    <s v="Regulators - Blanket - King"/>
    <n v="251.69"/>
  </r>
  <r>
    <n v="202502"/>
    <s v="032"/>
    <s v="16025.0106-Plant in Serv-Delay Plnt"/>
    <s v="XX"/>
    <s v="XX"/>
    <s v="0000"/>
    <s v="00000"/>
    <s v="Non Unitized"/>
    <s v="Non-unitized"/>
    <s v="Regulators - Blanket - Pres"/>
    <s v="Addition"/>
    <s v="Addition-NonUnit"/>
    <x v="13"/>
    <x v="21"/>
    <x v="8"/>
    <x v="8"/>
    <s v="G383 - House Regulators"/>
    <s v="253383A"/>
    <x v="66"/>
    <x v="66"/>
    <s v="Regulators - Blanket - Pres"/>
    <n v="4359.32"/>
  </r>
  <r>
    <n v="202502"/>
    <s v="032"/>
    <s v="16025.0106-Plant in Serv-Delay Plnt"/>
    <s v="XX"/>
    <s v="XX"/>
    <s v="0000"/>
    <s v="00000"/>
    <s v="Non Unitized"/>
    <s v="Non-unitized"/>
    <s v="Regulators - Blanket - Verde"/>
    <s v="Addition"/>
    <s v="Addition-NonUnit"/>
    <x v="13"/>
    <x v="21"/>
    <x v="8"/>
    <x v="8"/>
    <s v="G383 - House Regulators"/>
    <s v="255383A"/>
    <x v="69"/>
    <x v="69"/>
    <s v="Regulators - Blanket - Verde"/>
    <n v="503.39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8"/>
    <x v="8"/>
    <s v="G383 - House Regulators"/>
    <s v="251385A"/>
    <x v="56"/>
    <x v="56"/>
    <s v="Industrial Metering - Flag"/>
    <n v="-107.93"/>
  </r>
  <r>
    <n v="202503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x v="2"/>
    <x v="25"/>
    <x v="8"/>
    <x v="8"/>
    <s v="G383 - House Regulators"/>
    <s v="251385A"/>
    <x v="56"/>
    <x v="56"/>
    <s v="Industrial Metering - Flag"/>
    <n v="539.67999999999995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8"/>
    <x v="8"/>
    <s v="G383 - House Regulators"/>
    <s v="253385A"/>
    <x v="49"/>
    <x v="49"/>
    <s v="Industrial Metering - Pres"/>
    <n v="-585.82000000000005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8"/>
    <x v="8"/>
    <s v="G383 - House Regulators"/>
    <s v="252383A"/>
    <x v="65"/>
    <x v="65"/>
    <s v="Regulators - Blanket - King"/>
    <n v="-251.69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8"/>
    <x v="8"/>
    <s v="G383 - House Regulators"/>
    <s v="253383A"/>
    <x v="66"/>
    <x v="66"/>
    <s v="Regulators - Blanket - Pres"/>
    <n v="-4359.32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8"/>
    <x v="8"/>
    <s v="G383 - House Regulators"/>
    <s v="255383A"/>
    <x v="69"/>
    <x v="69"/>
    <s v="Regulators - Blanket - Verde"/>
    <n v="-503.39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8"/>
    <x v="8"/>
    <s v="G383 - House Regulators"/>
    <s v="255385A"/>
    <x v="51"/>
    <x v="51"/>
    <s v="Industrial Metering - Verde"/>
    <n v="-355.27"/>
  </r>
  <r>
    <n v="202504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x v="2"/>
    <x v="25"/>
    <x v="8"/>
    <x v="8"/>
    <s v="G383 - House Regulators"/>
    <s v="251385A"/>
    <x v="56"/>
    <x v="56"/>
    <s v="Industrial Metering - Flag"/>
    <n v="464.59"/>
  </r>
  <r>
    <n v="202504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x v="7"/>
    <x v="2"/>
    <x v="8"/>
    <x v="8"/>
    <s v="G383 - House Regulators"/>
    <s v="253385A"/>
    <x v="49"/>
    <x v="49"/>
    <s v="Industrial Metering - Pres"/>
    <n v="8882.19"/>
  </r>
  <r>
    <n v="202504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x v="13"/>
    <x v="21"/>
    <x v="8"/>
    <x v="8"/>
    <s v="G383 - House Regulators"/>
    <s v="255385A"/>
    <x v="51"/>
    <x v="51"/>
    <s v="Industrial Metering - Verde"/>
    <n v="4214.26"/>
  </r>
  <r>
    <n v="202504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x v="13"/>
    <x v="21"/>
    <x v="8"/>
    <x v="8"/>
    <s v="G383 - House Regulators"/>
    <s v="252383A"/>
    <x v="65"/>
    <x v="65"/>
    <s v="Regulators - Blanket - King"/>
    <n v="998.67"/>
  </r>
  <r>
    <n v="202505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x v="13"/>
    <x v="21"/>
    <x v="8"/>
    <x v="8"/>
    <s v="G383 - House Regulators"/>
    <s v="252383A"/>
    <x v="65"/>
    <x v="65"/>
    <s v="Regulators - Blanket - King"/>
    <n v="499.35"/>
  </r>
  <r>
    <n v="202505"/>
    <s v="032"/>
    <s v="16025.0106-Plant in Serv-Delay Plnt"/>
    <s v="XX"/>
    <s v="XX"/>
    <s v="0000"/>
    <s v="00000"/>
    <s v="Non Unitized"/>
    <s v="Non-unitized"/>
    <s v="Regulators - Blanket - Pres"/>
    <s v="Addition"/>
    <s v="Addition-NonUnit"/>
    <x v="13"/>
    <x v="21"/>
    <x v="8"/>
    <x v="8"/>
    <s v="G383 - House Regulators"/>
    <s v="253383A"/>
    <x v="66"/>
    <x v="66"/>
    <s v="Regulators - Blanket - Pres"/>
    <n v="4244.32"/>
  </r>
  <r>
    <n v="202505"/>
    <s v="032"/>
    <s v="16025.0106-Plant in Serv-Delay Plnt"/>
    <s v="XX"/>
    <s v="XX"/>
    <s v="0000"/>
    <s v="00000"/>
    <s v="Non Unitized"/>
    <s v="Non-unitized"/>
    <s v="Regulators - Blanket - Verde"/>
    <s v="Addition"/>
    <s v="Addition-NonUnit"/>
    <x v="13"/>
    <x v="21"/>
    <x v="8"/>
    <x v="8"/>
    <s v="G383 - House Regulators"/>
    <s v="255383A"/>
    <x v="69"/>
    <x v="69"/>
    <s v="Regulators - Blanket - Verde"/>
    <n v="2348.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8"/>
    <x v="8"/>
    <s v="G383 - House Regulators"/>
    <s v="252383A"/>
    <x v="65"/>
    <x v="65"/>
    <s v="Regulators - Blanket - King"/>
    <n v="-998.67"/>
  </r>
  <r>
    <n v="202506"/>
    <s v="032"/>
    <s v="16025.0106-Plant in Serv-Delay Plnt"/>
    <s v="XX"/>
    <s v="XX"/>
    <s v="0000"/>
    <s v="00000"/>
    <s v="Non Unitized"/>
    <s v="Non-unitized"/>
    <s v="Regulators - Blanket - King"/>
    <s v="Addition"/>
    <s v="Addition-NonUnit"/>
    <x v="13"/>
    <x v="21"/>
    <x v="8"/>
    <x v="8"/>
    <s v="G383 - House Regulators"/>
    <s v="252383A"/>
    <x v="65"/>
    <x v="65"/>
    <s v="Regulators - Blanket - King"/>
    <n v="1246.95"/>
  </r>
  <r>
    <n v="202506"/>
    <s v="032"/>
    <s v="16025.0106-Plant in Serv-Delay Plnt"/>
    <s v="XX"/>
    <s v="XX"/>
    <s v="0000"/>
    <s v="00000"/>
    <s v="Non Unitized"/>
    <s v="Non-unitized"/>
    <s v="Regulators - Blanket - SL"/>
    <s v="Addition"/>
    <s v="Addition-NonUnit"/>
    <x v="16"/>
    <x v="54"/>
    <x v="8"/>
    <x v="8"/>
    <s v="G383 - House Regulators"/>
    <s v="257383A"/>
    <x v="68"/>
    <x v="68"/>
    <s v="Regulators - Blanket - SL"/>
    <n v="998.68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8"/>
    <x v="8"/>
    <s v="G383 - House Regulators"/>
    <s v="253385A"/>
    <x v="49"/>
    <x v="49"/>
    <s v="Industrial Metering - Pres"/>
    <n v="-8882.19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8"/>
    <x v="8"/>
    <s v="G383 - House Regulators"/>
    <s v="252383A"/>
    <x v="65"/>
    <x v="65"/>
    <s v="Regulators - Blanket - King"/>
    <n v="-499.35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8"/>
    <x v="8"/>
    <s v="G383 - House Regulators"/>
    <s v="253383A"/>
    <x v="66"/>
    <x v="66"/>
    <s v="Regulators - Blanket - Pres"/>
    <n v="-4244.32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8"/>
    <x v="8"/>
    <s v="G383 - House Regulators"/>
    <s v="255383A"/>
    <x v="69"/>
    <x v="69"/>
    <s v="Regulators - Blanket - Verde"/>
    <n v="-2348.4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9"/>
    <x v="9"/>
    <s v="G384 - House Regulatory Install"/>
    <s v="251384A"/>
    <x v="70"/>
    <x v="70"/>
    <s v="Regulator Install - Bl - Flag"/>
    <n v="-431.95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9"/>
    <x v="9"/>
    <s v="G384 - House Regulatory Install"/>
    <s v="253384A"/>
    <x v="72"/>
    <x v="72"/>
    <s v="Regulator Install - Bl - Pres"/>
    <n v="-2290.0700000000002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9"/>
    <x v="9"/>
    <s v="G384 - House Regulatory Install"/>
    <s v="255384A"/>
    <x v="73"/>
    <x v="73"/>
    <s v="Regulator Install- Bl - Verde"/>
    <n v="-509.39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9"/>
    <x v="9"/>
    <s v="G384 - House Regulatory Install"/>
    <s v="257384A"/>
    <x v="74"/>
    <x v="74"/>
    <s v="Regulator Install - Bl - SL"/>
    <n v="-651.88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8"/>
    <x v="219"/>
    <x v="9"/>
    <x v="9"/>
    <s v="G384 - House Regulatory Install"/>
    <s v="252384A"/>
    <x v="71"/>
    <x v="71"/>
    <s v="Regulator Install - Bl - King"/>
    <n v="-1261.8900000000001"/>
  </r>
  <r>
    <n v="202407"/>
    <s v="032"/>
    <s v="16025.0106-Plant in Serv-Delay Plnt"/>
    <s v="XX"/>
    <s v="XX"/>
    <s v="0000"/>
    <s v="00000"/>
    <s v="Non Unitized"/>
    <s v="Non-unitized"/>
    <s v="Industrial Metering - King"/>
    <s v="Addition"/>
    <s v="Addition-NonUnit"/>
    <x v="3"/>
    <x v="111"/>
    <x v="10"/>
    <x v="10"/>
    <s v="G385 - Indust Measr Reg Stat Equip"/>
    <s v="252385A"/>
    <x v="112"/>
    <x v="112"/>
    <s v="Industrial Metering - King"/>
    <n v="0.2"/>
  </r>
  <r>
    <n v="202407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x v="3"/>
    <x v="111"/>
    <x v="10"/>
    <x v="10"/>
    <s v="G385 - Indust Measr Reg Stat Equip"/>
    <s v="256385A"/>
    <x v="113"/>
    <x v="113"/>
    <s v="Industrial Metering - Nog"/>
    <n v="393.78"/>
  </r>
  <r>
    <n v="202408"/>
    <s v="032"/>
    <s v="16025.0106-Plant in Serv-Delay Plnt"/>
    <s v="XX"/>
    <s v="XX"/>
    <s v="0000"/>
    <s v="00000"/>
    <s v="Non Unitized"/>
    <s v="Non-unitized"/>
    <s v="Industrial Metering - King"/>
    <s v="Addition"/>
    <s v="Addition-NonUnit"/>
    <x v="3"/>
    <x v="111"/>
    <x v="10"/>
    <x v="10"/>
    <s v="G385 - Indust Measr Reg Stat Equip"/>
    <s v="252385A"/>
    <x v="112"/>
    <x v="112"/>
    <s v="Industrial Metering - King"/>
    <n v="689.77"/>
  </r>
  <r>
    <n v="202408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x v="3"/>
    <x v="111"/>
    <x v="10"/>
    <x v="10"/>
    <s v="G385 - Indust Measr Reg Stat Equip"/>
    <s v="256385A"/>
    <x v="113"/>
    <x v="113"/>
    <s v="Industrial Metering - Nog"/>
    <n v="74.64"/>
  </r>
  <r>
    <n v="202409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10"/>
    <x v="46"/>
    <x v="10"/>
    <x v="10"/>
    <s v="G385 - Indust Measr Reg Stat Equip"/>
    <s v="DP22333-253100A"/>
    <x v="6"/>
    <x v="6"/>
    <s v="Division S. MLE"/>
    <n v="14818.87"/>
  </r>
  <r>
    <n v="202409"/>
    <s v="032"/>
    <s v="16025.0106-Plant in Serv-Delay Plnt"/>
    <s v="XX"/>
    <s v="XX"/>
    <s v="0000"/>
    <s v="00000"/>
    <s v="Non Unitized"/>
    <s v="Non-unitized"/>
    <s v="Industrial Metering - King"/>
    <s v="Addition"/>
    <s v="Addition-NonUnit"/>
    <x v="3"/>
    <x v="111"/>
    <x v="10"/>
    <x v="10"/>
    <s v="G385 - Indust Measr Reg Stat Equip"/>
    <s v="252385A"/>
    <x v="112"/>
    <x v="112"/>
    <s v="Industrial Metering - King"/>
    <n v="204.73"/>
  </r>
  <r>
    <n v="202409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x v="3"/>
    <x v="111"/>
    <x v="10"/>
    <x v="10"/>
    <s v="G385 - Indust Measr Reg Stat Equip"/>
    <s v="256385A"/>
    <x v="113"/>
    <x v="113"/>
    <s v="Industrial Metering - Nog"/>
    <n v="497.72"/>
  </r>
  <r>
    <n v="202410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10"/>
    <x v="46"/>
    <x v="10"/>
    <x v="10"/>
    <s v="G385 - Indust Measr Reg Stat Equip"/>
    <s v="DP22333-253100A"/>
    <x v="6"/>
    <x v="6"/>
    <s v="Division S. MLE"/>
    <n v="1180"/>
  </r>
  <r>
    <n v="202410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x v="3"/>
    <x v="111"/>
    <x v="10"/>
    <x v="10"/>
    <s v="G385 - Indust Measr Reg Stat Equip"/>
    <s v="256385A"/>
    <x v="113"/>
    <x v="113"/>
    <s v="Industrial Metering - Nog"/>
    <n v="85.53"/>
  </r>
  <r>
    <n v="202412"/>
    <s v="032"/>
    <s v="16025.0106-Plant in Serv-Delay Plnt"/>
    <s v="XX"/>
    <s v="XX"/>
    <s v="0000"/>
    <s v="00000"/>
    <s v="Non Unitized"/>
    <s v="Non-unitized"/>
    <s v="MOBILE HAVEN REG STATION - REPLACIN"/>
    <s v="Addition"/>
    <s v="Addition-NonUnit"/>
    <x v="12"/>
    <x v="55"/>
    <x v="10"/>
    <x v="10"/>
    <s v="G385 - Indust Measr Reg Stat Equip"/>
    <s v="DF22413-251378A"/>
    <x v="29"/>
    <x v="29"/>
    <s v="MOBILE HAVEN REG STATION - REPLACIN"/>
    <n v="571.32000000000005"/>
  </r>
  <r>
    <n v="202501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x v="7"/>
    <x v="2"/>
    <x v="10"/>
    <x v="10"/>
    <s v="G385 - Indust Measr Reg Stat Equip"/>
    <s v="256385A"/>
    <x v="113"/>
    <x v="113"/>
    <s v="Industrial Metering - Nog"/>
    <n v="3881.34"/>
  </r>
  <r>
    <n v="202501"/>
    <s v="032"/>
    <s v="16025.0106-Plant in Serv-Delay Plnt"/>
    <s v="XX"/>
    <s v="XX"/>
    <s v="0000"/>
    <s v="00000"/>
    <s v="Non Unitized"/>
    <s v="Non-unitized"/>
    <s v="MOBILE HAVEN REG STATION - REPLACIN"/>
    <s v="Addition"/>
    <s v="Addition-NonUnit"/>
    <x v="7"/>
    <x v="55"/>
    <x v="10"/>
    <x v="10"/>
    <s v="G385 - Indust Measr Reg Stat Equip"/>
    <s v="DF22413-251378A"/>
    <x v="29"/>
    <x v="29"/>
    <s v="MOBILE HAVEN REG STATION - REPLACIN"/>
    <n v="-22.97"/>
  </r>
  <r>
    <n v="202502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x v="7"/>
    <x v="2"/>
    <x v="10"/>
    <x v="10"/>
    <s v="G385 - Indust Measr Reg Stat Equip"/>
    <s v="256385A"/>
    <x v="113"/>
    <x v="113"/>
    <s v="Industrial Metering - Nog"/>
    <n v="-115.05"/>
  </r>
  <r>
    <n v="202503"/>
    <s v="032"/>
    <s v="16025.0106-Plant in Serv-Delay Plnt"/>
    <s v="XX"/>
    <s v="XX"/>
    <s v="0000"/>
    <s v="00000"/>
    <s v="Non Unitized"/>
    <s v="Non-unitized"/>
    <s v="Division S. MLE"/>
    <s v="Addition"/>
    <s v="Addition-NonUnit"/>
    <x v="2"/>
    <x v="46"/>
    <x v="10"/>
    <x v="10"/>
    <s v="G385 - Indust Measr Reg Stat Equip"/>
    <s v="DP22333-253100A"/>
    <x v="6"/>
    <x v="6"/>
    <s v="Division S. MLE"/>
    <n v="23.2"/>
  </r>
  <r>
    <n v="202503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x v="7"/>
    <x v="2"/>
    <x v="10"/>
    <x v="10"/>
    <s v="G385 - Indust Measr Reg Stat Equip"/>
    <s v="256385A"/>
    <x v="113"/>
    <x v="113"/>
    <s v="Industrial Metering - Nog"/>
    <n v="481.02"/>
  </r>
  <r>
    <n v="202504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x v="7"/>
    <x v="2"/>
    <x v="10"/>
    <x v="10"/>
    <s v="G385 - Indust Measr Reg Stat Equip"/>
    <s v="256385A"/>
    <x v="113"/>
    <x v="113"/>
    <s v="Industrial Metering - Nog"/>
    <n v="1341.93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0"/>
    <x v="46"/>
    <x v="10"/>
    <x v="10"/>
    <s v="G385 - Indust Measr Reg Stat Equip"/>
    <s v="DP22333-253100A"/>
    <x v="6"/>
    <x v="6"/>
    <s v="Division S. MLE"/>
    <n v="-15998.87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2"/>
    <x v="55"/>
    <x v="10"/>
    <x v="10"/>
    <s v="G385 - Indust Measr Reg Stat Equip"/>
    <s v="DF22413-251378A"/>
    <x v="29"/>
    <x v="29"/>
    <s v="MOBILE HAVEN REG STATION - REPLACIN"/>
    <n v="-571.32000000000005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55"/>
    <x v="10"/>
    <x v="10"/>
    <s v="G385 - Indust Measr Reg Stat Equip"/>
    <s v="DF22413-251378A"/>
    <x v="29"/>
    <x v="29"/>
    <s v="MOBILE HAVEN REG STATION - REPLACIN"/>
    <n v="22.97"/>
  </r>
  <r>
    <n v="202504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"/>
    <x v="46"/>
    <x v="10"/>
    <x v="10"/>
    <s v="G385 - Indust Measr Reg Stat Equip"/>
    <s v="DP22333-253100A"/>
    <x v="6"/>
    <x v="6"/>
    <s v="Division S. MLE"/>
    <n v="-23.2"/>
  </r>
  <r>
    <n v="202505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x v="15"/>
    <x v="53"/>
    <x v="10"/>
    <x v="10"/>
    <s v="G385 - Indust Measr Reg Stat Equip"/>
    <s v="251385A"/>
    <x v="56"/>
    <x v="56"/>
    <s v="Industrial Metering - Flag"/>
    <n v="818.25"/>
  </r>
  <r>
    <n v="202505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x v="7"/>
    <x v="2"/>
    <x v="10"/>
    <x v="10"/>
    <s v="G385 - Indust Measr Reg Stat Equip"/>
    <s v="256385A"/>
    <x v="113"/>
    <x v="113"/>
    <s v="Industrial Metering - Nog"/>
    <n v="121.69"/>
  </r>
  <r>
    <n v="202505"/>
    <s v="032"/>
    <s v="16025.0106-Plant in Serv-Delay Plnt"/>
    <s v="XX"/>
    <s v="XX"/>
    <s v="0000"/>
    <s v="00000"/>
    <s v="Non Unitized"/>
    <s v="Non-unitized"/>
    <s v="Industrial Metering - Pres"/>
    <s v="Addition"/>
    <s v="Addition-NonUnit"/>
    <x v="15"/>
    <x v="53"/>
    <x v="10"/>
    <x v="10"/>
    <s v="G385 - Indust Measr Reg Stat Equip"/>
    <s v="253385A"/>
    <x v="49"/>
    <x v="49"/>
    <s v="Industrial Metering - Pres"/>
    <n v="2150.63"/>
  </r>
  <r>
    <n v="202506"/>
    <s v="032"/>
    <s v="16025.0106-Plant in Serv-Delay Plnt"/>
    <s v="XX"/>
    <s v="XX"/>
    <s v="0000"/>
    <s v="00000"/>
    <s v="Non Unitized"/>
    <s v="Non-unitized"/>
    <s v="Industrial Metering - Flag"/>
    <s v="Addition"/>
    <s v="Addition-NonUnit"/>
    <x v="15"/>
    <x v="53"/>
    <x v="10"/>
    <x v="10"/>
    <s v="G385 - Indust Measr Reg Stat Equip"/>
    <s v="251385A"/>
    <x v="56"/>
    <x v="56"/>
    <s v="Industrial Metering - Flag"/>
    <n v="-154.94999999999999"/>
  </r>
  <r>
    <n v="202506"/>
    <s v="032"/>
    <s v="16025.0106-Plant in Serv-Delay Plnt"/>
    <s v="XX"/>
    <s v="XX"/>
    <s v="0000"/>
    <s v="00000"/>
    <s v="Non Unitized"/>
    <s v="Non-unitized"/>
    <s v="Industrial Metering - Nog"/>
    <s v="Addition"/>
    <s v="Addition-NonUnit"/>
    <x v="7"/>
    <x v="2"/>
    <x v="10"/>
    <x v="10"/>
    <s v="G385 - Indust Measr Reg Stat Equip"/>
    <s v="256385A"/>
    <x v="113"/>
    <x v="113"/>
    <s v="Industrial Metering - Nog"/>
    <n v="-622"/>
  </r>
  <r>
    <n v="202506"/>
    <s v="032"/>
    <s v="16025.0106-Plant in Serv-Delay Plnt"/>
    <s v="XX"/>
    <s v="XX"/>
    <s v="0000"/>
    <s v="00000"/>
    <s v="Non Unitized"/>
    <s v="Non-unitized"/>
    <s v="Industrial Metering - Verde"/>
    <s v="Addition"/>
    <s v="Addition-NonUnit"/>
    <x v="16"/>
    <x v="54"/>
    <x v="10"/>
    <x v="10"/>
    <s v="G385 - Indust Measr Reg Stat Equip"/>
    <s v="255385A"/>
    <x v="51"/>
    <x v="51"/>
    <s v="Industrial Metering - Verde"/>
    <n v="-7774.38"/>
  </r>
  <r>
    <n v="202506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5"/>
    <x v="53"/>
    <x v="10"/>
    <x v="10"/>
    <s v="G385 - Indust Measr Reg Stat Equip"/>
    <s v="253385A"/>
    <x v="49"/>
    <x v="49"/>
    <s v="Industrial Metering - Pres"/>
    <n v="-2150.63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20"/>
    <x v="45"/>
    <s v="G387 - Other Equipment"/>
    <s v="252387A"/>
    <x v="13"/>
    <x v="13"/>
    <s v="Other Distr Eq CP-Bl - King"/>
    <n v="-369.6"/>
  </r>
  <r>
    <n v="202408"/>
    <s v="032"/>
    <s v="16025.0106-Plant in Serv-Delay Plnt"/>
    <s v="XX"/>
    <s v="XX"/>
    <s v="0000"/>
    <s v="00000"/>
    <s v="Non Unitized"/>
    <s v="Non-unitized"/>
    <s v="Other Distr Eq CP-Bl - King"/>
    <s v="Addition"/>
    <s v="Addition-NonUnit"/>
    <x v="3"/>
    <x v="111"/>
    <x v="20"/>
    <x v="45"/>
    <s v="G387 - Other Equipment"/>
    <s v="252387A"/>
    <x v="13"/>
    <x v="13"/>
    <s v="Other Distr Eq CP-Bl - King"/>
    <n v="329.71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20"/>
    <x v="45"/>
    <s v="G387 - Other Equipment"/>
    <s v="252387A"/>
    <x v="13"/>
    <x v="13"/>
    <s v="Other Distr Eq CP-Bl - King"/>
    <n v="-329.71"/>
  </r>
  <r>
    <n v="202501"/>
    <s v="032"/>
    <s v="16025.0106-Plant in Serv-Delay Plnt"/>
    <s v="XX"/>
    <s v="XX"/>
    <s v="0000"/>
    <s v="00000"/>
    <s v="Non Unitized"/>
    <s v="Non-unitized"/>
    <s v="Other Distr Eq CP-Bl - King"/>
    <s v="Addition"/>
    <s v="Addition-NonUnit"/>
    <x v="7"/>
    <x v="2"/>
    <x v="20"/>
    <x v="45"/>
    <s v="G387 - Other Equipment"/>
    <s v="252387A"/>
    <x v="13"/>
    <x v="13"/>
    <s v="Other Distr Eq CP-Bl - King"/>
    <n v="26.98"/>
  </r>
  <r>
    <n v="202502"/>
    <s v="032"/>
    <s v="16025.0106-Plant in Serv-Delay Plnt"/>
    <s v="XX"/>
    <s v="XX"/>
    <s v="0000"/>
    <s v="00000"/>
    <s v="Non Unitized"/>
    <s v="Non-unitized"/>
    <s v="Other Distr Eq CP-Bl - King"/>
    <s v="Addition"/>
    <s v="Addition-NonUnit"/>
    <x v="7"/>
    <x v="2"/>
    <x v="20"/>
    <x v="45"/>
    <s v="G387 - Other Equipment"/>
    <s v="252387A"/>
    <x v="13"/>
    <x v="13"/>
    <s v="Other Distr Eq CP-Bl - King"/>
    <n v="262.06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20"/>
    <x v="45"/>
    <s v="G387 - Other Equipment"/>
    <s v="252387A"/>
    <x v="13"/>
    <x v="13"/>
    <s v="Other Distr Eq CP-Bl - King"/>
    <n v="-26.98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20"/>
    <x v="45"/>
    <s v="G387 - Other Equipment"/>
    <s v="252387A"/>
    <x v="13"/>
    <x v="13"/>
    <s v="Other Distr Eq CP-Bl - King"/>
    <n v="-262.06"/>
  </r>
  <r>
    <n v="202407"/>
    <s v="032"/>
    <s v="16025.0106-Plant in Serv-Delay Plnt"/>
    <s v="XX"/>
    <s v="XX"/>
    <s v="0000"/>
    <s v="PRESC"/>
    <s v="Non Unitized"/>
    <s v="Non-unitized"/>
    <s v="New 20 X 16 Tuff Shed for Storage"/>
    <s v="Addition"/>
    <s v="Addition-NonUnit"/>
    <x v="19"/>
    <x v="59"/>
    <x v="11"/>
    <x v="11"/>
    <s v="G390 - Structures and Improvements"/>
    <s v="DA10291-250900A"/>
    <x v="79"/>
    <x v="79"/>
    <s v="New 20 X 16 Tuff Shed for Storage"/>
    <n v="18923.310000000001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7"/>
    <x v="56"/>
    <x v="11"/>
    <x v="11"/>
    <s v="G390 - Structures and Improvements"/>
    <s v="DP11041-253901A"/>
    <x v="76"/>
    <x v="76"/>
    <s v="New Training Building in Prescott"/>
    <n v="-7072865.4299999997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3"/>
    <x v="56"/>
    <x v="11"/>
    <x v="11"/>
    <s v="G390 - Structures and Improvements"/>
    <s v="DP11041-253901A"/>
    <x v="76"/>
    <x v="76"/>
    <s v="New Training Building in Prescott"/>
    <n v="59.32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22"/>
    <x v="56"/>
    <x v="11"/>
    <x v="11"/>
    <s v="G390 - Structures and Improvements"/>
    <s v="DP11041-253901A"/>
    <x v="76"/>
    <x v="76"/>
    <s v="New Training Building in Prescott"/>
    <n v="-130532.25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9"/>
    <x v="56"/>
    <x v="11"/>
    <x v="11"/>
    <s v="G390 - Structures and Improvements"/>
    <s v="DP11041-253901A"/>
    <x v="76"/>
    <x v="76"/>
    <s v="New Training Building in Prescott"/>
    <n v="-17601.68"/>
  </r>
  <r>
    <n v="202407"/>
    <s v="032"/>
    <s v="16025.0106-Plant in Serv-Delay Plnt"/>
    <s v="XX"/>
    <s v="XX"/>
    <s v="0000"/>
    <s v="SHOWL"/>
    <s v="Non Unitized"/>
    <s v="Non-unitized"/>
    <s v="New Install of Water Heater for Sho"/>
    <s v="Addition"/>
    <s v="Addition-NonUnit"/>
    <x v="19"/>
    <x v="58"/>
    <x v="11"/>
    <x v="12"/>
    <s v="G390 - Structures and Improvements"/>
    <s v="DL10458-257900A"/>
    <x v="78"/>
    <x v="78"/>
    <s v="New Install of Water Heater for Sho"/>
    <n v="625.62"/>
  </r>
  <r>
    <n v="202408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8"/>
    <x v="57"/>
    <x v="11"/>
    <x v="11"/>
    <s v="G390 - Structures and Improvements"/>
    <s v="DP11076-253900A"/>
    <x v="77"/>
    <x v="77"/>
    <s v="Replacing AC and Heater for Warehou"/>
    <n v="-10336.69"/>
  </r>
  <r>
    <n v="202408"/>
    <s v="032"/>
    <s v="16025.0106-Plant in Serv-Delay Plnt"/>
    <s v="XX"/>
    <s v="XX"/>
    <s v="0000"/>
    <s v="SHOWL"/>
    <s v="Non Unitized"/>
    <s v="Non-unitized"/>
    <s v="Work Order Addition"/>
    <s v="Addition"/>
    <s v="Addition-Unit"/>
    <x v="19"/>
    <x v="58"/>
    <x v="11"/>
    <x v="12"/>
    <s v="G390 - Structures and Improvements"/>
    <s v="DL10458-257900A"/>
    <x v="78"/>
    <x v="78"/>
    <s v="New Install of Water Heater for Sho"/>
    <n v="-625.62"/>
  </r>
  <r>
    <n v="202409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9"/>
    <x v="59"/>
    <x v="11"/>
    <x v="11"/>
    <s v="G390 - Structures and Improvements"/>
    <s v="DA10291-250900A"/>
    <x v="79"/>
    <x v="79"/>
    <s v="New 20 X 16 Tuff Shed for Storage"/>
    <n v="-18923.310000000001"/>
  </r>
  <r>
    <n v="202410"/>
    <s v="032"/>
    <s v="16025.0106-Plant in Serv-Delay Plnt"/>
    <s v="XX"/>
    <s v="XX"/>
    <s v="0000"/>
    <s v="COTTN"/>
    <s v="Non Unitized"/>
    <s v="Non-unitized"/>
    <s v="Installing new awning structure for"/>
    <s v="Addition"/>
    <s v="Addition-NonUnit"/>
    <x v="11"/>
    <x v="60"/>
    <x v="11"/>
    <x v="13"/>
    <s v="G390 - Structures and Improvements"/>
    <s v="DV10341-255900A"/>
    <x v="80"/>
    <x v="80"/>
    <s v="Installing new awning structure for"/>
    <n v="2449.7600000000002"/>
  </r>
  <r>
    <n v="202411"/>
    <s v="032"/>
    <s v="16025.0106-Plant in Serv-Delay Plnt"/>
    <s v="XX"/>
    <s v="XX"/>
    <s v="0000"/>
    <s v="COTTN"/>
    <s v="Non Unitized"/>
    <s v="Non-unitized"/>
    <s v="Work Order Addition"/>
    <s v="Addition"/>
    <s v="Addition-Unit"/>
    <x v="11"/>
    <x v="60"/>
    <x v="11"/>
    <x v="13"/>
    <s v="G390 - Structures and Improvements"/>
    <s v="DV10341-255900A"/>
    <x v="80"/>
    <x v="80"/>
    <s v="Installing new awning structure for"/>
    <n v="-2449.7600000000002"/>
  </r>
  <r>
    <n v="202502"/>
    <s v="032"/>
    <s v="16025.0106-Plant in Serv-Delay Plnt"/>
    <s v="XX"/>
    <s v="XX"/>
    <s v="0000"/>
    <s v="COTTN"/>
    <s v="Non Unitized"/>
    <s v="Non-unitized"/>
    <s v="Turn Key Installation of Flag Pole"/>
    <s v="Addition"/>
    <s v="Addition-NonUnit"/>
    <x v="13"/>
    <x v="61"/>
    <x v="11"/>
    <x v="13"/>
    <s v="G390 - Structures and Improvements"/>
    <s v="DV10342-255900A"/>
    <x v="80"/>
    <x v="80"/>
    <s v="Turn Key Installation of Flag Pole"/>
    <n v="6771.15"/>
  </r>
  <r>
    <n v="202502"/>
    <s v="032"/>
    <s v="16025.0106-Plant in Serv-Delay Plnt"/>
    <s v="XX"/>
    <s v="XX"/>
    <s v="0000"/>
    <s v="FLAGW"/>
    <s v="Non Unitized"/>
    <s v="Non-unitized"/>
    <s v="Installing 2 new complete furnaces"/>
    <s v="Addition"/>
    <s v="Addition-NonUnit"/>
    <x v="13"/>
    <x v="63"/>
    <x v="11"/>
    <x v="46"/>
    <s v="G390 - Structures and Improvements"/>
    <s v="DF10753-251900A"/>
    <x v="81"/>
    <x v="81"/>
    <s v="Installing 2 new complete furnaces"/>
    <n v="22300"/>
  </r>
  <r>
    <n v="202502"/>
    <s v="032"/>
    <s v="16025.0106-Plant in Serv-Delay Plnt"/>
    <s v="XX"/>
    <s v="XX"/>
    <s v="0000"/>
    <s v="PRESC"/>
    <s v="Non Unitized"/>
    <s v="Non-unitized"/>
    <s v="Installing One New Rudd High Effici"/>
    <s v="Addition"/>
    <s v="Addition-NonUnit"/>
    <x v="13"/>
    <x v="62"/>
    <x v="11"/>
    <x v="11"/>
    <s v="G390 - Structures and Improvements"/>
    <s v="DP11084-253900A"/>
    <x v="77"/>
    <x v="77"/>
    <s v="Installing One New Rudd High Effici"/>
    <n v="8876.91"/>
  </r>
  <r>
    <n v="202502"/>
    <s v="032"/>
    <s v="16025.0106-Plant in Serv-Delay Plnt"/>
    <s v="XX"/>
    <s v="XX"/>
    <s v="0000"/>
    <s v="PRESC"/>
    <s v="Non Unitized"/>
    <s v="Non-unitized"/>
    <s v="Materials Storage Lot Landscaping a"/>
    <s v="Addition"/>
    <s v="Addition-NonUnit"/>
    <x v="13"/>
    <x v="220"/>
    <x v="11"/>
    <x v="11"/>
    <s v="G390 - Structures and Improvements"/>
    <s v="DP11081-253900A"/>
    <x v="77"/>
    <x v="77"/>
    <s v="Materials Storage Lot Landscaping a"/>
    <n v="385736.48"/>
  </r>
  <r>
    <n v="202503"/>
    <s v="032"/>
    <s v="16025.0106-Plant in Serv-Delay Plnt"/>
    <s v="XX"/>
    <s v="XX"/>
    <s v="0000"/>
    <s v="COTTN"/>
    <s v="Non Unitized"/>
    <s v="Non-unitized"/>
    <s v="Work Order Addition"/>
    <s v="Addition"/>
    <s v="Addition-Unit"/>
    <x v="13"/>
    <x v="61"/>
    <x v="11"/>
    <x v="13"/>
    <s v="G390 - Structures and Improvements"/>
    <s v="DV10342-255900A"/>
    <x v="80"/>
    <x v="80"/>
    <s v="Turn Key Installation of Flag Pole"/>
    <n v="-6771.15"/>
  </r>
  <r>
    <n v="202503"/>
    <s v="032"/>
    <s v="16025.0106-Plant in Serv-Delay Plnt"/>
    <s v="XX"/>
    <s v="XX"/>
    <s v="0000"/>
    <s v="PRESC"/>
    <s v="Non Unitized"/>
    <s v="Non-unitized"/>
    <s v="Installing One New Rudd High Effici"/>
    <s v="Addition"/>
    <s v="Addition-NonUnit"/>
    <x v="2"/>
    <x v="62"/>
    <x v="11"/>
    <x v="11"/>
    <s v="G390 - Structures and Improvements"/>
    <s v="DP11084-253900A"/>
    <x v="77"/>
    <x v="77"/>
    <s v="Installing One New Rudd High Effici"/>
    <n v="368.8"/>
  </r>
  <r>
    <n v="202504"/>
    <s v="032"/>
    <s v="16025.0106-Plant in Serv-Delay Plnt"/>
    <s v="XX"/>
    <s v="XX"/>
    <s v="0000"/>
    <s v="FLAGW"/>
    <s v="Non Unitized"/>
    <s v="Non-unitized"/>
    <s v="Installing 2 new complete furnaces"/>
    <s v="Addition"/>
    <s v="Addition-NonUnit"/>
    <x v="14"/>
    <x v="63"/>
    <x v="11"/>
    <x v="46"/>
    <s v="G390 - Structures and Improvements"/>
    <s v="DF10753-251900A"/>
    <x v="81"/>
    <x v="81"/>
    <s v="Installing 2 new complete furnaces"/>
    <n v="-1784"/>
  </r>
  <r>
    <n v="202504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3"/>
    <x v="62"/>
    <x v="11"/>
    <x v="11"/>
    <s v="G390 - Structures and Improvements"/>
    <s v="DP11084-253900A"/>
    <x v="77"/>
    <x v="77"/>
    <s v="Installing One New Rudd High Effici"/>
    <n v="-8876.91"/>
  </r>
  <r>
    <n v="202504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2"/>
    <x v="62"/>
    <x v="11"/>
    <x v="11"/>
    <s v="G390 - Structures and Improvements"/>
    <s v="DP11084-253900A"/>
    <x v="77"/>
    <x v="77"/>
    <s v="Installing One New Rudd High Effici"/>
    <n v="-368.8"/>
  </r>
  <r>
    <n v="202505"/>
    <s v="032"/>
    <s v="16025.0106-Plant in Serv-Delay Plnt"/>
    <s v="XX"/>
    <s v="XX"/>
    <s v="0000"/>
    <s v="PRESC"/>
    <s v="Non Unitized"/>
    <s v="Non-unitized"/>
    <s v="Installing a new Rudd Furnaces/AC f"/>
    <s v="Addition"/>
    <s v="Addition-NonUnit"/>
    <x v="15"/>
    <x v="179"/>
    <x v="11"/>
    <x v="11"/>
    <s v="G390 - Structures and Improvements"/>
    <s v="DP11085-253900A"/>
    <x v="77"/>
    <x v="77"/>
    <s v="Installing a new Rudd Furnaces/AC f"/>
    <n v="12440.57"/>
  </r>
  <r>
    <n v="202505"/>
    <s v="032"/>
    <s v="16025.0106-Plant in Serv-Delay Plnt"/>
    <s v="XX"/>
    <s v="XX"/>
    <s v="0000"/>
    <s v="PRESC"/>
    <s v="Non Unitized"/>
    <s v="Non-unitized"/>
    <s v="Prescott Phase 1 New Offices Adding"/>
    <s v="Addition"/>
    <s v="Addition-NonUnit"/>
    <x v="15"/>
    <x v="221"/>
    <x v="11"/>
    <x v="11"/>
    <s v="G390 - Structures and Improvements"/>
    <s v="DP11083-253900A"/>
    <x v="77"/>
    <x v="77"/>
    <s v="Prescott Phase 1 New Offices Adding"/>
    <n v="111031.06"/>
  </r>
  <r>
    <n v="202505"/>
    <s v="032"/>
    <s v="16025.0106-Plant in Serv-Delay Plnt"/>
    <s v="XX"/>
    <s v="XX"/>
    <s v="0000"/>
    <s v="PRESC"/>
    <s v="Non Unitized"/>
    <s v="Non-unitized"/>
    <s v="Replace Sprinkler System for Presco"/>
    <s v="Addition"/>
    <s v="Addition-NonUnit"/>
    <x v="15"/>
    <x v="179"/>
    <x v="11"/>
    <x v="11"/>
    <s v="G390 - Structures and Improvements"/>
    <s v="DP11086-253900A"/>
    <x v="77"/>
    <x v="77"/>
    <s v="Replace Sprinkler System for Presco"/>
    <n v="7339.85"/>
  </r>
  <r>
    <n v="202506"/>
    <s v="032"/>
    <s v="16025.0106-Plant in Serv-Delay Plnt"/>
    <s v="XX"/>
    <s v="XX"/>
    <s v="0000"/>
    <s v="FLAGW"/>
    <s v="Non Unitized"/>
    <s v="Non-unitized"/>
    <s v="Work Order Addition"/>
    <s v="Addition"/>
    <s v="Addition-Unit"/>
    <x v="13"/>
    <x v="63"/>
    <x v="11"/>
    <x v="46"/>
    <s v="G390 - Structures and Improvements"/>
    <s v="DF10753-251900A"/>
    <x v="81"/>
    <x v="81"/>
    <s v="Installing 2 new complete furnaces"/>
    <n v="-22300"/>
  </r>
  <r>
    <n v="202506"/>
    <s v="032"/>
    <s v="16025.0106-Plant in Serv-Delay Plnt"/>
    <s v="XX"/>
    <s v="XX"/>
    <s v="0000"/>
    <s v="FLAGW"/>
    <s v="Non Unitized"/>
    <s v="Non-unitized"/>
    <s v="Work Order Addition"/>
    <s v="Addition"/>
    <s v="Addition-Unit"/>
    <x v="14"/>
    <x v="63"/>
    <x v="11"/>
    <x v="46"/>
    <s v="G390 - Structures and Improvements"/>
    <s v="DF10753-251900A"/>
    <x v="81"/>
    <x v="81"/>
    <s v="Installing 2 new complete furnaces"/>
    <n v="1784"/>
  </r>
  <r>
    <n v="202506"/>
    <s v="032"/>
    <s v="16025.0106-Plant in Serv-Delay Plnt"/>
    <s v="XX"/>
    <s v="XX"/>
    <s v="0000"/>
    <s v="PRESC"/>
    <s v="Non Unitized"/>
    <s v="Non-unitized"/>
    <s v="Prescott Phase 1 New Offices Adding"/>
    <s v="Addition"/>
    <s v="Addition-NonUnit"/>
    <x v="15"/>
    <x v="221"/>
    <x v="11"/>
    <x v="11"/>
    <s v="G390 - Structures and Improvements"/>
    <s v="DP11083-253900A"/>
    <x v="77"/>
    <x v="77"/>
    <s v="Prescott Phase 1 New Offices Adding"/>
    <n v="21735.35"/>
  </r>
  <r>
    <n v="202506"/>
    <s v="032"/>
    <s v="16025.0106-Plant in Serv-Delay Plnt"/>
    <s v="XX"/>
    <s v="XX"/>
    <s v="0000"/>
    <s v="SHOWL"/>
    <s v="Non Unitized"/>
    <s v="Non-unitized"/>
    <s v="Installing Three New High Efficienc"/>
    <s v="Addition"/>
    <s v="Addition-NonUnit"/>
    <x v="16"/>
    <x v="222"/>
    <x v="11"/>
    <x v="12"/>
    <s v="G390 - Structures and Improvements"/>
    <s v="DL10461-257900A"/>
    <x v="78"/>
    <x v="78"/>
    <s v="Installing Three New High Efficienc"/>
    <n v="14694.63"/>
  </r>
  <r>
    <n v="202506"/>
    <s v="032"/>
    <s v="16025.0106-Plant in Serv-Delay Plnt"/>
    <s v="XX"/>
    <s v="XX"/>
    <s v="0000"/>
    <s v="SHOWL"/>
    <s v="Non Unitized"/>
    <s v="Non-unitized"/>
    <s v="Installing new completed seperating"/>
    <s v="Addition"/>
    <s v="Addition-NonUnit"/>
    <x v="16"/>
    <x v="223"/>
    <x v="11"/>
    <x v="12"/>
    <s v="G390 - Structures and Improvements"/>
    <s v="DL10460-257900A"/>
    <x v="78"/>
    <x v="78"/>
    <s v="Installing new completed seperating"/>
    <n v="7399.96"/>
  </r>
  <r>
    <n v="202407"/>
    <s v="032"/>
    <s v="16025.0106-Plant in Serv-Delay Plnt"/>
    <s v="CP"/>
    <s v="CP"/>
    <s v="0000"/>
    <s v="FLAGA"/>
    <s v="Non Unitized"/>
    <s v="Non-unitized"/>
    <s v="Comp Equip - UNSG"/>
    <s v="Addition"/>
    <s v="Addition-NonUnit"/>
    <x v="3"/>
    <x v="111"/>
    <x v="12"/>
    <x v="20"/>
    <s v="G391 - Office Furniture and Equip"/>
    <s v="250912A"/>
    <x v="82"/>
    <x v="82"/>
    <s v="Comp Equip - UNSG"/>
    <n v="1546.34"/>
  </r>
  <r>
    <n v="202407"/>
    <s v="032"/>
    <s v="16025.0106-Plant in Serv-Delay Plnt"/>
    <s v="CP"/>
    <s v="CP"/>
    <s v="0000"/>
    <s v="FLAGA"/>
    <s v="Non Unitized"/>
    <s v="Non-unitized"/>
    <s v="Work Order Addition"/>
    <s v="Addition"/>
    <s v="Addition-Unit"/>
    <x v="3"/>
    <x v="111"/>
    <x v="12"/>
    <x v="20"/>
    <s v="G391 - Office Furniture and Equip"/>
    <s v="250912A"/>
    <x v="82"/>
    <x v="82"/>
    <s v="Comp Equip - UNSG"/>
    <n v="-3594.37"/>
  </r>
  <r>
    <n v="202407"/>
    <s v="032"/>
    <s v="16025.0106-Plant in Serv-Delay Plnt"/>
    <s v="NT"/>
    <s v="NT"/>
    <s v="0000"/>
    <s v="PRESC"/>
    <s v="Non Unitized"/>
    <s v="Non-unitized"/>
    <s v="Work Order Addition"/>
    <s v="Addition"/>
    <s v="Addition-Unit"/>
    <x v="17"/>
    <x v="56"/>
    <x v="12"/>
    <x v="16"/>
    <s v="G391 - Office Furniture and Equip"/>
    <s v="DP11041-253901A"/>
    <x v="76"/>
    <x v="76"/>
    <s v="New Training Building in Prescott"/>
    <n v="-74529.67"/>
  </r>
  <r>
    <n v="202407"/>
    <s v="032"/>
    <s v="16025.0106-Plant in Serv-Delay Plnt"/>
    <s v="NT"/>
    <s v="NT"/>
    <s v="0000"/>
    <s v="PRESC"/>
    <s v="Non Unitized"/>
    <s v="Non-unitized"/>
    <s v="Work Order Addition"/>
    <s v="Addition"/>
    <s v="Addition-Unit"/>
    <x v="3"/>
    <x v="56"/>
    <x v="12"/>
    <x v="16"/>
    <s v="G391 - Office Furniture and Equip"/>
    <s v="DP11041-253901A"/>
    <x v="76"/>
    <x v="76"/>
    <s v="New Training Building in Prescott"/>
    <n v="0.62"/>
  </r>
  <r>
    <n v="202407"/>
    <s v="032"/>
    <s v="16025.0106-Plant in Serv-Delay Plnt"/>
    <s v="NT"/>
    <s v="NT"/>
    <s v="0000"/>
    <s v="PRESC"/>
    <s v="Non Unitized"/>
    <s v="Non-unitized"/>
    <s v="Work Order Addition"/>
    <s v="Addition"/>
    <s v="Addition-Unit"/>
    <x v="22"/>
    <x v="56"/>
    <x v="12"/>
    <x v="16"/>
    <s v="G391 - Office Furniture and Equip"/>
    <s v="DP11041-253901A"/>
    <x v="76"/>
    <x v="76"/>
    <s v="New Training Building in Prescott"/>
    <n v="-1375.47"/>
  </r>
  <r>
    <n v="202407"/>
    <s v="032"/>
    <s v="16025.0106-Plant in Serv-Delay Plnt"/>
    <s v="NT"/>
    <s v="NT"/>
    <s v="0000"/>
    <s v="PRESC"/>
    <s v="Non Unitized"/>
    <s v="Non-unitized"/>
    <s v="Work Order Addition"/>
    <s v="Addition"/>
    <s v="Addition-Unit"/>
    <x v="9"/>
    <x v="56"/>
    <x v="12"/>
    <x v="16"/>
    <s v="G391 - Office Furniture and Equip"/>
    <s v="DP11041-253901A"/>
    <x v="76"/>
    <x v="76"/>
    <s v="New Training Building in Prescott"/>
    <n v="-185.48"/>
  </r>
  <r>
    <n v="202407"/>
    <s v="032"/>
    <s v="16025.0106-Plant in Serv-Delay Plnt"/>
    <s v="OE"/>
    <s v="OE"/>
    <s v="0000"/>
    <s v="00000"/>
    <s v="Non Unitized"/>
    <s v="Non-unitized"/>
    <s v="Office Furn &amp; Eq-New (Verde)"/>
    <s v="Addition"/>
    <s v="Addition-NonUnit"/>
    <x v="19"/>
    <x v="9"/>
    <x v="12"/>
    <x v="47"/>
    <s v="G391 - Office Furniture and Equip"/>
    <s v="255910A"/>
    <x v="83"/>
    <x v="83"/>
    <s v="Office Furn &amp; Eq-New (Verde)"/>
    <n v="3436.04"/>
  </r>
  <r>
    <n v="202408"/>
    <s v="032"/>
    <s v="16025.0106-Plant in Serv-Delay Plnt"/>
    <s v="CP"/>
    <s v="CP"/>
    <s v="0000"/>
    <s v="FLAGA"/>
    <s v="Non Unitized"/>
    <s v="Non-unitized"/>
    <s v="Work Order Addition"/>
    <s v="Addition"/>
    <s v="Addition-Unit"/>
    <x v="3"/>
    <x v="111"/>
    <x v="12"/>
    <x v="20"/>
    <s v="G391 - Office Furniture and Equip"/>
    <s v="250912A"/>
    <x v="82"/>
    <x v="82"/>
    <s v="Comp Equip - UNSG"/>
    <n v="-1546.34"/>
  </r>
  <r>
    <n v="202408"/>
    <s v="032"/>
    <s v="16025.0106-Plant in Serv-Delay Plnt"/>
    <s v="NT"/>
    <s v="NT"/>
    <s v="0000"/>
    <s v="PRESC"/>
    <s v="Non Unitized"/>
    <s v="Non-unitized"/>
    <s v="Work Order Addition"/>
    <s v="Addition"/>
    <s v="Addition-Unit"/>
    <x v="17"/>
    <x v="64"/>
    <x v="12"/>
    <x v="16"/>
    <s v="G391 - Office Furniture and Equip"/>
    <s v="DP11055-253901A"/>
    <x v="76"/>
    <x v="76"/>
    <s v="Capital IT Expenses &amp; Cost"/>
    <n v="-231895.72"/>
  </r>
  <r>
    <n v="202408"/>
    <s v="032"/>
    <s v="16025.0106-Plant in Serv-Delay Plnt"/>
    <s v="NT"/>
    <s v="NT"/>
    <s v="0000"/>
    <s v="PRESC"/>
    <s v="Non Unitized"/>
    <s v="Non-unitized"/>
    <s v="Work Order Addition"/>
    <s v="Addition"/>
    <s v="Addition-Unit"/>
    <x v="3"/>
    <x v="64"/>
    <x v="12"/>
    <x v="16"/>
    <s v="G391 - Office Furniture and Equip"/>
    <s v="DP11055-253901A"/>
    <x v="76"/>
    <x v="76"/>
    <s v="Capital IT Expenses &amp; Cost"/>
    <n v="-22636.49"/>
  </r>
  <r>
    <n v="202408"/>
    <s v="032"/>
    <s v="16025.0106-Plant in Serv-Delay Plnt"/>
    <s v="NT"/>
    <s v="NT"/>
    <s v="0000"/>
    <s v="PRESC"/>
    <s v="Non Unitized"/>
    <s v="Non-unitized"/>
    <s v="Work Order Addition"/>
    <s v="Addition"/>
    <s v="Addition-Unit"/>
    <x v="22"/>
    <x v="64"/>
    <x v="12"/>
    <x v="16"/>
    <s v="G391 - Office Furniture and Equip"/>
    <s v="DP11055-253901A"/>
    <x v="76"/>
    <x v="76"/>
    <s v="Capital IT Expenses &amp; Cost"/>
    <n v="-178.03"/>
  </r>
  <r>
    <n v="202408"/>
    <s v="032"/>
    <s v="16025.0106-Plant in Serv-Delay Plnt"/>
    <s v="OE"/>
    <s v="OE"/>
    <s v="0000"/>
    <s v="00000"/>
    <s v="Non Unitized"/>
    <s v="Non-unitized"/>
    <s v="Work Order Addition"/>
    <s v="Addition"/>
    <s v="Addition-Unit"/>
    <x v="19"/>
    <x v="9"/>
    <x v="12"/>
    <x v="47"/>
    <s v="G391 - Office Furniture and Equip"/>
    <s v="255910A"/>
    <x v="83"/>
    <x v="83"/>
    <s v="Office Furn &amp; Eq-New (Verde)"/>
    <n v="-3436.04"/>
  </r>
  <r>
    <n v="202410"/>
    <s v="032"/>
    <s v="16025.0106-Plant in Serv-Delay Plnt"/>
    <s v="CP"/>
    <s v="CP"/>
    <s v="0000"/>
    <s v="FLAGA"/>
    <s v="Non Unitized"/>
    <s v="Non-unitized"/>
    <s v="Comp Equip - UNSG"/>
    <s v="Addition"/>
    <s v="Addition-NonUnit"/>
    <x v="3"/>
    <x v="111"/>
    <x v="12"/>
    <x v="20"/>
    <s v="G391 - Office Furniture and Equip"/>
    <s v="250912A"/>
    <x v="82"/>
    <x v="82"/>
    <s v="Comp Equip - UNSG"/>
    <n v="29297.89"/>
  </r>
  <r>
    <n v="202411"/>
    <s v="032"/>
    <s v="16025.0106-Plant in Serv-Delay Plnt"/>
    <s v="CP"/>
    <s v="CP"/>
    <s v="0000"/>
    <s v="FLAGA"/>
    <s v="Non Unitized"/>
    <s v="Non-unitized"/>
    <s v="Comp Equip - UNSG"/>
    <s v="Addition"/>
    <s v="Addition-NonUnit"/>
    <x v="3"/>
    <x v="111"/>
    <x v="12"/>
    <x v="20"/>
    <s v="G391 - Office Furniture and Equip"/>
    <s v="250912A"/>
    <x v="82"/>
    <x v="82"/>
    <s v="Comp Equip - UNSG"/>
    <n v="639.92999999999995"/>
  </r>
  <r>
    <n v="202411"/>
    <s v="032"/>
    <s v="16025.0106-Plant in Serv-Delay Plnt"/>
    <s v="CP"/>
    <s v="CP"/>
    <s v="0000"/>
    <s v="FLAGA"/>
    <s v="Non Unitized"/>
    <s v="Non-unitized"/>
    <s v="Work Order Addition"/>
    <s v="Addition"/>
    <s v="Addition-Unit"/>
    <x v="3"/>
    <x v="111"/>
    <x v="12"/>
    <x v="20"/>
    <s v="G391 - Office Furniture and Equip"/>
    <s v="250912A"/>
    <x v="82"/>
    <x v="82"/>
    <s v="Comp Equip - UNSG"/>
    <n v="-29297.89"/>
  </r>
  <r>
    <n v="202411"/>
    <s v="032"/>
    <s v="16025.0106-Plant in Serv-Delay Plnt"/>
    <s v="OE"/>
    <s v="OE"/>
    <s v="0000"/>
    <s v="00000"/>
    <s v="Non Unitized"/>
    <s v="Non-unitized"/>
    <s v="Office Furn &amp; Eq-New (Verde)"/>
    <s v="Addition"/>
    <s v="Addition-NonUnit"/>
    <x v="19"/>
    <x v="9"/>
    <x v="12"/>
    <x v="47"/>
    <s v="G391 - Office Furniture and Equip"/>
    <s v="255910A"/>
    <x v="83"/>
    <x v="83"/>
    <s v="Office Furn &amp; Eq-New (Verde)"/>
    <n v="1214.3900000000001"/>
  </r>
  <r>
    <n v="202412"/>
    <s v="032"/>
    <s v="16025.0106-Plant in Serv-Delay Plnt"/>
    <s v="CP"/>
    <s v="CP"/>
    <s v="0000"/>
    <s v="FLAGA"/>
    <s v="Non Unitized"/>
    <s v="Non-unitized"/>
    <s v="Work Order Addition"/>
    <s v="Addition"/>
    <s v="Addition-Unit"/>
    <x v="3"/>
    <x v="111"/>
    <x v="12"/>
    <x v="20"/>
    <s v="G391 - Office Furniture and Equip"/>
    <s v="250912A"/>
    <x v="82"/>
    <x v="82"/>
    <s v="Comp Equip - UNSG"/>
    <n v="-639.92999999999995"/>
  </r>
  <r>
    <n v="202412"/>
    <s v="032"/>
    <s v="16025.0106-Plant in Serv-Delay Plnt"/>
    <s v="OE"/>
    <s v="OE"/>
    <s v="0000"/>
    <s v="00000"/>
    <s v="Non Unitized"/>
    <s v="Non-unitized"/>
    <s v="Work Order Addition"/>
    <s v="Addition"/>
    <s v="Addition-Unit"/>
    <x v="19"/>
    <x v="9"/>
    <x v="12"/>
    <x v="47"/>
    <s v="G391 - Office Furniture and Equip"/>
    <s v="255910A"/>
    <x v="83"/>
    <x v="83"/>
    <s v="Office Furn &amp; Eq-New (Verde)"/>
    <n v="-1214.3900000000001"/>
  </r>
  <r>
    <n v="202503"/>
    <s v="032"/>
    <s v="16025.0106-Plant in Serv-Delay Plnt"/>
    <s v="CP"/>
    <s v="CP"/>
    <s v="0000"/>
    <s v="FLAGA"/>
    <s v="Non Unitized"/>
    <s v="Non-unitized"/>
    <s v="Comp Equip - UNSG"/>
    <s v="Addition"/>
    <s v="Addition-NonUnit"/>
    <x v="2"/>
    <x v="25"/>
    <x v="12"/>
    <x v="20"/>
    <s v="G391 - Office Furniture and Equip"/>
    <s v="250912A"/>
    <x v="82"/>
    <x v="82"/>
    <s v="Comp Equip - UNSG"/>
    <n v="24487.3"/>
  </r>
  <r>
    <n v="202504"/>
    <s v="032"/>
    <s v="16025.0106-Plant in Serv-Delay Plnt"/>
    <s v="CP"/>
    <s v="CP"/>
    <s v="0000"/>
    <s v="FLAGA"/>
    <s v="Non Unitized"/>
    <s v="Non-unitized"/>
    <s v="Work Order Addition"/>
    <s v="Addition"/>
    <s v="Addition-Unit"/>
    <x v="2"/>
    <x v="25"/>
    <x v="12"/>
    <x v="20"/>
    <s v="G391 - Office Furniture and Equip"/>
    <s v="250912A"/>
    <x v="82"/>
    <x v="82"/>
    <s v="Comp Equip - UNSG"/>
    <n v="-24487.3"/>
  </r>
  <r>
    <n v="202407"/>
    <s v="032"/>
    <s v="16025.0106-Plant in Serv-Delay Plnt"/>
    <s v="C3"/>
    <s v="C3"/>
    <s v="0000"/>
    <s v="00000"/>
    <s v="Non Unitized"/>
    <s v="Non-unitized"/>
    <s v="Late Charge Unitization"/>
    <s v="Addition"/>
    <s v="Addition-Unit"/>
    <x v="20"/>
    <x v="35"/>
    <x v="13"/>
    <x v="22"/>
    <s v="G392 - Transportation Equipment"/>
    <s v="DA10225-250000A"/>
    <x v="90"/>
    <x v="90"/>
    <s v="1 Ton 4x4 EC Gas Service Tech Truck"/>
    <n v="-208.7"/>
  </r>
  <r>
    <n v="202407"/>
    <s v="032"/>
    <s v="16025.0106-Plant in Serv-Delay Plnt"/>
    <s v="C3"/>
    <s v="C3"/>
    <s v="0000"/>
    <s v="00000"/>
    <s v="Non Unitized"/>
    <s v="Non-unitized"/>
    <s v="Late Charge Unitization"/>
    <s v="Addition"/>
    <s v="Addition-Unit"/>
    <x v="20"/>
    <x v="65"/>
    <x v="13"/>
    <x v="22"/>
    <s v="G392 - Transportation Equipment"/>
    <s v="DA10224-250000A"/>
    <x v="90"/>
    <x v="90"/>
    <s v="1 Ton 4x4 EC Gas Service Tech Truck"/>
    <n v="-208.7"/>
  </r>
  <r>
    <n v="202408"/>
    <s v="032"/>
    <s v="16025.0106-Plant in Serv-Delay Plnt"/>
    <s v="C1"/>
    <s v="C1"/>
    <s v="0000"/>
    <s v="00000"/>
    <s v="Non Unitized"/>
    <s v="Non-unitized"/>
    <s v="Large SUV - New Unit 10469"/>
    <s v="Addition"/>
    <s v="Addition-NonUnit"/>
    <x v="0"/>
    <x v="66"/>
    <x v="13"/>
    <x v="23"/>
    <s v="G392 - Transportation Equipment"/>
    <s v="DA10271-250000A"/>
    <x v="90"/>
    <x v="90"/>
    <s v="Large SUV - New Unit 10469"/>
    <n v="46324"/>
  </r>
  <r>
    <n v="202408"/>
    <s v="032"/>
    <s v="16025.0106-Plant in Serv-Delay Plnt"/>
    <s v="C3"/>
    <s v="C3"/>
    <s v="0000"/>
    <s v="00000"/>
    <s v="Non Unitized"/>
    <s v="Non-unitized"/>
    <s v="1 Ton 4x4 EC Gas Service Tech Truck"/>
    <s v="Addition"/>
    <s v="Addition-NonUnit"/>
    <x v="0"/>
    <x v="67"/>
    <x v="13"/>
    <x v="22"/>
    <s v="G392 - Transportation Equipment"/>
    <s v="DA10203-250000A"/>
    <x v="90"/>
    <x v="90"/>
    <s v="1 Ton 4x4 EC Gas Service Tech Truck"/>
    <n v="87009.08"/>
  </r>
  <r>
    <n v="202408"/>
    <s v="032"/>
    <s v="16025.0106-Plant in Serv-Delay Plnt"/>
    <s v="C3"/>
    <s v="C3"/>
    <s v="0000"/>
    <s v="00000"/>
    <s v="Non Unitized"/>
    <s v="Non-unitized"/>
    <s v="1 Ton 4x4 EC Gas Service Tech Truck"/>
    <s v="Addition"/>
    <s v="Addition-NonUnit"/>
    <x v="0"/>
    <x v="68"/>
    <x v="13"/>
    <x v="22"/>
    <s v="G392 - Transportation Equipment"/>
    <s v="DA10223-250000A"/>
    <x v="90"/>
    <x v="90"/>
    <s v="1 Ton 4x4 EC Gas Service Tech Truck"/>
    <n v="92233.72"/>
  </r>
  <r>
    <n v="202408"/>
    <s v="032"/>
    <s v="16025.0106-Plant in Serv-Delay Plnt"/>
    <s v="C3"/>
    <s v="C3"/>
    <s v="0000"/>
    <s v="00000"/>
    <s v="Non Unitized"/>
    <s v="Non-unitized"/>
    <s v="Truck 1 Ton EC 4X4 8ft Bed Service"/>
    <s v="Addition"/>
    <s v="Addition-NonUnit"/>
    <x v="0"/>
    <x v="68"/>
    <x v="13"/>
    <x v="22"/>
    <s v="G392 - Transportation Equipment"/>
    <s v="DA10182-250000A"/>
    <x v="90"/>
    <x v="90"/>
    <s v="Truck 1 Ton EC 4X4 8ft Bed Service"/>
    <n v="96628.83"/>
  </r>
  <r>
    <n v="202408"/>
    <s v="032"/>
    <s v="16025.0106-Plant in Serv-Delay Plnt"/>
    <s v="C9"/>
    <s v="C9"/>
    <s v="0000"/>
    <s v="00000"/>
    <s v="Non Unitized"/>
    <s v="Non-unitized"/>
    <s v="Quad Trailer - New Unit 90292"/>
    <s v="Addition"/>
    <s v="Addition-NonUnit"/>
    <x v="0"/>
    <x v="69"/>
    <x v="13"/>
    <x v="24"/>
    <s v="G392 - Transportation Equipment"/>
    <s v="DA10258-250000A"/>
    <x v="90"/>
    <x v="90"/>
    <s v="Quad Trailer - New Unit 90292"/>
    <n v="5920.74"/>
  </r>
  <r>
    <n v="202409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0"/>
    <x v="66"/>
    <x v="13"/>
    <x v="23"/>
    <s v="G392 - Transportation Equipment"/>
    <s v="DA10271-250000A"/>
    <x v="90"/>
    <x v="90"/>
    <s v="Large SUV - New Unit 10469"/>
    <n v="-46324"/>
  </r>
  <r>
    <n v="202409"/>
    <s v="032"/>
    <s v="16025.0106-Plant in Serv-Delay Plnt"/>
    <s v="C2"/>
    <s v="C2"/>
    <s v="0000"/>
    <s v="00000"/>
    <s v="Non Unitized"/>
    <s v="Non-unitized"/>
    <s v="3/4 Ton Truck CC 4x4 SB Gasoline -"/>
    <s v="Addition"/>
    <s v="Addition-NonUnit"/>
    <x v="10"/>
    <x v="20"/>
    <x v="13"/>
    <x v="25"/>
    <s v="G392 - Transportation Equipment"/>
    <s v="DA10272-250000A"/>
    <x v="90"/>
    <x v="90"/>
    <s v="3/4 Ton Truck CC 4x4 SB Gasoline -"/>
    <n v="56009.98"/>
  </r>
  <r>
    <n v="202409"/>
    <s v="032"/>
    <s v="16025.0106-Plant in Serv-Delay Plnt"/>
    <s v="C3"/>
    <s v="C3"/>
    <s v="0000"/>
    <s v="00000"/>
    <s v="Non Unitized"/>
    <s v="Non-unitized"/>
    <s v="Work Order Addition"/>
    <s v="Addition"/>
    <s v="Addition-Unit"/>
    <x v="0"/>
    <x v="67"/>
    <x v="13"/>
    <x v="22"/>
    <s v="G392 - Transportation Equipment"/>
    <s v="DA10203-250000A"/>
    <x v="90"/>
    <x v="90"/>
    <s v="1 Ton 4x4 EC Gas Service Tech Truck"/>
    <n v="-87009.08"/>
  </r>
  <r>
    <n v="202409"/>
    <s v="032"/>
    <s v="16025.0106-Plant in Serv-Delay Plnt"/>
    <s v="C3"/>
    <s v="C3"/>
    <s v="0000"/>
    <s v="00000"/>
    <s v="Non Unitized"/>
    <s v="Non-unitized"/>
    <s v="Work Order Addition"/>
    <s v="Addition"/>
    <s v="Addition-Unit"/>
    <x v="0"/>
    <x v="68"/>
    <x v="13"/>
    <x v="22"/>
    <s v="G392 - Transportation Equipment"/>
    <s v="DA10182-250000A"/>
    <x v="90"/>
    <x v="90"/>
    <s v="Truck 1 Ton EC 4X4 8ft Bed Service"/>
    <n v="-96628.83"/>
  </r>
  <r>
    <n v="202409"/>
    <s v="032"/>
    <s v="16025.0106-Plant in Serv-Delay Plnt"/>
    <s v="C3"/>
    <s v="C3"/>
    <s v="0000"/>
    <s v="00000"/>
    <s v="Non Unitized"/>
    <s v="Non-unitized"/>
    <s v="Work Order Addition"/>
    <s v="Addition"/>
    <s v="Addition-Unit"/>
    <x v="0"/>
    <x v="68"/>
    <x v="13"/>
    <x v="22"/>
    <s v="G392 - Transportation Equipment"/>
    <s v="DA10223-250000A"/>
    <x v="90"/>
    <x v="90"/>
    <s v="1 Ton 4x4 EC Gas Service Tech Truck"/>
    <n v="-92233.72"/>
  </r>
  <r>
    <n v="202409"/>
    <s v="032"/>
    <s v="16025.0106-Plant in Serv-Delay Plnt"/>
    <s v="C9"/>
    <s v="C9"/>
    <s v="0000"/>
    <s v="00000"/>
    <s v="Non Unitized"/>
    <s v="Non-unitized"/>
    <s v="16K lb Tilt Bed Trailer - New Uni"/>
    <s v="Addition"/>
    <s v="Addition-NonUnit"/>
    <x v="10"/>
    <x v="19"/>
    <x v="13"/>
    <x v="24"/>
    <s v="G392 - Transportation Equipment"/>
    <s v="DA10245-250000A"/>
    <x v="90"/>
    <x v="90"/>
    <s v="16K lb Tilt Bed Trailer - New Uni"/>
    <n v="29433.61"/>
  </r>
  <r>
    <n v="202409"/>
    <s v="032"/>
    <s v="16025.0106-Plant in Serv-Delay Plnt"/>
    <s v="C9"/>
    <s v="C9"/>
    <s v="0000"/>
    <s v="00000"/>
    <s v="Non Unitized"/>
    <s v="Non-unitized"/>
    <s v="Work Order Addition"/>
    <s v="Addition"/>
    <s v="Addition-Unit"/>
    <x v="0"/>
    <x v="69"/>
    <x v="13"/>
    <x v="24"/>
    <s v="G392 - Transportation Equipment"/>
    <s v="DA10258-250000A"/>
    <x v="90"/>
    <x v="90"/>
    <s v="Quad Trailer - New Unit 90292"/>
    <n v="-5920.74"/>
  </r>
  <r>
    <n v="202410"/>
    <s v="032"/>
    <s v="16025.0106-Plant in Serv-Delay Plnt"/>
    <s v="C2"/>
    <s v="C2"/>
    <s v="0000"/>
    <s v="00000"/>
    <s v="Non Unitized"/>
    <s v="Non-unitized"/>
    <s v="3/4 Ton Truck CC 4x4 - New Unit 202"/>
    <s v="Addition"/>
    <s v="Addition-NonUnit"/>
    <x v="11"/>
    <x v="44"/>
    <x v="13"/>
    <x v="25"/>
    <s v="G392 - Transportation Equipment"/>
    <s v="DA10273-250000A"/>
    <x v="90"/>
    <x v="90"/>
    <s v="3/4 Ton Truck CC 4x4 - New Unit 202"/>
    <n v="68520.179999999993"/>
  </r>
  <r>
    <n v="202410"/>
    <s v="032"/>
    <s v="16025.0106-Plant in Serv-Delay Plnt"/>
    <s v="C2"/>
    <s v="C2"/>
    <s v="0000"/>
    <s v="00000"/>
    <s v="Non Unitized"/>
    <s v="Non-unitized"/>
    <s v="Work Order Addition"/>
    <s v="Addition"/>
    <s v="Addition-Unit"/>
    <x v="10"/>
    <x v="20"/>
    <x v="13"/>
    <x v="25"/>
    <s v="G392 - Transportation Equipment"/>
    <s v="DA10272-250000A"/>
    <x v="90"/>
    <x v="90"/>
    <s v="3/4 Ton Truck CC 4x4 SB Gasoline -"/>
    <n v="-56009.98"/>
  </r>
  <r>
    <n v="202410"/>
    <s v="032"/>
    <s v="16025.0106-Plant in Serv-Delay Plnt"/>
    <s v="C9"/>
    <s v="C9"/>
    <s v="0000"/>
    <s v="00000"/>
    <s v="Non Unitized"/>
    <s v="Non-unitized"/>
    <s v="Backhoe Trailer / Trailer King TK40"/>
    <s v="Addition"/>
    <s v="Addition-NonUnit"/>
    <x v="11"/>
    <x v="23"/>
    <x v="13"/>
    <x v="24"/>
    <s v="G392 - Transportation Equipment"/>
    <s v="DA10243-250000A"/>
    <x v="90"/>
    <x v="90"/>
    <s v="Backhoe Trailer / Trailer King TK40"/>
    <n v="48898.03"/>
  </r>
  <r>
    <n v="202410"/>
    <s v="032"/>
    <s v="16025.0106-Plant in Serv-Delay Plnt"/>
    <s v="C9"/>
    <s v="C9"/>
    <s v="0000"/>
    <s v="00000"/>
    <s v="Non Unitized"/>
    <s v="Non-unitized"/>
    <s v="Work Order Addition"/>
    <s v="Addition"/>
    <s v="Addition-Unit"/>
    <x v="10"/>
    <x v="19"/>
    <x v="13"/>
    <x v="24"/>
    <s v="G392 - Transportation Equipment"/>
    <s v="DA10245-250000A"/>
    <x v="90"/>
    <x v="90"/>
    <s v="16K lb Tilt Bed Trailer - New Uni"/>
    <n v="-29433.61"/>
  </r>
  <r>
    <n v="202411"/>
    <s v="032"/>
    <s v="16025.0106-Plant in Serv-Delay Plnt"/>
    <s v="C1"/>
    <s v="C1"/>
    <s v="0000"/>
    <s v="00000"/>
    <s v="Non Unitized"/>
    <s v="Non-unitized"/>
    <s v="Truck 1/2 Ton 4x4 CC SB - New Unit"/>
    <s v="Addition"/>
    <s v="Addition-NonUnit"/>
    <x v="1"/>
    <x v="70"/>
    <x v="13"/>
    <x v="23"/>
    <s v="G392 - Transportation Equipment"/>
    <s v="DA10263-250000A"/>
    <x v="90"/>
    <x v="90"/>
    <s v="Truck 1/2 Ton 4x4 CC SB - New Unit"/>
    <n v="55760.75"/>
  </r>
  <r>
    <n v="202411"/>
    <s v="032"/>
    <s v="16025.0106-Plant in Serv-Delay Plnt"/>
    <s v="C1"/>
    <s v="C1"/>
    <s v="0000"/>
    <s v="00000"/>
    <s v="Non Unitized"/>
    <s v="Non-unitized"/>
    <s v="Truck 1/2 Ton 4x4 CC SB - New Unit"/>
    <s v="Addition"/>
    <s v="Addition-NonUnit"/>
    <x v="1"/>
    <x v="71"/>
    <x v="13"/>
    <x v="23"/>
    <s v="G392 - Transportation Equipment"/>
    <s v="DA10259-250000A"/>
    <x v="90"/>
    <x v="90"/>
    <s v="Truck 1/2 Ton 4x4 CC SB - New Unit"/>
    <n v="56370.33"/>
  </r>
  <r>
    <n v="202411"/>
    <s v="032"/>
    <s v="16025.0106-Plant in Serv-Delay Plnt"/>
    <s v="C1"/>
    <s v="C1"/>
    <s v="0000"/>
    <s v="00000"/>
    <s v="Non Unitized"/>
    <s v="Non-unitized"/>
    <s v="Truck 1/2 Ton 4x4 CC SB - New Unit"/>
    <s v="Addition"/>
    <s v="Addition-NonUnit"/>
    <x v="1"/>
    <x v="71"/>
    <x v="13"/>
    <x v="23"/>
    <s v="G392 - Transportation Equipment"/>
    <s v="DA10260-250000A"/>
    <x v="90"/>
    <x v="90"/>
    <s v="Truck 1/2 Ton 4x4 CC SB - New Unit"/>
    <n v="54935.13"/>
  </r>
  <r>
    <n v="202411"/>
    <s v="032"/>
    <s v="16025.0106-Plant in Serv-Delay Plnt"/>
    <s v="C1"/>
    <s v="C1"/>
    <s v="0000"/>
    <s v="00000"/>
    <s v="Non Unitized"/>
    <s v="Non-unitized"/>
    <s v="Truck 1/2 Ton 4x4 CC SB - New Unit"/>
    <s v="Addition"/>
    <s v="Addition-NonUnit"/>
    <x v="1"/>
    <x v="71"/>
    <x v="13"/>
    <x v="23"/>
    <s v="G392 - Transportation Equipment"/>
    <s v="DA10264-250000A"/>
    <x v="90"/>
    <x v="90"/>
    <s v="Truck 1/2 Ton 4x4 CC SB - New Unit"/>
    <n v="55646.81"/>
  </r>
  <r>
    <n v="202411"/>
    <s v="032"/>
    <s v="16025.0106-Plant in Serv-Delay Plnt"/>
    <s v="C1"/>
    <s v="C1"/>
    <s v="0000"/>
    <s v="00000"/>
    <s v="Non Unitized"/>
    <s v="Non-unitized"/>
    <s v="Truck 1/2 Ton 4x4 CC SB - New Unit"/>
    <s v="Addition"/>
    <s v="Addition-NonUnit"/>
    <x v="1"/>
    <x v="71"/>
    <x v="13"/>
    <x v="23"/>
    <s v="G392 - Transportation Equipment"/>
    <s v="DA10265-250000A"/>
    <x v="90"/>
    <x v="90"/>
    <s v="Truck 1/2 Ton 4x4 CC SB - New Unit"/>
    <n v="57644.76"/>
  </r>
  <r>
    <n v="202411"/>
    <s v="032"/>
    <s v="16025.0106-Plant in Serv-Delay Plnt"/>
    <s v="C1"/>
    <s v="C1"/>
    <s v="0000"/>
    <s v="00000"/>
    <s v="Non Unitized"/>
    <s v="Non-unitized"/>
    <s v="Truck 1/2 Ton 4x4 CC SB - New Unit"/>
    <s v="Addition"/>
    <s v="Addition-NonUnit"/>
    <x v="1"/>
    <x v="1"/>
    <x v="13"/>
    <x v="23"/>
    <s v="G392 - Transportation Equipment"/>
    <s v="DA10262-250000A"/>
    <x v="90"/>
    <x v="90"/>
    <s v="Truck 1/2 Ton 4x4 CC SB - New Unit"/>
    <n v="56694.01"/>
  </r>
  <r>
    <n v="202411"/>
    <s v="032"/>
    <s v="16025.0106-Plant in Serv-Delay Plnt"/>
    <s v="C1"/>
    <s v="C1"/>
    <s v="0000"/>
    <s v="00000"/>
    <s v="Non Unitized"/>
    <s v="Non-unitized"/>
    <s v="Truck 1/2 Ton 4x4 EC SB - New Unit"/>
    <s v="Addition"/>
    <s v="Addition-NonUnit"/>
    <x v="1"/>
    <x v="71"/>
    <x v="13"/>
    <x v="23"/>
    <s v="G392 - Transportation Equipment"/>
    <s v="DA10266-250000A"/>
    <x v="90"/>
    <x v="90"/>
    <s v="Truck 1/2 Ton 4x4 EC SB - New Unit"/>
    <n v="54907.27"/>
  </r>
  <r>
    <n v="202411"/>
    <s v="032"/>
    <s v="16025.0106-Plant in Serv-Delay Plnt"/>
    <s v="C2"/>
    <s v="C2"/>
    <s v="0000"/>
    <s v="00000"/>
    <s v="Non Unitized"/>
    <s v="Non-unitized"/>
    <s v="Truck 3/4 Ton CC 4x4 SB"/>
    <s v="Addition"/>
    <s v="Addition-NonUnit"/>
    <x v="1"/>
    <x v="72"/>
    <x v="13"/>
    <x v="25"/>
    <s v="G392 - Transportation Equipment"/>
    <s v="DA10306-250000A"/>
    <x v="90"/>
    <x v="90"/>
    <s v="Truck 3/4 Ton CC 4x4 SB"/>
    <n v="63496.45"/>
  </r>
  <r>
    <n v="202411"/>
    <s v="032"/>
    <s v="16025.0106-Plant in Serv-Delay Plnt"/>
    <s v="C2"/>
    <s v="C2"/>
    <s v="0000"/>
    <s v="00000"/>
    <s v="Non Unitized"/>
    <s v="Non-unitized"/>
    <s v="Work Order Addition"/>
    <s v="Addition"/>
    <s v="Addition-Unit"/>
    <x v="11"/>
    <x v="44"/>
    <x v="13"/>
    <x v="25"/>
    <s v="G392 - Transportation Equipment"/>
    <s v="DA10273-250000A"/>
    <x v="90"/>
    <x v="90"/>
    <s v="3/4 Ton Truck CC 4x4 - New Unit 202"/>
    <n v="-68520.179999999993"/>
  </r>
  <r>
    <n v="202411"/>
    <s v="032"/>
    <s v="16025.0106-Plant in Serv-Delay Plnt"/>
    <s v="C3"/>
    <s v="C3"/>
    <s v="0000"/>
    <s v="00000"/>
    <s v="Non Unitized"/>
    <s v="Non-unitized"/>
    <s v="1 Ton 4x4 EC Gas Service Tech Truck"/>
    <s v="Addition"/>
    <s v="Addition-NonUnit"/>
    <x v="1"/>
    <x v="71"/>
    <x v="13"/>
    <x v="22"/>
    <s v="G392 - Transportation Equipment"/>
    <s v="DA10204-250000A"/>
    <x v="90"/>
    <x v="90"/>
    <s v="1 Ton 4x4 EC Gas Service Tech Truck"/>
    <n v="85147.47"/>
  </r>
  <r>
    <n v="202411"/>
    <s v="032"/>
    <s v="16025.0106-Plant in Serv-Delay Plnt"/>
    <s v="C3"/>
    <s v="C3"/>
    <s v="0000"/>
    <s v="00000"/>
    <s v="Non Unitized"/>
    <s v="Non-unitized"/>
    <s v="Truck 1 Ton EC 4X4 8ft Bed Service"/>
    <s v="Addition"/>
    <s v="Addition-NonUnit"/>
    <x v="1"/>
    <x v="63"/>
    <x v="13"/>
    <x v="22"/>
    <s v="G392 - Transportation Equipment"/>
    <s v="DA10185-250000A"/>
    <x v="90"/>
    <x v="90"/>
    <s v="Truck 1 Ton EC 4X4 8ft Bed Service"/>
    <n v="85292.56"/>
  </r>
  <r>
    <n v="202411"/>
    <s v="032"/>
    <s v="16025.0106-Plant in Serv-Delay Plnt"/>
    <s v="C3"/>
    <s v="C3"/>
    <s v="0000"/>
    <s v="00000"/>
    <s v="Non Unitized"/>
    <s v="Non-unitized"/>
    <s v="Truck 1 Ton EC 4X4 8ft Bed Service"/>
    <s v="Addition"/>
    <s v="Addition-NonUnit"/>
    <x v="1"/>
    <x v="1"/>
    <x v="13"/>
    <x v="22"/>
    <s v="G392 - Transportation Equipment"/>
    <s v="DA10183-250000A"/>
    <x v="90"/>
    <x v="90"/>
    <s v="Truck 1 Ton EC 4X4 8ft Bed Service"/>
    <n v="85644.25"/>
  </r>
  <r>
    <n v="202411"/>
    <s v="032"/>
    <s v="16025.0106-Plant in Serv-Delay Plnt"/>
    <s v="C3"/>
    <s v="C3"/>
    <s v="0000"/>
    <s v="00000"/>
    <s v="Non Unitized"/>
    <s v="Non-unitized"/>
    <s v="Truck 4X4 EC w/Service Body-New Uni"/>
    <s v="Addition"/>
    <s v="Addition-NonUnit"/>
    <x v="1"/>
    <x v="71"/>
    <x v="13"/>
    <x v="22"/>
    <s v="G392 - Transportation Equipment"/>
    <s v="DA10180-250000A"/>
    <x v="90"/>
    <x v="90"/>
    <s v="Truck 4X4 EC w/Service Body-New Uni"/>
    <n v="85341.47"/>
  </r>
  <r>
    <n v="202411"/>
    <s v="032"/>
    <s v="16025.0106-Plant in Serv-Delay Plnt"/>
    <s v="C7"/>
    <s v="C7"/>
    <s v="0000"/>
    <s v="00000"/>
    <s v="Non Unitized"/>
    <s v="Non-unitized"/>
    <s v="Dump Truck 5 YD- New Unit 70063"/>
    <s v="Addition"/>
    <s v="Addition-NonUnit"/>
    <x v="1"/>
    <x v="63"/>
    <x v="13"/>
    <x v="26"/>
    <s v="G392 - Transportation Equipment"/>
    <s v="DA10188-250000A"/>
    <x v="90"/>
    <x v="90"/>
    <s v="Dump Truck 5 YD- New Unit 70063"/>
    <n v="164756.48000000001"/>
  </r>
  <r>
    <n v="202411"/>
    <s v="032"/>
    <s v="16025.0106-Plant in Serv-Delay Plnt"/>
    <s v="C9"/>
    <s v="C9"/>
    <s v="0000"/>
    <s v="00000"/>
    <s v="Non Unitized"/>
    <s v="Non-unitized"/>
    <s v="Backhoe Trailer - New unit 90288"/>
    <s v="Addition"/>
    <s v="Addition-NonUnit"/>
    <x v="1"/>
    <x v="63"/>
    <x v="13"/>
    <x v="24"/>
    <s v="G392 - Transportation Equipment"/>
    <s v="DA10253-250000A"/>
    <x v="90"/>
    <x v="90"/>
    <s v="Backhoe Trailer - New unit 90288"/>
    <n v="59464.71"/>
  </r>
  <r>
    <n v="202411"/>
    <s v="032"/>
    <s v="16025.0106-Plant in Serv-Delay Plnt"/>
    <s v="C9"/>
    <s v="C9"/>
    <s v="0000"/>
    <s v="00000"/>
    <s v="Non Unitized"/>
    <s v="Non-unitized"/>
    <s v="Work Order Addition"/>
    <s v="Addition"/>
    <s v="Addition-Unit"/>
    <x v="11"/>
    <x v="23"/>
    <x v="13"/>
    <x v="24"/>
    <s v="G392 - Transportation Equipment"/>
    <s v="DA10243-250000A"/>
    <x v="90"/>
    <x v="90"/>
    <s v="Backhoe Trailer / Trailer King TK40"/>
    <n v="-48898.03"/>
  </r>
  <r>
    <n v="202412"/>
    <s v="032"/>
    <s v="16025.0106-Plant in Serv-Delay Plnt"/>
    <s v="C1"/>
    <s v="C1"/>
    <s v="0000"/>
    <s v="00000"/>
    <s v="Non Unitized"/>
    <s v="Non-unitized"/>
    <s v="Truck 1/2 Ton 4x4 CC SB - New Unit"/>
    <s v="Addition"/>
    <s v="Addition-NonUnit"/>
    <x v="1"/>
    <x v="71"/>
    <x v="13"/>
    <x v="23"/>
    <s v="G392 - Transportation Equipment"/>
    <s v="DA10260-250000A"/>
    <x v="90"/>
    <x v="90"/>
    <s v="Truck 1/2 Ton 4x4 CC SB - New Unit"/>
    <n v="1108.74"/>
  </r>
  <r>
    <n v="202412"/>
    <s v="032"/>
    <s v="16025.0106-Plant in Serv-Delay Plnt"/>
    <s v="C1"/>
    <s v="C1"/>
    <s v="0000"/>
    <s v="00000"/>
    <s v="Non Unitized"/>
    <s v="Non-unitized"/>
    <s v="Truck 1/2 Ton 4x4 CC SB - New Unit"/>
    <s v="Addition"/>
    <s v="Addition-NonUnit"/>
    <x v="12"/>
    <x v="73"/>
    <x v="13"/>
    <x v="23"/>
    <s v="G392 - Transportation Equipment"/>
    <s v="DA10261-250000A"/>
    <x v="90"/>
    <x v="90"/>
    <s v="Truck 1/2 Ton 4x4 CC SB - New Unit"/>
    <n v="58280.639999999999"/>
  </r>
  <r>
    <n v="202412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1"/>
    <x v="70"/>
    <x v="13"/>
    <x v="23"/>
    <s v="G392 - Transportation Equipment"/>
    <s v="DA10263-250000A"/>
    <x v="90"/>
    <x v="90"/>
    <s v="Truck 1/2 Ton 4x4 CC SB - New Unit"/>
    <n v="-55760.75"/>
  </r>
  <r>
    <n v="202412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1"/>
    <x v="71"/>
    <x v="13"/>
    <x v="23"/>
    <s v="G392 - Transportation Equipment"/>
    <s v="DA10259-250000A"/>
    <x v="90"/>
    <x v="90"/>
    <s v="Truck 1/2 Ton 4x4 CC SB - New Unit"/>
    <n v="-56370.33"/>
  </r>
  <r>
    <n v="202412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1"/>
    <x v="71"/>
    <x v="13"/>
    <x v="23"/>
    <s v="G392 - Transportation Equipment"/>
    <s v="DA10260-250000A"/>
    <x v="90"/>
    <x v="90"/>
    <s v="Truck 1/2 Ton 4x4 CC SB - New Unit"/>
    <n v="-54935.13"/>
  </r>
  <r>
    <n v="202412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1"/>
    <x v="71"/>
    <x v="13"/>
    <x v="23"/>
    <s v="G392 - Transportation Equipment"/>
    <s v="DA10264-250000A"/>
    <x v="90"/>
    <x v="90"/>
    <s v="Truck 1/2 Ton 4x4 CC SB - New Unit"/>
    <n v="-55646.81"/>
  </r>
  <r>
    <n v="202412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1"/>
    <x v="71"/>
    <x v="13"/>
    <x v="23"/>
    <s v="G392 - Transportation Equipment"/>
    <s v="DA10265-250000A"/>
    <x v="90"/>
    <x v="90"/>
    <s v="Truck 1/2 Ton 4x4 CC SB - New Unit"/>
    <n v="-57644.76"/>
  </r>
  <r>
    <n v="202412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1"/>
    <x v="71"/>
    <x v="13"/>
    <x v="23"/>
    <s v="G392 - Transportation Equipment"/>
    <s v="DA10266-250000A"/>
    <x v="90"/>
    <x v="90"/>
    <s v="Truck 1/2 Ton 4x4 EC SB - New Unit"/>
    <n v="-54907.27"/>
  </r>
  <r>
    <n v="202412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1"/>
    <x v="1"/>
    <x v="13"/>
    <x v="23"/>
    <s v="G392 - Transportation Equipment"/>
    <s v="DA10262-250000A"/>
    <x v="90"/>
    <x v="90"/>
    <s v="Truck 1/2 Ton 4x4 CC SB - New Unit"/>
    <n v="-56694.01"/>
  </r>
  <r>
    <n v="202412"/>
    <s v="032"/>
    <s v="16025.0106-Plant in Serv-Delay Plnt"/>
    <s v="C2"/>
    <s v="C2"/>
    <s v="0000"/>
    <s v="00000"/>
    <s v="Non Unitized"/>
    <s v="Non-unitized"/>
    <s v="3/4 Ton Truck CC 4x4 - New Unit 202"/>
    <s v="Addition"/>
    <s v="Addition-NonUnit"/>
    <x v="11"/>
    <x v="44"/>
    <x v="13"/>
    <x v="25"/>
    <s v="G392 - Transportation Equipment"/>
    <s v="DA10273-250000A"/>
    <x v="90"/>
    <x v="90"/>
    <s v="3/4 Ton Truck CC 4x4 - New Unit 202"/>
    <n v="1354.4"/>
  </r>
  <r>
    <n v="202412"/>
    <s v="032"/>
    <s v="16025.0106-Plant in Serv-Delay Plnt"/>
    <s v="C2"/>
    <s v="C2"/>
    <s v="0000"/>
    <s v="00000"/>
    <s v="Non Unitized"/>
    <s v="Non-unitized"/>
    <s v="Truck 3/4 Ton EC 4x4 LB"/>
    <s v="Addition"/>
    <s v="Addition-NonUnit"/>
    <x v="12"/>
    <x v="74"/>
    <x v="13"/>
    <x v="25"/>
    <s v="G392 - Transportation Equipment"/>
    <s v="DA10305-250000A"/>
    <x v="90"/>
    <x v="90"/>
    <s v="3/4 Ton EC 4x4 LB New Unit 20239"/>
    <n v="70776.710000000006"/>
  </r>
  <r>
    <n v="202412"/>
    <s v="032"/>
    <s v="16025.0106-Plant in Serv-Delay Plnt"/>
    <s v="C2"/>
    <s v="C2"/>
    <s v="0000"/>
    <s v="00000"/>
    <s v="Non Unitized"/>
    <s v="Non-unitized"/>
    <s v="Work Order Addition"/>
    <s v="Addition"/>
    <s v="Addition-Unit"/>
    <x v="1"/>
    <x v="72"/>
    <x v="13"/>
    <x v="25"/>
    <s v="G392 - Transportation Equipment"/>
    <s v="DA10306-250000A"/>
    <x v="90"/>
    <x v="90"/>
    <s v="Truck 3/4 Ton CC 4x4 SB"/>
    <n v="-63496.45"/>
  </r>
  <r>
    <n v="202412"/>
    <s v="032"/>
    <s v="16025.0106-Plant in Serv-Delay Plnt"/>
    <s v="C3"/>
    <s v="C3"/>
    <s v="0000"/>
    <s v="00000"/>
    <s v="Non Unitized"/>
    <s v="Non-unitized"/>
    <s v="Truck 1 Ton 4X4 EC Service Body (Un"/>
    <s v="Addition"/>
    <s v="Addition-NonUnit"/>
    <x v="12"/>
    <x v="75"/>
    <x v="13"/>
    <x v="22"/>
    <s v="G392 - Transportation Equipment"/>
    <s v="DA10196-250000A"/>
    <x v="90"/>
    <x v="90"/>
    <s v="Truck 1 Ton 4X4 EC Service Body (Un"/>
    <n v="91725.88"/>
  </r>
  <r>
    <n v="202412"/>
    <s v="032"/>
    <s v="16025.0106-Plant in Serv-Delay Plnt"/>
    <s v="C3"/>
    <s v="C3"/>
    <s v="0000"/>
    <s v="00000"/>
    <s v="Non Unitized"/>
    <s v="Non-unitized"/>
    <s v="Work Order Addition"/>
    <s v="Addition"/>
    <s v="Addition-Unit"/>
    <x v="1"/>
    <x v="63"/>
    <x v="13"/>
    <x v="22"/>
    <s v="G392 - Transportation Equipment"/>
    <s v="DA10185-250000A"/>
    <x v="90"/>
    <x v="90"/>
    <s v="Truck 1 Ton EC 4X4 8ft Bed Service"/>
    <n v="-85292.56"/>
  </r>
  <r>
    <n v="202412"/>
    <s v="032"/>
    <s v="16025.0106-Plant in Serv-Delay Plnt"/>
    <s v="C3"/>
    <s v="C3"/>
    <s v="0000"/>
    <s v="00000"/>
    <s v="Non Unitized"/>
    <s v="Non-unitized"/>
    <s v="Work Order Addition"/>
    <s v="Addition"/>
    <s v="Addition-Unit"/>
    <x v="1"/>
    <x v="71"/>
    <x v="13"/>
    <x v="22"/>
    <s v="G392 - Transportation Equipment"/>
    <s v="DA10180-250000A"/>
    <x v="90"/>
    <x v="90"/>
    <s v="Truck 4X4 EC w/Service Body-New Uni"/>
    <n v="-85341.47"/>
  </r>
  <r>
    <n v="202412"/>
    <s v="032"/>
    <s v="16025.0106-Plant in Serv-Delay Plnt"/>
    <s v="C3"/>
    <s v="C3"/>
    <s v="0000"/>
    <s v="00000"/>
    <s v="Non Unitized"/>
    <s v="Non-unitized"/>
    <s v="Work Order Addition"/>
    <s v="Addition"/>
    <s v="Addition-Unit"/>
    <x v="1"/>
    <x v="71"/>
    <x v="13"/>
    <x v="22"/>
    <s v="G392 - Transportation Equipment"/>
    <s v="DA10204-250000A"/>
    <x v="90"/>
    <x v="90"/>
    <s v="1 Ton 4x4 EC Gas Service Tech Truck"/>
    <n v="-85147.47"/>
  </r>
  <r>
    <n v="202412"/>
    <s v="032"/>
    <s v="16025.0106-Plant in Serv-Delay Plnt"/>
    <s v="C3"/>
    <s v="C3"/>
    <s v="0000"/>
    <s v="00000"/>
    <s v="Non Unitized"/>
    <s v="Non-unitized"/>
    <s v="Work Order Addition"/>
    <s v="Addition"/>
    <s v="Addition-Unit"/>
    <x v="1"/>
    <x v="1"/>
    <x v="13"/>
    <x v="22"/>
    <s v="G392 - Transportation Equipment"/>
    <s v="DA10183-250000A"/>
    <x v="90"/>
    <x v="90"/>
    <s v="Truck 1 Ton EC 4X4 8ft Bed Service"/>
    <n v="-85644.25"/>
  </r>
  <r>
    <n v="202412"/>
    <s v="032"/>
    <s v="16025.0106-Plant in Serv-Delay Plnt"/>
    <s v="C7"/>
    <s v="C7"/>
    <s v="0000"/>
    <s v="00000"/>
    <s v="Non Unitized"/>
    <s v="Non-unitized"/>
    <s v="Work Order Addition"/>
    <s v="Addition"/>
    <s v="Addition-Unit"/>
    <x v="1"/>
    <x v="63"/>
    <x v="13"/>
    <x v="26"/>
    <s v="G392 - Transportation Equipment"/>
    <s v="DA10188-250000A"/>
    <x v="90"/>
    <x v="90"/>
    <s v="Dump Truck 5 YD- New Unit 70063"/>
    <n v="-164756.48000000001"/>
  </r>
  <r>
    <n v="202412"/>
    <s v="032"/>
    <s v="16025.0106-Plant in Serv-Delay Plnt"/>
    <s v="C9"/>
    <s v="C9"/>
    <s v="0000"/>
    <s v="00000"/>
    <s v="Non Unitized"/>
    <s v="Non-unitized"/>
    <s v="Work Order Addition"/>
    <s v="Addition"/>
    <s v="Addition-Unit"/>
    <x v="1"/>
    <x v="63"/>
    <x v="13"/>
    <x v="24"/>
    <s v="G392 - Transportation Equipment"/>
    <s v="DA10253-250000A"/>
    <x v="90"/>
    <x v="90"/>
    <s v="Backhoe Trailer - New unit 90288"/>
    <n v="-59464.71"/>
  </r>
  <r>
    <n v="202501"/>
    <s v="032"/>
    <s v="16025.0106-Plant in Serv-Delay Plnt"/>
    <s v="C1"/>
    <s v="C1"/>
    <s v="0000"/>
    <s v="00000"/>
    <s v="Non Unitized"/>
    <s v="Non-unitized"/>
    <s v="Late Charge Unitization"/>
    <s v="Addition"/>
    <s v="Addition-Unit"/>
    <x v="1"/>
    <x v="71"/>
    <x v="13"/>
    <x v="23"/>
    <s v="G392 - Transportation Equipment"/>
    <s v="DA10260-250000A"/>
    <x v="90"/>
    <x v="90"/>
    <s v="Truck 1/2 Ton 4x4 CC SB - New Unit"/>
    <n v="-1108.74"/>
  </r>
  <r>
    <n v="202501"/>
    <s v="032"/>
    <s v="16025.0106-Plant in Serv-Delay Plnt"/>
    <s v="C2"/>
    <s v="C2"/>
    <s v="0000"/>
    <s v="00000"/>
    <s v="Non Unitized"/>
    <s v="Non-unitized"/>
    <s v="Late Charge Unitization"/>
    <s v="Addition"/>
    <s v="Addition-Unit"/>
    <x v="11"/>
    <x v="44"/>
    <x v="13"/>
    <x v="25"/>
    <s v="G392 - Transportation Equipment"/>
    <s v="DA10273-250000A"/>
    <x v="90"/>
    <x v="90"/>
    <s v="3/4 Ton Truck CC 4x4 - New Unit 202"/>
    <n v="-1354.4"/>
  </r>
  <r>
    <n v="202501"/>
    <s v="032"/>
    <s v="16025.0106-Plant in Serv-Delay Plnt"/>
    <s v="C3"/>
    <s v="C3"/>
    <s v="0000"/>
    <s v="00000"/>
    <s v="Non Unitized"/>
    <s v="Non-unitized"/>
    <s v="Truck 1 Ton 4X4 EC Service Body (Un"/>
    <s v="Addition"/>
    <s v="Addition-NonUnit"/>
    <x v="7"/>
    <x v="75"/>
    <x v="13"/>
    <x v="22"/>
    <s v="G392 - Transportation Equipment"/>
    <s v="DA10196-250000A"/>
    <x v="90"/>
    <x v="90"/>
    <s v="Truck 1 Ton 4X4 EC Service Body (Un"/>
    <n v="1102.7"/>
  </r>
  <r>
    <n v="202502"/>
    <s v="032"/>
    <s v="16025.0106-Plant in Serv-Delay Plnt"/>
    <s v="C1"/>
    <s v="C1"/>
    <s v="0000"/>
    <s v="00000"/>
    <s v="Non Unitized"/>
    <s v="Non-unitized"/>
    <s v="Truck 1/4 Ton 4X4 CC SB-#10473"/>
    <s v="Addition"/>
    <s v="Addition-NonUnit"/>
    <x v="13"/>
    <x v="77"/>
    <x v="13"/>
    <x v="23"/>
    <s v="G392 - Transportation Equipment"/>
    <s v="DA10308-250000A"/>
    <x v="90"/>
    <x v="90"/>
    <s v="Truck 1/4 Ton 4X4 CC SB-#10473"/>
    <n v="44135.47"/>
  </r>
  <r>
    <n v="202502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12"/>
    <x v="73"/>
    <x v="13"/>
    <x v="23"/>
    <s v="G392 - Transportation Equipment"/>
    <s v="DA10261-250000A"/>
    <x v="90"/>
    <x v="90"/>
    <s v="Truck 1/2 Ton 4x4 CC SB - New Unit"/>
    <n v="-58280.639999999999"/>
  </r>
  <r>
    <n v="202502"/>
    <s v="032"/>
    <s v="16025.0106-Plant in Serv-Delay Plnt"/>
    <s v="C2"/>
    <s v="C2"/>
    <s v="0000"/>
    <s v="00000"/>
    <s v="Non Unitized"/>
    <s v="Non-unitized"/>
    <s v="Work Order Addition"/>
    <s v="Addition"/>
    <s v="Addition-Unit"/>
    <x v="12"/>
    <x v="74"/>
    <x v="13"/>
    <x v="25"/>
    <s v="G392 - Transportation Equipment"/>
    <s v="DA10305-250000A"/>
    <x v="90"/>
    <x v="90"/>
    <s v="3/4 Ton EC 4x4 LB New Unit 20239"/>
    <n v="-70776.710000000006"/>
  </r>
  <r>
    <n v="202502"/>
    <s v="032"/>
    <s v="16025.0106-Plant in Serv-Delay Plnt"/>
    <s v="C3"/>
    <s v="C3"/>
    <s v="0000"/>
    <s v="00000"/>
    <s v="Non Unitized"/>
    <s v="Non-unitized"/>
    <s v="Work Order Addition"/>
    <s v="Addition"/>
    <s v="Addition-Unit"/>
    <x v="12"/>
    <x v="75"/>
    <x v="13"/>
    <x v="22"/>
    <s v="G392 - Transportation Equipment"/>
    <s v="DA10196-250000A"/>
    <x v="90"/>
    <x v="90"/>
    <s v="Truck 1 Ton 4X4 EC Service Body (Un"/>
    <n v="-91725.88"/>
  </r>
  <r>
    <n v="202502"/>
    <s v="032"/>
    <s v="16025.0106-Plant in Serv-Delay Plnt"/>
    <s v="C3"/>
    <s v="C3"/>
    <s v="0000"/>
    <s v="00000"/>
    <s v="Non Unitized"/>
    <s v="Non-unitized"/>
    <s v="Work Order Addition"/>
    <s v="Addition"/>
    <s v="Addition-Unit"/>
    <x v="7"/>
    <x v="75"/>
    <x v="13"/>
    <x v="22"/>
    <s v="G392 - Transportation Equipment"/>
    <s v="DA10196-250000A"/>
    <x v="90"/>
    <x v="90"/>
    <s v="Truck 1 Ton 4X4 EC Service Body (Un"/>
    <n v="-1102.7"/>
  </r>
  <r>
    <n v="202502"/>
    <s v="032"/>
    <s v="16025.0106-Plant in Serv-Delay Plnt"/>
    <s v="C7"/>
    <s v="C7"/>
    <s v="0000"/>
    <s v="00000"/>
    <s v="Non Unitized"/>
    <s v="Non-unitized"/>
    <s v="Truck Gas Crew-New Unit 70062"/>
    <s v="Addition"/>
    <s v="Addition-NonUnit"/>
    <x v="13"/>
    <x v="77"/>
    <x v="13"/>
    <x v="26"/>
    <s v="G392 - Transportation Equipment"/>
    <s v="DA15197-250000A"/>
    <x v="90"/>
    <x v="90"/>
    <s v="Truck Gas Crew-New Unit 70062"/>
    <n v="269506.13"/>
  </r>
  <r>
    <n v="202502"/>
    <s v="032"/>
    <s v="16025.0106-Plant in Serv-Delay Plnt"/>
    <s v="C9"/>
    <s v="C9"/>
    <s v="0000"/>
    <s v="00000"/>
    <s v="Non Unitized"/>
    <s v="Non-unitized"/>
    <s v="10-Wheel Dump Truck- Unit 80084"/>
    <s v="Addition"/>
    <s v="Addition-NonUnit"/>
    <x v="13"/>
    <x v="78"/>
    <x v="13"/>
    <x v="24"/>
    <s v="G392 - Transportation Equipment"/>
    <s v="DA10247-250000A"/>
    <x v="90"/>
    <x v="90"/>
    <s v="10 - Wheel Dump Truck- Unit 80084"/>
    <n v="263140.28000000003"/>
  </r>
  <r>
    <n v="202502"/>
    <s v="032"/>
    <s v="16025.0106-Plant in Serv-Delay Plnt"/>
    <s v="C9"/>
    <s v="C9"/>
    <s v="0000"/>
    <s v="00000"/>
    <s v="Non Unitized"/>
    <s v="Non-unitized"/>
    <s v="10-Wheel Dump Truck- Unit 80085"/>
    <s v="Addition"/>
    <s v="Addition-NonUnit"/>
    <x v="13"/>
    <x v="78"/>
    <x v="13"/>
    <x v="24"/>
    <s v="G392 - Transportation Equipment"/>
    <s v="DA10248-250000A"/>
    <x v="90"/>
    <x v="90"/>
    <s v="10 - Wheel Dump Truck‐ Unit 80085"/>
    <n v="262818.40000000002"/>
  </r>
  <r>
    <n v="202502"/>
    <s v="032"/>
    <s v="16025.0106-Plant in Serv-Delay Plnt"/>
    <s v="C9"/>
    <s v="C9"/>
    <s v="0000"/>
    <s v="00000"/>
    <s v="Non Unitized"/>
    <s v="Non-unitized"/>
    <s v="10-wheel dump truck- Unit 80086"/>
    <s v="Addition"/>
    <s v="Addition-NonUnit"/>
    <x v="13"/>
    <x v="78"/>
    <x v="13"/>
    <x v="24"/>
    <s v="G392 - Transportation Equipment"/>
    <s v="DA10214-250000A"/>
    <x v="90"/>
    <x v="90"/>
    <s v="10-wheel dump truck- Unit 80086"/>
    <n v="261462.65"/>
  </r>
  <r>
    <n v="202503"/>
    <s v="032"/>
    <s v="16025.0106-Plant in Serv-Delay Plnt"/>
    <s v="C1"/>
    <s v="C1"/>
    <s v="0000"/>
    <s v="00000"/>
    <s v="Non Unitized"/>
    <s v="Non-unitized"/>
    <s v="LARGE SUV 4X4 - NEW UNIT 10474"/>
    <s v="Addition"/>
    <s v="Addition-NonUnit"/>
    <x v="2"/>
    <x v="76"/>
    <x v="13"/>
    <x v="23"/>
    <s v="G392 - Transportation Equipment"/>
    <s v="DA10309-250000A"/>
    <x v="90"/>
    <x v="90"/>
    <s v="LARGE SUV 4X4 - NEW UNIT 10474"/>
    <n v="48695.62"/>
  </r>
  <r>
    <n v="202503"/>
    <s v="032"/>
    <s v="16025.0106-Plant in Serv-Delay Plnt"/>
    <s v="C1"/>
    <s v="C1"/>
    <s v="0000"/>
    <s v="00000"/>
    <s v="Non Unitized"/>
    <s v="Non-unitized"/>
    <s v="Truck 1/4 Ton 4X4 CC SB-#10473"/>
    <s v="Addition"/>
    <s v="Addition-NonUnit"/>
    <x v="2"/>
    <x v="77"/>
    <x v="13"/>
    <x v="23"/>
    <s v="G392 - Transportation Equipment"/>
    <s v="DA10308-250000A"/>
    <x v="90"/>
    <x v="90"/>
    <s v="Truck 1/4 Ton 4X4 CC SB-#10473"/>
    <n v="152.25"/>
  </r>
  <r>
    <n v="202503"/>
    <s v="032"/>
    <s v="16025.0106-Plant in Serv-Delay Plnt"/>
    <s v="C7"/>
    <s v="C7"/>
    <s v="0000"/>
    <s v="00000"/>
    <s v="Non Unitized"/>
    <s v="Non-unitized"/>
    <s v="Truck Gas Crew-New Unit 70062"/>
    <s v="Addition"/>
    <s v="Addition-NonUnit"/>
    <x v="2"/>
    <x v="77"/>
    <x v="13"/>
    <x v="26"/>
    <s v="G392 - Transportation Equipment"/>
    <s v="DA15197-250000A"/>
    <x v="90"/>
    <x v="90"/>
    <s v="Truck Gas Crew-New Unit 70062"/>
    <n v="1875.84"/>
  </r>
  <r>
    <n v="202503"/>
    <s v="032"/>
    <s v="16025.0106-Plant in Serv-Delay Plnt"/>
    <s v="C9"/>
    <s v="C9"/>
    <s v="0000"/>
    <s v="00000"/>
    <s v="Non Unitized"/>
    <s v="Non-unitized"/>
    <s v="10-wheel dump truck- Unit 80086"/>
    <s v="Addition"/>
    <s v="Addition-NonUnit"/>
    <x v="2"/>
    <x v="78"/>
    <x v="13"/>
    <x v="24"/>
    <s v="G392 - Transportation Equipment"/>
    <s v="DA10214-250000A"/>
    <x v="90"/>
    <x v="90"/>
    <s v="10-wheel dump truck- Unit 80086"/>
    <n v="484.16"/>
  </r>
  <r>
    <n v="202504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13"/>
    <x v="77"/>
    <x v="13"/>
    <x v="23"/>
    <s v="G392 - Transportation Equipment"/>
    <s v="DA10308-250000A"/>
    <x v="90"/>
    <x v="90"/>
    <s v="Truck 1/4 Ton 4X4 CC SB-#10473"/>
    <n v="-44135.47"/>
  </r>
  <r>
    <n v="202504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2"/>
    <x v="77"/>
    <x v="13"/>
    <x v="23"/>
    <s v="G392 - Transportation Equipment"/>
    <s v="DA10308-250000A"/>
    <x v="90"/>
    <x v="90"/>
    <s v="Truck 1/4 Ton 4X4 CC SB-#10473"/>
    <n v="-152.25"/>
  </r>
  <r>
    <n v="202504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2"/>
    <x v="76"/>
    <x v="13"/>
    <x v="23"/>
    <s v="G392 - Transportation Equipment"/>
    <s v="DA10309-250000A"/>
    <x v="90"/>
    <x v="90"/>
    <s v="LARGE SUV 4X4 - NEW UNIT 10474"/>
    <n v="-48695.62"/>
  </r>
  <r>
    <n v="202504"/>
    <s v="032"/>
    <s v="16025.0106-Plant in Serv-Delay Plnt"/>
    <s v="C7"/>
    <s v="C7"/>
    <s v="0000"/>
    <s v="00000"/>
    <s v="Non Unitized"/>
    <s v="Non-unitized"/>
    <s v="Work Order Addition"/>
    <s v="Addition"/>
    <s v="Addition-Unit"/>
    <x v="13"/>
    <x v="77"/>
    <x v="13"/>
    <x v="26"/>
    <s v="G392 - Transportation Equipment"/>
    <s v="DA15197-250000A"/>
    <x v="90"/>
    <x v="90"/>
    <s v="Truck Gas Crew-New Unit 70062"/>
    <n v="-269506.13"/>
  </r>
  <r>
    <n v="202504"/>
    <s v="032"/>
    <s v="16025.0106-Plant in Serv-Delay Plnt"/>
    <s v="C7"/>
    <s v="C7"/>
    <s v="0000"/>
    <s v="00000"/>
    <s v="Non Unitized"/>
    <s v="Non-unitized"/>
    <s v="Work Order Addition"/>
    <s v="Addition"/>
    <s v="Addition-Unit"/>
    <x v="2"/>
    <x v="77"/>
    <x v="13"/>
    <x v="26"/>
    <s v="G392 - Transportation Equipment"/>
    <s v="DA15197-250000A"/>
    <x v="90"/>
    <x v="90"/>
    <s v="Truck Gas Crew-New Unit 70062"/>
    <n v="-1875.84"/>
  </r>
  <r>
    <n v="202504"/>
    <s v="032"/>
    <s v="16025.0106-Plant in Serv-Delay Plnt"/>
    <s v="C9"/>
    <s v="C9"/>
    <s v="0000"/>
    <s v="00000"/>
    <s v="Non Unitized"/>
    <s v="Non-unitized"/>
    <s v="Work Order Addition"/>
    <s v="Addition"/>
    <s v="Addition-Unit"/>
    <x v="13"/>
    <x v="78"/>
    <x v="13"/>
    <x v="24"/>
    <s v="G392 - Transportation Equipment"/>
    <s v="DA10214-250000A"/>
    <x v="90"/>
    <x v="90"/>
    <s v="10-wheel dump truck- Unit 80086"/>
    <n v="-261462.65"/>
  </r>
  <r>
    <n v="202504"/>
    <s v="032"/>
    <s v="16025.0106-Plant in Serv-Delay Plnt"/>
    <s v="C9"/>
    <s v="C9"/>
    <s v="0000"/>
    <s v="00000"/>
    <s v="Non Unitized"/>
    <s v="Non-unitized"/>
    <s v="Work Order Addition"/>
    <s v="Addition"/>
    <s v="Addition-Unit"/>
    <x v="13"/>
    <x v="78"/>
    <x v="13"/>
    <x v="24"/>
    <s v="G392 - Transportation Equipment"/>
    <s v="DA10247-250000A"/>
    <x v="90"/>
    <x v="90"/>
    <s v="10 - Wheel Dump Truck- Unit 80084"/>
    <n v="-263140.28000000003"/>
  </r>
  <r>
    <n v="202504"/>
    <s v="032"/>
    <s v="16025.0106-Plant in Serv-Delay Plnt"/>
    <s v="C9"/>
    <s v="C9"/>
    <s v="0000"/>
    <s v="00000"/>
    <s v="Non Unitized"/>
    <s v="Non-unitized"/>
    <s v="Work Order Addition"/>
    <s v="Addition"/>
    <s v="Addition-Unit"/>
    <x v="13"/>
    <x v="78"/>
    <x v="13"/>
    <x v="24"/>
    <s v="G392 - Transportation Equipment"/>
    <s v="DA10248-250000A"/>
    <x v="90"/>
    <x v="90"/>
    <s v="10 - Wheel Dump Truck‐ Unit 80085"/>
    <n v="-262818.40000000002"/>
  </r>
  <r>
    <n v="202504"/>
    <s v="032"/>
    <s v="16025.0106-Plant in Serv-Delay Plnt"/>
    <s v="C9"/>
    <s v="C9"/>
    <s v="0000"/>
    <s v="00000"/>
    <s v="Non Unitized"/>
    <s v="Non-unitized"/>
    <s v="Work Order Addition"/>
    <s v="Addition"/>
    <s v="Addition-Unit"/>
    <x v="2"/>
    <x v="78"/>
    <x v="13"/>
    <x v="24"/>
    <s v="G392 - Transportation Equipment"/>
    <s v="DA10214-250000A"/>
    <x v="90"/>
    <x v="90"/>
    <s v="10-wheel dump truck- Unit 80086"/>
    <n v="-484.16"/>
  </r>
  <r>
    <n v="202505"/>
    <s v="032"/>
    <s v="16025.0106-Plant in Serv-Delay Plnt"/>
    <s v="C1"/>
    <s v="C1"/>
    <s v="0000"/>
    <s v="00000"/>
    <s v="Non Unitized"/>
    <s v="Non-unitized"/>
    <s v="UTV 4 seater Side By Side - #00413"/>
    <s v="Addition"/>
    <s v="Addition-NonUnit"/>
    <x v="15"/>
    <x v="79"/>
    <x v="13"/>
    <x v="23"/>
    <s v="G392 - Transportation Equipment"/>
    <s v="DA10310-250000A"/>
    <x v="90"/>
    <x v="90"/>
    <s v="UTV 4 seater Side By Side - #00413"/>
    <n v="54532.23"/>
  </r>
  <r>
    <n v="202505"/>
    <s v="032"/>
    <s v="16025.0106-Plant in Serv-Delay Plnt"/>
    <s v="C9"/>
    <s v="C9"/>
    <s v="0000"/>
    <s v="00000"/>
    <s v="Non Unitized"/>
    <s v="Non-unitized"/>
    <s v="Vacuum Trailer - New Unit 90296"/>
    <s v="Addition"/>
    <s v="Addition-NonUnit"/>
    <x v="15"/>
    <x v="80"/>
    <x v="13"/>
    <x v="24"/>
    <s v="G392 - Transportation Equipment"/>
    <s v="DA10316-250000A"/>
    <x v="90"/>
    <x v="90"/>
    <s v="Vacuum Trailer - New Unit 90296"/>
    <n v="109987.81"/>
  </r>
  <r>
    <n v="202505"/>
    <s v="032"/>
    <s v="16025.0106-Plant in Serv-Delay Plnt"/>
    <s v="C9"/>
    <s v="C9"/>
    <s v="0000"/>
    <s v="00000"/>
    <s v="Non Unitized"/>
    <s v="Non-unitized"/>
    <s v="Vacuum Trailer - New Unit 90297"/>
    <s v="Addition"/>
    <s v="Addition-NonUnit"/>
    <x v="15"/>
    <x v="80"/>
    <x v="13"/>
    <x v="24"/>
    <s v="G392 - Transportation Equipment"/>
    <s v="DA10317-250000A"/>
    <x v="90"/>
    <x v="90"/>
    <s v="Vacuum Trailer - New Unit 90297"/>
    <n v="110211.86"/>
  </r>
  <r>
    <n v="202506"/>
    <s v="032"/>
    <s v="16025.0106-Plant in Serv-Delay Plnt"/>
    <s v="C1"/>
    <s v="C1"/>
    <s v="0000"/>
    <s v="00000"/>
    <s v="Non Unitized"/>
    <s v="Non-unitized"/>
    <s v="Work Order Addition"/>
    <s v="Addition"/>
    <s v="Addition-Unit"/>
    <x v="15"/>
    <x v="79"/>
    <x v="13"/>
    <x v="23"/>
    <s v="G392 - Transportation Equipment"/>
    <s v="DA10310-250000A"/>
    <x v="90"/>
    <x v="90"/>
    <s v="UTV 4 seater Side By Side - #00413"/>
    <n v="-54532.23"/>
  </r>
  <r>
    <n v="202506"/>
    <s v="032"/>
    <s v="16025.0106-Plant in Serv-Delay Plnt"/>
    <s v="C9"/>
    <s v="C9"/>
    <s v="0000"/>
    <s v="00000"/>
    <s v="Non Unitized"/>
    <s v="Non-unitized"/>
    <s v="Vacuum Trailer - New Unit 90296"/>
    <s v="Addition"/>
    <s v="Addition-NonUnit"/>
    <x v="15"/>
    <x v="80"/>
    <x v="13"/>
    <x v="24"/>
    <s v="G392 - Transportation Equipment"/>
    <s v="DA10316-250000A"/>
    <x v="90"/>
    <x v="90"/>
    <s v="Vacuum Trailer - New Unit 90296"/>
    <n v="50.75"/>
  </r>
  <r>
    <n v="202506"/>
    <s v="032"/>
    <s v="16025.0106-Plant in Serv-Delay Plnt"/>
    <s v="C9"/>
    <s v="C9"/>
    <s v="0000"/>
    <s v="00000"/>
    <s v="Non Unitized"/>
    <s v="Non-unitized"/>
    <s v="Vacuum Trailer - New Unit 90297"/>
    <s v="Addition"/>
    <s v="Addition-NonUnit"/>
    <x v="15"/>
    <x v="80"/>
    <x v="13"/>
    <x v="24"/>
    <s v="G392 - Transportation Equipment"/>
    <s v="DA10317-250000A"/>
    <x v="90"/>
    <x v="90"/>
    <s v="Vacuum Trailer - New Unit 90297"/>
    <n v="101.5"/>
  </r>
  <r>
    <n v="202506"/>
    <s v="032"/>
    <s v="16025.0106-Plant in Serv-Delay Plnt"/>
    <s v="C9"/>
    <s v="C9"/>
    <s v="0000"/>
    <s v="00000"/>
    <s v="Non Unitized"/>
    <s v="Non-unitized"/>
    <s v="Work Order Addition"/>
    <s v="Addition"/>
    <s v="Addition-Unit"/>
    <x v="15"/>
    <x v="80"/>
    <x v="13"/>
    <x v="24"/>
    <s v="G392 - Transportation Equipment"/>
    <s v="DA10316-250000A"/>
    <x v="90"/>
    <x v="90"/>
    <s v="Vacuum Trailer - New Unit 90296"/>
    <n v="-109987.81"/>
  </r>
  <r>
    <n v="202506"/>
    <s v="032"/>
    <s v="16025.0106-Plant in Serv-Delay Plnt"/>
    <s v="C9"/>
    <s v="C9"/>
    <s v="0000"/>
    <s v="00000"/>
    <s v="Non Unitized"/>
    <s v="Non-unitized"/>
    <s v="Work Order Addition"/>
    <s v="Addition"/>
    <s v="Addition-Unit"/>
    <x v="15"/>
    <x v="80"/>
    <x v="13"/>
    <x v="24"/>
    <s v="G392 - Transportation Equipment"/>
    <s v="DA10317-250000A"/>
    <x v="90"/>
    <x v="90"/>
    <s v="Vacuum Trailer - New Unit 90297"/>
    <n v="-110211.86"/>
  </r>
  <r>
    <n v="202407"/>
    <s v="032"/>
    <s v="16025.0106-Plant in Serv-Delay Plnt"/>
    <s v="XX"/>
    <s v="XX"/>
    <s v="0000"/>
    <s v="00000"/>
    <s v="Non Unitized"/>
    <s v="Non-unitized"/>
    <s v="Tools,Shop,Gar Eq - New"/>
    <s v="Addition"/>
    <s v="Addition-NonUnit"/>
    <x v="3"/>
    <x v="111"/>
    <x v="14"/>
    <x v="48"/>
    <s v="G394 - Tool, Shop, and Garage Equip"/>
    <s v="250940A"/>
    <x v="93"/>
    <x v="93"/>
    <s v="Tools,Shop,Gar Eq - New"/>
    <n v="22410.44"/>
  </r>
  <r>
    <n v="202407"/>
    <s v="032"/>
    <s v="16025.0106-Plant in Serv-Delay Plnt"/>
    <s v="XX"/>
    <s v="XX"/>
    <s v="0000"/>
    <s v="00000"/>
    <s v="Non Unitized"/>
    <s v="Non-unitized"/>
    <s v="Tools,Shop,Gar Eq-New (Nog)"/>
    <s v="Addition"/>
    <s v="Addition-NonUnit"/>
    <x v="19"/>
    <x v="9"/>
    <x v="14"/>
    <x v="48"/>
    <s v="G394 - Tool, Shop, and Garage Equip"/>
    <s v="256940A"/>
    <x v="96"/>
    <x v="96"/>
    <s v="Tools,Shop,Gar Eq-New (Nog)"/>
    <n v="9565.6299999999992"/>
  </r>
  <r>
    <n v="202407"/>
    <s v="032"/>
    <s v="16025.0106-Plant in Serv-Delay Plnt"/>
    <s v="XX"/>
    <s v="XX"/>
    <s v="0000"/>
    <s v="00000"/>
    <s v="Non Unitized"/>
    <s v="Non-unitized"/>
    <s v="Tools,Shop,Gar Eq-New (Pres)"/>
    <s v="Addition"/>
    <s v="Addition-NonUnit"/>
    <x v="20"/>
    <x v="112"/>
    <x v="14"/>
    <x v="48"/>
    <s v="G394 - Tool, Shop, and Garage Equip"/>
    <s v="253940A"/>
    <x v="95"/>
    <x v="95"/>
    <s v="Tools,Shop,Gar Eq-New (Pres)"/>
    <n v="68361.070000000007"/>
  </r>
  <r>
    <n v="202407"/>
    <s v="032"/>
    <s v="16025.0106-Plant in Serv-Delay Plnt"/>
    <s v="XX"/>
    <s v="XX"/>
    <s v="0000"/>
    <s v="00000"/>
    <s v="Non Unitized"/>
    <s v="Non-unitized"/>
    <s v="Tools,Shop,Gar Eq-New(Flag)"/>
    <s v="Addition"/>
    <s v="Addition-NonUnit"/>
    <x v="20"/>
    <x v="112"/>
    <x v="14"/>
    <x v="48"/>
    <s v="G394 - Tool, Shop, and Garage Equip"/>
    <s v="251940A"/>
    <x v="94"/>
    <x v="94"/>
    <s v="Tools,Shop,Gar Eq-New(Flag)"/>
    <n v="10961.43"/>
  </r>
  <r>
    <n v="202407"/>
    <s v="032"/>
    <s v="16025.0106-Plant in Serv-Delay Plnt"/>
    <s v="XX"/>
    <s v="XX"/>
    <s v="0000"/>
    <s v="00000"/>
    <s v="Non Unitized"/>
    <s v="Non-unitized"/>
    <s v="Tools,Shop,Gar Eq-New(Verde)"/>
    <s v="Addition"/>
    <s v="Addition-NonUnit"/>
    <x v="3"/>
    <x v="111"/>
    <x v="14"/>
    <x v="48"/>
    <s v="G394 - Tool, Shop, and Garage Equip"/>
    <s v="255940A"/>
    <x v="91"/>
    <x v="91"/>
    <s v="Tools,Shop,Gar Eq-New(Verde)"/>
    <n v="5686.45"/>
  </r>
  <r>
    <n v="202407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14"/>
    <x v="48"/>
    <s v="G394 - Tool, Shop, and Garage Equip"/>
    <s v="255940A"/>
    <x v="91"/>
    <x v="91"/>
    <s v="Tools,Shop,Gar Eq-New(Verde)"/>
    <n v="-522.09"/>
  </r>
  <r>
    <n v="202408"/>
    <s v="032"/>
    <s v="16025.0106-Plant in Serv-Delay Plnt"/>
    <s v="XX"/>
    <s v="XX"/>
    <s v="0000"/>
    <s v="00000"/>
    <s v="Non Unitized"/>
    <s v="Non-unitized"/>
    <s v="Tools,Shop,Gar Eq-New(Verde)"/>
    <s v="Addition"/>
    <s v="Addition-NonUnit"/>
    <x v="3"/>
    <x v="111"/>
    <x v="14"/>
    <x v="48"/>
    <s v="G394 - Tool, Shop, and Garage Equip"/>
    <s v="255940A"/>
    <x v="91"/>
    <x v="91"/>
    <s v="Tools,Shop,Gar Eq-New(Verde)"/>
    <n v="530.11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14"/>
    <x v="48"/>
    <s v="G394 - Tool, Shop, and Garage Equip"/>
    <s v="250940A"/>
    <x v="93"/>
    <x v="93"/>
    <s v="Tools,Shop,Gar Eq - New"/>
    <n v="-22410.44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14"/>
    <x v="48"/>
    <s v="G394 - Tool, Shop, and Garage Equip"/>
    <s v="255940A"/>
    <x v="91"/>
    <x v="91"/>
    <s v="Tools,Shop,Gar Eq-New(Verde)"/>
    <n v="-5686.45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2"/>
    <x v="14"/>
    <x v="48"/>
    <s v="G394 - Tool, Shop, and Garage Equip"/>
    <s v="251940A"/>
    <x v="94"/>
    <x v="94"/>
    <s v="Tools,Shop,Gar Eq-New(Flag)"/>
    <n v="-10961.43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2"/>
    <x v="14"/>
    <x v="48"/>
    <s v="G394 - Tool, Shop, and Garage Equip"/>
    <s v="253940A"/>
    <x v="95"/>
    <x v="95"/>
    <s v="Tools,Shop,Gar Eq-New (Pres)"/>
    <n v="-68361.070000000007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9"/>
    <x v="9"/>
    <x v="14"/>
    <x v="48"/>
    <s v="G394 - Tool, Shop, and Garage Equip"/>
    <s v="256940A"/>
    <x v="96"/>
    <x v="96"/>
    <s v="Tools,Shop,Gar Eq-New (Nog)"/>
    <n v="-9565.6299999999992"/>
  </r>
  <r>
    <n v="202409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14"/>
    <x v="48"/>
    <s v="G394 - Tool, Shop, and Garage Equip"/>
    <s v="255940A"/>
    <x v="91"/>
    <x v="91"/>
    <s v="Tools,Shop,Gar Eq-New(Verde)"/>
    <n v="-530.11"/>
  </r>
  <r>
    <n v="202409"/>
    <s v="032"/>
    <s v="16025.0106-Plant in Serv-Delay Plnt"/>
    <s v="XX"/>
    <s v="XX"/>
    <s v="0000"/>
    <s v="HAVAS"/>
    <s v="Non Unitized"/>
    <s v="Non-unitized"/>
    <s v="Concrete Saw - New Unit 00394"/>
    <s v="Addition"/>
    <s v="Addition-NonUnit"/>
    <x v="10"/>
    <x v="81"/>
    <x v="14"/>
    <x v="33"/>
    <s v="G394 - Tool, Shop, and Garage Equip"/>
    <s v="DA10250-250960A"/>
    <x v="98"/>
    <x v="98"/>
    <s v="Concrete Saw - New Unit 00394"/>
    <n v="3227.71"/>
  </r>
  <r>
    <n v="202410"/>
    <s v="032"/>
    <s v="16025.0106-Plant in Serv-Delay Plnt"/>
    <s v="XX"/>
    <s v="XX"/>
    <s v="0000"/>
    <s v="00000"/>
    <s v="Non Unitized"/>
    <s v="Non-unitized"/>
    <s v="Tools,Shop,Gar Eq-New(Verde)"/>
    <s v="Addition"/>
    <s v="Addition-NonUnit"/>
    <x v="3"/>
    <x v="111"/>
    <x v="14"/>
    <x v="48"/>
    <s v="G394 - Tool, Shop, and Garage Equip"/>
    <s v="255940A"/>
    <x v="91"/>
    <x v="91"/>
    <s v="Tools,Shop,Gar Eq-New(Verde)"/>
    <n v="-188.62"/>
  </r>
  <r>
    <n v="202410"/>
    <s v="032"/>
    <s v="16025.0106-Plant in Serv-Delay Plnt"/>
    <s v="XX"/>
    <s v="XX"/>
    <s v="0000"/>
    <s v="HAVAS"/>
    <s v="Non Unitized"/>
    <s v="Non-unitized"/>
    <s v="Work Order Addition"/>
    <s v="Addition"/>
    <s v="Addition-Unit"/>
    <x v="10"/>
    <x v="81"/>
    <x v="14"/>
    <x v="33"/>
    <s v="G394 - Tool, Shop, and Garage Equip"/>
    <s v="DA10250-250960A"/>
    <x v="98"/>
    <x v="98"/>
    <s v="Concrete Saw - New Unit 00394"/>
    <n v="-3227.71"/>
  </r>
  <r>
    <n v="202411"/>
    <s v="032"/>
    <s v="16025.0106-Plant in Serv-Delay Plnt"/>
    <s v="XX"/>
    <s v="XX"/>
    <s v="0000"/>
    <s v="00000"/>
    <s v="Non Unitized"/>
    <s v="Non-unitized"/>
    <s v="Tool,Shop,Gar Eq-New (King)"/>
    <s v="Addition"/>
    <s v="Addition-NonUnit"/>
    <x v="3"/>
    <x v="111"/>
    <x v="14"/>
    <x v="48"/>
    <s v="G394 - Tool, Shop, and Garage Equip"/>
    <s v="252940A"/>
    <x v="92"/>
    <x v="92"/>
    <s v="Tool,Shop,Gar Eq-New (King)"/>
    <n v="18864.12"/>
  </r>
  <r>
    <n v="202411"/>
    <s v="032"/>
    <s v="16025.0106-Plant in Serv-Delay Plnt"/>
    <s v="XX"/>
    <s v="XX"/>
    <s v="0000"/>
    <s v="00000"/>
    <s v="Non Unitized"/>
    <s v="Non-unitized"/>
    <s v="Tools,Shop,Gar Eq - New"/>
    <s v="Addition"/>
    <s v="Addition-NonUnit"/>
    <x v="3"/>
    <x v="111"/>
    <x v="14"/>
    <x v="48"/>
    <s v="G394 - Tool, Shop, and Garage Equip"/>
    <s v="250940A"/>
    <x v="93"/>
    <x v="93"/>
    <s v="Tools,Shop,Gar Eq - New"/>
    <n v="19824.240000000002"/>
  </r>
  <r>
    <n v="202411"/>
    <s v="032"/>
    <s v="16025.0106-Plant in Serv-Delay Plnt"/>
    <s v="XX"/>
    <s v="XX"/>
    <s v="0000"/>
    <s v="00000"/>
    <s v="Non Unitized"/>
    <s v="Non-unitized"/>
    <s v="Tools,Shop,Gar Eq-New (Pres)"/>
    <s v="Addition"/>
    <s v="Addition-NonUnit"/>
    <x v="20"/>
    <x v="112"/>
    <x v="14"/>
    <x v="48"/>
    <s v="G394 - Tool, Shop, and Garage Equip"/>
    <s v="253940A"/>
    <x v="95"/>
    <x v="95"/>
    <s v="Tools,Shop,Gar Eq-New (Pres)"/>
    <n v="1851.63"/>
  </r>
  <r>
    <n v="202411"/>
    <s v="032"/>
    <s v="16025.0106-Plant in Serv-Delay Plnt"/>
    <s v="XX"/>
    <s v="XX"/>
    <s v="0000"/>
    <s v="00000"/>
    <s v="Non Unitized"/>
    <s v="Non-unitized"/>
    <s v="Tools,Shop,Gar Eq-New(Flag)"/>
    <s v="Addition"/>
    <s v="Addition-NonUnit"/>
    <x v="20"/>
    <x v="112"/>
    <x v="14"/>
    <x v="48"/>
    <s v="G394 - Tool, Shop, and Garage Equip"/>
    <s v="251940A"/>
    <x v="94"/>
    <x v="94"/>
    <s v="Tools,Shop,Gar Eq-New(Flag)"/>
    <n v="3100.22"/>
  </r>
  <r>
    <n v="202411"/>
    <s v="032"/>
    <s v="16025.0106-Plant in Serv-Delay Plnt"/>
    <s v="XX"/>
    <s v="XX"/>
    <s v="0000"/>
    <s v="00000"/>
    <s v="Non Unitized"/>
    <s v="Non-unitized"/>
    <s v="Tools,Shop,Gar Eq-New(Verde)"/>
    <s v="Addition"/>
    <s v="Addition-NonUnit"/>
    <x v="3"/>
    <x v="111"/>
    <x v="14"/>
    <x v="48"/>
    <s v="G394 - Tool, Shop, and Garage Equip"/>
    <s v="255940A"/>
    <x v="91"/>
    <x v="91"/>
    <s v="Tools,Shop,Gar Eq-New(Verde)"/>
    <n v="362.25"/>
  </r>
  <r>
    <n v="20241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14"/>
    <x v="48"/>
    <s v="G394 - Tool, Shop, and Garage Equip"/>
    <s v="255940A"/>
    <x v="91"/>
    <x v="91"/>
    <s v="Tools,Shop,Gar Eq-New(Verde)"/>
    <n v="188.62"/>
  </r>
  <r>
    <n v="202412"/>
    <s v="032"/>
    <s v="16025.0106-Plant in Serv-Delay Plnt"/>
    <s v="XX"/>
    <s v="XX"/>
    <s v="0000"/>
    <s v="00000"/>
    <s v="Non Unitized"/>
    <s v="Non-unitized"/>
    <s v="Tools,Shop,Gar Eq-New(Verde)"/>
    <s v="Addition"/>
    <s v="Addition-NonUnit"/>
    <x v="3"/>
    <x v="111"/>
    <x v="14"/>
    <x v="48"/>
    <s v="G394 - Tool, Shop, and Garage Equip"/>
    <s v="255940A"/>
    <x v="91"/>
    <x v="91"/>
    <s v="Tools,Shop,Gar Eq-New(Verde)"/>
    <n v="1128.6300000000001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14"/>
    <x v="48"/>
    <s v="G394 - Tool, Shop, and Garage Equip"/>
    <s v="250940A"/>
    <x v="93"/>
    <x v="93"/>
    <s v="Tools,Shop,Gar Eq - New"/>
    <n v="-19824.240000000002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14"/>
    <x v="48"/>
    <s v="G394 - Tool, Shop, and Garage Equip"/>
    <s v="252940A"/>
    <x v="92"/>
    <x v="92"/>
    <s v="Tool,Shop,Gar Eq-New (King)"/>
    <n v="-18864.12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14"/>
    <x v="48"/>
    <s v="G394 - Tool, Shop, and Garage Equip"/>
    <s v="255940A"/>
    <x v="91"/>
    <x v="91"/>
    <s v="Tools,Shop,Gar Eq-New(Verde)"/>
    <n v="-362.25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2"/>
    <x v="14"/>
    <x v="48"/>
    <s v="G394 - Tool, Shop, and Garage Equip"/>
    <s v="251940A"/>
    <x v="94"/>
    <x v="94"/>
    <s v="Tools,Shop,Gar Eq-New(Flag)"/>
    <n v="-3100.22"/>
  </r>
  <r>
    <n v="20241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20"/>
    <x v="112"/>
    <x v="14"/>
    <x v="48"/>
    <s v="G394 - Tool, Shop, and Garage Equip"/>
    <s v="253940A"/>
    <x v="95"/>
    <x v="95"/>
    <s v="Tools,Shop,Gar Eq-New (Pres)"/>
    <n v="-1851.63"/>
  </r>
  <r>
    <n v="202501"/>
    <s v="032"/>
    <s v="16025.0106-Plant in Serv-Delay Plnt"/>
    <s v="XX"/>
    <s v="XX"/>
    <s v="0000"/>
    <s v="00000"/>
    <s v="Non Unitized"/>
    <s v="Non-unitized"/>
    <s v="Tools,Shop,Gar Eq-New(Verde)"/>
    <s v="Addition"/>
    <s v="Addition-NonUnit"/>
    <x v="7"/>
    <x v="2"/>
    <x v="14"/>
    <x v="48"/>
    <s v="G394 - Tool, Shop, and Garage Equip"/>
    <s v="255940A"/>
    <x v="91"/>
    <x v="91"/>
    <s v="Tools,Shop,Gar Eq-New(Verde)"/>
    <n v="-10"/>
  </r>
  <r>
    <n v="202501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14"/>
    <x v="48"/>
    <s v="G394 - Tool, Shop, and Garage Equip"/>
    <s v="255940A"/>
    <x v="91"/>
    <x v="91"/>
    <s v="Tools,Shop,Gar Eq-New(Verde)"/>
    <n v="-1128.6300000000001"/>
  </r>
  <r>
    <n v="202502"/>
    <s v="032"/>
    <s v="16025.0106-Plant in Serv-Delay Plnt"/>
    <s v="XX"/>
    <s v="XX"/>
    <s v="0000"/>
    <s v="00000"/>
    <s v="Non Unitized"/>
    <s v="Non-unitized"/>
    <s v="Tools,Shop,Gar Eq - New"/>
    <s v="Addition"/>
    <s v="Addition-NonUnit"/>
    <x v="13"/>
    <x v="21"/>
    <x v="14"/>
    <x v="48"/>
    <s v="G394 - Tool, Shop, and Garage Equip"/>
    <s v="250940A"/>
    <x v="93"/>
    <x v="93"/>
    <s v="Tools,Shop,Gar Eq - New"/>
    <n v="18195.36"/>
  </r>
  <r>
    <n v="202502"/>
    <s v="032"/>
    <s v="16025.0106-Plant in Serv-Delay Plnt"/>
    <s v="XX"/>
    <s v="XX"/>
    <s v="0000"/>
    <s v="00000"/>
    <s v="Non Unitized"/>
    <s v="Non-unitized"/>
    <s v="Tools,Shop,Gar Eq-New (Pres)"/>
    <s v="Addition"/>
    <s v="Addition-NonUnit"/>
    <x v="13"/>
    <x v="21"/>
    <x v="14"/>
    <x v="48"/>
    <s v="G394 - Tool, Shop, and Garage Equip"/>
    <s v="253940A"/>
    <x v="95"/>
    <x v="95"/>
    <s v="Tools,Shop,Gar Eq-New (Pres)"/>
    <n v="630.75"/>
  </r>
  <r>
    <n v="202502"/>
    <s v="032"/>
    <s v="16025.0106-Plant in Serv-Delay Plnt"/>
    <s v="XX"/>
    <s v="XX"/>
    <s v="0000"/>
    <s v="00000"/>
    <s v="Non Unitized"/>
    <s v="Non-unitized"/>
    <s v="Tools,Shop,Gar Eq-New(Verde)"/>
    <s v="Addition"/>
    <s v="Addition-NonUnit"/>
    <x v="7"/>
    <x v="2"/>
    <x v="14"/>
    <x v="48"/>
    <s v="G394 - Tool, Shop, and Garage Equip"/>
    <s v="255940A"/>
    <x v="91"/>
    <x v="91"/>
    <s v="Tools,Shop,Gar Eq-New(Verde)"/>
    <n v="1368.22"/>
  </r>
  <r>
    <n v="202502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14"/>
    <x v="48"/>
    <s v="G394 - Tool, Shop, and Garage Equip"/>
    <s v="255940A"/>
    <x v="91"/>
    <x v="91"/>
    <s v="Tools,Shop,Gar Eq-New(Verde)"/>
    <n v="10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7"/>
    <x v="2"/>
    <x v="14"/>
    <x v="48"/>
    <s v="G394 - Tool, Shop, and Garage Equip"/>
    <s v="255940A"/>
    <x v="91"/>
    <x v="91"/>
    <s v="Tools,Shop,Gar Eq-New(Verde)"/>
    <n v="-1368.22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14"/>
    <x v="48"/>
    <s v="G394 - Tool, Shop, and Garage Equip"/>
    <s v="250940A"/>
    <x v="93"/>
    <x v="93"/>
    <s v="Tools,Shop,Gar Eq - New"/>
    <n v="-18195.36"/>
  </r>
  <r>
    <n v="202503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14"/>
    <x v="48"/>
    <s v="G394 - Tool, Shop, and Garage Equip"/>
    <s v="253940A"/>
    <x v="95"/>
    <x v="95"/>
    <s v="Tools,Shop,Gar Eq-New (Pres)"/>
    <n v="-630.75"/>
  </r>
  <r>
    <n v="202504"/>
    <s v="032"/>
    <s v="16025.0106-Plant in Serv-Delay Plnt"/>
    <s v="XX"/>
    <s v="XX"/>
    <s v="0000"/>
    <s v="00000"/>
    <s v="Non Unitized"/>
    <s v="Non-unitized"/>
    <s v="Tool,Shop,Gar Eq-New (King)"/>
    <s v="Addition"/>
    <s v="Addition-NonUnit"/>
    <x v="14"/>
    <x v="52"/>
    <x v="14"/>
    <x v="48"/>
    <s v="G394 - Tool, Shop, and Garage Equip"/>
    <s v="252940A"/>
    <x v="92"/>
    <x v="92"/>
    <s v="Tool,Shop,Gar Eq-New (King)"/>
    <n v="630.75"/>
  </r>
  <r>
    <n v="202504"/>
    <s v="032"/>
    <s v="16025.0106-Plant in Serv-Delay Plnt"/>
    <s v="XX"/>
    <s v="XX"/>
    <s v="0000"/>
    <s v="00000"/>
    <s v="Non Unitized"/>
    <s v="Non-unitized"/>
    <s v="Tools,Shop,Gar Eq-New (Pres)"/>
    <s v="Addition"/>
    <s v="Addition-NonUnit"/>
    <x v="13"/>
    <x v="21"/>
    <x v="14"/>
    <x v="48"/>
    <s v="G394 - Tool, Shop, and Garage Equip"/>
    <s v="253940A"/>
    <x v="95"/>
    <x v="95"/>
    <s v="Tools,Shop,Gar Eq-New (Pres)"/>
    <n v="884.7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3"/>
    <x v="21"/>
    <x v="14"/>
    <x v="48"/>
    <s v="G394 - Tool, Shop, and Garage Equip"/>
    <s v="253940A"/>
    <x v="95"/>
    <x v="95"/>
    <s v="Tools,Shop,Gar Eq-New (Pres)"/>
    <n v="-884.74"/>
  </r>
  <r>
    <n v="202505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14"/>
    <x v="52"/>
    <x v="14"/>
    <x v="48"/>
    <s v="G394 - Tool, Shop, and Garage Equip"/>
    <s v="252940A"/>
    <x v="92"/>
    <x v="92"/>
    <s v="Tool,Shop,Gar Eq-New (King)"/>
    <n v="-630.75"/>
  </r>
  <r>
    <n v="202505"/>
    <s v="032"/>
    <s v="16025.0106-Plant in Serv-Delay Plnt"/>
    <s v="XX"/>
    <s v="XX"/>
    <s v="0000"/>
    <s v="PRESC"/>
    <s v="Non Unitized"/>
    <s v="Non-unitized"/>
    <s v="Tools,Shop,Gar Eq-New (Pres)"/>
    <s v="Addition"/>
    <s v="Addition-NonUnit"/>
    <x v="15"/>
    <x v="53"/>
    <x v="14"/>
    <x v="30"/>
    <s v="G394 - Tool, Shop, and Garage Equip"/>
    <s v="253940A"/>
    <x v="95"/>
    <x v="95"/>
    <s v="Tools,Shop,Gar Eq-New (Pres)"/>
    <n v="-49.16"/>
  </r>
  <r>
    <n v="202505"/>
    <s v="032"/>
    <s v="16025.0106-Plant in Serv-Delay Plnt"/>
    <s v="XX"/>
    <s v="XX"/>
    <s v="0000"/>
    <s v="SHOWL"/>
    <s v="Non Unitized"/>
    <s v="Non-unitized"/>
    <s v="Hydraulic Hammer B4S - Unit 00415"/>
    <s v="Addition"/>
    <s v="Addition-NonUnit"/>
    <x v="15"/>
    <x v="80"/>
    <x v="14"/>
    <x v="32"/>
    <s v="G394 - Tool, Shop, and Garage Equip"/>
    <s v="DA10312-250960A"/>
    <x v="98"/>
    <x v="98"/>
    <s v="Hydraulic Hammer B4S - Unit 00415"/>
    <n v="6635.68"/>
  </r>
  <r>
    <n v="202506"/>
    <s v="032"/>
    <s v="16025.0106-Plant in Serv-Delay Plnt"/>
    <s v="XX"/>
    <s v="XX"/>
    <s v="0000"/>
    <s v="FLAG0"/>
    <s v="Non Unitized"/>
    <s v="Non-unitized"/>
    <s v="Tools,Shop,Gar Eq - New"/>
    <s v="Addition"/>
    <s v="Addition-NonUnit"/>
    <x v="16"/>
    <x v="54"/>
    <x v="14"/>
    <x v="29"/>
    <s v="G394 - Tool, Shop, and Garage Equip"/>
    <s v="250940A"/>
    <x v="93"/>
    <x v="93"/>
    <s v="Tools,Shop,Gar Eq - New"/>
    <n v="2743.24"/>
  </r>
  <r>
    <n v="202506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5"/>
    <x v="53"/>
    <x v="14"/>
    <x v="30"/>
    <s v="G394 - Tool, Shop, and Garage Equip"/>
    <s v="253940A"/>
    <x v="95"/>
    <x v="95"/>
    <s v="Tools,Shop,Gar Eq-New (Pres)"/>
    <n v="49.16"/>
  </r>
  <r>
    <n v="202506"/>
    <s v="032"/>
    <s v="16025.0106-Plant in Serv-Delay Plnt"/>
    <s v="XX"/>
    <s v="XX"/>
    <s v="0000"/>
    <s v="SHOWL"/>
    <s v="Non Unitized"/>
    <s v="Non-unitized"/>
    <s v="Work Order Addition"/>
    <s v="Addition"/>
    <s v="Addition-Unit"/>
    <x v="15"/>
    <x v="80"/>
    <x v="14"/>
    <x v="32"/>
    <s v="G394 - Tool, Shop, and Garage Equip"/>
    <s v="DA10312-250960A"/>
    <x v="98"/>
    <x v="98"/>
    <s v="Hydraulic Hammer B4S - Unit 00415"/>
    <n v="-6635.68"/>
  </r>
  <r>
    <n v="202409"/>
    <s v="032"/>
    <s v="16025.0106-Plant in Serv-Delay Plnt"/>
    <s v="XX"/>
    <s v="XX"/>
    <s v="0000"/>
    <s v="FLAGW"/>
    <s v="Non Unitized"/>
    <s v="Non-unitized"/>
    <s v="Mini Excavator w/ Thumb and Hammer"/>
    <s v="Addition"/>
    <s v="Addition-NonUnit"/>
    <x v="10"/>
    <x v="83"/>
    <x v="15"/>
    <x v="36"/>
    <s v="G396 - Power Operated Equipment"/>
    <s v="DA10256-250960A"/>
    <x v="98"/>
    <x v="98"/>
    <s v="Mini Excavator w/ Thumb and Hammer"/>
    <n v="73663.13"/>
  </r>
  <r>
    <n v="202409"/>
    <s v="032"/>
    <s v="16025.0106-Plant in Serv-Delay Plnt"/>
    <s v="XX"/>
    <s v="XX"/>
    <s v="0000"/>
    <s v="HAVAS"/>
    <s v="Non Unitized"/>
    <s v="Non-unitized"/>
    <s v="CAT Backhoe 4x4 - New Unit 00450"/>
    <s v="Addition"/>
    <s v="Addition-NonUnit"/>
    <x v="10"/>
    <x v="84"/>
    <x v="15"/>
    <x v="37"/>
    <s v="G396 - Power Operated Equipment"/>
    <s v="DA10267-250960A"/>
    <x v="98"/>
    <x v="98"/>
    <s v="CAT Backhoe 4x4 - New Unit 00450"/>
    <n v="144601.79"/>
  </r>
  <r>
    <n v="202409"/>
    <s v="032"/>
    <s v="16025.0106-Plant in Serv-Delay Plnt"/>
    <s v="XX"/>
    <s v="XX"/>
    <s v="0000"/>
    <s v="HAVAS"/>
    <s v="Non Unitized"/>
    <s v="Non-unitized"/>
    <s v="CAT Backhoe 4x4 - New Unit 04406"/>
    <s v="Addition"/>
    <s v="Addition-NonUnit"/>
    <x v="10"/>
    <x v="84"/>
    <x v="15"/>
    <x v="37"/>
    <s v="G396 - Power Operated Equipment"/>
    <s v="DA10268-250960A"/>
    <x v="98"/>
    <x v="98"/>
    <s v="CAT Backhoe 4x4 - New Unit 04406"/>
    <n v="144518.76"/>
  </r>
  <r>
    <n v="202409"/>
    <s v="032"/>
    <s v="16025.0106-Plant in Serv-Delay Plnt"/>
    <s v="XX"/>
    <s v="XX"/>
    <s v="0000"/>
    <s v="PRESC"/>
    <s v="Non Unitized"/>
    <s v="Non-unitized"/>
    <s v="Mini Excavator - New Unit 00402"/>
    <s v="Addition"/>
    <s v="Addition-NonUnit"/>
    <x v="10"/>
    <x v="84"/>
    <x v="15"/>
    <x v="38"/>
    <s v="G396 - Power Operated Equipment"/>
    <s v="DA10257-250960A"/>
    <x v="98"/>
    <x v="98"/>
    <s v="Mini Excavator - New Unit 00402"/>
    <n v="115910.85"/>
  </r>
  <r>
    <n v="202410"/>
    <s v="032"/>
    <s v="16025.0106-Plant in Serv-Delay Plnt"/>
    <s v="XX"/>
    <s v="XX"/>
    <s v="0000"/>
    <s v="FLAGW"/>
    <s v="Non Unitized"/>
    <s v="Non-unitized"/>
    <s v="Work Order Addition"/>
    <s v="Addition"/>
    <s v="Addition-Unit"/>
    <x v="10"/>
    <x v="83"/>
    <x v="15"/>
    <x v="36"/>
    <s v="G396 - Power Operated Equipment"/>
    <s v="DA10256-250960A"/>
    <x v="98"/>
    <x v="98"/>
    <s v="Mini Excavator w/ Thumb and Hammer"/>
    <n v="-73663.13"/>
  </r>
  <r>
    <n v="202410"/>
    <s v="032"/>
    <s v="16025.0106-Plant in Serv-Delay Plnt"/>
    <s v="XX"/>
    <s v="XX"/>
    <s v="0000"/>
    <s v="HAVAS"/>
    <s v="Non Unitized"/>
    <s v="Non-unitized"/>
    <s v="Work Order Addition"/>
    <s v="Addition"/>
    <s v="Addition-Unit"/>
    <x v="10"/>
    <x v="84"/>
    <x v="15"/>
    <x v="37"/>
    <s v="G396 - Power Operated Equipment"/>
    <s v="DA10267-250960A"/>
    <x v="98"/>
    <x v="98"/>
    <s v="CAT Backhoe 4x4 - New Unit 00450"/>
    <n v="-144601.79"/>
  </r>
  <r>
    <n v="202410"/>
    <s v="032"/>
    <s v="16025.0106-Plant in Serv-Delay Plnt"/>
    <s v="XX"/>
    <s v="XX"/>
    <s v="0000"/>
    <s v="HAVAS"/>
    <s v="Non Unitized"/>
    <s v="Non-unitized"/>
    <s v="Work Order Addition"/>
    <s v="Addition"/>
    <s v="Addition-Unit"/>
    <x v="10"/>
    <x v="84"/>
    <x v="15"/>
    <x v="37"/>
    <s v="G396 - Power Operated Equipment"/>
    <s v="DA10268-250960A"/>
    <x v="98"/>
    <x v="98"/>
    <s v="CAT Backhoe 4x4 - New Unit 04406"/>
    <n v="-144518.76"/>
  </r>
  <r>
    <n v="202410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0"/>
    <x v="84"/>
    <x v="15"/>
    <x v="38"/>
    <s v="G396 - Power Operated Equipment"/>
    <s v="DA10257-250960A"/>
    <x v="98"/>
    <x v="98"/>
    <s v="Mini Excavator - New Unit 00402"/>
    <n v="-115910.85"/>
  </r>
  <r>
    <n v="202503"/>
    <s v="032"/>
    <s v="16025.0106-Plant in Serv-Delay Plnt"/>
    <s v="XX"/>
    <s v="XX"/>
    <s v="0000"/>
    <s v="SHOWL"/>
    <s v="Non Unitized"/>
    <s v="Non-unitized"/>
    <s v="New Unit 00409 - Hydraulic Hammer a"/>
    <s v="Addition"/>
    <s v="Addition-NonUnit"/>
    <x v="2"/>
    <x v="85"/>
    <x v="15"/>
    <x v="35"/>
    <s v="G396 - Power Operated Equipment"/>
    <s v="DA10307-250960A"/>
    <x v="98"/>
    <x v="98"/>
    <s v="Hydraulic Hammer Attachment-#00409"/>
    <n v="7695.85"/>
  </r>
  <r>
    <n v="202504"/>
    <s v="032"/>
    <s v="16025.0106-Plant in Serv-Delay Plnt"/>
    <s v="XX"/>
    <s v="XX"/>
    <s v="0000"/>
    <s v="SHOWL"/>
    <s v="Non Unitized"/>
    <s v="Non-unitized"/>
    <s v="Work Order Addition"/>
    <s v="Addition"/>
    <s v="Addition-Unit"/>
    <x v="2"/>
    <x v="85"/>
    <x v="15"/>
    <x v="35"/>
    <s v="G396 - Power Operated Equipment"/>
    <s v="DA10307-250960A"/>
    <x v="98"/>
    <x v="98"/>
    <s v="Hydraulic Hammer Attachment-#00409"/>
    <n v="-7695.85"/>
  </r>
  <r>
    <n v="202505"/>
    <s v="032"/>
    <s v="16025.0106-Plant in Serv-Delay Plnt"/>
    <s v="XX"/>
    <s v="XX"/>
    <s v="0000"/>
    <s v="FLAGW"/>
    <s v="Non Unitized"/>
    <s v="Non-unitized"/>
    <s v="Backhoe 4x4 with hydraulic hammer -"/>
    <s v="Addition"/>
    <s v="Addition-NonUnit"/>
    <x v="15"/>
    <x v="79"/>
    <x v="15"/>
    <x v="36"/>
    <s v="G396 - Power Operated Equipment"/>
    <s v="DA10322-250960A"/>
    <x v="98"/>
    <x v="98"/>
    <s v="Backhoe 4x4 with hydraulic hammer -"/>
    <n v="160649.76999999999"/>
  </r>
  <r>
    <n v="202505"/>
    <s v="032"/>
    <s v="16025.0106-Plant in Serv-Delay Plnt"/>
    <s v="XX"/>
    <s v="XX"/>
    <s v="0000"/>
    <s v="PRESC"/>
    <s v="Non Unitized"/>
    <s v="Non-unitized"/>
    <s v="Backhoe 4x4 - New Unit 00418"/>
    <s v="Addition"/>
    <s v="Addition-NonUnit"/>
    <x v="15"/>
    <x v="80"/>
    <x v="15"/>
    <x v="38"/>
    <s v="G396 - Power Operated Equipment"/>
    <s v="DA10319-250960A"/>
    <x v="98"/>
    <x v="98"/>
    <s v="Backhoe 4x4 - New Unit 00418"/>
    <n v="145080.57999999999"/>
  </r>
  <r>
    <n v="202505"/>
    <s v="032"/>
    <s v="16025.0106-Plant in Serv-Delay Plnt"/>
    <s v="XX"/>
    <s v="XX"/>
    <s v="0000"/>
    <s v="PRESC"/>
    <s v="Non Unitized"/>
    <s v="Non-unitized"/>
    <s v="Rough Terrain Forklift 4x4- #00416"/>
    <s v="Addition"/>
    <s v="Addition-NonUnit"/>
    <x v="15"/>
    <x v="80"/>
    <x v="15"/>
    <x v="38"/>
    <s v="G396 - Power Operated Equipment"/>
    <s v="DA10315-250960A"/>
    <x v="98"/>
    <x v="98"/>
    <s v="Rough Terrain Forklift 4x4- #00416"/>
    <n v="139662.39000000001"/>
  </r>
  <r>
    <n v="202505"/>
    <s v="032"/>
    <s v="16025.0106-Plant in Serv-Delay Plnt"/>
    <s v="XX"/>
    <s v="XX"/>
    <s v="0000"/>
    <s v="SHOWL"/>
    <s v="Non Unitized"/>
    <s v="Non-unitized"/>
    <s v="Mini Excavator - New unit 00414"/>
    <s v="Addition"/>
    <s v="Addition-NonUnit"/>
    <x v="15"/>
    <x v="80"/>
    <x v="15"/>
    <x v="35"/>
    <s v="G396 - Power Operated Equipment"/>
    <s v="DA10311-250960A"/>
    <x v="98"/>
    <x v="98"/>
    <s v="Mini Excavator - New unit 00414"/>
    <n v="65395.81"/>
  </r>
  <r>
    <n v="202506"/>
    <s v="032"/>
    <s v="16025.0106-Plant in Serv-Delay Plnt"/>
    <s v="XX"/>
    <s v="XX"/>
    <s v="0000"/>
    <s v="FLAGW"/>
    <s v="Non Unitized"/>
    <s v="Non-unitized"/>
    <s v="Backhoe 4x4 with hydraulic hammer -"/>
    <s v="Addition"/>
    <s v="Addition-NonUnit"/>
    <x v="15"/>
    <x v="79"/>
    <x v="15"/>
    <x v="36"/>
    <s v="G396 - Power Operated Equipment"/>
    <s v="DA10322-250960A"/>
    <x v="98"/>
    <x v="98"/>
    <s v="Backhoe 4x4 with hydraulic hammer -"/>
    <n v="387.57"/>
  </r>
  <r>
    <n v="202506"/>
    <s v="032"/>
    <s v="16025.0106-Plant in Serv-Delay Plnt"/>
    <s v="XX"/>
    <s v="XX"/>
    <s v="0000"/>
    <s v="PRESC"/>
    <s v="Non Unitized"/>
    <s v="Non-unitized"/>
    <s v="Backhoe 4x4 - New Unit 00418"/>
    <s v="Addition"/>
    <s v="Addition-NonUnit"/>
    <x v="15"/>
    <x v="80"/>
    <x v="15"/>
    <x v="38"/>
    <s v="G396 - Power Operated Equipment"/>
    <s v="DA10319-250960A"/>
    <x v="98"/>
    <x v="98"/>
    <s v="Backhoe 4x4 - New Unit 00418"/>
    <n v="187.95"/>
  </r>
  <r>
    <n v="202506"/>
    <s v="032"/>
    <s v="16025.0106-Plant in Serv-Delay Plnt"/>
    <s v="XX"/>
    <s v="XX"/>
    <s v="0000"/>
    <s v="PRESC"/>
    <s v="Non Unitized"/>
    <s v="Non-unitized"/>
    <s v="Rough Terrain Forklift 4x4- #00416"/>
    <s v="Addition"/>
    <s v="Addition-NonUnit"/>
    <x v="15"/>
    <x v="80"/>
    <x v="15"/>
    <x v="38"/>
    <s v="G396 - Power Operated Equipment"/>
    <s v="DA10315-250960A"/>
    <x v="98"/>
    <x v="98"/>
    <s v="Rough Terrain Forklift 4x4- #00416"/>
    <n v="224.78"/>
  </r>
  <r>
    <n v="202506"/>
    <s v="032"/>
    <s v="16025.0106-Plant in Serv-Delay Plnt"/>
    <s v="XX"/>
    <s v="XX"/>
    <s v="0000"/>
    <s v="SHOWL"/>
    <s v="Non Unitized"/>
    <s v="Non-unitized"/>
    <s v="Work Order Addition"/>
    <s v="Addition"/>
    <s v="Addition-Unit"/>
    <x v="15"/>
    <x v="80"/>
    <x v="15"/>
    <x v="35"/>
    <s v="G396 - Power Operated Equipment"/>
    <s v="DA10311-250960A"/>
    <x v="98"/>
    <x v="98"/>
    <s v="Mini Excavator - New unit 00414"/>
    <n v="-65395.81"/>
  </r>
  <r>
    <n v="202407"/>
    <s v="032"/>
    <s v="16025.0106-Plant in Serv-Delay Plnt"/>
    <s v="XX"/>
    <s v="XX"/>
    <s v="0000"/>
    <s v="00000"/>
    <s v="Non Unitized"/>
    <s v="Non-unitized"/>
    <s v="Comm Equip - New"/>
    <s v="Addition"/>
    <s v="Addition-NonUnit"/>
    <x v="3"/>
    <x v="111"/>
    <x v="16"/>
    <x v="49"/>
    <s v="G397 - Communication Equipment"/>
    <s v="250970A"/>
    <x v="100"/>
    <x v="100"/>
    <s v="Comm Equip - New"/>
    <n v="702.44"/>
  </r>
  <r>
    <n v="202407"/>
    <s v="032"/>
    <s v="16025.0106-Plant in Serv-Delay Plnt"/>
    <s v="XX"/>
    <s v="XX"/>
    <s v="0000"/>
    <s v="FLAGA"/>
    <s v="Non Unitized"/>
    <s v="Non-unitized"/>
    <s v="Comm Equip - New"/>
    <s v="Addition"/>
    <s v="Addition-NonUnit"/>
    <x v="3"/>
    <x v="111"/>
    <x v="16"/>
    <x v="40"/>
    <s v="G397 - Communication Equipment"/>
    <s v="250970A"/>
    <x v="100"/>
    <x v="100"/>
    <s v="Comm Equip - New"/>
    <n v="702.43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7"/>
    <x v="56"/>
    <x v="16"/>
    <x v="39"/>
    <s v="G397 - Communication Equipment"/>
    <s v="DP11041-253901A"/>
    <x v="76"/>
    <x v="76"/>
    <s v="New Training Building in Prescott"/>
    <n v="-124464.55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3"/>
    <x v="56"/>
    <x v="16"/>
    <x v="39"/>
    <s v="G397 - Communication Equipment"/>
    <s v="DP11041-253901A"/>
    <x v="76"/>
    <x v="76"/>
    <s v="New Training Building in Prescott"/>
    <n v="1.05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22"/>
    <x v="56"/>
    <x v="16"/>
    <x v="39"/>
    <s v="G397 - Communication Equipment"/>
    <s v="DP11041-253901A"/>
    <x v="76"/>
    <x v="76"/>
    <s v="New Training Building in Prescott"/>
    <n v="-2297.04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9"/>
    <x v="56"/>
    <x v="16"/>
    <x v="39"/>
    <s v="G397 - Communication Equipment"/>
    <s v="DP11041-253901A"/>
    <x v="76"/>
    <x v="76"/>
    <s v="New Training Building in Prescott"/>
    <n v="-309.74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8"/>
    <x v="86"/>
    <x v="16"/>
    <x v="39"/>
    <s v="G397 - Communication Equipment"/>
    <s v="DP11074-253970A"/>
    <x v="99"/>
    <x v="99"/>
    <s v="Installing New Modem and Solar @ YR"/>
    <n v="-1769.8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8"/>
    <x v="87"/>
    <x v="16"/>
    <x v="39"/>
    <s v="G397 - Communication Equipment"/>
    <s v="DP11075-253970A"/>
    <x v="99"/>
    <x v="99"/>
    <s v="Replacing Modem for Bonnie Plant on"/>
    <n v="-666.38"/>
  </r>
  <r>
    <n v="202408"/>
    <s v="032"/>
    <s v="16025.0106-Plant in Serv-Delay Plnt"/>
    <s v="XX"/>
    <s v="XX"/>
    <s v="0000"/>
    <s v="00000"/>
    <s v="Non Unitized"/>
    <s v="Non-unitized"/>
    <s v="Work Order Addition"/>
    <s v="Addition"/>
    <s v="Addition-Unit"/>
    <x v="3"/>
    <x v="111"/>
    <x v="16"/>
    <x v="49"/>
    <s v="G397 - Communication Equipment"/>
    <s v="250970A"/>
    <x v="100"/>
    <x v="100"/>
    <s v="Comm Equip - New"/>
    <n v="-702.44"/>
  </r>
  <r>
    <n v="202408"/>
    <s v="032"/>
    <s v="16025.0106-Plant in Serv-Delay Plnt"/>
    <s v="XX"/>
    <s v="XX"/>
    <s v="0000"/>
    <s v="FLAGA"/>
    <s v="Non Unitized"/>
    <s v="Non-unitized"/>
    <s v="Work Order Addition"/>
    <s v="Addition"/>
    <s v="Addition-Unit"/>
    <x v="3"/>
    <x v="111"/>
    <x v="16"/>
    <x v="40"/>
    <s v="G397 - Communication Equipment"/>
    <s v="250970A"/>
    <x v="100"/>
    <x v="100"/>
    <s v="Comm Equip - New"/>
    <n v="-702.43"/>
  </r>
  <r>
    <n v="202409"/>
    <s v="032"/>
    <s v="16025.0106-Plant in Serv-Delay Plnt"/>
    <s v="XX"/>
    <s v="XX"/>
    <s v="0000"/>
    <s v="PRESC"/>
    <s v="Non Unitized"/>
    <s v="Non-unitized"/>
    <s v="REPLACING MODEM AT VERDE LN COLLECT"/>
    <s v="Addition"/>
    <s v="Addition-NonUnit"/>
    <x v="10"/>
    <x v="89"/>
    <x v="16"/>
    <x v="39"/>
    <s v="G397 - Communication Equipment"/>
    <s v="DP11080-253970A"/>
    <x v="99"/>
    <x v="99"/>
    <s v="REPLACING MODEM AT VERDE LN COLLECT"/>
    <n v="939.73"/>
  </r>
  <r>
    <n v="202409"/>
    <s v="032"/>
    <s v="16025.0106-Plant in Serv-Delay Plnt"/>
    <s v="XX"/>
    <s v="XX"/>
    <s v="0000"/>
    <s v="PRESC"/>
    <s v="Non Unitized"/>
    <s v="Non-unitized"/>
    <s v="Replace Collector at Prescott E Hwy"/>
    <s v="Addition"/>
    <s v="Addition-NonUnit"/>
    <x v="10"/>
    <x v="88"/>
    <x v="16"/>
    <x v="39"/>
    <s v="G397 - Communication Equipment"/>
    <s v="DP11077-253970A"/>
    <x v="99"/>
    <x v="99"/>
    <s v="Replace Collector at Prescott E Hwy"/>
    <n v="6144.98"/>
  </r>
  <r>
    <n v="202409"/>
    <s v="032"/>
    <s v="16025.0106-Plant in Serv-Delay Plnt"/>
    <s v="XX"/>
    <s v="XX"/>
    <s v="0000"/>
    <s v="PRESC"/>
    <s v="Non Unitized"/>
    <s v="Non-unitized"/>
    <s v="Replacing the collector &amp; modem at"/>
    <s v="Addition"/>
    <s v="Addition-NonUnit"/>
    <x v="10"/>
    <x v="90"/>
    <x v="16"/>
    <x v="39"/>
    <s v="G397 - Communication Equipment"/>
    <s v="DP11079-253970A"/>
    <x v="99"/>
    <x v="99"/>
    <s v="Replacing the collector &amp; modem at"/>
    <n v="6721.96"/>
  </r>
  <r>
    <n v="202410"/>
    <s v="032"/>
    <s v="16025.0106-Plant in Serv-Delay Plnt"/>
    <s v="XX"/>
    <s v="XX"/>
    <s v="0000"/>
    <s v="PRESC"/>
    <s v="Non Unitized"/>
    <s v="Non-unitized"/>
    <s v="REPLACE THE VERDE LANE COLLECTOR"/>
    <s v="Addition"/>
    <s v="Addition-NonUnit"/>
    <x v="11"/>
    <x v="91"/>
    <x v="16"/>
    <x v="39"/>
    <s v="G397 - Communication Equipment"/>
    <s v="DP11078-253970A"/>
    <x v="99"/>
    <x v="99"/>
    <s v="REPLACE THE VERDE LANE COLLECTOR"/>
    <n v="6044.63"/>
  </r>
  <r>
    <n v="202410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0"/>
    <x v="88"/>
    <x v="16"/>
    <x v="39"/>
    <s v="G397 - Communication Equipment"/>
    <s v="DP11077-253970A"/>
    <x v="99"/>
    <x v="99"/>
    <s v="Replace Collector at Prescott E Hwy"/>
    <n v="-6144.98"/>
  </r>
  <r>
    <n v="202410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0"/>
    <x v="89"/>
    <x v="16"/>
    <x v="39"/>
    <s v="G397 - Communication Equipment"/>
    <s v="DP11080-253970A"/>
    <x v="99"/>
    <x v="99"/>
    <s v="REPLACING MODEM AT VERDE LN COLLECT"/>
    <n v="-939.73"/>
  </r>
  <r>
    <n v="202410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0"/>
    <x v="90"/>
    <x v="16"/>
    <x v="39"/>
    <s v="G397 - Communication Equipment"/>
    <s v="DP11079-253970A"/>
    <x v="99"/>
    <x v="99"/>
    <s v="Replacing the collector &amp; modem at"/>
    <n v="-6721.96"/>
  </r>
  <r>
    <n v="202411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1"/>
    <x v="91"/>
    <x v="16"/>
    <x v="39"/>
    <s v="G397 - Communication Equipment"/>
    <s v="DP11078-253970A"/>
    <x v="99"/>
    <x v="99"/>
    <s v="REPLACE THE VERDE LANE COLLECTOR"/>
    <n v="-6044.63"/>
  </r>
  <r>
    <n v="202504"/>
    <s v="032"/>
    <s v="16025.0106-Plant in Serv-Delay Plnt"/>
    <s v="XX"/>
    <s v="XX"/>
    <s v="0000"/>
    <s v="FLAGA"/>
    <s v="Non Unitized"/>
    <s v="Non-unitized"/>
    <s v="Comm Equip - New (Flag)"/>
    <s v="Addition"/>
    <s v="Addition-NonUnit"/>
    <x v="14"/>
    <x v="52"/>
    <x v="16"/>
    <x v="40"/>
    <s v="G397 - Communication Equipment"/>
    <s v="251970A"/>
    <x v="101"/>
    <x v="101"/>
    <s v="Comm Equip - New (Flag)"/>
    <n v="5261.47"/>
  </r>
  <r>
    <n v="202505"/>
    <s v="032"/>
    <s v="16025.0106-Plant in Serv-Delay Plnt"/>
    <s v="XX"/>
    <s v="XX"/>
    <s v="0000"/>
    <s v="COTTN"/>
    <s v="Non Unitized"/>
    <s v="Non-unitized"/>
    <s v="Installing New Collector and Modem"/>
    <s v="Addition"/>
    <s v="Addition-NonUnit"/>
    <x v="15"/>
    <x v="224"/>
    <x v="16"/>
    <x v="50"/>
    <s v="G397 - Communication Equipment"/>
    <s v="DV10346-255970A"/>
    <x v="114"/>
    <x v="114"/>
    <s v="Installing New Collector and Modem"/>
    <n v="6008.62"/>
  </r>
  <r>
    <n v="202505"/>
    <s v="032"/>
    <s v="16025.0106-Plant in Serv-Delay Plnt"/>
    <s v="XX"/>
    <s v="XX"/>
    <s v="0000"/>
    <s v="COTTN"/>
    <s v="Non Unitized"/>
    <s v="Non-unitized"/>
    <s v="Installing New Collector and Modem"/>
    <s v="Addition"/>
    <s v="Addition-NonUnit"/>
    <x v="15"/>
    <x v="224"/>
    <x v="16"/>
    <x v="50"/>
    <s v="G397 - Communication Equipment"/>
    <s v="DV10347-255970A"/>
    <x v="114"/>
    <x v="114"/>
    <s v="Installing New Collector and Modem"/>
    <n v="6008.62"/>
  </r>
  <r>
    <n v="202505"/>
    <s v="032"/>
    <s v="16025.0106-Plant in Serv-Delay Plnt"/>
    <s v="XX"/>
    <s v="XX"/>
    <s v="0000"/>
    <s v="COTTN"/>
    <s v="Non Unitized"/>
    <s v="Non-unitized"/>
    <s v="Installing New Collector and Modem"/>
    <s v="Addition"/>
    <s v="Addition-NonUnit"/>
    <x v="15"/>
    <x v="224"/>
    <x v="16"/>
    <x v="50"/>
    <s v="G397 - Communication Equipment"/>
    <s v="DV10348-255970A"/>
    <x v="114"/>
    <x v="114"/>
    <s v="Installing New Collector and Modem"/>
    <n v="6008.62"/>
  </r>
  <r>
    <n v="202505"/>
    <s v="032"/>
    <s v="16025.0106-Plant in Serv-Delay Plnt"/>
    <s v="XX"/>
    <s v="XX"/>
    <s v="0000"/>
    <s v="COTTN"/>
    <s v="Non Unitized"/>
    <s v="Non-unitized"/>
    <s v="Installing New Collector and Modem"/>
    <s v="Addition"/>
    <s v="Addition-NonUnit"/>
    <x v="15"/>
    <x v="224"/>
    <x v="16"/>
    <x v="50"/>
    <s v="G397 - Communication Equipment"/>
    <s v="DV10349-255970A"/>
    <x v="114"/>
    <x v="114"/>
    <s v="Installing New Collector and Modem"/>
    <n v="6061.62"/>
  </r>
  <r>
    <n v="202505"/>
    <s v="032"/>
    <s v="16025.0106-Plant in Serv-Delay Plnt"/>
    <s v="XX"/>
    <s v="XX"/>
    <s v="0000"/>
    <s v="COTTN"/>
    <s v="Non Unitized"/>
    <s v="Non-unitized"/>
    <s v="Installing New Collector at Amante"/>
    <s v="Addition"/>
    <s v="Addition-NonUnit"/>
    <x v="15"/>
    <x v="224"/>
    <x v="16"/>
    <x v="50"/>
    <s v="G397 - Communication Equipment"/>
    <s v="DV10344-255970A"/>
    <x v="114"/>
    <x v="114"/>
    <s v="Installing New Collector at Amante"/>
    <n v="6847.59"/>
  </r>
  <r>
    <n v="202505"/>
    <s v="032"/>
    <s v="16025.0106-Plant in Serv-Delay Plnt"/>
    <s v="XX"/>
    <s v="XX"/>
    <s v="0000"/>
    <s v="COTTN"/>
    <s v="Non Unitized"/>
    <s v="Non-unitized"/>
    <s v="Installing New Repeater at Black Hi"/>
    <s v="Addition"/>
    <s v="Addition-NonUnit"/>
    <x v="15"/>
    <x v="224"/>
    <x v="16"/>
    <x v="50"/>
    <s v="G397 - Communication Equipment"/>
    <s v="DV10345-255970A"/>
    <x v="114"/>
    <x v="114"/>
    <s v="Installing New Repeater at Black Hi"/>
    <n v="4132.13"/>
  </r>
  <r>
    <n v="202505"/>
    <s v="032"/>
    <s v="16025.0106-Plant in Serv-Delay Plnt"/>
    <s v="XX"/>
    <s v="XX"/>
    <s v="0000"/>
    <s v="COTTN"/>
    <s v="Non Unitized"/>
    <s v="Non-unitized"/>
    <s v="Installing new Collector Verde"/>
    <s v="Addition"/>
    <s v="Addition-NonUnit"/>
    <x v="15"/>
    <x v="224"/>
    <x v="16"/>
    <x v="50"/>
    <s v="G397 - Communication Equipment"/>
    <s v="DV10343-255970A"/>
    <x v="114"/>
    <x v="114"/>
    <s v="Installing new Collector Verde"/>
    <n v="6792.92"/>
  </r>
  <r>
    <n v="202505"/>
    <s v="032"/>
    <s v="16025.0106-Plant in Serv-Delay Plnt"/>
    <s v="XX"/>
    <s v="XX"/>
    <s v="0000"/>
    <s v="FLAGA"/>
    <s v="Non Unitized"/>
    <s v="Non-unitized"/>
    <s v="Work Order Addition"/>
    <s v="Addition"/>
    <s v="Addition-Unit"/>
    <x v="14"/>
    <x v="52"/>
    <x v="16"/>
    <x v="40"/>
    <s v="G397 - Communication Equipment"/>
    <s v="251970A"/>
    <x v="101"/>
    <x v="101"/>
    <s v="Comm Equip - New (Flag)"/>
    <n v="-5261.47"/>
  </r>
  <r>
    <n v="202505"/>
    <s v="032"/>
    <s v="16025.0106-Plant in Serv-Delay Plnt"/>
    <s v="XX"/>
    <s v="XX"/>
    <s v="0000"/>
    <s v="PRESC"/>
    <s v="Non Unitized"/>
    <s v="Non-unitized"/>
    <s v="Prescott Phase 1 New Offices Adding"/>
    <s v="Addition"/>
    <s v="Addition-NonUnit"/>
    <x v="15"/>
    <x v="221"/>
    <x v="16"/>
    <x v="39"/>
    <s v="G397 - Communication Equipment"/>
    <s v="DP11083-253900A"/>
    <x v="77"/>
    <x v="77"/>
    <s v="Prescott Phase 1 New Offices Adding"/>
    <n v="8001.76"/>
  </r>
  <r>
    <n v="202506"/>
    <s v="032"/>
    <s v="16025.0106-Plant in Serv-Delay Plnt"/>
    <s v="XX"/>
    <s v="XX"/>
    <s v="0000"/>
    <s v="PRESC"/>
    <s v="Non Unitized"/>
    <s v="Non-unitized"/>
    <s v="Prescott Phase 1 New Offices Adding"/>
    <s v="Addition"/>
    <s v="Addition-NonUnit"/>
    <x v="15"/>
    <x v="221"/>
    <x v="16"/>
    <x v="39"/>
    <s v="G397 - Communication Equipment"/>
    <s v="DP11083-253900A"/>
    <x v="77"/>
    <x v="77"/>
    <s v="Prescott Phase 1 New Offices Adding"/>
    <n v="1566.42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17"/>
    <x v="56"/>
    <x v="17"/>
    <x v="42"/>
    <s v="G398 - Miscellaneous Equipment"/>
    <s v="DP11041-253901A"/>
    <x v="76"/>
    <x v="76"/>
    <s v="New Training Building in Prescott"/>
    <n v="-181107.09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3"/>
    <x v="56"/>
    <x v="17"/>
    <x v="42"/>
    <s v="G398 - Miscellaneous Equipment"/>
    <s v="DP11041-253901A"/>
    <x v="76"/>
    <x v="76"/>
    <s v="New Training Building in Prescott"/>
    <n v="1.52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22"/>
    <x v="56"/>
    <x v="17"/>
    <x v="42"/>
    <s v="G398 - Miscellaneous Equipment"/>
    <s v="DP11041-253901A"/>
    <x v="76"/>
    <x v="76"/>
    <s v="New Training Building in Prescott"/>
    <n v="-3342.39"/>
  </r>
  <r>
    <n v="202407"/>
    <s v="032"/>
    <s v="16025.0106-Plant in Serv-Delay Plnt"/>
    <s v="XX"/>
    <s v="XX"/>
    <s v="0000"/>
    <s v="PRESC"/>
    <s v="Non Unitized"/>
    <s v="Non-unitized"/>
    <s v="Work Order Addition"/>
    <s v="Addition"/>
    <s v="Addition-Unit"/>
    <x v="9"/>
    <x v="56"/>
    <x v="17"/>
    <x v="42"/>
    <s v="G398 - Miscellaneous Equipment"/>
    <s v="DP11041-253901A"/>
    <x v="76"/>
    <x v="76"/>
    <s v="New Training Building in Prescott"/>
    <n v="-450.7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EFF621A-A2E1-42CE-B8D4-0947A2BDD104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5:D164" firstHeaderRow="1" firstDataRow="1" firstDataCol="3" rowPageCount="2" colPageCount="1"/>
  <pivotFields count="2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numFmtId="14" multipleItemSelectionAllowed="1" showAll="0">
      <items count="29">
        <item x="6"/>
        <item x="8"/>
        <item x="25"/>
        <item x="4"/>
        <item x="3"/>
        <item x="5"/>
        <item x="9"/>
        <item x="17"/>
        <item x="18"/>
        <item x="19"/>
        <item x="20"/>
        <item x="21"/>
        <item x="22"/>
        <item x="0"/>
        <item x="1"/>
        <item x="2"/>
        <item x="7"/>
        <item x="10"/>
        <item x="11"/>
        <item x="12"/>
        <item x="13"/>
        <item x="14"/>
        <item x="15"/>
        <item x="16"/>
        <item x="23"/>
        <item x="24"/>
        <item x="26"/>
        <item x="27"/>
        <item t="default"/>
      </items>
    </pivotField>
    <pivotField axis="axisPage" numFmtId="14" multipleItemSelectionAllowed="1" showAll="0">
      <items count="226">
        <item x="213"/>
        <item x="4"/>
        <item x="5"/>
        <item x="6"/>
        <item x="7"/>
        <item x="8"/>
        <item x="9"/>
        <item x="11"/>
        <item x="12"/>
        <item x="13"/>
        <item x="33"/>
        <item x="34"/>
        <item x="35"/>
        <item x="41"/>
        <item x="56"/>
        <item x="57"/>
        <item x="58"/>
        <item x="64"/>
        <item x="65"/>
        <item x="82"/>
        <item x="86"/>
        <item x="87"/>
        <item x="94"/>
        <item x="95"/>
        <item x="96"/>
        <item x="97"/>
        <item x="98"/>
        <item x="99"/>
        <item x="100"/>
        <item x="101"/>
        <item x="102"/>
        <item x="69"/>
        <item x="3"/>
        <item x="103"/>
        <item x="14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206"/>
        <item x="211"/>
        <item x="212"/>
        <item x="214"/>
        <item x="218"/>
        <item x="219"/>
        <item x="59"/>
        <item x="10"/>
        <item x="47"/>
        <item x="0"/>
        <item x="19"/>
        <item x="130"/>
        <item x="81"/>
        <item x="131"/>
        <item x="132"/>
        <item x="133"/>
        <item x="66"/>
        <item x="36"/>
        <item x="67"/>
        <item x="68"/>
        <item x="1"/>
        <item x="2"/>
        <item x="15"/>
        <item x="16"/>
        <item x="17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7"/>
        <item x="38"/>
        <item x="39"/>
        <item x="40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60"/>
        <item x="61"/>
        <item x="62"/>
        <item x="63"/>
        <item x="70"/>
        <item x="71"/>
        <item x="72"/>
        <item x="73"/>
        <item x="74"/>
        <item x="75"/>
        <item x="76"/>
        <item x="77"/>
        <item x="78"/>
        <item x="79"/>
        <item x="80"/>
        <item x="83"/>
        <item x="84"/>
        <item x="85"/>
        <item x="88"/>
        <item x="89"/>
        <item x="90"/>
        <item x="91"/>
        <item x="92"/>
        <item x="9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7"/>
        <item x="208"/>
        <item x="209"/>
        <item x="210"/>
        <item x="215"/>
        <item x="216"/>
        <item x="217"/>
        <item x="220"/>
        <item x="221"/>
        <item x="222"/>
        <item x="223"/>
        <item x="224"/>
        <item t="default"/>
      </items>
    </pivotField>
    <pivotField axis="axisRow" outline="0" showAll="0" sortType="ascending">
      <items count="22">
        <item x="19"/>
        <item x="0"/>
        <item x="1"/>
        <item x="2"/>
        <item x="3"/>
        <item x="4"/>
        <item x="5"/>
        <item x="6"/>
        <item x="7"/>
        <item x="8"/>
        <item x="9"/>
        <item x="10"/>
        <item x="20"/>
        <item h="1" x="18"/>
        <item x="11"/>
        <item x="12"/>
        <item x="13"/>
        <item x="14"/>
        <item x="15"/>
        <item x="16"/>
        <item x="17"/>
        <item t="default"/>
      </items>
    </pivotField>
    <pivotField showAll="0" defaultSubtotal="0"/>
    <pivotField showAll="0"/>
    <pivotField showAll="0"/>
    <pivotField axis="axisRow" outline="0" showAll="0" defaultSubtotal="0">
      <items count="116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9"/>
        <item x="1"/>
        <item h="1" x="35"/>
        <item h="1" x="36"/>
        <item h="1" x="37"/>
        <item h="1" x="38"/>
        <item h="1" x="39"/>
        <item x="40"/>
        <item h="1" x="41"/>
        <item x="42"/>
        <item x="48"/>
        <item x="49"/>
        <item x="50"/>
        <item x="51"/>
        <item x="58"/>
        <item x="59"/>
        <item x="60"/>
        <item x="61"/>
        <item x="62"/>
        <item x="63"/>
        <item x="64"/>
        <item x="65"/>
        <item x="66"/>
        <item x="67"/>
        <item x="68"/>
        <item x="70"/>
        <item x="71"/>
        <item x="72"/>
        <item x="73"/>
        <item x="74"/>
        <item x="76"/>
        <item x="77"/>
        <item x="78"/>
        <item x="82"/>
        <item x="90"/>
        <item x="91"/>
        <item x="92"/>
        <item x="98"/>
        <item x="99"/>
        <item x="22"/>
        <item x="23"/>
        <item x="24"/>
        <item x="31"/>
        <item x="30"/>
        <item x="21"/>
        <item x="47"/>
        <item x="46"/>
        <item x="44"/>
        <item x="43"/>
        <item x="45"/>
        <item x="109"/>
        <item x="110"/>
        <item x="56"/>
        <item x="112"/>
        <item x="113"/>
        <item x="79"/>
        <item x="83"/>
        <item x="93"/>
        <item x="96"/>
        <item x="95"/>
        <item x="94"/>
        <item x="100"/>
        <item x="20"/>
        <item x="52"/>
        <item x="53"/>
        <item x="69"/>
        <item x="75"/>
        <item x="84"/>
        <item x="85"/>
        <item x="97"/>
        <item x="0"/>
        <item x="25"/>
        <item x="26"/>
        <item x="27"/>
        <item x="28"/>
        <item x="32"/>
        <item x="33"/>
        <item x="34"/>
        <item x="54"/>
        <item x="55"/>
        <item x="57"/>
        <item m="1" x="115"/>
        <item x="80"/>
        <item x="81"/>
        <item x="86"/>
        <item x="87"/>
        <item x="88"/>
        <item x="89"/>
        <item x="101"/>
        <item x="102"/>
        <item x="103"/>
        <item x="104"/>
        <item x="105"/>
        <item x="106"/>
        <item h="1" x="107"/>
        <item x="108"/>
        <item x="111"/>
        <item x="1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16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9"/>
        <item x="1"/>
        <item x="35"/>
        <item x="36"/>
        <item x="37"/>
        <item x="38"/>
        <item x="39"/>
        <item x="40"/>
        <item x="41"/>
        <item x="42"/>
        <item x="48"/>
        <item x="49"/>
        <item x="50"/>
        <item x="51"/>
        <item x="58"/>
        <item x="59"/>
        <item x="60"/>
        <item x="61"/>
        <item x="62"/>
        <item x="63"/>
        <item x="64"/>
        <item x="65"/>
        <item x="66"/>
        <item x="67"/>
        <item x="68"/>
        <item x="70"/>
        <item x="71"/>
        <item x="72"/>
        <item x="73"/>
        <item x="74"/>
        <item x="76"/>
        <item x="77"/>
        <item x="78"/>
        <item x="82"/>
        <item x="90"/>
        <item x="91"/>
        <item x="92"/>
        <item x="98"/>
        <item x="99"/>
        <item x="22"/>
        <item x="23"/>
        <item x="24"/>
        <item x="31"/>
        <item x="30"/>
        <item x="21"/>
        <item x="47"/>
        <item x="46"/>
        <item x="44"/>
        <item x="43"/>
        <item x="45"/>
        <item x="109"/>
        <item x="110"/>
        <item x="56"/>
        <item x="112"/>
        <item x="113"/>
        <item x="79"/>
        <item x="83"/>
        <item x="93"/>
        <item x="96"/>
        <item x="95"/>
        <item x="94"/>
        <item x="100"/>
        <item x="20"/>
        <item x="52"/>
        <item x="53"/>
        <item x="69"/>
        <item x="75"/>
        <item x="84"/>
        <item x="85"/>
        <item x="97"/>
        <item x="0"/>
        <item x="25"/>
        <item x="26"/>
        <item x="27"/>
        <item x="28"/>
        <item x="32"/>
        <item x="33"/>
        <item x="34"/>
        <item x="54"/>
        <item x="55"/>
        <item x="57"/>
        <item m="1" x="115"/>
        <item x="80"/>
        <item x="81"/>
        <item x="86"/>
        <item x="87"/>
        <item x="88"/>
        <item x="89"/>
        <item x="101"/>
        <item x="106"/>
        <item x="107"/>
        <item x="108"/>
        <item x="111"/>
        <item x="114"/>
        <item x="104"/>
        <item x="105"/>
        <item x="102"/>
        <item x="10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dataField="1" numFmtId="39" showAll="0"/>
  </pivotFields>
  <rowFields count="3">
    <field x="14"/>
    <field x="18"/>
    <field x="19"/>
  </rowFields>
  <rowItems count="159">
    <i>
      <x/>
      <x v="109"/>
      <x v="112"/>
    </i>
    <i r="1">
      <x v="110"/>
      <x v="113"/>
    </i>
    <i t="default">
      <x/>
    </i>
    <i>
      <x v="1"/>
      <x v="88"/>
      <x v="88"/>
    </i>
    <i t="default">
      <x v="1"/>
    </i>
    <i>
      <x v="2"/>
      <x v="19"/>
      <x v="19"/>
    </i>
    <i t="default">
      <x v="2"/>
    </i>
    <i>
      <x v="3"/>
      <x/>
      <x/>
    </i>
    <i r="1">
      <x v="1"/>
      <x v="1"/>
    </i>
    <i r="1">
      <x v="2"/>
      <x v="2"/>
    </i>
    <i r="1">
      <x v="3"/>
      <x v="3"/>
    </i>
    <i r="1">
      <x v="4"/>
      <x v="4"/>
    </i>
    <i r="1">
      <x v="5"/>
      <x v="5"/>
    </i>
    <i r="1">
      <x v="6"/>
      <x v="6"/>
    </i>
    <i r="1">
      <x v="7"/>
      <x v="7"/>
    </i>
    <i r="1">
      <x v="8"/>
      <x v="8"/>
    </i>
    <i r="1">
      <x v="9"/>
      <x v="9"/>
    </i>
    <i r="1">
      <x v="10"/>
      <x v="10"/>
    </i>
    <i r="1">
      <x v="11"/>
      <x v="11"/>
    </i>
    <i r="1">
      <x v="12"/>
      <x v="12"/>
    </i>
    <i r="1">
      <x v="13"/>
      <x v="13"/>
    </i>
    <i r="1">
      <x v="14"/>
      <x v="14"/>
    </i>
    <i r="1">
      <x v="15"/>
      <x v="15"/>
    </i>
    <i r="1">
      <x v="16"/>
      <x v="16"/>
    </i>
    <i r="1">
      <x v="17"/>
      <x v="17"/>
    </i>
    <i r="1">
      <x v="19"/>
      <x v="19"/>
    </i>
    <i r="1">
      <x v="57"/>
      <x v="57"/>
    </i>
    <i r="1">
      <x v="58"/>
      <x v="58"/>
    </i>
    <i r="1">
      <x v="59"/>
      <x v="59"/>
    </i>
    <i r="1">
      <x v="62"/>
      <x v="62"/>
    </i>
    <i r="1">
      <x v="80"/>
      <x v="80"/>
    </i>
    <i r="1">
      <x v="89"/>
      <x v="89"/>
    </i>
    <i r="1">
      <x v="90"/>
      <x v="90"/>
    </i>
    <i r="1">
      <x v="91"/>
      <x v="91"/>
    </i>
    <i r="1">
      <x v="92"/>
      <x v="92"/>
    </i>
    <i r="1">
      <x v="111"/>
      <x v="107"/>
    </i>
    <i r="1">
      <x v="113"/>
      <x v="109"/>
    </i>
    <i t="default">
      <x v="3"/>
    </i>
    <i>
      <x v="4"/>
      <x v="4"/>
      <x v="4"/>
    </i>
    <i r="1">
      <x v="10"/>
      <x v="10"/>
    </i>
    <i r="1">
      <x v="18"/>
      <x v="18"/>
    </i>
    <i r="1">
      <x v="19"/>
      <x v="19"/>
    </i>
    <i r="1">
      <x v="60"/>
      <x v="60"/>
    </i>
    <i r="1">
      <x v="61"/>
      <x v="61"/>
    </i>
    <i r="1">
      <x v="93"/>
      <x v="93"/>
    </i>
    <i r="1">
      <x v="98"/>
      <x v="98"/>
    </i>
    <i t="default">
      <x v="4"/>
    </i>
    <i>
      <x v="5"/>
      <x v="94"/>
      <x v="94"/>
    </i>
    <i r="1">
      <x v="95"/>
      <x v="95"/>
    </i>
    <i t="default">
      <x v="5"/>
    </i>
    <i>
      <x v="6"/>
      <x/>
      <x/>
    </i>
    <i r="1">
      <x v="1"/>
      <x v="1"/>
    </i>
    <i r="1">
      <x v="2"/>
      <x v="2"/>
    </i>
    <i r="1">
      <x v="4"/>
      <x v="4"/>
    </i>
    <i r="1">
      <x v="6"/>
      <x v="6"/>
    </i>
    <i r="1">
      <x v="7"/>
      <x v="7"/>
    </i>
    <i r="1">
      <x v="25"/>
      <x v="25"/>
    </i>
    <i r="1">
      <x v="27"/>
      <x v="27"/>
    </i>
    <i r="1">
      <x v="58"/>
      <x v="58"/>
    </i>
    <i r="1">
      <x v="59"/>
      <x v="59"/>
    </i>
    <i r="1">
      <x v="62"/>
      <x v="62"/>
    </i>
    <i r="1">
      <x v="63"/>
      <x v="63"/>
    </i>
    <i r="1">
      <x v="64"/>
      <x v="64"/>
    </i>
    <i r="1">
      <x v="65"/>
      <x v="65"/>
    </i>
    <i r="1">
      <x v="66"/>
      <x v="66"/>
    </i>
    <i r="1">
      <x v="67"/>
      <x v="67"/>
    </i>
    <i r="1">
      <x v="68"/>
      <x v="68"/>
    </i>
    <i r="1">
      <x v="69"/>
      <x v="69"/>
    </i>
    <i r="1">
      <x v="92"/>
      <x v="92"/>
    </i>
    <i r="1">
      <x v="114"/>
      <x v="110"/>
    </i>
    <i t="default">
      <x v="6"/>
    </i>
    <i>
      <x v="7"/>
      <x v="28"/>
      <x v="28"/>
    </i>
    <i r="1">
      <x v="29"/>
      <x v="29"/>
    </i>
    <i r="1">
      <x v="30"/>
      <x v="30"/>
    </i>
    <i r="1">
      <x v="31"/>
      <x v="31"/>
    </i>
    <i r="1">
      <x v="39"/>
      <x v="39"/>
    </i>
    <i r="1">
      <x v="70"/>
      <x v="70"/>
    </i>
    <i r="1">
      <x v="81"/>
      <x v="81"/>
    </i>
    <i r="1">
      <x v="82"/>
      <x v="82"/>
    </i>
    <i r="1">
      <x v="96"/>
      <x v="96"/>
    </i>
    <i r="1">
      <x v="97"/>
      <x v="97"/>
    </i>
    <i r="1">
      <x v="98"/>
      <x v="98"/>
    </i>
    <i t="default">
      <x v="7"/>
    </i>
    <i>
      <x v="8"/>
      <x v="32"/>
      <x v="32"/>
    </i>
    <i r="1">
      <x v="33"/>
      <x v="33"/>
    </i>
    <i r="1">
      <x v="34"/>
      <x v="34"/>
    </i>
    <i r="1">
      <x v="35"/>
      <x v="35"/>
    </i>
    <i r="1">
      <x v="36"/>
      <x v="36"/>
    </i>
    <i r="1">
      <x v="37"/>
      <x v="37"/>
    </i>
    <i t="default">
      <x v="8"/>
    </i>
    <i>
      <x v="9"/>
      <x v="29"/>
      <x v="29"/>
    </i>
    <i r="1">
      <x v="31"/>
      <x v="31"/>
    </i>
    <i r="1">
      <x v="38"/>
      <x v="38"/>
    </i>
    <i r="1">
      <x v="39"/>
      <x v="39"/>
    </i>
    <i r="1">
      <x v="40"/>
      <x v="40"/>
    </i>
    <i r="1">
      <x v="41"/>
      <x v="41"/>
    </i>
    <i r="1">
      <x v="42"/>
      <x v="42"/>
    </i>
    <i r="1">
      <x v="70"/>
      <x v="70"/>
    </i>
    <i r="1">
      <x v="83"/>
      <x v="83"/>
    </i>
    <i t="default">
      <x v="9"/>
    </i>
    <i>
      <x v="10"/>
      <x v="43"/>
      <x v="43"/>
    </i>
    <i r="1">
      <x v="44"/>
      <x v="44"/>
    </i>
    <i r="1">
      <x v="45"/>
      <x v="45"/>
    </i>
    <i r="1">
      <x v="46"/>
      <x v="46"/>
    </i>
    <i r="1">
      <x v="47"/>
      <x v="47"/>
    </i>
    <i r="1">
      <x v="84"/>
      <x v="84"/>
    </i>
    <i t="default">
      <x v="10"/>
    </i>
    <i>
      <x v="11"/>
      <x v="4"/>
      <x v="4"/>
    </i>
    <i r="1">
      <x v="18"/>
      <x v="18"/>
    </i>
    <i r="1">
      <x v="29"/>
      <x v="29"/>
    </i>
    <i r="1">
      <x v="31"/>
      <x v="31"/>
    </i>
    <i r="1">
      <x v="70"/>
      <x v="70"/>
    </i>
    <i r="1">
      <x v="71"/>
      <x v="71"/>
    </i>
    <i r="1">
      <x v="72"/>
      <x v="72"/>
    </i>
    <i r="1">
      <x v="98"/>
      <x v="98"/>
    </i>
    <i t="default">
      <x v="11"/>
    </i>
    <i>
      <x v="12"/>
      <x v="11"/>
      <x v="11"/>
    </i>
    <i t="default">
      <x v="12"/>
    </i>
    <i>
      <x v="14"/>
      <x v="48"/>
      <x v="48"/>
    </i>
    <i r="1">
      <x v="49"/>
      <x v="49"/>
    </i>
    <i r="1">
      <x v="50"/>
      <x v="50"/>
    </i>
    <i r="1">
      <x v="73"/>
      <x v="73"/>
    </i>
    <i r="1">
      <x v="100"/>
      <x v="100"/>
    </i>
    <i r="1">
      <x v="101"/>
      <x v="101"/>
    </i>
    <i t="default">
      <x v="14"/>
    </i>
    <i>
      <x v="15"/>
      <x v="48"/>
      <x v="48"/>
    </i>
    <i r="1">
      <x v="51"/>
      <x v="51"/>
    </i>
    <i r="1">
      <x v="74"/>
      <x v="74"/>
    </i>
    <i r="1">
      <x v="85"/>
      <x v="85"/>
    </i>
    <i r="1">
      <x v="86"/>
      <x v="86"/>
    </i>
    <i r="1">
      <x v="102"/>
      <x v="102"/>
    </i>
    <i r="1">
      <x v="103"/>
      <x v="103"/>
    </i>
    <i r="1">
      <x v="104"/>
      <x v="104"/>
    </i>
    <i r="1">
      <x v="105"/>
      <x v="105"/>
    </i>
    <i t="default">
      <x v="15"/>
    </i>
    <i>
      <x v="16"/>
      <x v="52"/>
      <x v="52"/>
    </i>
    <i t="default">
      <x v="16"/>
    </i>
    <i>
      <x v="17"/>
      <x v="53"/>
      <x v="53"/>
    </i>
    <i r="1">
      <x v="54"/>
      <x v="54"/>
    </i>
    <i r="1">
      <x v="55"/>
      <x v="55"/>
    </i>
    <i r="1">
      <x v="75"/>
      <x v="75"/>
    </i>
    <i r="1">
      <x v="76"/>
      <x v="76"/>
    </i>
    <i r="1">
      <x v="77"/>
      <x v="77"/>
    </i>
    <i r="1">
      <x v="78"/>
      <x v="78"/>
    </i>
    <i r="1">
      <x v="87"/>
      <x v="87"/>
    </i>
    <i t="default">
      <x v="17"/>
    </i>
    <i>
      <x v="18"/>
      <x v="55"/>
      <x v="55"/>
    </i>
    <i t="default">
      <x v="18"/>
    </i>
    <i>
      <x v="19"/>
      <x v="48"/>
      <x v="48"/>
    </i>
    <i r="1">
      <x v="49"/>
      <x v="49"/>
    </i>
    <i r="1">
      <x v="56"/>
      <x v="56"/>
    </i>
    <i r="1">
      <x v="79"/>
      <x v="79"/>
    </i>
    <i r="1">
      <x v="106"/>
      <x v="106"/>
    </i>
    <i r="1">
      <x v="107"/>
      <x v="114"/>
    </i>
    <i r="1">
      <x v="115"/>
      <x v="111"/>
    </i>
    <i t="default">
      <x v="19"/>
    </i>
    <i>
      <x v="20"/>
      <x v="48"/>
      <x v="48"/>
    </i>
    <i t="default">
      <x v="20"/>
    </i>
    <i t="grand">
      <x/>
    </i>
  </rowItems>
  <colItems count="1">
    <i/>
  </colItems>
  <pageFields count="2">
    <pageField fld="12" hier="-1"/>
    <pageField fld="13" hier="-1"/>
  </pageFields>
  <dataFields count="1">
    <dataField name="Sum of Additions" fld="21" baseField="0" baseItem="0" numFmtId="164"/>
  </dataFields>
  <formats count="15">
    <format dxfId="62">
      <pivotArea dataOnly="0" labelOnly="1" outline="0" axis="axisValues" fieldPosition="0"/>
    </format>
    <format dxfId="61">
      <pivotArea dataOnly="0" labelOnly="1" outline="0" axis="axisValues" fieldPosition="0"/>
    </format>
    <format dxfId="60">
      <pivotArea dataOnly="0" labelOnly="1" outline="0" axis="axisValues" fieldPosition="0"/>
    </format>
    <format dxfId="59">
      <pivotArea dataOnly="0" labelOnly="1" outline="0" axis="axisValues" fieldPosition="0"/>
    </format>
    <format dxfId="58">
      <pivotArea dataOnly="0" labelOnly="1" outline="0" axis="axisValues" fieldPosition="0"/>
    </format>
    <format dxfId="57">
      <pivotArea dataOnly="0" labelOnly="1" outline="0" axis="axisValues" fieldPosition="0"/>
    </format>
    <format dxfId="56">
      <pivotArea dataOnly="0" labelOnly="1" outline="0" axis="axisValues" fieldPosition="0"/>
    </format>
    <format dxfId="55">
      <pivotArea dataOnly="0" labelOnly="1" outline="0" axis="axisValues" fieldPosition="0"/>
    </format>
    <format dxfId="54">
      <pivotArea field="14" type="button" dataOnly="0" labelOnly="1" outline="0" axis="axisRow" fieldPosition="0"/>
    </format>
    <format dxfId="53">
      <pivotArea field="18" type="button" dataOnly="0" labelOnly="1" outline="0" axis="axisRow" fieldPosition="1"/>
    </format>
    <format dxfId="52">
      <pivotArea field="19" type="button" dataOnly="0" labelOnly="1" outline="0" axis="axisRow" fieldPosition="2"/>
    </format>
    <format dxfId="51">
      <pivotArea dataOnly="0" labelOnly="1" outline="0" axis="axisValues" fieldPosition="0"/>
    </format>
    <format dxfId="50">
      <pivotArea outline="0" collapsedLevelsAreSubtotals="1" fieldPosition="0"/>
    </format>
    <format dxfId="49">
      <pivotArea dataOnly="0" labelOnly="1" outline="0" axis="axisValues" fieldPosition="0"/>
    </format>
    <format dxfId="48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91AB0F-5800-4E2D-9B9A-C4FC57BCB919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5:E176" firstHeaderRow="1" firstDataRow="1" firstDataCol="4" rowPageCount="2" colPageCount="1"/>
  <pivotFields count="2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numFmtId="14" multipleItemSelectionAllowed="1" showAll="0">
      <items count="29">
        <item x="6"/>
        <item x="8"/>
        <item x="25"/>
        <item x="4"/>
        <item x="3"/>
        <item x="5"/>
        <item x="9"/>
        <item x="17"/>
        <item x="18"/>
        <item x="19"/>
        <item x="20"/>
        <item x="21"/>
        <item x="22"/>
        <item x="0"/>
        <item x="1"/>
        <item x="2"/>
        <item x="7"/>
        <item x="10"/>
        <item x="11"/>
        <item x="12"/>
        <item x="13"/>
        <item x="14"/>
        <item x="15"/>
        <item x="16"/>
        <item x="23"/>
        <item x="24"/>
        <item x="26"/>
        <item x="27"/>
        <item t="default"/>
      </items>
    </pivotField>
    <pivotField axis="axisPage" numFmtId="14" multipleItemSelectionAllowed="1" showAll="0">
      <items count="226">
        <item x="213"/>
        <item x="4"/>
        <item x="5"/>
        <item x="6"/>
        <item x="7"/>
        <item x="8"/>
        <item x="9"/>
        <item x="11"/>
        <item x="12"/>
        <item x="13"/>
        <item x="33"/>
        <item x="34"/>
        <item x="35"/>
        <item x="41"/>
        <item x="56"/>
        <item x="57"/>
        <item x="58"/>
        <item x="64"/>
        <item x="65"/>
        <item x="82"/>
        <item x="86"/>
        <item x="87"/>
        <item x="94"/>
        <item x="95"/>
        <item x="96"/>
        <item x="97"/>
        <item x="98"/>
        <item x="99"/>
        <item x="100"/>
        <item x="101"/>
        <item x="102"/>
        <item x="69"/>
        <item x="3"/>
        <item x="103"/>
        <item x="14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206"/>
        <item x="211"/>
        <item x="212"/>
        <item x="214"/>
        <item x="218"/>
        <item x="219"/>
        <item x="59"/>
        <item x="10"/>
        <item x="47"/>
        <item x="0"/>
        <item x="19"/>
        <item x="130"/>
        <item x="81"/>
        <item x="131"/>
        <item x="132"/>
        <item x="133"/>
        <item x="66"/>
        <item x="36"/>
        <item x="67"/>
        <item x="68"/>
        <item x="1"/>
        <item x="2"/>
        <item x="15"/>
        <item x="16"/>
        <item x="17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7"/>
        <item x="38"/>
        <item x="39"/>
        <item x="40"/>
        <item x="42"/>
        <item x="43"/>
        <item x="44"/>
        <item x="45"/>
        <item x="46"/>
        <item x="48"/>
        <item x="49"/>
        <item x="50"/>
        <item x="51"/>
        <item x="52"/>
        <item x="53"/>
        <item x="54"/>
        <item x="55"/>
        <item x="60"/>
        <item x="61"/>
        <item x="62"/>
        <item x="63"/>
        <item x="70"/>
        <item x="71"/>
        <item x="72"/>
        <item x="73"/>
        <item x="74"/>
        <item x="75"/>
        <item x="76"/>
        <item x="77"/>
        <item x="78"/>
        <item x="79"/>
        <item x="80"/>
        <item x="83"/>
        <item x="84"/>
        <item x="85"/>
        <item x="88"/>
        <item x="89"/>
        <item x="90"/>
        <item x="91"/>
        <item x="92"/>
        <item x="9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7"/>
        <item x="208"/>
        <item x="209"/>
        <item x="210"/>
        <item x="215"/>
        <item x="216"/>
        <item x="217"/>
        <item x="220"/>
        <item x="221"/>
        <item x="222"/>
        <item x="223"/>
        <item x="224"/>
        <item t="default"/>
      </items>
    </pivotField>
    <pivotField axis="axisRow" outline="0" showAll="0" sortType="ascending">
      <items count="22">
        <item x="19"/>
        <item x="0"/>
        <item x="1"/>
        <item x="2"/>
        <item x="3"/>
        <item x="4"/>
        <item x="5"/>
        <item x="6"/>
        <item x="7"/>
        <item x="8"/>
        <item x="9"/>
        <item x="10"/>
        <item x="20"/>
        <item h="1" x="18"/>
        <item x="11"/>
        <item x="12"/>
        <item x="13"/>
        <item x="14"/>
        <item x="15"/>
        <item x="16"/>
        <item x="17"/>
        <item t="default"/>
      </items>
    </pivotField>
    <pivotField axis="axisRow" showAll="0" measureFilter="1" defaultSubtotal="0">
      <items count="51">
        <item x="44"/>
        <item x="0"/>
        <item x="1"/>
        <item x="2"/>
        <item x="3"/>
        <item x="4"/>
        <item x="5"/>
        <item x="6"/>
        <item x="7"/>
        <item x="8"/>
        <item x="9"/>
        <item x="10"/>
        <item x="45"/>
        <item x="43"/>
        <item x="13"/>
        <item x="14"/>
        <item x="46"/>
        <item x="11"/>
        <item x="12"/>
        <item x="20"/>
        <item x="15"/>
        <item x="16"/>
        <item x="47"/>
        <item x="18"/>
        <item x="19"/>
        <item x="17"/>
        <item x="21"/>
        <item x="23"/>
        <item x="25"/>
        <item x="22"/>
        <item x="26"/>
        <item x="24"/>
        <item x="48"/>
        <item x="27"/>
        <item x="29"/>
        <item x="33"/>
        <item x="28"/>
        <item x="30"/>
        <item x="31"/>
        <item x="32"/>
        <item x="34"/>
        <item x="36"/>
        <item x="37"/>
        <item x="38"/>
        <item x="35"/>
        <item x="49"/>
        <item x="50"/>
        <item x="40"/>
        <item x="39"/>
        <item x="41"/>
        <item x="42"/>
      </items>
    </pivotField>
    <pivotField showAll="0"/>
    <pivotField showAll="0"/>
    <pivotField axis="axisRow" outline="0" showAll="0" defaultSubtotal="0">
      <items count="116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9"/>
        <item x="1"/>
        <item h="1" x="35"/>
        <item h="1" x="36"/>
        <item h="1" x="37"/>
        <item h="1" x="38"/>
        <item h="1" x="39"/>
        <item x="40"/>
        <item h="1" x="41"/>
        <item x="42"/>
        <item x="48"/>
        <item x="49"/>
        <item x="50"/>
        <item x="51"/>
        <item x="58"/>
        <item x="59"/>
        <item x="60"/>
        <item x="61"/>
        <item x="62"/>
        <item x="63"/>
        <item x="64"/>
        <item x="65"/>
        <item x="66"/>
        <item x="67"/>
        <item x="68"/>
        <item x="70"/>
        <item x="71"/>
        <item x="72"/>
        <item x="73"/>
        <item x="74"/>
        <item x="76"/>
        <item x="77"/>
        <item x="78"/>
        <item x="82"/>
        <item x="90"/>
        <item x="91"/>
        <item x="92"/>
        <item x="98"/>
        <item x="99"/>
        <item x="22"/>
        <item x="23"/>
        <item x="24"/>
        <item x="31"/>
        <item x="30"/>
        <item x="21"/>
        <item x="47"/>
        <item x="46"/>
        <item x="44"/>
        <item x="43"/>
        <item x="45"/>
        <item x="109"/>
        <item x="110"/>
        <item x="56"/>
        <item x="112"/>
        <item x="113"/>
        <item x="79"/>
        <item x="83"/>
        <item x="93"/>
        <item x="96"/>
        <item x="95"/>
        <item x="94"/>
        <item x="100"/>
        <item x="20"/>
        <item x="52"/>
        <item x="53"/>
        <item x="69"/>
        <item x="75"/>
        <item x="84"/>
        <item x="85"/>
        <item x="97"/>
        <item x="0"/>
        <item x="25"/>
        <item x="26"/>
        <item x="27"/>
        <item x="28"/>
        <item x="32"/>
        <item x="33"/>
        <item x="34"/>
        <item x="54"/>
        <item x="55"/>
        <item x="57"/>
        <item m="1" x="115"/>
        <item x="80"/>
        <item x="81"/>
        <item x="86"/>
        <item x="87"/>
        <item x="88"/>
        <item x="89"/>
        <item x="101"/>
        <item x="102"/>
        <item x="103"/>
        <item x="104"/>
        <item x="105"/>
        <item x="106"/>
        <item h="1" x="107"/>
        <item x="108"/>
        <item x="111"/>
        <item x="11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outline="0" showAll="0" defaultSubtotal="0">
      <items count="116"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9"/>
        <item x="1"/>
        <item x="35"/>
        <item x="36"/>
        <item x="37"/>
        <item x="38"/>
        <item x="39"/>
        <item x="40"/>
        <item x="41"/>
        <item x="42"/>
        <item x="48"/>
        <item x="49"/>
        <item x="50"/>
        <item x="51"/>
        <item x="58"/>
        <item x="59"/>
        <item x="60"/>
        <item x="61"/>
        <item x="62"/>
        <item x="63"/>
        <item x="64"/>
        <item x="65"/>
        <item x="66"/>
        <item x="67"/>
        <item x="68"/>
        <item x="70"/>
        <item x="71"/>
        <item x="72"/>
        <item x="73"/>
        <item x="74"/>
        <item x="76"/>
        <item x="77"/>
        <item x="78"/>
        <item x="82"/>
        <item x="90"/>
        <item x="91"/>
        <item x="92"/>
        <item x="98"/>
        <item x="99"/>
        <item x="22"/>
        <item x="23"/>
        <item x="24"/>
        <item x="31"/>
        <item x="30"/>
        <item x="21"/>
        <item x="47"/>
        <item x="46"/>
        <item x="44"/>
        <item x="43"/>
        <item x="45"/>
        <item x="109"/>
        <item x="110"/>
        <item x="56"/>
        <item x="112"/>
        <item x="113"/>
        <item x="79"/>
        <item x="83"/>
        <item x="93"/>
        <item x="96"/>
        <item x="95"/>
        <item x="94"/>
        <item x="100"/>
        <item x="20"/>
        <item x="52"/>
        <item x="53"/>
        <item x="69"/>
        <item x="75"/>
        <item x="84"/>
        <item x="85"/>
        <item x="97"/>
        <item x="0"/>
        <item x="25"/>
        <item x="26"/>
        <item x="27"/>
        <item x="28"/>
        <item x="32"/>
        <item x="33"/>
        <item x="34"/>
        <item x="54"/>
        <item x="55"/>
        <item x="57"/>
        <item m="1" x="115"/>
        <item x="80"/>
        <item x="81"/>
        <item x="86"/>
        <item x="87"/>
        <item x="88"/>
        <item x="89"/>
        <item x="101"/>
        <item x="106"/>
        <item x="107"/>
        <item x="108"/>
        <item x="111"/>
        <item x="114"/>
        <item x="104"/>
        <item x="105"/>
        <item x="102"/>
        <item x="10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dataField="1" numFmtId="39" showAll="0"/>
  </pivotFields>
  <rowFields count="4">
    <field x="14"/>
    <field x="18"/>
    <field x="19"/>
    <field x="15"/>
  </rowFields>
  <rowItems count="171">
    <i>
      <x/>
      <x v="109"/>
      <x v="112"/>
      <x/>
    </i>
    <i r="1">
      <x v="110"/>
      <x v="113"/>
      <x/>
    </i>
    <i t="default">
      <x/>
    </i>
    <i>
      <x v="1"/>
      <x v="88"/>
      <x v="88"/>
      <x v="1"/>
    </i>
    <i t="default">
      <x v="1"/>
    </i>
    <i>
      <x v="2"/>
      <x v="19"/>
      <x v="19"/>
      <x v="2"/>
    </i>
    <i t="default">
      <x v="2"/>
    </i>
    <i>
      <x v="3"/>
      <x/>
      <x/>
      <x v="3"/>
    </i>
    <i r="1">
      <x v="1"/>
      <x v="1"/>
      <x v="3"/>
    </i>
    <i r="1">
      <x v="2"/>
      <x v="2"/>
      <x v="3"/>
    </i>
    <i r="1">
      <x v="3"/>
      <x v="3"/>
      <x v="3"/>
    </i>
    <i r="1">
      <x v="4"/>
      <x v="4"/>
      <x v="3"/>
    </i>
    <i r="1">
      <x v="5"/>
      <x v="5"/>
      <x v="3"/>
    </i>
    <i r="1">
      <x v="6"/>
      <x v="6"/>
      <x v="3"/>
    </i>
    <i r="1">
      <x v="7"/>
      <x v="7"/>
      <x v="3"/>
    </i>
    <i r="1">
      <x v="8"/>
      <x v="8"/>
      <x v="3"/>
    </i>
    <i r="1">
      <x v="9"/>
      <x v="9"/>
      <x v="3"/>
    </i>
    <i r="1">
      <x v="10"/>
      <x v="10"/>
      <x v="3"/>
    </i>
    <i r="1">
      <x v="11"/>
      <x v="11"/>
      <x v="3"/>
    </i>
    <i r="1">
      <x v="12"/>
      <x v="12"/>
      <x v="3"/>
    </i>
    <i r="1">
      <x v="13"/>
      <x v="13"/>
      <x v="3"/>
    </i>
    <i r="1">
      <x v="14"/>
      <x v="14"/>
      <x v="3"/>
    </i>
    <i r="1">
      <x v="15"/>
      <x v="15"/>
      <x v="3"/>
    </i>
    <i r="1">
      <x v="16"/>
      <x v="16"/>
      <x v="3"/>
    </i>
    <i r="1">
      <x v="17"/>
      <x v="17"/>
      <x v="3"/>
    </i>
    <i r="1">
      <x v="19"/>
      <x v="19"/>
      <x v="3"/>
    </i>
    <i r="1">
      <x v="57"/>
      <x v="57"/>
      <x v="3"/>
    </i>
    <i r="1">
      <x v="58"/>
      <x v="58"/>
      <x v="3"/>
    </i>
    <i r="1">
      <x v="59"/>
      <x v="59"/>
      <x v="3"/>
    </i>
    <i r="1">
      <x v="62"/>
      <x v="62"/>
      <x v="3"/>
    </i>
    <i r="1">
      <x v="80"/>
      <x v="80"/>
      <x v="3"/>
    </i>
    <i r="1">
      <x v="89"/>
      <x v="89"/>
      <x v="3"/>
    </i>
    <i r="1">
      <x v="90"/>
      <x v="90"/>
      <x v="3"/>
    </i>
    <i r="1">
      <x v="91"/>
      <x v="91"/>
      <x v="3"/>
    </i>
    <i r="1">
      <x v="92"/>
      <x v="92"/>
      <x v="3"/>
    </i>
    <i r="1">
      <x v="111"/>
      <x v="107"/>
      <x v="3"/>
    </i>
    <i r="1">
      <x v="113"/>
      <x v="109"/>
      <x v="3"/>
    </i>
    <i t="default">
      <x v="3"/>
    </i>
    <i>
      <x v="4"/>
      <x v="4"/>
      <x v="4"/>
      <x v="4"/>
    </i>
    <i r="1">
      <x v="10"/>
      <x v="10"/>
      <x v="4"/>
    </i>
    <i r="1">
      <x v="18"/>
      <x v="18"/>
      <x v="4"/>
    </i>
    <i r="1">
      <x v="19"/>
      <x v="19"/>
      <x v="4"/>
    </i>
    <i r="1">
      <x v="60"/>
      <x v="60"/>
      <x v="4"/>
    </i>
    <i r="1">
      <x v="61"/>
      <x v="61"/>
      <x v="4"/>
    </i>
    <i r="1">
      <x v="93"/>
      <x v="93"/>
      <x v="4"/>
    </i>
    <i r="1">
      <x v="98"/>
      <x v="98"/>
      <x v="4"/>
    </i>
    <i t="default">
      <x v="4"/>
    </i>
    <i>
      <x v="5"/>
      <x v="94"/>
      <x v="94"/>
      <x v="5"/>
    </i>
    <i r="1">
      <x v="95"/>
      <x v="95"/>
      <x v="5"/>
    </i>
    <i t="default">
      <x v="5"/>
    </i>
    <i>
      <x v="6"/>
      <x/>
      <x/>
      <x v="6"/>
    </i>
    <i r="1">
      <x v="1"/>
      <x v="1"/>
      <x v="6"/>
    </i>
    <i r="1">
      <x v="2"/>
      <x v="2"/>
      <x v="6"/>
    </i>
    <i r="1">
      <x v="4"/>
      <x v="4"/>
      <x v="6"/>
    </i>
    <i r="1">
      <x v="6"/>
      <x v="6"/>
      <x v="6"/>
    </i>
    <i r="1">
      <x v="25"/>
      <x v="25"/>
      <x v="6"/>
    </i>
    <i r="1">
      <x v="27"/>
      <x v="27"/>
      <x v="6"/>
    </i>
    <i r="1">
      <x v="58"/>
      <x v="58"/>
      <x v="6"/>
    </i>
    <i r="1">
      <x v="59"/>
      <x v="59"/>
      <x v="6"/>
    </i>
    <i r="1">
      <x v="62"/>
      <x v="62"/>
      <x v="6"/>
    </i>
    <i r="1">
      <x v="63"/>
      <x v="63"/>
      <x v="6"/>
    </i>
    <i r="1">
      <x v="64"/>
      <x v="64"/>
      <x v="6"/>
    </i>
    <i r="1">
      <x v="65"/>
      <x v="65"/>
      <x v="6"/>
    </i>
    <i r="1">
      <x v="66"/>
      <x v="66"/>
      <x v="6"/>
    </i>
    <i r="1">
      <x v="67"/>
      <x v="67"/>
      <x v="6"/>
    </i>
    <i r="1">
      <x v="68"/>
      <x v="68"/>
      <x v="6"/>
    </i>
    <i r="1">
      <x v="69"/>
      <x v="69"/>
      <x v="6"/>
    </i>
    <i r="1">
      <x v="92"/>
      <x v="92"/>
      <x v="6"/>
    </i>
    <i r="1">
      <x v="114"/>
      <x v="110"/>
      <x v="6"/>
    </i>
    <i t="default">
      <x v="6"/>
    </i>
    <i>
      <x v="7"/>
      <x v="28"/>
      <x v="28"/>
      <x v="7"/>
    </i>
    <i r="1">
      <x v="29"/>
      <x v="29"/>
      <x v="7"/>
    </i>
    <i r="1">
      <x v="30"/>
      <x v="30"/>
      <x v="7"/>
    </i>
    <i r="1">
      <x v="31"/>
      <x v="31"/>
      <x v="7"/>
    </i>
    <i r="1">
      <x v="39"/>
      <x v="39"/>
      <x v="7"/>
    </i>
    <i r="1">
      <x v="70"/>
      <x v="70"/>
      <x v="7"/>
    </i>
    <i r="1">
      <x v="81"/>
      <x v="81"/>
      <x v="7"/>
    </i>
    <i r="1">
      <x v="82"/>
      <x v="82"/>
      <x v="7"/>
    </i>
    <i r="1">
      <x v="96"/>
      <x v="96"/>
      <x v="7"/>
    </i>
    <i r="1">
      <x v="97"/>
      <x v="97"/>
      <x v="7"/>
    </i>
    <i r="1">
      <x v="98"/>
      <x v="98"/>
      <x v="7"/>
    </i>
    <i t="default">
      <x v="7"/>
    </i>
    <i>
      <x v="8"/>
      <x v="32"/>
      <x v="32"/>
      <x v="8"/>
    </i>
    <i r="1">
      <x v="33"/>
      <x v="33"/>
      <x v="8"/>
    </i>
    <i r="1">
      <x v="34"/>
      <x v="34"/>
      <x v="8"/>
    </i>
    <i r="1">
      <x v="35"/>
      <x v="35"/>
      <x v="8"/>
    </i>
    <i r="1">
      <x v="36"/>
      <x v="36"/>
      <x v="8"/>
    </i>
    <i r="1">
      <x v="37"/>
      <x v="37"/>
      <x v="8"/>
    </i>
    <i t="default">
      <x v="8"/>
    </i>
    <i>
      <x v="9"/>
      <x v="29"/>
      <x v="29"/>
      <x v="9"/>
    </i>
    <i r="1">
      <x v="31"/>
      <x v="31"/>
      <x v="9"/>
    </i>
    <i r="1">
      <x v="38"/>
      <x v="38"/>
      <x v="9"/>
    </i>
    <i r="1">
      <x v="39"/>
      <x v="39"/>
      <x v="9"/>
    </i>
    <i r="1">
      <x v="40"/>
      <x v="40"/>
      <x v="9"/>
    </i>
    <i r="1">
      <x v="41"/>
      <x v="41"/>
      <x v="9"/>
    </i>
    <i r="1">
      <x v="42"/>
      <x v="42"/>
      <x v="9"/>
    </i>
    <i r="1">
      <x v="70"/>
      <x v="70"/>
      <x v="9"/>
    </i>
    <i r="1">
      <x v="83"/>
      <x v="83"/>
      <x v="9"/>
    </i>
    <i t="default">
      <x v="9"/>
    </i>
    <i>
      <x v="10"/>
      <x v="43"/>
      <x v="43"/>
      <x v="10"/>
    </i>
    <i r="1">
      <x v="44"/>
      <x v="44"/>
      <x v="10"/>
    </i>
    <i r="1">
      <x v="45"/>
      <x v="45"/>
      <x v="10"/>
    </i>
    <i r="1">
      <x v="46"/>
      <x v="46"/>
      <x v="10"/>
    </i>
    <i r="1">
      <x v="47"/>
      <x v="47"/>
      <x v="10"/>
    </i>
    <i r="1">
      <x v="84"/>
      <x v="84"/>
      <x v="10"/>
    </i>
    <i t="default">
      <x v="10"/>
    </i>
    <i>
      <x v="11"/>
      <x v="4"/>
      <x v="4"/>
      <x v="11"/>
    </i>
    <i r="1">
      <x v="18"/>
      <x v="18"/>
      <x v="11"/>
    </i>
    <i r="1">
      <x v="29"/>
      <x v="29"/>
      <x v="11"/>
    </i>
    <i r="1">
      <x v="31"/>
      <x v="31"/>
      <x v="11"/>
    </i>
    <i r="1">
      <x v="70"/>
      <x v="70"/>
      <x v="11"/>
    </i>
    <i r="1">
      <x v="71"/>
      <x v="71"/>
      <x v="11"/>
    </i>
    <i r="1">
      <x v="72"/>
      <x v="72"/>
      <x v="11"/>
    </i>
    <i r="1">
      <x v="98"/>
      <x v="98"/>
      <x v="11"/>
    </i>
    <i t="default">
      <x v="11"/>
    </i>
    <i>
      <x v="12"/>
      <x v="11"/>
      <x v="11"/>
      <x v="12"/>
    </i>
    <i t="default">
      <x v="12"/>
    </i>
    <i>
      <x v="14"/>
      <x v="48"/>
      <x v="48"/>
      <x v="17"/>
    </i>
    <i r="1">
      <x v="49"/>
      <x v="49"/>
      <x v="17"/>
    </i>
    <i r="1">
      <x v="50"/>
      <x v="50"/>
      <x v="18"/>
    </i>
    <i r="1">
      <x v="73"/>
      <x v="73"/>
      <x v="17"/>
    </i>
    <i r="1">
      <x v="100"/>
      <x v="100"/>
      <x v="14"/>
    </i>
    <i r="1">
      <x v="101"/>
      <x v="101"/>
      <x v="15"/>
    </i>
    <i t="default">
      <x v="14"/>
    </i>
    <i>
      <x v="15"/>
      <x v="48"/>
      <x v="48"/>
      <x v="21"/>
    </i>
    <i r="3">
      <x v="25"/>
    </i>
    <i r="1">
      <x v="51"/>
      <x v="51"/>
      <x v="19"/>
    </i>
    <i r="3">
      <x v="20"/>
    </i>
    <i r="1">
      <x v="74"/>
      <x v="74"/>
      <x v="23"/>
    </i>
    <i r="1">
      <x v="85"/>
      <x v="85"/>
      <x v="23"/>
    </i>
    <i r="1">
      <x v="86"/>
      <x v="86"/>
      <x v="24"/>
    </i>
    <i r="1">
      <x v="102"/>
      <x v="102"/>
      <x v="19"/>
    </i>
    <i r="1">
      <x v="103"/>
      <x v="103"/>
      <x v="25"/>
    </i>
    <i r="1">
      <x v="104"/>
      <x v="104"/>
      <x v="19"/>
    </i>
    <i r="1">
      <x v="105"/>
      <x v="105"/>
      <x v="26"/>
    </i>
    <i t="default">
      <x v="15"/>
    </i>
    <i>
      <x v="16"/>
      <x v="52"/>
      <x v="52"/>
      <x v="27"/>
    </i>
    <i r="3">
      <x v="28"/>
    </i>
    <i r="3">
      <x v="29"/>
    </i>
    <i r="3">
      <x v="30"/>
    </i>
    <i r="3">
      <x v="31"/>
    </i>
    <i t="default">
      <x v="16"/>
    </i>
    <i>
      <x v="17"/>
      <x v="53"/>
      <x v="53"/>
      <x v="32"/>
    </i>
    <i r="3">
      <x v="33"/>
    </i>
    <i r="1">
      <x v="54"/>
      <x v="54"/>
      <x v="36"/>
    </i>
    <i r="1">
      <x v="55"/>
      <x v="55"/>
      <x v="35"/>
    </i>
    <i r="3">
      <x v="39"/>
    </i>
    <i r="1">
      <x v="75"/>
      <x v="75"/>
      <x v="34"/>
    </i>
    <i r="1">
      <x v="76"/>
      <x v="76"/>
      <x v="38"/>
    </i>
    <i r="1">
      <x v="77"/>
      <x v="77"/>
      <x v="37"/>
    </i>
    <i r="1">
      <x v="78"/>
      <x v="78"/>
      <x v="34"/>
    </i>
    <i r="3">
      <x v="39"/>
    </i>
    <i r="1">
      <x v="87"/>
      <x v="87"/>
      <x v="39"/>
    </i>
    <i t="default">
      <x v="17"/>
    </i>
    <i>
      <x v="18"/>
      <x v="55"/>
      <x v="55"/>
      <x v="40"/>
    </i>
    <i r="3">
      <x v="41"/>
    </i>
    <i r="3">
      <x v="42"/>
    </i>
    <i r="3">
      <x v="43"/>
    </i>
    <i r="3">
      <x v="44"/>
    </i>
    <i t="default">
      <x v="18"/>
    </i>
    <i>
      <x v="19"/>
      <x v="48"/>
      <x v="48"/>
      <x v="48"/>
    </i>
    <i r="1">
      <x v="49"/>
      <x v="49"/>
      <x v="48"/>
    </i>
    <i r="1">
      <x v="56"/>
      <x v="56"/>
      <x v="48"/>
    </i>
    <i r="1">
      <x v="79"/>
      <x v="79"/>
      <x v="47"/>
    </i>
    <i r="1">
      <x v="106"/>
      <x v="106"/>
      <x v="47"/>
    </i>
    <i r="1">
      <x v="107"/>
      <x v="114"/>
      <x v="49"/>
    </i>
    <i r="1">
      <x v="115"/>
      <x v="111"/>
      <x v="46"/>
    </i>
    <i t="default">
      <x v="19"/>
    </i>
    <i>
      <x v="20"/>
      <x v="48"/>
      <x v="48"/>
      <x v="50"/>
    </i>
    <i t="default">
      <x v="20"/>
    </i>
    <i t="grand">
      <x/>
    </i>
  </rowItems>
  <colItems count="1">
    <i/>
  </colItems>
  <pageFields count="2">
    <pageField fld="12" hier="-1"/>
    <pageField fld="13" hier="-1"/>
  </pageFields>
  <dataFields count="1">
    <dataField name="Sum of Additions" fld="21" baseField="0" baseItem="0" numFmtId="164"/>
  </dataFields>
  <formats count="23">
    <format dxfId="47">
      <pivotArea dataOnly="0" labelOnly="1" outline="0" axis="axisValues" fieldPosition="0"/>
    </format>
    <format dxfId="46">
      <pivotArea dataOnly="0" labelOnly="1" outline="0" axis="axisValues" fieldPosition="0"/>
    </format>
    <format dxfId="45">
      <pivotArea dataOnly="0" labelOnly="1" outline="0" axis="axisValues" fieldPosition="0"/>
    </format>
    <format dxfId="44">
      <pivotArea dataOnly="0" labelOnly="1" outline="0" axis="axisValues" fieldPosition="0"/>
    </format>
    <format dxfId="43">
      <pivotArea dataOnly="0" labelOnly="1" outline="0" axis="axisValues" fieldPosition="0"/>
    </format>
    <format dxfId="42">
      <pivotArea dataOnly="0" labelOnly="1" outline="0" axis="axisValues" fieldPosition="0"/>
    </format>
    <format dxfId="41">
      <pivotArea dataOnly="0" labelOnly="1" outline="0" axis="axisValues" fieldPosition="0"/>
    </format>
    <format dxfId="40">
      <pivotArea dataOnly="0" labelOnly="1" outline="0" axis="axisValues" fieldPosition="0"/>
    </format>
    <format dxfId="39">
      <pivotArea field="14" type="button" dataOnly="0" labelOnly="1" outline="0" axis="axisRow" fieldPosition="0"/>
    </format>
    <format dxfId="38">
      <pivotArea field="18" type="button" dataOnly="0" labelOnly="1" outline="0" axis="axisRow" fieldPosition="1"/>
    </format>
    <format dxfId="37">
      <pivotArea field="19" type="button" dataOnly="0" labelOnly="1" outline="0" axis="axisRow" fieldPosition="2"/>
    </format>
    <format dxfId="36">
      <pivotArea dataOnly="0" labelOnly="1" outline="0" axis="axisValues" fieldPosition="0"/>
    </format>
    <format dxfId="35">
      <pivotArea outline="0" collapsedLevelsAreSubtotals="1" fieldPosition="0"/>
    </format>
    <format dxfId="34">
      <pivotArea dataOnly="0" labelOnly="1" outline="0" axis="axisValues" fieldPosition="0"/>
    </format>
    <format dxfId="33">
      <pivotArea grandRow="1" outline="0" collapsedLevelsAreSubtotals="1" fieldPosition="0"/>
    </format>
    <format dxfId="32">
      <pivotArea collapsedLevelsAreSubtotals="1" fieldPosition="0">
        <references count="4">
          <reference field="14" count="1" selected="0">
            <x v="15"/>
          </reference>
          <reference field="15" count="2">
            <x v="21"/>
            <x v="25"/>
          </reference>
          <reference field="18" count="1" selected="0">
            <x v="48"/>
          </reference>
          <reference field="19" count="1" selected="0">
            <x v="48"/>
          </reference>
        </references>
      </pivotArea>
    </format>
    <format dxfId="31">
      <pivotArea dataOnly="0" labelOnly="1" fieldPosition="0">
        <references count="2">
          <reference field="14" count="1" selected="0">
            <x v="15"/>
          </reference>
          <reference field="18" count="1">
            <x v="48"/>
          </reference>
        </references>
      </pivotArea>
    </format>
    <format dxfId="30">
      <pivotArea dataOnly="0" labelOnly="1" fieldPosition="0">
        <references count="3">
          <reference field="14" count="1" selected="0">
            <x v="15"/>
          </reference>
          <reference field="18" count="1" selected="0">
            <x v="48"/>
          </reference>
          <reference field="19" count="1">
            <x v="48"/>
          </reference>
        </references>
      </pivotArea>
    </format>
    <format dxfId="29">
      <pivotArea dataOnly="0" labelOnly="1" fieldPosition="0">
        <references count="4">
          <reference field="14" count="1" selected="0">
            <x v="15"/>
          </reference>
          <reference field="15" count="2">
            <x v="21"/>
            <x v="25"/>
          </reference>
          <reference field="18" count="1" selected="0">
            <x v="48"/>
          </reference>
          <reference field="19" count="1" selected="0">
            <x v="48"/>
          </reference>
        </references>
      </pivotArea>
    </format>
    <format dxfId="28">
      <pivotArea collapsedLevelsAreSubtotals="1" fieldPosition="0">
        <references count="4">
          <reference field="14" count="1" selected="0">
            <x v="16"/>
          </reference>
          <reference field="15" count="5">
            <x v="27"/>
            <x v="28"/>
            <x v="29"/>
            <x v="30"/>
            <x v="31"/>
          </reference>
          <reference field="18" count="1" selected="0">
            <x v="52"/>
          </reference>
          <reference field="19" count="1" selected="0">
            <x v="52"/>
          </reference>
        </references>
      </pivotArea>
    </format>
    <format dxfId="27">
      <pivotArea dataOnly="0" labelOnly="1" fieldPosition="0">
        <references count="2">
          <reference field="14" count="1" selected="0">
            <x v="16"/>
          </reference>
          <reference field="18" count="1">
            <x v="52"/>
          </reference>
        </references>
      </pivotArea>
    </format>
    <format dxfId="26">
      <pivotArea dataOnly="0" labelOnly="1" fieldPosition="0">
        <references count="3">
          <reference field="14" count="1" selected="0">
            <x v="16"/>
          </reference>
          <reference field="18" count="1" selected="0">
            <x v="52"/>
          </reference>
          <reference field="19" count="1">
            <x v="52"/>
          </reference>
        </references>
      </pivotArea>
    </format>
    <format dxfId="25">
      <pivotArea dataOnly="0" labelOnly="1" fieldPosition="0">
        <references count="4">
          <reference field="14" count="1" selected="0">
            <x v="16"/>
          </reference>
          <reference field="15" count="5">
            <x v="27"/>
            <x v="28"/>
            <x v="29"/>
            <x v="30"/>
            <x v="31"/>
          </reference>
          <reference field="18" count="1" selected="0">
            <x v="52"/>
          </reference>
          <reference field="19" count="1" selected="0">
            <x v="52"/>
          </reference>
        </references>
      </pivotArea>
    </format>
  </formats>
  <pivotTableStyleInfo name="PivotStyleLight16" showRowHeaders="1" showColHeaders="1" showRowStripes="0" showColStripes="0" showLastColumn="1"/>
  <filters count="1">
    <filter fld="15" type="valueNotEqual" evalOrder="-1" id="1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924819-325E-44E0-91D2-0236F747AD8B}" name="PivotTable3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P10:Q29" firstHeaderRow="1" firstDataRow="1" firstDataCol="1"/>
  <pivotFields count="6">
    <pivotField axis="axisRow" showAll="0" sortType="ascending">
      <items count="19">
        <item x="1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showAll="0"/>
    <pivotField showAll="0"/>
    <pivotField showAll="0"/>
    <pivotField numFmtId="164" showAll="0"/>
    <pivotField dataField="1" numFmtId="164" showAll="0"/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dataFields count="1">
    <dataField name="Sum of Largest amount " fld="5" baseField="0" baseItem="0" numFmtId="164"/>
  </dataFields>
  <formats count="6">
    <format dxfId="19">
      <pivotArea outline="0" collapsedLevelsAreSubtotals="1" fieldPosition="0"/>
    </format>
    <format dxfId="18">
      <pivotArea dataOnly="0" labelOnly="1" outline="0" axis="axisValues" fieldPosition="0"/>
    </format>
    <format dxfId="17">
      <pivotArea grandRow="1" outline="0" collapsedLevelsAreSubtotals="1" fieldPosition="0"/>
    </format>
    <format dxfId="16">
      <pivotArea grandRow="1" outline="0" collapsedLevelsAreSubtotals="1" fieldPosition="0"/>
    </format>
    <format dxfId="15">
      <pivotArea grandRow="1" outline="0" collapsedLevelsAreSubtotals="1" fieldPosition="0"/>
    </format>
    <format dxfId="14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48CD3E3-EEA6-4B91-8FC2-D3EB5444ED39}" name="PivotTable1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9:D28" firstHeaderRow="1" firstDataRow="1" firstDataCol="3"/>
  <pivotFields count="17">
    <pivotField showAll="0"/>
    <pivotField showAll="0"/>
    <pivotField numFmtId="22" showAll="0"/>
    <pivotField showAll="0"/>
    <pivotField showAll="0"/>
    <pivotField showAll="0"/>
    <pivotField showAll="0"/>
    <pivotField showAll="0"/>
    <pivotField axis="axisRow" outline="0" showAll="0" sortType="ascending">
      <items count="10">
        <item x="2"/>
        <item x="1"/>
        <item x="5"/>
        <item x="8"/>
        <item x="4"/>
        <item x="6"/>
        <item x="0"/>
        <item x="3"/>
        <item x="7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axis="axisRow" outline="0" showAll="0" measureFilter="1" sortType="ascending" defaultSubtotal="0">
      <items count="16">
        <item x="8"/>
        <item x="10"/>
        <item x="2"/>
        <item x="4"/>
        <item x="1"/>
        <item x="9"/>
        <item x="6"/>
        <item x="7"/>
        <item x="15"/>
        <item x="5"/>
        <item x="14"/>
        <item x="12"/>
        <item x="11"/>
        <item x="13"/>
        <item x="3"/>
        <item x="0"/>
      </items>
    </pivotField>
    <pivotField axis="axisRow" outline="0" showAll="0" defaultSubtotal="0">
      <items count="16">
        <item x="3"/>
        <item x="0"/>
        <item x="4"/>
        <item x="1"/>
        <item x="7"/>
        <item x="5"/>
        <item x="8"/>
        <item x="9"/>
        <item x="10"/>
        <item x="6"/>
        <item x="11"/>
        <item x="13"/>
        <item x="14"/>
        <item x="15"/>
        <item x="2"/>
        <item x="12"/>
      </items>
    </pivotField>
    <pivotField showAll="0"/>
    <pivotField showAll="0"/>
    <pivotField showAll="0"/>
    <pivotField dataField="1" numFmtId="43" showAll="0"/>
    <pivotField numFmtId="43" showAll="0"/>
  </pivotFields>
  <rowFields count="3">
    <field x="8"/>
    <field x="11"/>
    <field x="10"/>
  </rowFields>
  <rowItems count="19">
    <i>
      <x/>
      <x v="14"/>
      <x v="2"/>
    </i>
    <i t="default">
      <x/>
    </i>
    <i>
      <x v="1"/>
      <x v="3"/>
      <x v="4"/>
    </i>
    <i r="1">
      <x v="7"/>
      <x v="5"/>
    </i>
    <i r="1">
      <x v="9"/>
      <x v="6"/>
    </i>
    <i r="1">
      <x v="11"/>
      <x v="13"/>
    </i>
    <i t="default">
      <x v="1"/>
    </i>
    <i>
      <x v="2"/>
      <x v="12"/>
      <x v="10"/>
    </i>
    <i r="1">
      <x v="13"/>
      <x v="8"/>
    </i>
    <i t="default">
      <x v="2"/>
    </i>
    <i>
      <x v="3"/>
      <x v="15"/>
      <x v="11"/>
    </i>
    <i t="default">
      <x v="3"/>
    </i>
    <i>
      <x v="6"/>
      <x v="1"/>
      <x v="15"/>
    </i>
    <i t="default">
      <x v="6"/>
    </i>
    <i>
      <x v="7"/>
      <x/>
      <x v="14"/>
    </i>
    <i t="default">
      <x v="7"/>
    </i>
    <i>
      <x v="8"/>
      <x v="8"/>
      <x v="1"/>
    </i>
    <i t="default">
      <x v="8"/>
    </i>
    <i t="grand">
      <x/>
    </i>
  </rowItems>
  <colItems count="1">
    <i/>
  </colItems>
  <dataFields count="1">
    <dataField name="Sum of amount" fld="15" baseField="0" baseItem="0"/>
  </dataFields>
  <formats count="5">
    <format dxfId="24">
      <pivotArea outline="0" collapsedLevelsAreSubtotals="1" fieldPosition="0"/>
    </format>
    <format dxfId="23">
      <pivotArea dataOnly="0" labelOnly="1" outline="0" axis="axisValues" fieldPosition="0"/>
    </format>
    <format dxfId="22">
      <pivotArea grandRow="1" outline="0" collapsedLevelsAreSubtotals="1" fieldPosition="0"/>
    </format>
    <format dxfId="21">
      <pivotArea grandRow="1" outline="0" collapsedLevelsAreSubtotals="1" fieldPosition="0"/>
    </format>
    <format dxfId="20">
      <pivotArea grandRow="1" outline="0" collapsedLevelsAreSubtotals="1" fieldPosition="0"/>
    </format>
  </formats>
  <pivotTableStyleInfo name="PivotStyleLight16" showRowHeaders="1" showColHeaders="1" showRowStripes="0" showColStripes="0" showLastColumn="1"/>
  <filters count="1">
    <filter fld="10" type="valueNotEqual" evalOrder="-1" id="1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91B85B-2EB9-47FF-85A4-9E79BDF7E976}" name="PivotTable2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D23" firstHeaderRow="1" firstDataRow="1" firstDataCol="3" rowPageCount="1" colPageCount="1"/>
  <pivotFields count="46">
    <pivotField showAll="0"/>
    <pivotField axis="axisRow" outline="0" showAll="0" sortType="ascending" defaultSubtotal="0">
      <items count="185">
        <item x="161"/>
        <item x="8"/>
        <item x="129"/>
        <item x="130"/>
        <item x="131"/>
        <item x="162"/>
        <item x="0"/>
        <item x="1"/>
        <item x="2"/>
        <item x="184"/>
        <item x="163"/>
        <item x="174"/>
        <item x="175"/>
        <item x="173"/>
        <item x="143"/>
        <item x="164"/>
        <item x="142"/>
        <item x="10"/>
        <item x="11"/>
        <item x="153"/>
        <item x="12"/>
        <item x="102"/>
        <item x="103"/>
        <item h="1" x="85"/>
        <item x="86"/>
        <item x="54"/>
        <item x="55"/>
        <item x="72"/>
        <item x="73"/>
        <item x="104"/>
        <item x="105"/>
        <item x="13"/>
        <item x="14"/>
        <item x="132"/>
        <item x="165"/>
        <item x="166"/>
        <item x="176"/>
        <item x="144"/>
        <item x="159"/>
        <item x="56"/>
        <item x="15"/>
        <item x="16"/>
        <item x="152"/>
        <item x="154"/>
        <item x="106"/>
        <item x="107"/>
        <item h="1" x="87"/>
        <item x="88"/>
        <item x="89"/>
        <item x="57"/>
        <item x="58"/>
        <item x="74"/>
        <item x="75"/>
        <item x="108"/>
        <item x="109"/>
        <item x="59"/>
        <item x="17"/>
        <item x="18"/>
        <item x="19"/>
        <item x="20"/>
        <item x="21"/>
        <item x="22"/>
        <item x="23"/>
        <item x="24"/>
        <item x="25"/>
        <item x="60"/>
        <item x="133"/>
        <item x="167"/>
        <item x="145"/>
        <item x="160"/>
        <item x="177"/>
        <item x="146"/>
        <item x="26"/>
        <item x="27"/>
        <item x="155"/>
        <item x="28"/>
        <item x="110"/>
        <item x="111"/>
        <item h="1" x="90"/>
        <item x="91"/>
        <item x="92"/>
        <item x="93"/>
        <item x="61"/>
        <item x="62"/>
        <item x="76"/>
        <item x="77"/>
        <item x="112"/>
        <item x="113"/>
        <item x="29"/>
        <item x="30"/>
        <item x="31"/>
        <item x="32"/>
        <item x="33"/>
        <item x="134"/>
        <item x="135"/>
        <item x="141"/>
        <item x="168"/>
        <item x="3"/>
        <item x="178"/>
        <item x="147"/>
        <item x="63"/>
        <item x="114"/>
        <item x="115"/>
        <item x="34"/>
        <item x="35"/>
        <item x="36"/>
        <item x="37"/>
        <item x="94"/>
        <item x="156"/>
        <item x="9"/>
        <item x="116"/>
        <item x="117"/>
        <item h="1" x="95"/>
        <item x="96"/>
        <item x="64"/>
        <item x="65"/>
        <item x="78"/>
        <item x="79"/>
        <item x="118"/>
        <item x="119"/>
        <item x="158"/>
        <item x="38"/>
        <item x="39"/>
        <item x="40"/>
        <item x="136"/>
        <item x="137"/>
        <item x="169"/>
        <item x="4"/>
        <item x="179"/>
        <item x="148"/>
        <item x="66"/>
        <item x="41"/>
        <item x="42"/>
        <item x="80"/>
        <item x="120"/>
        <item x="121"/>
        <item h="1" x="97"/>
        <item x="98"/>
        <item x="67"/>
        <item x="68"/>
        <item x="81"/>
        <item x="82"/>
        <item x="122"/>
        <item x="123"/>
        <item x="43"/>
        <item x="44"/>
        <item x="180"/>
        <item x="149"/>
        <item x="125"/>
        <item x="45"/>
        <item x="46"/>
        <item x="157"/>
        <item x="126"/>
        <item x="124"/>
        <item h="1" x="99"/>
        <item x="100"/>
        <item x="69"/>
        <item x="70"/>
        <item x="83"/>
        <item x="84"/>
        <item x="127"/>
        <item x="128"/>
        <item x="47"/>
        <item x="48"/>
        <item x="170"/>
        <item x="138"/>
        <item x="139"/>
        <item x="171"/>
        <item x="5"/>
        <item x="181"/>
        <item x="150"/>
        <item x="49"/>
        <item x="182"/>
        <item x="50"/>
        <item x="151"/>
        <item x="140"/>
        <item x="183"/>
        <item x="51"/>
        <item x="71"/>
        <item x="172"/>
        <item x="101"/>
        <item x="6"/>
        <item x="52"/>
        <item x="53"/>
        <item x="7"/>
      </items>
    </pivotField>
    <pivotField axis="axisRow" outline="0" showAll="0" sortType="ascending" defaultSubtotal="0">
      <items count="163">
        <item x="6"/>
        <item x="142"/>
        <item x="141"/>
        <item x="52"/>
        <item x="127"/>
        <item x="128"/>
        <item x="130"/>
        <item x="133"/>
        <item x="131"/>
        <item x="132"/>
        <item x="134"/>
        <item x="129"/>
        <item x="0"/>
        <item x="8"/>
        <item x="18"/>
        <item x="135"/>
        <item x="137"/>
        <item x="139"/>
        <item x="138"/>
        <item x="136"/>
        <item x="103"/>
        <item x="93"/>
        <item x="97"/>
        <item x="110"/>
        <item x="101"/>
        <item x="106"/>
        <item x="115"/>
        <item x="78"/>
        <item x="20"/>
        <item x="19"/>
        <item x="9"/>
        <item x="14"/>
        <item x="38"/>
        <item x="25"/>
        <item x="42"/>
        <item x="33"/>
        <item x="71"/>
        <item x="43"/>
        <item x="10"/>
        <item x="15"/>
        <item x="26"/>
        <item x="34"/>
        <item x="29"/>
        <item x="22"/>
        <item x="11"/>
        <item x="27"/>
        <item x="12"/>
        <item x="16"/>
        <item x="40"/>
        <item x="28"/>
        <item x="44"/>
        <item x="35"/>
        <item x="92"/>
        <item x="109"/>
        <item x="100"/>
        <item x="105"/>
        <item x="112"/>
        <item x="96"/>
        <item x="91"/>
        <item x="95"/>
        <item x="108"/>
        <item x="99"/>
        <item x="114"/>
        <item x="104"/>
        <item x="60"/>
        <item x="47"/>
        <item x="62"/>
        <item x="50"/>
        <item x="54"/>
        <item x="57"/>
        <item x="46"/>
        <item x="49"/>
        <item x="59"/>
        <item x="53"/>
        <item x="61"/>
        <item x="56"/>
        <item x="48"/>
        <item x="113"/>
        <item x="55"/>
        <item x="58"/>
        <item x="145"/>
        <item x="148"/>
        <item x="3"/>
        <item x="5"/>
        <item x="4"/>
        <item x="1"/>
        <item x="144"/>
        <item x="150"/>
        <item x="151"/>
        <item x="153"/>
        <item x="149"/>
        <item x="147"/>
        <item x="111"/>
        <item x="107"/>
        <item x="98"/>
        <item x="94"/>
        <item x="116"/>
        <item x="102"/>
        <item x="37"/>
        <item x="32"/>
        <item x="13"/>
        <item x="23"/>
        <item x="24"/>
        <item x="41"/>
        <item x="30"/>
        <item x="45"/>
        <item x="36"/>
        <item x="31"/>
        <item x="83"/>
        <item x="79"/>
        <item x="82"/>
        <item x="154"/>
        <item x="17"/>
        <item x="64"/>
        <item x="66"/>
        <item x="73"/>
        <item x="68"/>
        <item x="75"/>
        <item x="70"/>
        <item x="63"/>
        <item x="65"/>
        <item x="72"/>
        <item x="67"/>
        <item x="74"/>
        <item x="69"/>
        <item x="77"/>
        <item x="80"/>
        <item x="84"/>
        <item x="88"/>
        <item x="90"/>
        <item x="86"/>
        <item x="76"/>
        <item x="87"/>
        <item x="81"/>
        <item x="89"/>
        <item x="85"/>
        <item x="21"/>
        <item x="125"/>
        <item x="121"/>
        <item x="123"/>
        <item x="120"/>
        <item x="118"/>
        <item x="152"/>
        <item x="119"/>
        <item x="2"/>
        <item x="157"/>
        <item x="155"/>
        <item x="161"/>
        <item x="160"/>
        <item x="158"/>
        <item x="156"/>
        <item x="159"/>
        <item x="146"/>
        <item x="51"/>
        <item x="117"/>
        <item x="122"/>
        <item x="143"/>
        <item x="39"/>
        <item x="162"/>
        <item x="124"/>
        <item x="140"/>
        <item x="126"/>
        <item x="7"/>
      </items>
    </pivotField>
    <pivotField showAll="0"/>
    <pivotField axis="axisRow" outline="0" showAll="0" sortType="ascending">
      <items count="24">
        <item x="2"/>
        <item x="17"/>
        <item x="16"/>
        <item x="3"/>
        <item x="4"/>
        <item x="13"/>
        <item x="9"/>
        <item x="5"/>
        <item x="6"/>
        <item x="7"/>
        <item x="10"/>
        <item x="11"/>
        <item x="14"/>
        <item x="15"/>
        <item x="18"/>
        <item x="8"/>
        <item x="0"/>
        <item x="19"/>
        <item x="22"/>
        <item x="20"/>
        <item x="1"/>
        <item x="21"/>
        <item x="12"/>
        <item t="default"/>
      </items>
    </pivotField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164" showAll="0"/>
    <pivotField numFmtId="164" showAll="0"/>
    <pivotField numFmtId="164" showAll="0"/>
    <pivotField numFmtId="164" showAll="0"/>
    <pivotField numFmtId="43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43" showAll="0"/>
    <pivotField numFmtId="43" showAll="0"/>
    <pivotField dataField="1" numFmtId="164" showAll="0"/>
    <pivotField axis="axisPage" multipleItemSelectionAllowed="1" showAll="0">
      <items count="13">
        <item h="1" x="0"/>
        <item x="10"/>
        <item x="1"/>
        <item x="11"/>
        <item x="2"/>
        <item x="6"/>
        <item x="3"/>
        <item x="4"/>
        <item x="8"/>
        <item x="5"/>
        <item x="9"/>
        <item x="7"/>
        <item t="default"/>
      </items>
    </pivotField>
  </pivotFields>
  <rowFields count="3">
    <field x="4"/>
    <field x="1"/>
    <field x="2"/>
  </rowFields>
  <rowItems count="19">
    <i>
      <x v="3"/>
      <x v="1"/>
      <x v="13"/>
    </i>
    <i t="default">
      <x v="3"/>
    </i>
    <i>
      <x v="4"/>
      <x v="17"/>
      <x v="30"/>
    </i>
    <i r="1">
      <x v="40"/>
      <x v="31"/>
    </i>
    <i r="1">
      <x v="72"/>
      <x v="33"/>
    </i>
    <i r="1">
      <x v="90"/>
      <x v="104"/>
    </i>
    <i t="default">
      <x v="4"/>
    </i>
    <i>
      <x v="5"/>
      <x v="21"/>
      <x v="58"/>
    </i>
    <i r="1">
      <x v="77"/>
      <x v="54"/>
    </i>
    <i t="default">
      <x v="5"/>
    </i>
    <i>
      <x v="6"/>
      <x v="22"/>
      <x v="52"/>
    </i>
    <i t="default">
      <x v="6"/>
    </i>
    <i>
      <x v="17"/>
      <x/>
      <x v="156"/>
    </i>
    <i t="default">
      <x v="17"/>
    </i>
    <i>
      <x v="19"/>
      <x v="13"/>
      <x v="111"/>
    </i>
    <i t="default">
      <x v="19"/>
    </i>
    <i>
      <x v="20"/>
      <x v="99"/>
      <x v="8"/>
    </i>
    <i t="default">
      <x v="20"/>
    </i>
    <i t="grand">
      <x/>
    </i>
  </rowItems>
  <colItems count="1">
    <i/>
  </colItems>
  <pageFields count="1">
    <pageField fld="45" hier="-1"/>
  </pageFields>
  <dataFields count="1">
    <dataField name="Sum of TOTAL FORECAST ADDITIONS" fld="44" baseField="0" baseItem="0" numFmtId="164"/>
  </dataFields>
  <formats count="5">
    <format dxfId="6">
      <pivotArea field="4" type="button" dataOnly="0" labelOnly="1" outline="0" axis="axisRow" fieldPosition="0"/>
    </format>
    <format dxfId="5">
      <pivotArea field="2" type="button" dataOnly="0" labelOnly="1" outline="0" axis="axisRow" fieldPosition="2"/>
    </format>
    <format dxfId="4">
      <pivotArea dataOnly="0" labelOnly="1" outline="0" axis="axisValues" fieldPosition="0"/>
    </format>
    <format dxfId="3">
      <pivotArea outline="0" collapsedLevelsAreSubtotals="1" fieldPosition="0"/>
    </format>
    <format dxfId="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88E860-D8DF-4011-99E8-975FF9EC592D}" name="PivotTable5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F4:I115" firstHeaderRow="1" firstDataRow="1" firstDataCol="3" rowPageCount="1" colPageCount="1"/>
  <pivotFields count="46">
    <pivotField showAll="0"/>
    <pivotField axis="axisRow" outline="0" showAll="0" defaultSubtotal="0">
      <items count="185">
        <item x="161"/>
        <item x="8"/>
        <item x="129"/>
        <item x="130"/>
        <item x="131"/>
        <item x="162"/>
        <item x="0"/>
        <item x="1"/>
        <item x="2"/>
        <item x="184"/>
        <item x="163"/>
        <item x="174"/>
        <item x="175"/>
        <item x="173"/>
        <item x="143"/>
        <item x="164"/>
        <item x="142"/>
        <item x="10"/>
        <item x="11"/>
        <item x="153"/>
        <item x="12"/>
        <item x="102"/>
        <item x="103"/>
        <item h="1" x="85"/>
        <item x="86"/>
        <item x="54"/>
        <item x="55"/>
        <item x="72"/>
        <item x="73"/>
        <item x="104"/>
        <item x="105"/>
        <item x="13"/>
        <item x="14"/>
        <item x="132"/>
        <item x="165"/>
        <item x="166"/>
        <item x="176"/>
        <item x="144"/>
        <item x="159"/>
        <item x="56"/>
        <item x="15"/>
        <item x="16"/>
        <item x="152"/>
        <item x="154"/>
        <item x="106"/>
        <item x="107"/>
        <item h="1" x="87"/>
        <item x="88"/>
        <item x="89"/>
        <item x="57"/>
        <item x="58"/>
        <item x="74"/>
        <item x="75"/>
        <item x="108"/>
        <item x="109"/>
        <item x="59"/>
        <item x="17"/>
        <item x="18"/>
        <item x="19"/>
        <item x="20"/>
        <item x="21"/>
        <item x="22"/>
        <item x="23"/>
        <item x="24"/>
        <item x="25"/>
        <item x="60"/>
        <item x="133"/>
        <item x="167"/>
        <item x="145"/>
        <item x="160"/>
        <item x="177"/>
        <item x="146"/>
        <item x="26"/>
        <item x="27"/>
        <item x="155"/>
        <item x="28"/>
        <item x="110"/>
        <item x="111"/>
        <item h="1" x="90"/>
        <item x="91"/>
        <item x="92"/>
        <item x="93"/>
        <item x="61"/>
        <item x="62"/>
        <item x="76"/>
        <item x="77"/>
        <item x="112"/>
        <item x="113"/>
        <item x="29"/>
        <item x="30"/>
        <item x="31"/>
        <item h="1" x="32"/>
        <item x="33"/>
        <item x="134"/>
        <item x="135"/>
        <item x="141"/>
        <item x="168"/>
        <item x="3"/>
        <item x="178"/>
        <item x="147"/>
        <item x="63"/>
        <item x="114"/>
        <item x="115"/>
        <item x="34"/>
        <item x="35"/>
        <item x="36"/>
        <item x="37"/>
        <item x="94"/>
        <item x="156"/>
        <item x="9"/>
        <item x="116"/>
        <item x="117"/>
        <item h="1" x="95"/>
        <item x="96"/>
        <item x="64"/>
        <item x="65"/>
        <item x="78"/>
        <item x="79"/>
        <item x="118"/>
        <item x="119"/>
        <item x="158"/>
        <item x="38"/>
        <item x="39"/>
        <item x="40"/>
        <item x="136"/>
        <item x="137"/>
        <item x="169"/>
        <item x="4"/>
        <item x="179"/>
        <item x="148"/>
        <item x="66"/>
        <item x="41"/>
        <item x="42"/>
        <item x="80"/>
        <item x="120"/>
        <item x="121"/>
        <item h="1" x="97"/>
        <item x="98"/>
        <item x="67"/>
        <item x="68"/>
        <item x="81"/>
        <item x="82"/>
        <item x="122"/>
        <item x="123"/>
        <item x="43"/>
        <item x="44"/>
        <item x="180"/>
        <item x="149"/>
        <item x="125"/>
        <item x="45"/>
        <item x="46"/>
        <item x="157"/>
        <item x="126"/>
        <item x="124"/>
        <item h="1" x="99"/>
        <item x="100"/>
        <item x="69"/>
        <item x="70"/>
        <item x="83"/>
        <item x="84"/>
        <item x="127"/>
        <item x="128"/>
        <item x="47"/>
        <item x="48"/>
        <item x="170"/>
        <item x="138"/>
        <item x="139"/>
        <item x="171"/>
        <item x="5"/>
        <item x="181"/>
        <item x="150"/>
        <item x="49"/>
        <item x="182"/>
        <item x="50"/>
        <item x="151"/>
        <item x="140"/>
        <item x="183"/>
        <item x="51"/>
        <item x="71"/>
        <item x="172"/>
        <item x="101"/>
        <item x="6"/>
        <item x="52"/>
        <item x="53"/>
        <item x="7"/>
      </items>
    </pivotField>
    <pivotField axis="axisRow" outline="0" showAll="0" measureFilter="1" defaultSubtotal="0">
      <items count="163">
        <item x="7"/>
        <item x="0"/>
        <item x="1"/>
        <item x="2"/>
        <item x="3"/>
        <item x="4"/>
        <item x="5"/>
        <item x="6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</items>
    </pivotField>
    <pivotField showAll="0"/>
    <pivotField axis="axisRow" outline="0" showAll="0" sortType="ascending">
      <items count="24">
        <item h="1" x="2"/>
        <item x="17"/>
        <item x="16"/>
        <item x="3"/>
        <item x="4"/>
        <item x="13"/>
        <item x="9"/>
        <item x="5"/>
        <item x="6"/>
        <item x="7"/>
        <item x="10"/>
        <item x="11"/>
        <item x="14"/>
        <item x="15"/>
        <item x="18"/>
        <item x="8"/>
        <item x="0"/>
        <item x="19"/>
        <item x="22"/>
        <item x="20"/>
        <item x="1"/>
        <item x="21"/>
        <item h="1" x="1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164" showAll="0"/>
    <pivotField numFmtId="164" showAll="0"/>
    <pivotField numFmtId="164" showAll="0"/>
    <pivotField numFmtId="164" showAll="0"/>
    <pivotField numFmtId="43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43" showAll="0"/>
    <pivotField numFmtId="43" showAll="0"/>
    <pivotField dataField="1" numFmtId="164" showAll="0"/>
    <pivotField axis="axisPage" multipleItemSelectionAllowed="1" showAll="0">
      <items count="13">
        <item x="0"/>
        <item h="1" x="1"/>
        <item h="1" x="2"/>
        <item h="1" x="3"/>
        <item h="1" x="4"/>
        <item h="1" x="5"/>
        <item h="1" x="6"/>
        <item h="1" x="8"/>
        <item h="1" x="9"/>
        <item h="1" x="10"/>
        <item h="1" x="11"/>
        <item h="1" x="7"/>
        <item t="default"/>
      </items>
    </pivotField>
  </pivotFields>
  <rowFields count="3">
    <field x="4"/>
    <field x="1"/>
    <field x="2"/>
  </rowFields>
  <rowItems count="111">
    <i>
      <x v="4"/>
      <x v="18"/>
      <x v="10"/>
    </i>
    <i r="1">
      <x v="31"/>
      <x v="12"/>
    </i>
    <i r="1">
      <x v="32"/>
      <x v="13"/>
    </i>
    <i r="1">
      <x v="41"/>
      <x v="15"/>
    </i>
    <i r="1">
      <x v="56"/>
      <x v="16"/>
    </i>
    <i r="1">
      <x v="59"/>
      <x v="19"/>
    </i>
    <i r="1">
      <x v="60"/>
      <x v="20"/>
    </i>
    <i r="1">
      <x v="62"/>
      <x v="22"/>
    </i>
    <i r="1">
      <x v="63"/>
      <x v="23"/>
    </i>
    <i r="1">
      <x v="64"/>
      <x v="24"/>
    </i>
    <i r="1">
      <x v="73"/>
      <x v="26"/>
    </i>
    <i r="1">
      <x v="75"/>
      <x v="27"/>
    </i>
    <i r="1">
      <x v="103"/>
      <x v="33"/>
    </i>
    <i r="1">
      <x v="104"/>
      <x v="34"/>
    </i>
    <i r="1">
      <x v="122"/>
      <x v="36"/>
    </i>
    <i r="1">
      <x v="131"/>
      <x v="38"/>
    </i>
    <i r="1">
      <x v="132"/>
      <x v="39"/>
    </i>
    <i r="1">
      <x v="149"/>
      <x v="42"/>
    </i>
    <i r="1">
      <x v="150"/>
      <x v="43"/>
    </i>
    <i r="1">
      <x v="162"/>
      <x v="44"/>
    </i>
    <i r="1">
      <x v="163"/>
      <x v="45"/>
    </i>
    <i t="default">
      <x v="4"/>
    </i>
    <i>
      <x v="5"/>
      <x v="44"/>
      <x v="95"/>
    </i>
    <i r="1">
      <x v="76"/>
      <x v="99"/>
    </i>
    <i r="1">
      <x v="110"/>
      <x v="104"/>
    </i>
    <i r="1">
      <x v="134"/>
      <x v="108"/>
    </i>
    <i t="default">
      <x v="5"/>
    </i>
    <i>
      <x v="6"/>
      <x v="45"/>
      <x v="96"/>
    </i>
    <i r="1">
      <x v="135"/>
      <x v="109"/>
    </i>
    <i t="default">
      <x v="6"/>
    </i>
    <i>
      <x v="7"/>
      <x v="24"/>
      <x v="77"/>
    </i>
    <i r="1">
      <x v="48"/>
      <x v="80"/>
    </i>
    <i r="1">
      <x v="58"/>
      <x v="18"/>
    </i>
    <i r="1">
      <x v="61"/>
      <x v="21"/>
    </i>
    <i r="1">
      <x v="79"/>
      <x v="82"/>
    </i>
    <i r="1">
      <x v="80"/>
      <x v="83"/>
    </i>
    <i r="1">
      <x v="81"/>
      <x v="84"/>
    </i>
    <i r="1">
      <x v="113"/>
      <x v="86"/>
    </i>
    <i r="1">
      <x v="137"/>
      <x v="88"/>
    </i>
    <i r="1">
      <x v="155"/>
      <x v="90"/>
    </i>
    <i t="default">
      <x v="7"/>
    </i>
    <i>
      <x v="8"/>
      <x v="25"/>
      <x v="46"/>
    </i>
    <i r="1">
      <x v="49"/>
      <x v="49"/>
    </i>
    <i r="1">
      <x v="82"/>
      <x v="53"/>
    </i>
    <i r="1">
      <x v="114"/>
      <x v="56"/>
    </i>
    <i r="1">
      <x v="138"/>
      <x v="59"/>
    </i>
    <i r="1">
      <x v="156"/>
      <x v="61"/>
    </i>
    <i t="default">
      <x v="8"/>
    </i>
    <i>
      <x v="9"/>
      <x v="26"/>
      <x v="47"/>
    </i>
    <i r="1">
      <x v="50"/>
      <x v="50"/>
    </i>
    <i r="1">
      <x v="83"/>
      <x v="54"/>
    </i>
    <i r="1">
      <x v="115"/>
      <x v="57"/>
    </i>
    <i r="1">
      <x v="139"/>
      <x v="60"/>
    </i>
    <i r="1">
      <x v="157"/>
      <x v="62"/>
    </i>
    <i t="default">
      <x v="9"/>
    </i>
    <i>
      <x v="10"/>
      <x v="27"/>
      <x v="63"/>
    </i>
    <i r="1">
      <x v="51"/>
      <x v="65"/>
    </i>
    <i r="1">
      <x v="84"/>
      <x v="67"/>
    </i>
    <i r="1">
      <x v="116"/>
      <x v="69"/>
    </i>
    <i r="1">
      <x v="140"/>
      <x v="72"/>
    </i>
    <i r="1">
      <x v="158"/>
      <x v="74"/>
    </i>
    <i t="default">
      <x v="10"/>
    </i>
    <i>
      <x v="11"/>
      <x v="28"/>
      <x v="64"/>
    </i>
    <i r="1">
      <x v="52"/>
      <x v="66"/>
    </i>
    <i r="1">
      <x v="85"/>
      <x v="68"/>
    </i>
    <i r="1">
      <x v="117"/>
      <x v="70"/>
    </i>
    <i r="1">
      <x v="141"/>
      <x v="73"/>
    </i>
    <i r="1">
      <x v="159"/>
      <x v="75"/>
    </i>
    <i t="default">
      <x v="11"/>
    </i>
    <i>
      <x v="12"/>
      <x v="29"/>
      <x v="93"/>
    </i>
    <i r="1">
      <x v="53"/>
      <x v="97"/>
    </i>
    <i r="1">
      <x v="86"/>
      <x v="101"/>
    </i>
    <i r="1">
      <x v="118"/>
      <x v="106"/>
    </i>
    <i r="1">
      <x v="160"/>
      <x v="115"/>
    </i>
    <i t="default">
      <x v="12"/>
    </i>
    <i>
      <x v="13"/>
      <x v="30"/>
      <x v="94"/>
    </i>
    <i r="1">
      <x v="54"/>
      <x v="98"/>
    </i>
    <i r="1">
      <x v="87"/>
      <x v="102"/>
    </i>
    <i r="1">
      <x v="119"/>
      <x v="107"/>
    </i>
    <i r="1">
      <x v="143"/>
      <x v="111"/>
    </i>
    <i r="1">
      <x v="161"/>
      <x v="116"/>
    </i>
    <i t="default">
      <x v="13"/>
    </i>
    <i>
      <x v="15"/>
      <x v="93"/>
      <x v="121"/>
    </i>
    <i r="1">
      <x v="94"/>
      <x v="122"/>
    </i>
    <i r="1">
      <x v="164"/>
      <x v="152"/>
    </i>
    <i t="default">
      <x v="15"/>
    </i>
    <i>
      <x v="16"/>
      <x v="6"/>
      <x v="1"/>
    </i>
    <i r="1">
      <x v="7"/>
      <x v="2"/>
    </i>
    <i r="1">
      <x v="8"/>
      <x v="3"/>
    </i>
    <i r="1">
      <x v="34"/>
      <x v="147"/>
    </i>
    <i r="1">
      <x v="96"/>
      <x v="150"/>
    </i>
    <i r="1">
      <x v="126"/>
      <x v="151"/>
    </i>
    <i r="1">
      <x v="167"/>
      <x v="153"/>
    </i>
    <i t="default">
      <x v="16"/>
    </i>
    <i>
      <x v="17"/>
      <x v="172"/>
      <x v="162"/>
    </i>
    <i t="default">
      <x v="17"/>
    </i>
    <i>
      <x v="18"/>
      <x v="12"/>
      <x v="155"/>
    </i>
    <i r="1">
      <x v="36"/>
      <x v="156"/>
    </i>
    <i r="1">
      <x v="70"/>
      <x v="157"/>
    </i>
    <i r="1">
      <x v="98"/>
      <x v="158"/>
    </i>
    <i r="1">
      <x v="128"/>
      <x v="159"/>
    </i>
    <i r="1">
      <x v="146"/>
      <x v="160"/>
    </i>
    <i r="1">
      <x v="169"/>
      <x v="161"/>
    </i>
    <i t="default">
      <x v="18"/>
    </i>
    <i>
      <x v="20"/>
      <x v="14"/>
      <x v="127"/>
    </i>
    <i r="1">
      <x v="37"/>
      <x v="128"/>
    </i>
    <i r="1">
      <x v="129"/>
      <x v="132"/>
    </i>
    <i r="1">
      <x v="147"/>
      <x v="133"/>
    </i>
    <i r="1">
      <x v="170"/>
      <x v="134"/>
    </i>
    <i t="default">
      <x v="20"/>
    </i>
    <i t="grand">
      <x/>
    </i>
  </rowItems>
  <colItems count="1">
    <i/>
  </colItems>
  <pageFields count="1">
    <pageField fld="45" hier="-1"/>
  </pageFields>
  <dataFields count="1">
    <dataField name="Sum of TOTAL FORECAST ADDITIONS" fld="44" baseField="0" baseItem="0" numFmtId="164"/>
  </dataFields>
  <formats count="7">
    <format dxfId="13">
      <pivotArea dataOnly="0" labelOnly="1" outline="0" axis="axisValues" fieldPosition="0"/>
    </format>
    <format dxfId="12">
      <pivotArea field="4" type="button" dataOnly="0" labelOnly="1" outline="0" axis="axisRow" fieldPosition="0"/>
    </format>
    <format dxfId="11">
      <pivotArea field="1" type="button" dataOnly="0" labelOnly="1" outline="0" axis="axisRow" fieldPosition="1"/>
    </format>
    <format dxfId="10">
      <pivotArea field="2" type="button" dataOnly="0" labelOnly="1" outline="0" axis="axisRow" fieldPosition="2"/>
    </format>
    <format dxfId="9">
      <pivotArea dataOnly="0" labelOnly="1" outline="0" axis="axisValues" fieldPosition="0"/>
    </format>
    <format dxfId="8">
      <pivotArea outline="0" collapsedLevelsAreSubtotals="1" fieldPosition="0"/>
    </format>
    <format dxfId="7">
      <pivotArea dataOnly="0" labelOnly="1" outline="0" axis="axisValues" fieldPosition="0"/>
    </format>
  </formats>
  <pivotTableStyleInfo name="PivotStyleLight16" showRowHeaders="1" showColHeaders="1" showRowStripes="0" showColStripes="0" showLastColumn="1"/>
  <filters count="1">
    <filter fld="2" type="valueNotEqual" evalOrder="-1" id="13" iMeasureFld="0">
      <autoFilter ref="A1">
        <filterColumn colId="0">
          <customFilters>
            <customFilter operator="notEqual" val="0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CA8A2D-0B5B-44DE-A835-CF64F380B5DE}" name="PivotTable2" cacheId="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1:D11" firstHeaderRow="1" firstDataRow="1" firstDataCol="3"/>
  <pivotFields count="46">
    <pivotField showAll="0"/>
    <pivotField axis="axisRow" outline="0" showAll="0" defaultSubtotal="0">
      <items count="185">
        <item h="1" x="161"/>
        <item h="1" x="8"/>
        <item h="1" x="129"/>
        <item h="1" x="130"/>
        <item h="1" x="131"/>
        <item h="1" x="162"/>
        <item h="1" x="0"/>
        <item h="1" x="1"/>
        <item h="1" x="2"/>
        <item h="1" x="184"/>
        <item h="1" x="163"/>
        <item h="1" x="174"/>
        <item h="1" x="175"/>
        <item h="1" x="173"/>
        <item h="1" x="143"/>
        <item h="1" x="164"/>
        <item h="1" x="142"/>
        <item h="1" x="10"/>
        <item h="1" x="11"/>
        <item h="1" x="153"/>
        <item h="1" x="12"/>
        <item h="1" x="102"/>
        <item h="1" x="103"/>
        <item x="85"/>
        <item h="1" x="86"/>
        <item h="1" x="54"/>
        <item h="1" x="55"/>
        <item h="1" x="72"/>
        <item h="1" x="73"/>
        <item h="1" x="104"/>
        <item h="1" x="105"/>
        <item h="1" x="13"/>
        <item h="1" x="14"/>
        <item h="1" x="132"/>
        <item h="1" x="165"/>
        <item h="1" x="166"/>
        <item h="1" x="176"/>
        <item h="1" x="144"/>
        <item h="1" x="159"/>
        <item h="1" x="56"/>
        <item h="1" x="15"/>
        <item h="1" x="16"/>
        <item h="1" x="152"/>
        <item h="1" x="154"/>
        <item h="1" x="106"/>
        <item h="1" x="107"/>
        <item x="87"/>
        <item h="1" x="88"/>
        <item h="1" x="89"/>
        <item h="1" x="57"/>
        <item h="1" x="58"/>
        <item h="1" x="74"/>
        <item h="1" x="75"/>
        <item h="1" x="108"/>
        <item h="1" x="109"/>
        <item h="1" x="59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60"/>
        <item h="1" x="133"/>
        <item h="1" x="167"/>
        <item h="1" x="145"/>
        <item h="1" x="160"/>
        <item h="1" x="177"/>
        <item h="1" x="146"/>
        <item h="1" x="26"/>
        <item h="1" x="27"/>
        <item h="1" x="155"/>
        <item h="1" x="28"/>
        <item h="1" x="110"/>
        <item h="1" x="111"/>
        <item x="90"/>
        <item h="1" x="91"/>
        <item h="1" x="92"/>
        <item h="1" x="93"/>
        <item h="1" x="61"/>
        <item h="1" x="62"/>
        <item h="1" x="76"/>
        <item h="1" x="77"/>
        <item h="1" x="112"/>
        <item h="1" x="113"/>
        <item h="1" x="29"/>
        <item h="1" x="30"/>
        <item h="1" x="31"/>
        <item x="32"/>
        <item h="1" x="33"/>
        <item h="1" x="134"/>
        <item h="1" x="135"/>
        <item h="1" x="141"/>
        <item h="1" x="168"/>
        <item h="1" x="3"/>
        <item h="1" x="178"/>
        <item h="1" x="147"/>
        <item h="1" x="63"/>
        <item h="1" x="114"/>
        <item h="1" x="115"/>
        <item h="1" x="34"/>
        <item h="1" x="35"/>
        <item h="1" x="36"/>
        <item h="1" x="37"/>
        <item h="1" x="94"/>
        <item h="1" x="156"/>
        <item h="1" x="9"/>
        <item h="1" x="116"/>
        <item h="1" x="117"/>
        <item x="95"/>
        <item h="1" x="96"/>
        <item h="1" x="64"/>
        <item h="1" x="65"/>
        <item h="1" x="78"/>
        <item h="1" x="79"/>
        <item h="1" x="118"/>
        <item h="1" x="119"/>
        <item h="1" x="158"/>
        <item h="1" x="38"/>
        <item h="1" x="39"/>
        <item h="1" x="40"/>
        <item h="1" x="136"/>
        <item h="1" x="137"/>
        <item h="1" x="169"/>
        <item h="1" x="4"/>
        <item h="1" x="179"/>
        <item h="1" x="148"/>
        <item h="1" x="66"/>
        <item h="1" x="41"/>
        <item h="1" x="42"/>
        <item h="1" x="80"/>
        <item h="1" x="120"/>
        <item h="1" x="121"/>
        <item x="97"/>
        <item h="1" x="98"/>
        <item h="1" x="67"/>
        <item h="1" x="68"/>
        <item h="1" x="81"/>
        <item h="1" x="82"/>
        <item h="1" x="122"/>
        <item h="1" x="123"/>
        <item h="1" x="43"/>
        <item h="1" x="44"/>
        <item h="1" x="180"/>
        <item h="1" x="149"/>
        <item h="1" x="125"/>
        <item h="1" x="45"/>
        <item h="1" x="46"/>
        <item h="1" x="157"/>
        <item h="1" x="126"/>
        <item h="1" x="124"/>
        <item x="99"/>
        <item h="1" x="100"/>
        <item h="1" x="69"/>
        <item h="1" x="70"/>
        <item h="1" x="83"/>
        <item h="1" x="84"/>
        <item h="1" x="127"/>
        <item h="1" x="128"/>
        <item h="1" x="47"/>
        <item h="1" x="48"/>
        <item h="1" x="170"/>
        <item h="1" x="138"/>
        <item h="1" x="139"/>
        <item h="1" x="171"/>
        <item h="1" x="5"/>
        <item h="1" x="181"/>
        <item h="1" x="150"/>
        <item h="1" x="49"/>
        <item h="1" x="182"/>
        <item h="1" x="50"/>
        <item h="1" x="151"/>
        <item h="1" x="140"/>
        <item h="1" x="183"/>
        <item h="1" x="51"/>
        <item h="1" x="71"/>
        <item h="1" x="172"/>
        <item h="1" x="101"/>
        <item h="1" x="6"/>
        <item h="1" x="52"/>
        <item h="1" x="53"/>
        <item h="1" x="7"/>
      </items>
    </pivotField>
    <pivotField axis="axisRow" outline="0" showAll="0" defaultSubtotal="0">
      <items count="163">
        <item x="6"/>
        <item x="142"/>
        <item x="141"/>
        <item x="52"/>
        <item x="127"/>
        <item x="128"/>
        <item x="130"/>
        <item x="133"/>
        <item x="131"/>
        <item x="132"/>
        <item x="134"/>
        <item x="129"/>
        <item x="0"/>
        <item x="8"/>
        <item x="18"/>
        <item x="135"/>
        <item x="137"/>
        <item x="139"/>
        <item x="138"/>
        <item x="136"/>
        <item x="103"/>
        <item x="93"/>
        <item x="97"/>
        <item x="110"/>
        <item x="101"/>
        <item x="106"/>
        <item x="115"/>
        <item x="78"/>
        <item x="20"/>
        <item x="19"/>
        <item x="9"/>
        <item x="14"/>
        <item x="38"/>
        <item x="25"/>
        <item x="42"/>
        <item x="33"/>
        <item x="71"/>
        <item x="43"/>
        <item x="10"/>
        <item x="15"/>
        <item x="26"/>
        <item x="34"/>
        <item x="29"/>
        <item x="22"/>
        <item x="11"/>
        <item x="27"/>
        <item x="12"/>
        <item x="16"/>
        <item x="40"/>
        <item x="28"/>
        <item x="44"/>
        <item x="35"/>
        <item x="92"/>
        <item x="109"/>
        <item x="100"/>
        <item x="105"/>
        <item x="112"/>
        <item x="96"/>
        <item x="91"/>
        <item x="95"/>
        <item x="108"/>
        <item x="99"/>
        <item x="114"/>
        <item x="104"/>
        <item x="60"/>
        <item x="47"/>
        <item x="62"/>
        <item x="50"/>
        <item x="54"/>
        <item x="57"/>
        <item x="46"/>
        <item x="49"/>
        <item x="59"/>
        <item x="53"/>
        <item x="61"/>
        <item x="56"/>
        <item x="48"/>
        <item x="113"/>
        <item x="55"/>
        <item x="58"/>
        <item x="145"/>
        <item x="148"/>
        <item x="3"/>
        <item x="5"/>
        <item x="4"/>
        <item x="1"/>
        <item x="144"/>
        <item x="150"/>
        <item x="151"/>
        <item x="153"/>
        <item x="149"/>
        <item x="147"/>
        <item x="111"/>
        <item x="107"/>
        <item x="98"/>
        <item x="94"/>
        <item x="116"/>
        <item x="102"/>
        <item x="37"/>
        <item x="32"/>
        <item x="13"/>
        <item x="23"/>
        <item x="24"/>
        <item x="41"/>
        <item x="30"/>
        <item x="45"/>
        <item x="36"/>
        <item x="31"/>
        <item x="83"/>
        <item x="79"/>
        <item x="82"/>
        <item x="154"/>
        <item x="17"/>
        <item x="64"/>
        <item x="66"/>
        <item x="73"/>
        <item x="68"/>
        <item x="75"/>
        <item x="70"/>
        <item x="63"/>
        <item x="65"/>
        <item x="72"/>
        <item x="67"/>
        <item x="74"/>
        <item x="69"/>
        <item x="77"/>
        <item x="80"/>
        <item x="84"/>
        <item x="88"/>
        <item x="90"/>
        <item x="86"/>
        <item x="76"/>
        <item x="87"/>
        <item x="81"/>
        <item x="89"/>
        <item x="85"/>
        <item x="21"/>
        <item x="125"/>
        <item x="121"/>
        <item x="123"/>
        <item x="120"/>
        <item x="118"/>
        <item x="152"/>
        <item x="119"/>
        <item x="2"/>
        <item x="157"/>
        <item x="155"/>
        <item x="161"/>
        <item x="160"/>
        <item x="158"/>
        <item x="156"/>
        <item x="159"/>
        <item x="146"/>
        <item x="51"/>
        <item x="117"/>
        <item x="122"/>
        <item x="143"/>
        <item x="39"/>
        <item x="162"/>
        <item x="124"/>
        <item x="140"/>
        <item x="126"/>
        <item x="7"/>
      </items>
    </pivotField>
    <pivotField showAll="0"/>
    <pivotField axis="axisRow" outline="0" showAll="0">
      <items count="24">
        <item h="1" x="2"/>
        <item x="17"/>
        <item x="16"/>
        <item x="3"/>
        <item x="4"/>
        <item x="13"/>
        <item x="9"/>
        <item x="5"/>
        <item x="6"/>
        <item x="7"/>
        <item x="10"/>
        <item x="11"/>
        <item x="14"/>
        <item x="15"/>
        <item x="18"/>
        <item x="8"/>
        <item x="0"/>
        <item x="19"/>
        <item x="22"/>
        <item x="20"/>
        <item x="1"/>
        <item x="21"/>
        <item x="12"/>
        <item t="default"/>
      </items>
    </pivotField>
    <pivotField showAll="0"/>
    <pivotField showAll="0"/>
    <pivotField showAll="0"/>
    <pivotField showAll="0"/>
    <pivotField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numFmtId="43" showAll="0"/>
    <pivotField dataField="1" numFmtId="43" showAll="0"/>
    <pivotField showAll="0"/>
  </pivotFields>
  <rowFields count="3">
    <field x="4"/>
    <field x="1"/>
    <field x="2"/>
  </rowFields>
  <rowItems count="10">
    <i>
      <x v="4"/>
      <x v="91"/>
      <x v="107"/>
    </i>
    <i t="default">
      <x v="4"/>
    </i>
    <i>
      <x v="7"/>
      <x v="23"/>
      <x v="131"/>
    </i>
    <i r="1">
      <x v="46"/>
      <x v="27"/>
    </i>
    <i r="1">
      <x v="78"/>
      <x v="133"/>
    </i>
    <i r="1">
      <x v="112"/>
      <x v="135"/>
    </i>
    <i r="1">
      <x v="136"/>
      <x v="132"/>
    </i>
    <i r="1">
      <x v="154"/>
      <x v="134"/>
    </i>
    <i t="default">
      <x v="7"/>
    </i>
    <i t="grand">
      <x/>
    </i>
  </rowItems>
  <colItems count="1">
    <i/>
  </colItems>
  <dataFields count="1">
    <dataField name="Sum of TOTAL FORECAST ADDITIONS" fld="44" baseField="0" baseItem="0" numFmtId="164"/>
  </dataFields>
  <formats count="2">
    <format dxfId="1">
      <pivotArea outline="0" collapsedLevelsAreSubtotals="1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FDD789-3A66-413A-AF20-073101CE917C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29" firstHeaderRow="1" firstDataRow="1" firstDataCol="3"/>
  <pivotFields count="21">
    <pivotField showAll="0"/>
    <pivotField showAll="0"/>
    <pivotField showAll="0"/>
    <pivotField showAll="0"/>
    <pivotField showAll="0"/>
    <pivotField showAll="0"/>
    <pivotField axis="axisRow" outline="0" showAll="0" defaultSubtotal="0">
      <items count="15">
        <item x="11"/>
        <item x="0"/>
        <item x="2"/>
        <item x="6"/>
        <item x="12"/>
        <item x="3"/>
        <item x="4"/>
        <item x="5"/>
        <item x="8"/>
        <item x="7"/>
        <item x="9"/>
        <item x="10"/>
        <item x="13"/>
        <item x="14"/>
        <item x="1"/>
      </items>
    </pivotField>
    <pivotField showAll="0"/>
    <pivotField axis="axisRow" outline="0" showAll="0">
      <items count="6">
        <item x="0"/>
        <item x="2"/>
        <item x="3"/>
        <item x="4"/>
        <item x="1"/>
        <item t="default"/>
      </items>
    </pivotField>
    <pivotField showAll="0"/>
    <pivotField axis="axisRow" outline="0" showAll="0" defaultSubtotal="0">
      <items count="2">
        <item x="1"/>
        <item x="0"/>
      </items>
    </pivotField>
    <pivotField showAll="0"/>
    <pivotField showAll="0"/>
    <pivotField numFmtId="14" showAll="0"/>
    <pivotField numFmtId="14" showAll="0"/>
    <pivotField showAll="0"/>
    <pivotField showAll="0"/>
    <pivotField showAll="0"/>
    <pivotField dataField="1" numFmtId="8" showAll="0"/>
    <pivotField showAll="0"/>
    <pivotField numFmtId="8" showAll="0"/>
  </pivotFields>
  <rowFields count="3">
    <field x="8"/>
    <field x="10"/>
    <field x="6"/>
  </rowFields>
  <rowItems count="26">
    <i>
      <x/>
      <x v="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2"/>
    </i>
    <i r="2">
      <x v="13"/>
    </i>
    <i t="default">
      <x/>
    </i>
    <i>
      <x v="1"/>
      <x v="1"/>
      <x v="6"/>
    </i>
    <i r="2">
      <x v="11"/>
    </i>
    <i t="default">
      <x v="1"/>
    </i>
    <i>
      <x v="2"/>
      <x v="1"/>
      <x v="2"/>
    </i>
    <i r="2">
      <x v="3"/>
    </i>
    <i r="2">
      <x v="4"/>
    </i>
    <i r="2">
      <x v="5"/>
    </i>
    <i t="default">
      <x v="2"/>
    </i>
    <i>
      <x v="3"/>
      <x v="1"/>
      <x v="10"/>
    </i>
    <i t="default">
      <x v="3"/>
    </i>
    <i>
      <x v="4"/>
      <x/>
      <x v="14"/>
    </i>
    <i t="default">
      <x v="4"/>
    </i>
    <i t="grand">
      <x/>
    </i>
  </rowItems>
  <colItems count="1">
    <i/>
  </colItems>
  <dataFields count="1">
    <dataField name="Sum of Book Amount" fld="1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ivotTable" Target="../pivotTables/pivotTable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../../../../../../../../Regulatory%20Counsel/Shared/2024%20UNSG%20Rate%20Case%20(24-0237)/UDR's/FINAL/Workpapers/Pro%20Forma%20-%20Updated/Original%20Copies/Support%20not%20included/Forecast%20UNSG%20-Helen%20Updated.xlsx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7.bin"/><Relationship Id="rId1" Type="http://schemas.openxmlformats.org/officeDocument/2006/relationships/pivotTable" Target="../pivotTables/pivotTable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F1B9-7553-4167-9F3D-94FD7F0BC179}">
  <sheetPr>
    <pageSetUpPr fitToPage="1"/>
  </sheetPr>
  <dimension ref="A1:J71"/>
  <sheetViews>
    <sheetView zoomScale="90" zoomScaleNormal="90" workbookViewId="0"/>
  </sheetViews>
  <sheetFormatPr defaultColWidth="9.140625" defaultRowHeight="15" x14ac:dyDescent="0.25"/>
  <cols>
    <col min="1" max="1" width="20.7109375" style="4" customWidth="1"/>
    <col min="2" max="2" width="40.7109375" style="4" customWidth="1"/>
    <col min="3" max="4" width="15.7109375" style="4" customWidth="1"/>
    <col min="5" max="5" width="9.140625" style="4"/>
    <col min="6" max="6" width="12.7109375" style="4" bestFit="1" customWidth="1"/>
    <col min="7" max="7" width="10" style="4" bestFit="1" customWidth="1"/>
    <col min="8" max="8" width="12.7109375" style="4" bestFit="1" customWidth="1"/>
    <col min="9" max="9" width="22.42578125" style="4" bestFit="1" customWidth="1"/>
    <col min="10" max="16384" width="9.140625" style="4"/>
  </cols>
  <sheetData>
    <row r="1" spans="1:10" x14ac:dyDescent="0.25">
      <c r="A1" s="325" t="s">
        <v>2222</v>
      </c>
      <c r="B1" s="326"/>
      <c r="C1" s="326"/>
      <c r="D1" s="326"/>
    </row>
    <row r="2" spans="1:10" x14ac:dyDescent="0.25">
      <c r="A2" s="439" t="s">
        <v>378</v>
      </c>
      <c r="B2" s="439"/>
      <c r="C2" s="439"/>
      <c r="D2" s="439"/>
    </row>
    <row r="3" spans="1:10" x14ac:dyDescent="0.25">
      <c r="A3" s="325" t="s">
        <v>2223</v>
      </c>
      <c r="B3" s="326"/>
      <c r="C3" s="326"/>
      <c r="D3" s="326"/>
    </row>
    <row r="4" spans="1:10" x14ac:dyDescent="0.25">
      <c r="A4" s="327"/>
      <c r="B4" s="327"/>
      <c r="C4" s="327"/>
      <c r="D4" s="56"/>
      <c r="E4" s="56"/>
      <c r="F4" s="57"/>
    </row>
    <row r="5" spans="1:10" x14ac:dyDescent="0.25">
      <c r="A5" s="327"/>
      <c r="B5" s="327"/>
      <c r="C5" s="327"/>
      <c r="D5" s="327"/>
    </row>
    <row r="6" spans="1:10" ht="27" customHeight="1" x14ac:dyDescent="0.25">
      <c r="A6" s="328"/>
      <c r="B6" s="327"/>
      <c r="C6" s="327"/>
      <c r="D6" s="442" t="s">
        <v>2691</v>
      </c>
      <c r="E6" s="442"/>
      <c r="F6" s="442"/>
      <c r="G6" s="442"/>
      <c r="H6" s="442"/>
      <c r="I6" s="442"/>
      <c r="J6" s="432"/>
    </row>
    <row r="7" spans="1:10" x14ac:dyDescent="0.25">
      <c r="A7" s="329" t="s">
        <v>379</v>
      </c>
      <c r="B7" s="332" t="s">
        <v>380</v>
      </c>
      <c r="C7" s="327"/>
      <c r="D7" s="433"/>
      <c r="E7" s="432"/>
      <c r="F7" s="432"/>
      <c r="G7" s="432"/>
      <c r="H7" s="432"/>
      <c r="I7" s="432"/>
      <c r="J7" s="432"/>
    </row>
    <row r="8" spans="1:10" x14ac:dyDescent="0.25">
      <c r="A8" s="329" t="s">
        <v>381</v>
      </c>
      <c r="B8" s="330" t="s">
        <v>382</v>
      </c>
      <c r="C8" s="331"/>
      <c r="D8" s="327"/>
    </row>
    <row r="9" spans="1:10" x14ac:dyDescent="0.25">
      <c r="A9" s="329" t="s">
        <v>383</v>
      </c>
      <c r="B9" s="332" t="s">
        <v>2687</v>
      </c>
      <c r="C9" s="327"/>
      <c r="D9" s="327"/>
    </row>
    <row r="10" spans="1:10" x14ac:dyDescent="0.25">
      <c r="A10" s="329" t="s">
        <v>384</v>
      </c>
      <c r="B10" s="330" t="s">
        <v>2688</v>
      </c>
      <c r="C10" s="327"/>
      <c r="D10" s="327"/>
    </row>
    <row r="11" spans="1:10" x14ac:dyDescent="0.25">
      <c r="A11" s="329" t="s">
        <v>385</v>
      </c>
      <c r="B11" s="330"/>
      <c r="C11" s="327"/>
      <c r="D11" s="327"/>
    </row>
    <row r="12" spans="1:10" x14ac:dyDescent="0.25">
      <c r="A12" s="329" t="s">
        <v>386</v>
      </c>
      <c r="B12" s="330"/>
      <c r="C12" s="327"/>
      <c r="D12" s="327"/>
    </row>
    <row r="13" spans="1:10" x14ac:dyDescent="0.25">
      <c r="A13" s="327"/>
      <c r="B13" s="327"/>
      <c r="C13" s="327"/>
      <c r="D13" s="327"/>
    </row>
    <row r="14" spans="1:10" x14ac:dyDescent="0.25">
      <c r="A14" s="327"/>
      <c r="B14" s="327"/>
      <c r="C14" s="327"/>
      <c r="D14" s="327"/>
    </row>
    <row r="15" spans="1:10" x14ac:dyDescent="0.25">
      <c r="A15" s="333" t="s">
        <v>354</v>
      </c>
      <c r="B15" s="334"/>
      <c r="C15" s="335"/>
      <c r="D15" s="335"/>
    </row>
    <row r="16" spans="1:10" x14ac:dyDescent="0.25">
      <c r="A16" s="336" t="s">
        <v>389</v>
      </c>
      <c r="B16" s="337" t="s">
        <v>390</v>
      </c>
      <c r="C16" s="336" t="s">
        <v>391</v>
      </c>
      <c r="D16" s="336" t="s">
        <v>392</v>
      </c>
    </row>
    <row r="17" spans="1:9" x14ac:dyDescent="0.25">
      <c r="A17" s="350"/>
      <c r="B17" s="385"/>
      <c r="C17" s="350"/>
      <c r="D17" s="350"/>
      <c r="F17" s="352" t="s">
        <v>2225</v>
      </c>
      <c r="G17" s="352" t="s">
        <v>2226</v>
      </c>
      <c r="H17" s="352"/>
      <c r="I17" s="352" t="s">
        <v>2233</v>
      </c>
    </row>
    <row r="18" spans="1:9" x14ac:dyDescent="0.25">
      <c r="A18" s="350" t="s">
        <v>393</v>
      </c>
      <c r="B18" s="353" t="s">
        <v>394</v>
      </c>
      <c r="C18" s="339"/>
      <c r="D18" s="339"/>
      <c r="F18" s="347">
        <f>SUM(C19:C38)</f>
        <v>25239598</v>
      </c>
      <c r="G18" s="347">
        <f>D31+D38</f>
        <v>123384</v>
      </c>
      <c r="H18" s="347">
        <f>F18-G18</f>
        <v>25116214</v>
      </c>
      <c r="I18" s="347">
        <f>H18-'2. Lead Schedule Formulas'!G168</f>
        <v>0.30999999865889549</v>
      </c>
    </row>
    <row r="19" spans="1:9" x14ac:dyDescent="0.25">
      <c r="A19" s="341" t="s">
        <v>2219</v>
      </c>
      <c r="B19" s="338" t="s">
        <v>1745</v>
      </c>
      <c r="C19" s="381">
        <v>1361035</v>
      </c>
      <c r="D19" s="381"/>
    </row>
    <row r="20" spans="1:9" x14ac:dyDescent="0.25">
      <c r="A20" s="341" t="s">
        <v>1760</v>
      </c>
      <c r="B20" s="338" t="s">
        <v>1726</v>
      </c>
      <c r="C20" s="381">
        <v>15057</v>
      </c>
      <c r="D20" s="381"/>
    </row>
    <row r="21" spans="1:9" x14ac:dyDescent="0.25">
      <c r="A21" s="341" t="s">
        <v>2674</v>
      </c>
      <c r="B21" s="338" t="s">
        <v>1725</v>
      </c>
      <c r="C21" s="381">
        <v>25797</v>
      </c>
      <c r="D21" s="381"/>
    </row>
    <row r="22" spans="1:9" x14ac:dyDescent="0.25">
      <c r="A22" s="340" t="s">
        <v>1761</v>
      </c>
      <c r="B22" s="354" t="s">
        <v>1737</v>
      </c>
      <c r="C22" s="381">
        <v>9425752</v>
      </c>
      <c r="D22" s="381"/>
    </row>
    <row r="23" spans="1:9" x14ac:dyDescent="0.25">
      <c r="A23" s="340" t="s">
        <v>1762</v>
      </c>
      <c r="B23" s="354" t="s">
        <v>1734</v>
      </c>
      <c r="C23" s="381">
        <v>154988</v>
      </c>
      <c r="D23" s="381"/>
    </row>
    <row r="24" spans="1:9" x14ac:dyDescent="0.25">
      <c r="A24" s="340" t="s">
        <v>1763</v>
      </c>
      <c r="B24" s="354" t="s">
        <v>1733</v>
      </c>
      <c r="C24" s="381">
        <v>190472</v>
      </c>
      <c r="D24" s="381"/>
    </row>
    <row r="25" spans="1:9" x14ac:dyDescent="0.25">
      <c r="A25" s="340" t="s">
        <v>1764</v>
      </c>
      <c r="B25" s="354" t="s">
        <v>48</v>
      </c>
      <c r="C25" s="381">
        <v>4800095</v>
      </c>
      <c r="D25" s="381"/>
    </row>
    <row r="26" spans="1:9" x14ac:dyDescent="0.25">
      <c r="A26" s="340" t="s">
        <v>1765</v>
      </c>
      <c r="B26" s="354" t="s">
        <v>395</v>
      </c>
      <c r="C26" s="381">
        <v>1867380</v>
      </c>
      <c r="D26" s="381"/>
    </row>
    <row r="27" spans="1:9" x14ac:dyDescent="0.25">
      <c r="A27" s="340" t="s">
        <v>1766</v>
      </c>
      <c r="B27" s="338" t="s">
        <v>1360</v>
      </c>
      <c r="C27" s="381">
        <v>737309</v>
      </c>
      <c r="D27" s="381"/>
    </row>
    <row r="28" spans="1:9" x14ac:dyDescent="0.25">
      <c r="A28" s="340" t="s">
        <v>1767</v>
      </c>
      <c r="B28" s="338" t="s">
        <v>1732</v>
      </c>
      <c r="C28" s="381">
        <v>165650</v>
      </c>
      <c r="D28" s="381"/>
    </row>
    <row r="29" spans="1:9" x14ac:dyDescent="0.25">
      <c r="A29" s="341" t="s">
        <v>1768</v>
      </c>
      <c r="B29" s="338" t="s">
        <v>1731</v>
      </c>
      <c r="C29" s="381">
        <v>198175</v>
      </c>
      <c r="D29" s="381"/>
    </row>
    <row r="30" spans="1:9" x14ac:dyDescent="0.25">
      <c r="A30" s="341" t="s">
        <v>1769</v>
      </c>
      <c r="B30" s="338" t="s">
        <v>1730</v>
      </c>
      <c r="C30" s="381">
        <v>74556</v>
      </c>
      <c r="D30" s="381"/>
    </row>
    <row r="31" spans="1:9" x14ac:dyDescent="0.25">
      <c r="A31" s="340" t="s">
        <v>2220</v>
      </c>
      <c r="B31" s="354" t="s">
        <v>1727</v>
      </c>
      <c r="C31" s="381"/>
      <c r="D31" s="381">
        <v>370</v>
      </c>
    </row>
    <row r="32" spans="1:9" x14ac:dyDescent="0.25">
      <c r="A32" s="340" t="s">
        <v>1770</v>
      </c>
      <c r="B32" s="354" t="s">
        <v>1725</v>
      </c>
      <c r="C32" s="381">
        <v>791434</v>
      </c>
      <c r="D32" s="381"/>
    </row>
    <row r="33" spans="1:9" x14ac:dyDescent="0.25">
      <c r="A33" s="340" t="s">
        <v>396</v>
      </c>
      <c r="B33" s="354" t="s">
        <v>1724</v>
      </c>
      <c r="C33" s="381">
        <v>769776</v>
      </c>
      <c r="D33" s="381"/>
    </row>
    <row r="34" spans="1:9" x14ac:dyDescent="0.25">
      <c r="A34" s="340" t="s">
        <v>397</v>
      </c>
      <c r="B34" s="354" t="s">
        <v>108</v>
      </c>
      <c r="C34" s="381">
        <v>2943994</v>
      </c>
      <c r="D34" s="381"/>
    </row>
    <row r="35" spans="1:9" x14ac:dyDescent="0.25">
      <c r="A35" s="340" t="s">
        <v>1771</v>
      </c>
      <c r="B35" s="338" t="s">
        <v>62</v>
      </c>
      <c r="C35" s="381">
        <v>614832</v>
      </c>
      <c r="D35" s="381"/>
    </row>
    <row r="36" spans="1:9" x14ac:dyDescent="0.25">
      <c r="A36" s="340" t="s">
        <v>1772</v>
      </c>
      <c r="B36" s="338" t="s">
        <v>1722</v>
      </c>
      <c r="C36" s="381">
        <v>1008093</v>
      </c>
      <c r="D36" s="381"/>
    </row>
    <row r="37" spans="1:9" x14ac:dyDescent="0.25">
      <c r="A37" s="340" t="s">
        <v>398</v>
      </c>
      <c r="B37" s="338" t="s">
        <v>1721</v>
      </c>
      <c r="C37" s="381">
        <v>95203</v>
      </c>
      <c r="D37" s="381"/>
    </row>
    <row r="38" spans="1:9" x14ac:dyDescent="0.25">
      <c r="A38" s="340" t="s">
        <v>1773</v>
      </c>
      <c r="B38" s="338" t="s">
        <v>1720</v>
      </c>
      <c r="C38" s="381"/>
      <c r="D38" s="381">
        <v>123014</v>
      </c>
    </row>
    <row r="39" spans="1:9" x14ac:dyDescent="0.25">
      <c r="A39" s="340"/>
      <c r="B39" s="338"/>
      <c r="C39" s="381"/>
      <c r="D39" s="381"/>
    </row>
    <row r="40" spans="1:9" x14ac:dyDescent="0.25">
      <c r="A40" s="350" t="s">
        <v>399</v>
      </c>
      <c r="B40" s="349" t="s">
        <v>400</v>
      </c>
      <c r="C40" s="381"/>
      <c r="D40" s="381"/>
      <c r="F40" s="352" t="s">
        <v>2225</v>
      </c>
      <c r="G40" s="352" t="s">
        <v>2226</v>
      </c>
      <c r="H40" s="352"/>
      <c r="I40" s="352" t="s">
        <v>2233</v>
      </c>
    </row>
    <row r="41" spans="1:9" x14ac:dyDescent="0.25">
      <c r="A41" s="340" t="s">
        <v>2219</v>
      </c>
      <c r="B41" s="338" t="s">
        <v>1745</v>
      </c>
      <c r="C41" s="382"/>
      <c r="D41" s="381">
        <v>272207</v>
      </c>
      <c r="F41" s="347">
        <f>SUM(D41:D60)</f>
        <v>1069053</v>
      </c>
      <c r="G41" s="347">
        <f>C53+C60</f>
        <v>4932</v>
      </c>
      <c r="H41" s="347">
        <f>F41-G41</f>
        <v>1064121</v>
      </c>
      <c r="I41" s="347">
        <f>H41-'2. Lead Schedule Formulas'!J168</f>
        <v>0</v>
      </c>
    </row>
    <row r="42" spans="1:9" x14ac:dyDescent="0.25">
      <c r="A42" s="340" t="s">
        <v>1760</v>
      </c>
      <c r="B42" s="338" t="s">
        <v>1726</v>
      </c>
      <c r="C42" s="382"/>
      <c r="D42" s="381">
        <v>157</v>
      </c>
    </row>
    <row r="43" spans="1:9" x14ac:dyDescent="0.25">
      <c r="A43" s="341" t="s">
        <v>2674</v>
      </c>
      <c r="B43" s="338" t="s">
        <v>1725</v>
      </c>
      <c r="C43" s="381"/>
      <c r="D43" s="381">
        <v>495</v>
      </c>
    </row>
    <row r="44" spans="1:9" x14ac:dyDescent="0.25">
      <c r="A44" s="341" t="s">
        <v>1761</v>
      </c>
      <c r="B44" s="338" t="s">
        <v>1737</v>
      </c>
      <c r="C44" s="381"/>
      <c r="D44" s="381">
        <v>196998</v>
      </c>
    </row>
    <row r="45" spans="1:9" x14ac:dyDescent="0.25">
      <c r="A45" s="340" t="s">
        <v>1762</v>
      </c>
      <c r="B45" s="354" t="s">
        <v>1734</v>
      </c>
      <c r="C45" s="381"/>
      <c r="D45" s="381">
        <v>4804</v>
      </c>
    </row>
    <row r="46" spans="1:9" x14ac:dyDescent="0.25">
      <c r="A46" s="340" t="s">
        <v>1763</v>
      </c>
      <c r="B46" s="354" t="s">
        <v>1733</v>
      </c>
      <c r="C46" s="381"/>
      <c r="D46" s="381">
        <v>4571</v>
      </c>
    </row>
    <row r="47" spans="1:9" x14ac:dyDescent="0.25">
      <c r="A47" s="340" t="s">
        <v>1764</v>
      </c>
      <c r="B47" s="354" t="s">
        <v>48</v>
      </c>
      <c r="C47" s="381"/>
      <c r="D47" s="381">
        <v>136802</v>
      </c>
    </row>
    <row r="48" spans="1:9" x14ac:dyDescent="0.25">
      <c r="A48" s="340" t="s">
        <v>1765</v>
      </c>
      <c r="B48" s="354" t="s">
        <v>395</v>
      </c>
      <c r="C48" s="381"/>
      <c r="D48" s="381">
        <v>44068</v>
      </c>
    </row>
    <row r="49" spans="1:5" x14ac:dyDescent="0.25">
      <c r="A49" s="340" t="s">
        <v>1766</v>
      </c>
      <c r="B49" s="354" t="s">
        <v>1360</v>
      </c>
      <c r="C49" s="381"/>
      <c r="D49" s="381">
        <v>17401</v>
      </c>
    </row>
    <row r="50" spans="1:5" x14ac:dyDescent="0.25">
      <c r="A50" s="340" t="s">
        <v>1767</v>
      </c>
      <c r="B50" s="338" t="s">
        <v>1732</v>
      </c>
      <c r="C50" s="381"/>
      <c r="D50" s="381">
        <v>4274</v>
      </c>
    </row>
    <row r="51" spans="1:5" x14ac:dyDescent="0.25">
      <c r="A51" s="340" t="s">
        <v>1768</v>
      </c>
      <c r="B51" s="338" t="s">
        <v>1731</v>
      </c>
      <c r="C51" s="381"/>
      <c r="D51" s="381">
        <v>5470</v>
      </c>
    </row>
    <row r="52" spans="1:5" x14ac:dyDescent="0.25">
      <c r="A52" s="340" t="s">
        <v>1769</v>
      </c>
      <c r="B52" s="338" t="s">
        <v>1730</v>
      </c>
      <c r="C52" s="381"/>
      <c r="D52" s="381">
        <v>2171</v>
      </c>
    </row>
    <row r="53" spans="1:5" x14ac:dyDescent="0.25">
      <c r="A53" s="341" t="s">
        <v>2220</v>
      </c>
      <c r="B53" s="338" t="s">
        <v>1727</v>
      </c>
      <c r="C53" s="381">
        <v>11</v>
      </c>
      <c r="D53" s="381"/>
    </row>
    <row r="54" spans="1:5" x14ac:dyDescent="0.25">
      <c r="A54" s="341" t="s">
        <v>1770</v>
      </c>
      <c r="B54" s="338" t="s">
        <v>1725</v>
      </c>
      <c r="C54" s="381"/>
      <c r="D54" s="381">
        <v>26909</v>
      </c>
    </row>
    <row r="55" spans="1:5" x14ac:dyDescent="0.25">
      <c r="A55" s="340" t="s">
        <v>396</v>
      </c>
      <c r="B55" s="354" t="s">
        <v>1724</v>
      </c>
      <c r="C55" s="381"/>
      <c r="D55" s="381">
        <v>144719</v>
      </c>
    </row>
    <row r="56" spans="1:5" x14ac:dyDescent="0.25">
      <c r="A56" s="340" t="s">
        <v>397</v>
      </c>
      <c r="B56" s="354" t="s">
        <v>108</v>
      </c>
      <c r="C56" s="381"/>
      <c r="D56" s="381">
        <v>136337</v>
      </c>
    </row>
    <row r="57" spans="1:5" x14ac:dyDescent="0.25">
      <c r="A57" s="340" t="s">
        <v>1771</v>
      </c>
      <c r="B57" s="354" t="s">
        <v>62</v>
      </c>
      <c r="C57" s="381"/>
      <c r="D57" s="381">
        <v>24594</v>
      </c>
    </row>
    <row r="58" spans="1:5" x14ac:dyDescent="0.25">
      <c r="A58" s="340" t="s">
        <v>1772</v>
      </c>
      <c r="B58" s="354" t="s">
        <v>1722</v>
      </c>
      <c r="C58" s="381"/>
      <c r="D58" s="381">
        <v>40727</v>
      </c>
    </row>
    <row r="59" spans="1:5" x14ac:dyDescent="0.25">
      <c r="A59" s="340" t="s">
        <v>398</v>
      </c>
      <c r="B59" s="354" t="s">
        <v>1721</v>
      </c>
      <c r="C59" s="381"/>
      <c r="D59" s="381">
        <v>6349</v>
      </c>
    </row>
    <row r="60" spans="1:5" x14ac:dyDescent="0.25">
      <c r="A60" s="340" t="s">
        <v>1773</v>
      </c>
      <c r="B60" s="338" t="s">
        <v>1720</v>
      </c>
      <c r="C60" s="381">
        <v>4921</v>
      </c>
      <c r="D60" s="381"/>
    </row>
    <row r="61" spans="1:5" x14ac:dyDescent="0.25">
      <c r="A61" s="340"/>
      <c r="B61" s="355"/>
      <c r="C61" s="339"/>
      <c r="D61" s="339"/>
    </row>
    <row r="62" spans="1:5" x14ac:dyDescent="0.25">
      <c r="A62" s="342"/>
      <c r="B62" s="343" t="s">
        <v>401</v>
      </c>
      <c r="C62" s="344">
        <f>SUM(C17:C61)</f>
        <v>25244530</v>
      </c>
      <c r="D62" s="344">
        <f>SUM(D18:D61)</f>
        <v>1192437</v>
      </c>
    </row>
    <row r="63" spans="1:5" x14ac:dyDescent="0.25">
      <c r="A63" s="342"/>
      <c r="B63" s="342"/>
      <c r="C63" s="342"/>
      <c r="D63" s="342"/>
    </row>
    <row r="64" spans="1:5" ht="15.75" thickBot="1" x14ac:dyDescent="0.3">
      <c r="A64" s="342"/>
      <c r="B64" s="343" t="s">
        <v>2224</v>
      </c>
      <c r="C64" s="345">
        <f>IF(C62-D62&lt;=0,0,C62-D62)</f>
        <v>24052093</v>
      </c>
      <c r="D64" s="345">
        <f>IF(D62-C62&lt;=0,0,D62-C62)</f>
        <v>0</v>
      </c>
      <c r="E64" s="346"/>
    </row>
    <row r="65" spans="1:4" ht="15.75" thickTop="1" x14ac:dyDescent="0.25">
      <c r="A65" s="383"/>
      <c r="B65" s="383"/>
      <c r="C65" s="383"/>
      <c r="D65" s="383"/>
    </row>
    <row r="66" spans="1:4" x14ac:dyDescent="0.25">
      <c r="A66" s="383"/>
      <c r="B66" s="383"/>
      <c r="C66" s="384"/>
      <c r="D66" s="383"/>
    </row>
    <row r="67" spans="1:4" x14ac:dyDescent="0.25">
      <c r="A67" s="383"/>
      <c r="B67" s="383"/>
      <c r="C67" s="383"/>
      <c r="D67" s="383"/>
    </row>
    <row r="68" spans="1:4" x14ac:dyDescent="0.25">
      <c r="A68" s="342"/>
      <c r="B68" s="342"/>
      <c r="C68" s="342"/>
      <c r="D68" s="342"/>
    </row>
    <row r="69" spans="1:4" x14ac:dyDescent="0.25">
      <c r="A69" s="348" t="s">
        <v>403</v>
      </c>
      <c r="B69" s="327"/>
      <c r="C69" s="327"/>
      <c r="D69" s="327"/>
    </row>
    <row r="70" spans="1:4" x14ac:dyDescent="0.25">
      <c r="A70" s="440" t="s">
        <v>2686</v>
      </c>
      <c r="B70" s="441"/>
      <c r="C70" s="441"/>
      <c r="D70" s="441"/>
    </row>
    <row r="71" spans="1:4" x14ac:dyDescent="0.25">
      <c r="A71" s="441"/>
      <c r="B71" s="441"/>
      <c r="C71" s="441"/>
      <c r="D71" s="441"/>
    </row>
  </sheetData>
  <mergeCells count="3">
    <mergeCell ref="A2:D2"/>
    <mergeCell ref="A70:D71"/>
    <mergeCell ref="D6:I6"/>
  </mergeCells>
  <dataValidations disablePrompts="1" count="2">
    <dataValidation type="list" allowBlank="1" showInputMessage="1" showErrorMessage="1" sqref="A2:D2" xr:uid="{64BAED19-682E-4E1B-BF66-45B9156B6679}">
      <formula1>"(CHOOSE ONE),INCOME STATEMENT PRO FORMA ADJUSTMENT, RATE BASE PRO FORMA ADJUSTMENT"</formula1>
    </dataValidation>
    <dataValidation type="list" allowBlank="1" showInputMessage="1" showErrorMessage="1" sqref="B8" xr:uid="{E83544CF-8038-4D53-A325-AA0269328D11}">
      <formula1>"(Choose one),Income Statement,Rate Base"</formula1>
    </dataValidation>
  </dataValidations>
  <pageMargins left="0.2" right="0.2" top="0.75" bottom="0.75" header="0.3" footer="0.3"/>
  <pageSetup scale="65" orientation="portrait" r:id="rId1"/>
  <headerFooter>
    <oddFooter>&amp;L&amp;F
&amp;A&amp;R&amp;P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78165-01BC-4C85-910A-AD702EEE9F79}">
  <sheetPr codeName="Sheet8">
    <pageSetUpPr fitToPage="1"/>
  </sheetPr>
  <dimension ref="A1:Q213"/>
  <sheetViews>
    <sheetView showGridLines="0" zoomScaleNormal="100" workbookViewId="0">
      <pane ySplit="4" topLeftCell="A26" activePane="bottomLeft" state="frozen"/>
      <selection pane="bottomLeft" activeCell="G22" sqref="G22"/>
    </sheetView>
  </sheetViews>
  <sheetFormatPr defaultRowHeight="15" x14ac:dyDescent="0.25"/>
  <cols>
    <col min="1" max="1" width="15.7109375" bestFit="1" customWidth="1"/>
    <col min="2" max="2" width="17.85546875" style="8" bestFit="1" customWidth="1"/>
    <col min="3" max="3" width="31.7109375" style="8" bestFit="1" customWidth="1"/>
    <col min="4" max="4" width="20.5703125" style="8" bestFit="1" customWidth="1"/>
    <col min="5" max="5" width="11.5703125" customWidth="1"/>
    <col min="6" max="6" width="15.7109375" bestFit="1" customWidth="1"/>
    <col min="7" max="7" width="11.85546875" bestFit="1" customWidth="1"/>
    <col min="8" max="8" width="34.28515625" bestFit="1" customWidth="1"/>
    <col min="9" max="9" width="20.5703125" style="44" customWidth="1"/>
    <col min="10" max="10" width="4.140625" bestFit="1" customWidth="1"/>
  </cols>
  <sheetData>
    <row r="1" spans="1:9" x14ac:dyDescent="0.25">
      <c r="A1" s="9" t="s">
        <v>485</v>
      </c>
      <c r="D1" s="256"/>
      <c r="E1" s="193"/>
      <c r="F1" s="9" t="s">
        <v>485</v>
      </c>
    </row>
    <row r="2" spans="1:9" x14ac:dyDescent="0.25">
      <c r="A2" s="5" t="s">
        <v>444</v>
      </c>
      <c r="B2" t="s">
        <v>309</v>
      </c>
      <c r="C2" s="153" t="s">
        <v>446</v>
      </c>
      <c r="F2" s="5" t="s">
        <v>444</v>
      </c>
      <c r="G2" s="6">
        <v>0</v>
      </c>
      <c r="H2" s="58" t="s">
        <v>2231</v>
      </c>
    </row>
    <row r="3" spans="1:9" ht="30" customHeight="1" x14ac:dyDescent="0.25">
      <c r="A3" s="455" t="s">
        <v>2217</v>
      </c>
      <c r="B3" s="455"/>
      <c r="C3" s="455"/>
      <c r="D3" s="455"/>
      <c r="F3" s="455" t="s">
        <v>2217</v>
      </c>
      <c r="G3" s="455"/>
      <c r="H3" s="455"/>
      <c r="I3" s="455"/>
    </row>
    <row r="4" spans="1:9" s="3" customFormat="1" ht="30" x14ac:dyDescent="0.25">
      <c r="A4" s="154" t="s">
        <v>278</v>
      </c>
      <c r="B4" s="5" t="s">
        <v>2007</v>
      </c>
      <c r="C4" s="154" t="s">
        <v>1788</v>
      </c>
      <c r="D4" s="165" t="s">
        <v>445</v>
      </c>
      <c r="F4" s="154" t="s">
        <v>278</v>
      </c>
      <c r="G4" s="154" t="s">
        <v>2007</v>
      </c>
      <c r="H4" s="154" t="s">
        <v>1788</v>
      </c>
      <c r="I4" s="165" t="s">
        <v>445</v>
      </c>
    </row>
    <row r="5" spans="1:9" x14ac:dyDescent="0.25">
      <c r="A5" t="s">
        <v>687</v>
      </c>
      <c r="B5" t="s">
        <v>685</v>
      </c>
      <c r="C5" t="s">
        <v>686</v>
      </c>
      <c r="D5" s="59">
        <v>1613</v>
      </c>
      <c r="F5" t="s">
        <v>684</v>
      </c>
      <c r="G5" t="s">
        <v>754</v>
      </c>
      <c r="H5" t="s">
        <v>755</v>
      </c>
      <c r="I5" s="59">
        <v>-92368.887630488884</v>
      </c>
    </row>
    <row r="6" spans="1:9" x14ac:dyDescent="0.25">
      <c r="A6" t="s">
        <v>2005</v>
      </c>
      <c r="B6"/>
      <c r="C6"/>
      <c r="D6" s="59">
        <v>1613</v>
      </c>
      <c r="F6" t="s">
        <v>684</v>
      </c>
      <c r="G6" t="s">
        <v>803</v>
      </c>
      <c r="H6" t="s">
        <v>804</v>
      </c>
      <c r="I6" s="59">
        <v>107709.32</v>
      </c>
    </row>
    <row r="7" spans="1:9" x14ac:dyDescent="0.25">
      <c r="A7" t="s">
        <v>684</v>
      </c>
      <c r="B7" t="s">
        <v>752</v>
      </c>
      <c r="C7" t="s">
        <v>753</v>
      </c>
      <c r="D7" s="59">
        <v>322390.43</v>
      </c>
      <c r="F7" t="s">
        <v>684</v>
      </c>
      <c r="G7" t="s">
        <v>807</v>
      </c>
      <c r="H7" t="s">
        <v>808</v>
      </c>
      <c r="I7" s="59">
        <v>436520.92</v>
      </c>
    </row>
    <row r="8" spans="1:9" x14ac:dyDescent="0.25">
      <c r="B8" t="s">
        <v>846</v>
      </c>
      <c r="C8" t="s">
        <v>847</v>
      </c>
      <c r="D8" s="59">
        <v>338482.2</v>
      </c>
      <c r="F8" t="s">
        <v>684</v>
      </c>
      <c r="G8" t="s">
        <v>848</v>
      </c>
      <c r="H8" t="s">
        <v>849</v>
      </c>
      <c r="I8" s="59">
        <v>-6381.6393060741411</v>
      </c>
    </row>
    <row r="9" spans="1:9" x14ac:dyDescent="0.25">
      <c r="B9" t="s">
        <v>943</v>
      </c>
      <c r="C9" t="s">
        <v>944</v>
      </c>
      <c r="D9" s="59">
        <v>759795.41999999993</v>
      </c>
      <c r="F9" t="s">
        <v>684</v>
      </c>
      <c r="G9" t="s">
        <v>888</v>
      </c>
      <c r="H9" t="s">
        <v>889</v>
      </c>
      <c r="I9" s="59">
        <v>165800.32999999996</v>
      </c>
    </row>
    <row r="10" spans="1:9" x14ac:dyDescent="0.25">
      <c r="B10" t="s">
        <v>997</v>
      </c>
      <c r="C10" t="s">
        <v>998</v>
      </c>
      <c r="D10" s="59">
        <v>0</v>
      </c>
      <c r="F10" t="s">
        <v>684</v>
      </c>
      <c r="G10" t="s">
        <v>894</v>
      </c>
      <c r="H10" t="s">
        <v>895</v>
      </c>
      <c r="I10" s="59">
        <v>1115231.0499999998</v>
      </c>
    </row>
    <row r="11" spans="1:9" x14ac:dyDescent="0.25">
      <c r="A11" t="s">
        <v>1522</v>
      </c>
      <c r="B11"/>
      <c r="C11"/>
      <c r="D11" s="59">
        <v>1420668.0499999998</v>
      </c>
      <c r="F11" t="s">
        <v>684</v>
      </c>
      <c r="G11" t="s">
        <v>896</v>
      </c>
      <c r="H11" t="s">
        <v>897</v>
      </c>
      <c r="I11" s="59">
        <v>440973.57000000007</v>
      </c>
    </row>
    <row r="12" spans="1:9" x14ac:dyDescent="0.25">
      <c r="A12" t="s">
        <v>778</v>
      </c>
      <c r="B12" t="s">
        <v>776</v>
      </c>
      <c r="C12" t="s">
        <v>777</v>
      </c>
      <c r="D12" s="59">
        <v>99893.25</v>
      </c>
      <c r="F12" t="s">
        <v>684</v>
      </c>
      <c r="G12" t="s">
        <v>900</v>
      </c>
      <c r="H12" t="s">
        <v>901</v>
      </c>
      <c r="I12" s="59">
        <v>1192559.1399999997</v>
      </c>
    </row>
    <row r="13" spans="1:9" x14ac:dyDescent="0.25">
      <c r="B13" t="s">
        <v>961</v>
      </c>
      <c r="C13" t="s">
        <v>962</v>
      </c>
      <c r="D13" s="59">
        <v>76597.700000000026</v>
      </c>
      <c r="F13" t="s">
        <v>684</v>
      </c>
      <c r="G13" t="s">
        <v>903</v>
      </c>
      <c r="H13" t="s">
        <v>904</v>
      </c>
      <c r="I13" s="59">
        <v>49211.6886793913</v>
      </c>
    </row>
    <row r="14" spans="1:9" x14ac:dyDescent="0.25">
      <c r="A14" t="s">
        <v>1523</v>
      </c>
      <c r="B14"/>
      <c r="C14"/>
      <c r="D14" s="59">
        <v>176490.95</v>
      </c>
      <c r="F14" t="s">
        <v>684</v>
      </c>
      <c r="G14" t="s">
        <v>905</v>
      </c>
      <c r="H14" t="s">
        <v>906</v>
      </c>
      <c r="I14" s="59">
        <v>48815.457288986516</v>
      </c>
    </row>
    <row r="15" spans="1:9" x14ac:dyDescent="0.25">
      <c r="A15" t="s">
        <v>781</v>
      </c>
      <c r="B15" t="s">
        <v>779</v>
      </c>
      <c r="C15" t="s">
        <v>780</v>
      </c>
      <c r="D15" s="59">
        <v>6660.51</v>
      </c>
      <c r="F15" t="s">
        <v>684</v>
      </c>
      <c r="G15" t="s">
        <v>945</v>
      </c>
      <c r="H15" t="s">
        <v>946</v>
      </c>
      <c r="I15" s="59">
        <v>-27327.628245750544</v>
      </c>
    </row>
    <row r="16" spans="1:9" x14ac:dyDescent="0.25">
      <c r="A16" t="s">
        <v>2006</v>
      </c>
      <c r="B16"/>
      <c r="C16"/>
      <c r="D16" s="59">
        <v>6660.51</v>
      </c>
      <c r="F16" t="s">
        <v>684</v>
      </c>
      <c r="G16" t="s">
        <v>955</v>
      </c>
      <c r="H16" t="s">
        <v>956</v>
      </c>
      <c r="I16" s="59">
        <v>62480.940000000017</v>
      </c>
    </row>
    <row r="17" spans="1:9" x14ac:dyDescent="0.25">
      <c r="A17" t="s">
        <v>681</v>
      </c>
      <c r="B17" t="s">
        <v>679</v>
      </c>
      <c r="C17" t="s">
        <v>680</v>
      </c>
      <c r="D17" s="59">
        <v>2181294.84</v>
      </c>
      <c r="F17" t="s">
        <v>684</v>
      </c>
      <c r="G17" t="s">
        <v>1051</v>
      </c>
      <c r="H17" t="s">
        <v>1052</v>
      </c>
      <c r="I17" s="59">
        <v>157340.25</v>
      </c>
    </row>
    <row r="18" spans="1:9" x14ac:dyDescent="0.25">
      <c r="A18" t="s">
        <v>1533</v>
      </c>
      <c r="B18"/>
      <c r="C18"/>
      <c r="D18" s="59">
        <v>2181294.84</v>
      </c>
      <c r="F18" t="s">
        <v>684</v>
      </c>
      <c r="G18" t="s">
        <v>1053</v>
      </c>
      <c r="H18" t="s">
        <v>1054</v>
      </c>
      <c r="I18" s="59">
        <v>-6942.1319814996632</v>
      </c>
    </row>
    <row r="19" spans="1:9" x14ac:dyDescent="0.25">
      <c r="A19" t="s">
        <v>743</v>
      </c>
      <c r="B19" t="s">
        <v>741</v>
      </c>
      <c r="C19" t="s">
        <v>742</v>
      </c>
      <c r="D19" s="59">
        <v>130000</v>
      </c>
      <c r="F19" t="s">
        <v>684</v>
      </c>
      <c r="G19" t="s">
        <v>1091</v>
      </c>
      <c r="H19" t="s">
        <v>1092</v>
      </c>
      <c r="I19" s="59">
        <v>267264.52</v>
      </c>
    </row>
    <row r="20" spans="1:9" x14ac:dyDescent="0.25">
      <c r="A20" t="s">
        <v>1535</v>
      </c>
      <c r="B20"/>
      <c r="C20"/>
      <c r="D20" s="59">
        <v>130000</v>
      </c>
      <c r="F20" t="s">
        <v>684</v>
      </c>
      <c r="G20" t="s">
        <v>1127</v>
      </c>
      <c r="H20" t="s">
        <v>1128</v>
      </c>
      <c r="I20" s="59">
        <v>187135.53000000003</v>
      </c>
    </row>
    <row r="21" spans="1:9" x14ac:dyDescent="0.25">
      <c r="A21" t="s">
        <v>709</v>
      </c>
      <c r="B21" t="s">
        <v>1045</v>
      </c>
      <c r="C21" t="s">
        <v>1046</v>
      </c>
      <c r="D21" s="59">
        <v>26978.400000000005</v>
      </c>
      <c r="F21" t="s">
        <v>684</v>
      </c>
      <c r="G21" t="s">
        <v>1129</v>
      </c>
      <c r="H21" t="s">
        <v>1130</v>
      </c>
      <c r="I21" s="59">
        <v>49721.241780544602</v>
      </c>
    </row>
    <row r="22" spans="1:9" x14ac:dyDescent="0.25">
      <c r="A22" t="s">
        <v>1536</v>
      </c>
      <c r="B22"/>
      <c r="C22"/>
      <c r="D22" s="59">
        <v>26978.400000000005</v>
      </c>
      <c r="F22" t="s">
        <v>684</v>
      </c>
      <c r="G22" t="s">
        <v>1199</v>
      </c>
      <c r="H22" t="s">
        <v>1200</v>
      </c>
      <c r="I22" s="59">
        <v>176272.03</v>
      </c>
    </row>
    <row r="23" spans="1:9" x14ac:dyDescent="0.25">
      <c r="A23" t="s">
        <v>74</v>
      </c>
      <c r="B23"/>
      <c r="C23"/>
      <c r="D23" s="59">
        <v>3943705.7499999995</v>
      </c>
      <c r="F23" t="s">
        <v>684</v>
      </c>
      <c r="G23" t="s">
        <v>1201</v>
      </c>
      <c r="H23" t="s">
        <v>1202</v>
      </c>
      <c r="I23" s="59">
        <v>-21482.979894113902</v>
      </c>
    </row>
    <row r="24" spans="1:9" x14ac:dyDescent="0.25">
      <c r="B24"/>
      <c r="C24"/>
      <c r="D24"/>
      <c r="F24" t="s">
        <v>684</v>
      </c>
      <c r="G24" t="s">
        <v>1229</v>
      </c>
      <c r="H24" t="s">
        <v>1230</v>
      </c>
      <c r="I24" s="59">
        <v>105194.99643921165</v>
      </c>
    </row>
    <row r="25" spans="1:9" x14ac:dyDescent="0.25">
      <c r="B25"/>
      <c r="C25"/>
      <c r="D25"/>
      <c r="F25" t="s">
        <v>684</v>
      </c>
      <c r="G25" t="s">
        <v>1231</v>
      </c>
      <c r="H25" t="s">
        <v>1232</v>
      </c>
      <c r="I25" s="59">
        <v>76128.915605325106</v>
      </c>
    </row>
    <row r="26" spans="1:9" x14ac:dyDescent="0.25">
      <c r="B26"/>
      <c r="C26"/>
      <c r="D26"/>
      <c r="F26" t="s">
        <v>1522</v>
      </c>
      <c r="I26" s="59">
        <v>4483856.6327355327</v>
      </c>
    </row>
    <row r="27" spans="1:9" x14ac:dyDescent="0.25">
      <c r="B27"/>
      <c r="C27"/>
      <c r="D27"/>
      <c r="F27" t="s">
        <v>778</v>
      </c>
      <c r="G27" t="s">
        <v>861</v>
      </c>
      <c r="H27" t="s">
        <v>862</v>
      </c>
      <c r="I27" s="59">
        <v>67949.08</v>
      </c>
    </row>
    <row r="28" spans="1:9" x14ac:dyDescent="0.25">
      <c r="B28"/>
      <c r="C28"/>
      <c r="D28"/>
      <c r="F28" t="s">
        <v>778</v>
      </c>
      <c r="G28" t="s">
        <v>957</v>
      </c>
      <c r="H28" t="s">
        <v>958</v>
      </c>
      <c r="I28" s="59">
        <v>143432.85</v>
      </c>
    </row>
    <row r="29" spans="1:9" x14ac:dyDescent="0.25">
      <c r="B29"/>
      <c r="C29"/>
      <c r="D29"/>
      <c r="F29" t="s">
        <v>778</v>
      </c>
      <c r="G29" t="s">
        <v>1067</v>
      </c>
      <c r="H29" t="s">
        <v>1068</v>
      </c>
      <c r="I29" s="59">
        <v>65128.000000000007</v>
      </c>
    </row>
    <row r="30" spans="1:9" x14ac:dyDescent="0.25">
      <c r="B30"/>
      <c r="C30"/>
      <c r="D30"/>
      <c r="F30" t="s">
        <v>778</v>
      </c>
      <c r="G30" t="s">
        <v>1137</v>
      </c>
      <c r="H30" t="s">
        <v>1138</v>
      </c>
      <c r="I30" s="59">
        <v>31349.359999999997</v>
      </c>
    </row>
    <row r="31" spans="1:9" x14ac:dyDescent="0.25">
      <c r="B31"/>
      <c r="C31"/>
      <c r="D31"/>
      <c r="F31" t="s">
        <v>1523</v>
      </c>
      <c r="I31" s="59">
        <v>307859.28999999998</v>
      </c>
    </row>
    <row r="32" spans="1:9" x14ac:dyDescent="0.25">
      <c r="B32"/>
      <c r="C32"/>
      <c r="D32"/>
      <c r="F32" t="s">
        <v>781</v>
      </c>
      <c r="G32" t="s">
        <v>863</v>
      </c>
      <c r="H32" t="s">
        <v>864</v>
      </c>
      <c r="I32" s="59">
        <v>414422.29800892476</v>
      </c>
    </row>
    <row r="33" spans="2:9" x14ac:dyDescent="0.25">
      <c r="B33"/>
      <c r="C33"/>
      <c r="D33"/>
      <c r="F33" t="s">
        <v>781</v>
      </c>
      <c r="G33" t="s">
        <v>1139</v>
      </c>
      <c r="H33" t="s">
        <v>1140</v>
      </c>
      <c r="I33" s="59">
        <v>3830.0699999999997</v>
      </c>
    </row>
    <row r="34" spans="2:9" x14ac:dyDescent="0.25">
      <c r="B34"/>
      <c r="C34"/>
      <c r="D34"/>
      <c r="F34" t="s">
        <v>2006</v>
      </c>
      <c r="I34" s="59">
        <v>418252.36800892476</v>
      </c>
    </row>
    <row r="35" spans="2:9" x14ac:dyDescent="0.25">
      <c r="B35"/>
      <c r="C35"/>
      <c r="D35"/>
      <c r="F35" t="s">
        <v>758</v>
      </c>
      <c r="G35" t="s">
        <v>784</v>
      </c>
      <c r="H35" t="s">
        <v>785</v>
      </c>
      <c r="I35" s="59">
        <v>41184.080000000002</v>
      </c>
    </row>
    <row r="36" spans="2:9" x14ac:dyDescent="0.25">
      <c r="B36"/>
      <c r="C36"/>
      <c r="D36"/>
      <c r="F36" t="s">
        <v>758</v>
      </c>
      <c r="G36" t="s">
        <v>871</v>
      </c>
      <c r="H36" t="s">
        <v>872</v>
      </c>
      <c r="I36" s="59">
        <v>75660.800000000003</v>
      </c>
    </row>
    <row r="37" spans="2:9" x14ac:dyDescent="0.25">
      <c r="B37"/>
      <c r="C37"/>
      <c r="D37"/>
      <c r="F37" t="s">
        <v>758</v>
      </c>
      <c r="G37" t="s">
        <v>892</v>
      </c>
      <c r="H37" t="s">
        <v>893</v>
      </c>
      <c r="I37" s="59">
        <v>1952185.37</v>
      </c>
    </row>
    <row r="38" spans="2:9" x14ac:dyDescent="0.25">
      <c r="B38"/>
      <c r="C38"/>
      <c r="D38"/>
      <c r="F38" t="s">
        <v>758</v>
      </c>
      <c r="G38" t="s">
        <v>898</v>
      </c>
      <c r="H38" t="s">
        <v>899</v>
      </c>
      <c r="I38" s="59">
        <v>831343.03</v>
      </c>
    </row>
    <row r="39" spans="2:9" x14ac:dyDescent="0.25">
      <c r="B39"/>
      <c r="C39"/>
      <c r="D39"/>
      <c r="F39" t="s">
        <v>758</v>
      </c>
      <c r="G39" t="s">
        <v>967</v>
      </c>
      <c r="H39" t="s">
        <v>968</v>
      </c>
      <c r="I39" s="59">
        <v>6969.6499999999987</v>
      </c>
    </row>
    <row r="40" spans="2:9" x14ac:dyDescent="0.25">
      <c r="B40"/>
      <c r="C40"/>
      <c r="D40"/>
      <c r="F40" t="s">
        <v>758</v>
      </c>
      <c r="G40" t="s">
        <v>969</v>
      </c>
      <c r="H40" t="s">
        <v>970</v>
      </c>
      <c r="I40" s="59">
        <v>2974.2699999999995</v>
      </c>
    </row>
    <row r="41" spans="2:9" x14ac:dyDescent="0.25">
      <c r="B41"/>
      <c r="C41"/>
      <c r="D41"/>
      <c r="F41" t="s">
        <v>758</v>
      </c>
      <c r="G41" t="s">
        <v>971</v>
      </c>
      <c r="H41" t="s">
        <v>972</v>
      </c>
      <c r="I41" s="59">
        <v>156498.69</v>
      </c>
    </row>
    <row r="42" spans="2:9" x14ac:dyDescent="0.25">
      <c r="B42"/>
      <c r="C42"/>
      <c r="D42"/>
      <c r="F42" t="s">
        <v>758</v>
      </c>
      <c r="G42" t="s">
        <v>1073</v>
      </c>
      <c r="H42" t="s">
        <v>1074</v>
      </c>
      <c r="I42" s="59">
        <v>22451.289999999997</v>
      </c>
    </row>
    <row r="43" spans="2:9" x14ac:dyDescent="0.25">
      <c r="B43"/>
      <c r="C43"/>
      <c r="D43"/>
      <c r="F43" t="s">
        <v>758</v>
      </c>
      <c r="G43" t="s">
        <v>1145</v>
      </c>
      <c r="H43" t="s">
        <v>1146</v>
      </c>
      <c r="I43" s="59">
        <v>33400.699999999997</v>
      </c>
    </row>
    <row r="44" spans="2:9" x14ac:dyDescent="0.25">
      <c r="B44"/>
      <c r="C44"/>
      <c r="D44"/>
      <c r="F44" t="s">
        <v>758</v>
      </c>
      <c r="G44" t="s">
        <v>1215</v>
      </c>
      <c r="H44" t="s">
        <v>1216</v>
      </c>
      <c r="I44" s="59">
        <v>49711.570000000007</v>
      </c>
    </row>
    <row r="45" spans="2:9" x14ac:dyDescent="0.25">
      <c r="B45"/>
      <c r="C45"/>
      <c r="D45"/>
      <c r="F45" t="s">
        <v>1524</v>
      </c>
      <c r="I45" s="59">
        <v>3172379.45</v>
      </c>
    </row>
    <row r="46" spans="2:9" x14ac:dyDescent="0.25">
      <c r="B46"/>
      <c r="C46"/>
      <c r="D46"/>
      <c r="F46" t="s">
        <v>788</v>
      </c>
      <c r="G46" t="s">
        <v>786</v>
      </c>
      <c r="H46" t="s">
        <v>787</v>
      </c>
      <c r="I46" s="59">
        <v>36444.21</v>
      </c>
    </row>
    <row r="47" spans="2:9" x14ac:dyDescent="0.25">
      <c r="B47"/>
      <c r="C47"/>
      <c r="D47"/>
      <c r="F47" t="s">
        <v>788</v>
      </c>
      <c r="G47" t="s">
        <v>873</v>
      </c>
      <c r="H47" t="s">
        <v>874</v>
      </c>
      <c r="I47" s="59">
        <v>54188.34</v>
      </c>
    </row>
    <row r="48" spans="2:9" x14ac:dyDescent="0.25">
      <c r="B48"/>
      <c r="C48"/>
      <c r="D48"/>
      <c r="F48" t="s">
        <v>788</v>
      </c>
      <c r="G48" t="s">
        <v>973</v>
      </c>
      <c r="H48" t="s">
        <v>974</v>
      </c>
      <c r="I48" s="59">
        <v>1907176.02</v>
      </c>
    </row>
    <row r="49" spans="2:9" x14ac:dyDescent="0.25">
      <c r="B49"/>
      <c r="C49"/>
      <c r="D49"/>
      <c r="F49" t="s">
        <v>788</v>
      </c>
      <c r="G49" t="s">
        <v>1075</v>
      </c>
      <c r="H49" t="s">
        <v>1076</v>
      </c>
      <c r="I49" s="59">
        <v>28767.870000000003</v>
      </c>
    </row>
    <row r="50" spans="2:9" x14ac:dyDescent="0.25">
      <c r="B50"/>
      <c r="C50"/>
      <c r="D50"/>
      <c r="F50" t="s">
        <v>788</v>
      </c>
      <c r="G50" t="s">
        <v>1147</v>
      </c>
      <c r="H50" t="s">
        <v>1148</v>
      </c>
      <c r="I50" s="59">
        <v>10542.64</v>
      </c>
    </row>
    <row r="51" spans="2:9" x14ac:dyDescent="0.25">
      <c r="B51"/>
      <c r="C51"/>
      <c r="D51"/>
      <c r="F51" t="s">
        <v>788</v>
      </c>
      <c r="G51" t="s">
        <v>1217</v>
      </c>
      <c r="H51" t="s">
        <v>1218</v>
      </c>
      <c r="I51" s="59">
        <v>28529.740000000005</v>
      </c>
    </row>
    <row r="52" spans="2:9" x14ac:dyDescent="0.25">
      <c r="B52"/>
      <c r="C52"/>
      <c r="D52"/>
      <c r="F52" t="s">
        <v>1525</v>
      </c>
      <c r="I52" s="59">
        <v>2065648.82</v>
      </c>
    </row>
    <row r="53" spans="2:9" x14ac:dyDescent="0.25">
      <c r="B53"/>
      <c r="C53"/>
      <c r="D53"/>
      <c r="F53" t="s">
        <v>791</v>
      </c>
      <c r="G53" t="s">
        <v>789</v>
      </c>
      <c r="H53" t="s">
        <v>790</v>
      </c>
      <c r="I53" s="59">
        <v>105534.78</v>
      </c>
    </row>
    <row r="54" spans="2:9" x14ac:dyDescent="0.25">
      <c r="B54"/>
      <c r="C54"/>
      <c r="D54"/>
      <c r="F54" t="s">
        <v>791</v>
      </c>
      <c r="G54" t="s">
        <v>875</v>
      </c>
      <c r="H54" t="s">
        <v>876</v>
      </c>
      <c r="I54" s="59">
        <v>180521.88999999996</v>
      </c>
    </row>
    <row r="55" spans="2:9" x14ac:dyDescent="0.25">
      <c r="B55"/>
      <c r="C55"/>
      <c r="D55"/>
      <c r="F55" t="s">
        <v>791</v>
      </c>
      <c r="G55" t="s">
        <v>975</v>
      </c>
      <c r="H55" t="s">
        <v>976</v>
      </c>
      <c r="I55" s="59">
        <v>330942.16000000003</v>
      </c>
    </row>
    <row r="56" spans="2:9" x14ac:dyDescent="0.25">
      <c r="B56"/>
      <c r="C56"/>
      <c r="D56"/>
      <c r="F56" t="s">
        <v>791</v>
      </c>
      <c r="G56" t="s">
        <v>1077</v>
      </c>
      <c r="H56" t="s">
        <v>1078</v>
      </c>
      <c r="I56" s="59">
        <v>96843.79</v>
      </c>
    </row>
    <row r="57" spans="2:9" x14ac:dyDescent="0.25">
      <c r="B57"/>
      <c r="C57"/>
      <c r="D57"/>
      <c r="F57" t="s">
        <v>791</v>
      </c>
      <c r="G57" t="s">
        <v>1149</v>
      </c>
      <c r="H57" t="s">
        <v>1150</v>
      </c>
      <c r="I57" s="59">
        <v>21379.35</v>
      </c>
    </row>
    <row r="58" spans="2:9" x14ac:dyDescent="0.25">
      <c r="B58"/>
      <c r="C58"/>
      <c r="D58"/>
      <c r="F58" t="s">
        <v>791</v>
      </c>
      <c r="G58" t="s">
        <v>1219</v>
      </c>
      <c r="H58" t="s">
        <v>1220</v>
      </c>
      <c r="I58" s="59">
        <v>55266.319999999992</v>
      </c>
    </row>
    <row r="59" spans="2:9" x14ac:dyDescent="0.25">
      <c r="B59"/>
      <c r="C59"/>
      <c r="D59"/>
      <c r="F59" t="s">
        <v>1526</v>
      </c>
      <c r="I59" s="59">
        <v>790488.28999999992</v>
      </c>
    </row>
    <row r="60" spans="2:9" x14ac:dyDescent="0.25">
      <c r="B60"/>
      <c r="C60"/>
      <c r="D60"/>
      <c r="F60" t="s">
        <v>794</v>
      </c>
      <c r="G60" t="s">
        <v>792</v>
      </c>
      <c r="H60" t="s">
        <v>793</v>
      </c>
      <c r="I60" s="59">
        <v>27094.18</v>
      </c>
    </row>
    <row r="61" spans="2:9" x14ac:dyDescent="0.25">
      <c r="B61"/>
      <c r="C61"/>
      <c r="D61"/>
      <c r="F61" t="s">
        <v>794</v>
      </c>
      <c r="G61" t="s">
        <v>877</v>
      </c>
      <c r="H61" t="s">
        <v>878</v>
      </c>
      <c r="I61" s="59">
        <v>36125.54</v>
      </c>
    </row>
    <row r="62" spans="2:9" x14ac:dyDescent="0.25">
      <c r="B62"/>
      <c r="C62"/>
      <c r="D62"/>
      <c r="F62" t="s">
        <v>794</v>
      </c>
      <c r="G62" t="s">
        <v>977</v>
      </c>
      <c r="H62" t="s">
        <v>978</v>
      </c>
      <c r="I62" s="59">
        <v>59904.539999999994</v>
      </c>
    </row>
    <row r="63" spans="2:9" x14ac:dyDescent="0.25">
      <c r="B63"/>
      <c r="C63"/>
      <c r="D63"/>
      <c r="F63" t="s">
        <v>794</v>
      </c>
      <c r="G63" t="s">
        <v>1079</v>
      </c>
      <c r="H63" t="s">
        <v>1080</v>
      </c>
      <c r="I63" s="59">
        <v>16256.5</v>
      </c>
    </row>
    <row r="64" spans="2:9" x14ac:dyDescent="0.25">
      <c r="B64"/>
      <c r="C64"/>
      <c r="D64"/>
      <c r="F64" t="s">
        <v>794</v>
      </c>
      <c r="G64" t="s">
        <v>1151</v>
      </c>
      <c r="H64" t="s">
        <v>1152</v>
      </c>
      <c r="I64" s="59">
        <v>1806.3</v>
      </c>
    </row>
    <row r="65" spans="2:9" x14ac:dyDescent="0.25">
      <c r="B65"/>
      <c r="C65"/>
      <c r="D65"/>
      <c r="F65" t="s">
        <v>794</v>
      </c>
      <c r="G65" t="s">
        <v>1221</v>
      </c>
      <c r="H65" t="s">
        <v>1222</v>
      </c>
      <c r="I65" s="59">
        <v>10689.16</v>
      </c>
    </row>
    <row r="66" spans="2:9" x14ac:dyDescent="0.25">
      <c r="B66"/>
      <c r="C66"/>
      <c r="D66"/>
      <c r="F66" t="s">
        <v>1527</v>
      </c>
      <c r="I66" s="59">
        <v>151876.22</v>
      </c>
    </row>
    <row r="67" spans="2:9" x14ac:dyDescent="0.25">
      <c r="B67"/>
      <c r="C67"/>
      <c r="D67"/>
      <c r="F67" t="s">
        <v>797</v>
      </c>
      <c r="G67" t="s">
        <v>795</v>
      </c>
      <c r="H67" t="s">
        <v>796</v>
      </c>
      <c r="I67" s="59">
        <v>20658.830000000002</v>
      </c>
    </row>
    <row r="68" spans="2:9" x14ac:dyDescent="0.25">
      <c r="B68"/>
      <c r="C68"/>
      <c r="D68"/>
      <c r="F68" t="s">
        <v>797</v>
      </c>
      <c r="G68" t="s">
        <v>879</v>
      </c>
      <c r="H68" t="s">
        <v>880</v>
      </c>
      <c r="I68" s="59">
        <v>28372.300000000003</v>
      </c>
    </row>
    <row r="69" spans="2:9" x14ac:dyDescent="0.25">
      <c r="B69"/>
      <c r="C69"/>
      <c r="D69"/>
      <c r="F69" t="s">
        <v>797</v>
      </c>
      <c r="G69" t="s">
        <v>979</v>
      </c>
      <c r="H69" t="s">
        <v>980</v>
      </c>
      <c r="I69" s="59">
        <v>9948.5400000000009</v>
      </c>
    </row>
    <row r="70" spans="2:9" x14ac:dyDescent="0.25">
      <c r="B70"/>
      <c r="C70"/>
      <c r="D70"/>
      <c r="F70" t="s">
        <v>797</v>
      </c>
      <c r="G70" t="s">
        <v>1081</v>
      </c>
      <c r="H70" t="s">
        <v>1082</v>
      </c>
      <c r="I70" s="59">
        <v>21734.99</v>
      </c>
    </row>
    <row r="71" spans="2:9" x14ac:dyDescent="0.25">
      <c r="B71"/>
      <c r="C71"/>
      <c r="D71"/>
      <c r="F71" t="s">
        <v>797</v>
      </c>
      <c r="G71" t="s">
        <v>1153</v>
      </c>
      <c r="H71" t="s">
        <v>1154</v>
      </c>
      <c r="I71" s="59">
        <v>383.44000000000005</v>
      </c>
    </row>
    <row r="72" spans="2:9" x14ac:dyDescent="0.25">
      <c r="B72"/>
      <c r="C72"/>
      <c r="D72"/>
      <c r="F72" t="s">
        <v>797</v>
      </c>
      <c r="G72" t="s">
        <v>1223</v>
      </c>
      <c r="H72" t="s">
        <v>1224</v>
      </c>
      <c r="I72" s="59">
        <v>15177.54</v>
      </c>
    </row>
    <row r="73" spans="2:9" x14ac:dyDescent="0.25">
      <c r="B73"/>
      <c r="C73"/>
      <c r="D73"/>
      <c r="F73" t="s">
        <v>1528</v>
      </c>
      <c r="I73" s="59">
        <v>96275.640000000014</v>
      </c>
    </row>
    <row r="74" spans="2:9" x14ac:dyDescent="0.25">
      <c r="B74"/>
      <c r="C74"/>
      <c r="D74"/>
      <c r="F74" t="s">
        <v>800</v>
      </c>
      <c r="G74" t="s">
        <v>798</v>
      </c>
      <c r="H74" t="s">
        <v>799</v>
      </c>
      <c r="I74" s="59">
        <v>60711.960000000006</v>
      </c>
    </row>
    <row r="75" spans="2:9" x14ac:dyDescent="0.25">
      <c r="B75"/>
      <c r="C75"/>
      <c r="D75"/>
      <c r="F75" t="s">
        <v>800</v>
      </c>
      <c r="G75" t="s">
        <v>881</v>
      </c>
      <c r="H75" t="s">
        <v>882</v>
      </c>
      <c r="I75" s="59">
        <v>17717.48211367894</v>
      </c>
    </row>
    <row r="76" spans="2:9" x14ac:dyDescent="0.25">
      <c r="B76"/>
      <c r="C76"/>
      <c r="D76"/>
      <c r="F76" t="s">
        <v>800</v>
      </c>
      <c r="G76" t="s">
        <v>981</v>
      </c>
      <c r="H76" t="s">
        <v>982</v>
      </c>
      <c r="I76" s="59">
        <v>75552.02</v>
      </c>
    </row>
    <row r="77" spans="2:9" x14ac:dyDescent="0.25">
      <c r="B77"/>
      <c r="C77"/>
      <c r="D77"/>
      <c r="F77" t="s">
        <v>800</v>
      </c>
      <c r="G77" t="s">
        <v>1083</v>
      </c>
      <c r="H77" t="s">
        <v>1084</v>
      </c>
      <c r="I77" s="59">
        <v>32373.469999999994</v>
      </c>
    </row>
    <row r="78" spans="2:9" x14ac:dyDescent="0.25">
      <c r="B78"/>
      <c r="C78"/>
      <c r="D78"/>
      <c r="F78" t="s">
        <v>800</v>
      </c>
      <c r="G78" t="s">
        <v>1225</v>
      </c>
      <c r="H78" t="s">
        <v>1226</v>
      </c>
      <c r="I78" s="59">
        <v>3646.5399999999991</v>
      </c>
    </row>
    <row r="79" spans="2:9" x14ac:dyDescent="0.25">
      <c r="B79"/>
      <c r="C79"/>
      <c r="D79"/>
      <c r="F79" t="s">
        <v>1529</v>
      </c>
      <c r="I79" s="59">
        <v>190001.47211367896</v>
      </c>
    </row>
    <row r="80" spans="2:9" x14ac:dyDescent="0.25">
      <c r="B80"/>
      <c r="C80"/>
      <c r="D80"/>
      <c r="F80" t="s">
        <v>885</v>
      </c>
      <c r="G80" t="s">
        <v>801</v>
      </c>
      <c r="H80" t="s">
        <v>802</v>
      </c>
      <c r="I80" s="59">
        <v>9731.7199999999993</v>
      </c>
    </row>
    <row r="81" spans="2:9" x14ac:dyDescent="0.25">
      <c r="B81"/>
      <c r="C81"/>
      <c r="D81"/>
      <c r="F81" t="s">
        <v>885</v>
      </c>
      <c r="G81" t="s">
        <v>883</v>
      </c>
      <c r="H81" t="s">
        <v>884</v>
      </c>
      <c r="I81" s="59">
        <v>122555.73</v>
      </c>
    </row>
    <row r="82" spans="2:9" x14ac:dyDescent="0.25">
      <c r="B82"/>
      <c r="C82"/>
      <c r="D82"/>
      <c r="F82" t="s">
        <v>885</v>
      </c>
      <c r="G82" t="s">
        <v>985</v>
      </c>
      <c r="H82" t="s">
        <v>986</v>
      </c>
      <c r="I82" s="59">
        <v>62330.8</v>
      </c>
    </row>
    <row r="83" spans="2:9" x14ac:dyDescent="0.25">
      <c r="B83"/>
      <c r="C83"/>
      <c r="D83"/>
      <c r="F83" t="s">
        <v>885</v>
      </c>
      <c r="G83" t="s">
        <v>1085</v>
      </c>
      <c r="H83" t="s">
        <v>1086</v>
      </c>
      <c r="I83" s="59">
        <v>9513.7200000000012</v>
      </c>
    </row>
    <row r="84" spans="2:9" x14ac:dyDescent="0.25">
      <c r="B84"/>
      <c r="C84"/>
      <c r="D84"/>
      <c r="F84" t="s">
        <v>885</v>
      </c>
      <c r="G84" t="s">
        <v>1157</v>
      </c>
      <c r="H84" t="s">
        <v>1158</v>
      </c>
      <c r="I84" s="59">
        <v>26521.730000000003</v>
      </c>
    </row>
    <row r="85" spans="2:9" x14ac:dyDescent="0.25">
      <c r="B85"/>
      <c r="C85"/>
      <c r="D85"/>
      <c r="E85" s="183"/>
      <c r="F85" t="s">
        <v>885</v>
      </c>
      <c r="G85" t="s">
        <v>1227</v>
      </c>
      <c r="H85" t="s">
        <v>1228</v>
      </c>
      <c r="I85" s="59">
        <v>95781.419999999984</v>
      </c>
    </row>
    <row r="86" spans="2:9" x14ac:dyDescent="0.25">
      <c r="B86"/>
      <c r="C86"/>
      <c r="D86"/>
      <c r="E86" s="183"/>
      <c r="F86" t="s">
        <v>1530</v>
      </c>
      <c r="I86" s="59">
        <v>326435.12</v>
      </c>
    </row>
    <row r="87" spans="2:9" x14ac:dyDescent="0.25">
      <c r="B87"/>
      <c r="C87"/>
      <c r="D87"/>
      <c r="E87" s="183"/>
      <c r="F87" t="s">
        <v>690</v>
      </c>
      <c r="G87" t="s">
        <v>1019</v>
      </c>
      <c r="H87" t="s">
        <v>1020</v>
      </c>
      <c r="I87" s="59">
        <v>8678.25</v>
      </c>
    </row>
    <row r="88" spans="2:9" x14ac:dyDescent="0.25">
      <c r="B88"/>
      <c r="C88"/>
      <c r="D88"/>
      <c r="E88" s="183"/>
      <c r="F88" t="s">
        <v>690</v>
      </c>
      <c r="G88" t="s">
        <v>1023</v>
      </c>
      <c r="H88" t="s">
        <v>1024</v>
      </c>
      <c r="I88" s="59">
        <v>161400.8576255599</v>
      </c>
    </row>
    <row r="89" spans="2:9" x14ac:dyDescent="0.25">
      <c r="B89"/>
      <c r="C89"/>
      <c r="D89"/>
      <c r="E89" s="183"/>
      <c r="F89" t="s">
        <v>690</v>
      </c>
      <c r="G89" t="s">
        <v>1233</v>
      </c>
      <c r="H89" t="s">
        <v>1234</v>
      </c>
      <c r="I89" s="59">
        <v>35000</v>
      </c>
    </row>
    <row r="90" spans="2:9" x14ac:dyDescent="0.25">
      <c r="B90"/>
      <c r="C90"/>
      <c r="D90"/>
      <c r="E90" s="183"/>
      <c r="F90" t="s">
        <v>1531</v>
      </c>
      <c r="I90" s="59">
        <v>205079.1076255599</v>
      </c>
    </row>
    <row r="91" spans="2:9" x14ac:dyDescent="0.25">
      <c r="B91"/>
      <c r="C91"/>
      <c r="D91"/>
      <c r="E91" s="183"/>
      <c r="F91" t="s">
        <v>695</v>
      </c>
      <c r="G91" t="s">
        <v>698</v>
      </c>
      <c r="H91" t="s">
        <v>699</v>
      </c>
      <c r="I91" s="59">
        <v>339989.49</v>
      </c>
    </row>
    <row r="92" spans="2:9" x14ac:dyDescent="0.25">
      <c r="B92"/>
      <c r="C92"/>
      <c r="D92"/>
      <c r="E92" s="183"/>
      <c r="F92" t="s">
        <v>695</v>
      </c>
      <c r="G92" t="s">
        <v>712</v>
      </c>
      <c r="H92" t="s">
        <v>713</v>
      </c>
      <c r="I92" s="59">
        <v>619000</v>
      </c>
    </row>
    <row r="93" spans="2:9" x14ac:dyDescent="0.25">
      <c r="B93"/>
      <c r="C93"/>
      <c r="D93"/>
      <c r="E93" s="183"/>
      <c r="F93" t="s">
        <v>695</v>
      </c>
      <c r="G93" t="s">
        <v>714</v>
      </c>
      <c r="H93" t="s">
        <v>715</v>
      </c>
      <c r="I93" s="59">
        <v>82338.194525800645</v>
      </c>
    </row>
    <row r="94" spans="2:9" x14ac:dyDescent="0.25">
      <c r="B94"/>
      <c r="C94"/>
      <c r="D94"/>
      <c r="E94" s="183"/>
      <c r="F94" t="s">
        <v>695</v>
      </c>
      <c r="G94" t="s">
        <v>813</v>
      </c>
      <c r="H94" t="s">
        <v>814</v>
      </c>
      <c r="I94" s="59">
        <v>104043.76</v>
      </c>
    </row>
    <row r="95" spans="2:9" x14ac:dyDescent="0.25">
      <c r="B95"/>
      <c r="C95"/>
      <c r="D95"/>
      <c r="E95" s="183"/>
      <c r="F95" t="s">
        <v>695</v>
      </c>
      <c r="G95" t="s">
        <v>1025</v>
      </c>
      <c r="H95" t="s">
        <v>1026</v>
      </c>
      <c r="I95" s="59">
        <v>6090</v>
      </c>
    </row>
    <row r="96" spans="2:9" x14ac:dyDescent="0.25">
      <c r="B96"/>
      <c r="C96"/>
      <c r="D96"/>
      <c r="F96" t="s">
        <v>695</v>
      </c>
      <c r="G96" t="s">
        <v>1099</v>
      </c>
      <c r="H96" t="s">
        <v>1100</v>
      </c>
      <c r="I96" s="59">
        <v>1522.5</v>
      </c>
    </row>
    <row r="97" spans="2:17" x14ac:dyDescent="0.25">
      <c r="B97"/>
      <c r="C97"/>
      <c r="D97"/>
      <c r="F97" t="s">
        <v>695</v>
      </c>
      <c r="G97" t="s">
        <v>1239</v>
      </c>
      <c r="H97" t="s">
        <v>1240</v>
      </c>
      <c r="I97" s="59">
        <v>2030</v>
      </c>
    </row>
    <row r="98" spans="2:17" x14ac:dyDescent="0.25">
      <c r="B98"/>
      <c r="C98"/>
      <c r="D98"/>
      <c r="F98" t="s">
        <v>1532</v>
      </c>
      <c r="I98" s="59">
        <v>1155013.9445258006</v>
      </c>
    </row>
    <row r="99" spans="2:17" x14ac:dyDescent="0.25">
      <c r="B99"/>
      <c r="C99"/>
      <c r="D99"/>
      <c r="F99" t="s">
        <v>681</v>
      </c>
      <c r="G99" t="s">
        <v>1780</v>
      </c>
      <c r="H99" t="s">
        <v>1781</v>
      </c>
      <c r="I99" s="59">
        <v>-156100</v>
      </c>
    </row>
    <row r="100" spans="2:17" x14ac:dyDescent="0.25">
      <c r="B100"/>
      <c r="C100"/>
      <c r="D100"/>
      <c r="F100" t="s">
        <v>1533</v>
      </c>
      <c r="I100" s="59">
        <v>-156100</v>
      </c>
    </row>
    <row r="101" spans="2:17" x14ac:dyDescent="0.25">
      <c r="B101"/>
      <c r="C101"/>
      <c r="D101"/>
      <c r="F101" t="s">
        <v>733</v>
      </c>
      <c r="G101" t="s">
        <v>731</v>
      </c>
      <c r="H101" t="s">
        <v>732</v>
      </c>
      <c r="I101" s="59">
        <v>76800</v>
      </c>
    </row>
    <row r="102" spans="2:17" x14ac:dyDescent="0.25">
      <c r="B102"/>
      <c r="C102"/>
      <c r="D102"/>
      <c r="F102" t="s">
        <v>733</v>
      </c>
      <c r="G102" t="s">
        <v>828</v>
      </c>
      <c r="H102" t="s">
        <v>829</v>
      </c>
      <c r="I102" s="59">
        <v>25510.5</v>
      </c>
    </row>
    <row r="103" spans="2:17" x14ac:dyDescent="0.25">
      <c r="B103"/>
      <c r="C103"/>
      <c r="D103"/>
      <c r="F103" t="s">
        <v>733</v>
      </c>
      <c r="G103" t="s">
        <v>929</v>
      </c>
      <c r="H103" t="s">
        <v>930</v>
      </c>
      <c r="I103" s="59">
        <v>76356</v>
      </c>
    </row>
    <row r="104" spans="2:17" x14ac:dyDescent="0.25">
      <c r="B104"/>
      <c r="C104"/>
      <c r="D104"/>
      <c r="F104" t="s">
        <v>733</v>
      </c>
      <c r="G104" t="s">
        <v>1037</v>
      </c>
      <c r="H104" t="s">
        <v>1038</v>
      </c>
      <c r="I104" s="59">
        <v>45921.32</v>
      </c>
    </row>
    <row r="105" spans="2:17" x14ac:dyDescent="0.25">
      <c r="B105"/>
      <c r="C105"/>
      <c r="D105"/>
      <c r="F105" t="s">
        <v>733</v>
      </c>
      <c r="G105" t="s">
        <v>1113</v>
      </c>
      <c r="H105" t="s">
        <v>1114</v>
      </c>
      <c r="I105" s="59">
        <v>21020.83</v>
      </c>
    </row>
    <row r="106" spans="2:17" x14ac:dyDescent="0.25">
      <c r="B106"/>
      <c r="C106"/>
      <c r="D106"/>
      <c r="F106" t="s">
        <v>733</v>
      </c>
      <c r="G106" t="s">
        <v>1183</v>
      </c>
      <c r="H106" t="s">
        <v>1184</v>
      </c>
      <c r="I106" s="59">
        <v>21020.82</v>
      </c>
    </row>
    <row r="107" spans="2:17" x14ac:dyDescent="0.25">
      <c r="B107"/>
      <c r="C107"/>
      <c r="D107"/>
      <c r="F107" t="s">
        <v>733</v>
      </c>
      <c r="G107" t="s">
        <v>1249</v>
      </c>
      <c r="H107" t="s">
        <v>1250</v>
      </c>
      <c r="I107" s="59">
        <v>2131.5</v>
      </c>
    </row>
    <row r="108" spans="2:17" x14ac:dyDescent="0.25">
      <c r="B108"/>
      <c r="C108"/>
      <c r="D108"/>
      <c r="F108" t="s">
        <v>1534</v>
      </c>
      <c r="I108" s="59">
        <v>268760.97000000003</v>
      </c>
      <c r="Q108" s="44"/>
    </row>
    <row r="109" spans="2:17" x14ac:dyDescent="0.25">
      <c r="B109"/>
      <c r="C109"/>
      <c r="D109"/>
      <c r="F109" t="s">
        <v>709</v>
      </c>
      <c r="G109" t="s">
        <v>746</v>
      </c>
      <c r="H109" t="s">
        <v>747</v>
      </c>
      <c r="I109" s="59">
        <v>15281.669999999998</v>
      </c>
    </row>
    <row r="110" spans="2:17" x14ac:dyDescent="0.25">
      <c r="B110"/>
      <c r="C110"/>
      <c r="D110"/>
      <c r="F110" t="s">
        <v>709</v>
      </c>
      <c r="G110" t="s">
        <v>840</v>
      </c>
      <c r="H110" t="s">
        <v>841</v>
      </c>
      <c r="I110" s="59">
        <v>2583.87</v>
      </c>
    </row>
    <row r="111" spans="2:17" x14ac:dyDescent="0.25">
      <c r="B111"/>
      <c r="C111"/>
      <c r="D111"/>
      <c r="F111" t="s">
        <v>709</v>
      </c>
      <c r="G111" t="s">
        <v>1123</v>
      </c>
      <c r="H111" t="s">
        <v>1124</v>
      </c>
      <c r="I111" s="59">
        <v>3817.37</v>
      </c>
    </row>
    <row r="112" spans="2:17" x14ac:dyDescent="0.25">
      <c r="B112"/>
      <c r="C112"/>
      <c r="D112"/>
      <c r="F112" t="s">
        <v>709</v>
      </c>
      <c r="G112" t="s">
        <v>1195</v>
      </c>
      <c r="H112" t="s">
        <v>1196</v>
      </c>
      <c r="I112" s="59">
        <v>2102.06</v>
      </c>
    </row>
    <row r="113" spans="2:10" x14ac:dyDescent="0.25">
      <c r="B113"/>
      <c r="C113"/>
      <c r="D113"/>
      <c r="F113" t="s">
        <v>709</v>
      </c>
      <c r="G113" t="s">
        <v>1261</v>
      </c>
      <c r="H113" t="s">
        <v>1262</v>
      </c>
      <c r="I113" s="59">
        <v>4533.75</v>
      </c>
    </row>
    <row r="114" spans="2:10" x14ac:dyDescent="0.25">
      <c r="B114"/>
      <c r="C114"/>
      <c r="D114"/>
      <c r="F114" t="s">
        <v>1536</v>
      </c>
      <c r="I114" s="59">
        <v>28318.719999999998</v>
      </c>
    </row>
    <row r="115" spans="2:10" x14ac:dyDescent="0.25">
      <c r="B115"/>
      <c r="C115"/>
      <c r="D115"/>
      <c r="F115" t="s">
        <v>74</v>
      </c>
      <c r="I115" s="59">
        <v>13504146.045009496</v>
      </c>
    </row>
    <row r="116" spans="2:10" x14ac:dyDescent="0.25">
      <c r="B116"/>
      <c r="C116"/>
      <c r="D116"/>
      <c r="I116"/>
    </row>
    <row r="117" spans="2:10" ht="15.75" thickBot="1" x14ac:dyDescent="0.3">
      <c r="B117"/>
      <c r="C117"/>
      <c r="D117"/>
      <c r="G117" s="262"/>
      <c r="H117" s="263" t="s">
        <v>2018</v>
      </c>
      <c r="I117" s="184">
        <f>D23+I115</f>
        <v>17447851.795009494</v>
      </c>
    </row>
    <row r="118" spans="2:10" ht="15.75" thickTop="1" x14ac:dyDescent="0.25">
      <c r="B118"/>
      <c r="C118"/>
      <c r="D118"/>
    </row>
    <row r="119" spans="2:10" x14ac:dyDescent="0.25">
      <c r="B119"/>
      <c r="C119"/>
      <c r="D119"/>
      <c r="H119" s="190" t="s">
        <v>2021</v>
      </c>
      <c r="I119" s="44">
        <f>GETPIVOTDATA("TOTAL FORECAST ADDITIONS",'3.2 Excluded Projects'!$A$1,"PLANT FERC","G380")</f>
        <v>5897456.7899999991</v>
      </c>
      <c r="J119" s="191" t="s">
        <v>2191</v>
      </c>
    </row>
    <row r="120" spans="2:10" x14ac:dyDescent="0.25">
      <c r="B120"/>
      <c r="C120"/>
      <c r="D120"/>
      <c r="H120" s="190" t="s">
        <v>2020</v>
      </c>
      <c r="I120" s="44">
        <f>GETPIVOTDATA("TOTAL FORECAST ADDITIONS",'3.2 Excluded Projects'!$A$1,"PLANT FERC","G376")</f>
        <v>400416.58999999997</v>
      </c>
      <c r="J120" s="191" t="s">
        <v>2190</v>
      </c>
    </row>
    <row r="121" spans="2:10" ht="15.75" thickBot="1" x14ac:dyDescent="0.3">
      <c r="B121"/>
      <c r="C121"/>
      <c r="D121"/>
      <c r="H121" s="190" t="s">
        <v>2192</v>
      </c>
      <c r="I121" s="184">
        <f>I117+I119+I120</f>
        <v>23745725.175009493</v>
      </c>
    </row>
    <row r="122" spans="2:10" ht="15.75" thickTop="1" x14ac:dyDescent="0.25">
      <c r="B122"/>
      <c r="C122"/>
      <c r="D122"/>
      <c r="I122"/>
    </row>
    <row r="123" spans="2:10" x14ac:dyDescent="0.25">
      <c r="B123"/>
      <c r="C123"/>
      <c r="D123"/>
      <c r="I123"/>
    </row>
    <row r="124" spans="2:10" x14ac:dyDescent="0.25">
      <c r="B124"/>
      <c r="C124"/>
      <c r="D124"/>
      <c r="I124"/>
    </row>
    <row r="125" spans="2:10" x14ac:dyDescent="0.25">
      <c r="B125"/>
      <c r="C125"/>
      <c r="D125"/>
      <c r="I125"/>
    </row>
    <row r="126" spans="2:10" x14ac:dyDescent="0.25">
      <c r="B126"/>
      <c r="C126"/>
      <c r="D126"/>
      <c r="I126"/>
    </row>
    <row r="127" spans="2:10" x14ac:dyDescent="0.25">
      <c r="B127"/>
      <c r="C127"/>
      <c r="D127"/>
      <c r="I127"/>
    </row>
    <row r="128" spans="2:10" x14ac:dyDescent="0.25">
      <c r="B128"/>
      <c r="C128"/>
      <c r="D128"/>
      <c r="I128"/>
    </row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spans="2:9" x14ac:dyDescent="0.25">
      <c r="B193"/>
      <c r="C193"/>
      <c r="D193"/>
      <c r="I193"/>
    </row>
    <row r="194" spans="2:9" x14ac:dyDescent="0.25">
      <c r="B194"/>
      <c r="C194"/>
      <c r="D194"/>
      <c r="I194"/>
    </row>
    <row r="195" spans="2:9" x14ac:dyDescent="0.25">
      <c r="B195"/>
      <c r="C195"/>
      <c r="D195"/>
      <c r="I195"/>
    </row>
    <row r="196" spans="2:9" x14ac:dyDescent="0.25">
      <c r="B196"/>
      <c r="C196"/>
      <c r="D196"/>
      <c r="I196"/>
    </row>
    <row r="197" spans="2:9" x14ac:dyDescent="0.25">
      <c r="B197"/>
      <c r="C197"/>
      <c r="D197"/>
      <c r="I197"/>
    </row>
    <row r="198" spans="2:9" x14ac:dyDescent="0.25">
      <c r="B198"/>
      <c r="C198"/>
      <c r="D198"/>
      <c r="I198"/>
    </row>
    <row r="199" spans="2:9" x14ac:dyDescent="0.25">
      <c r="B199"/>
      <c r="C199"/>
      <c r="D199"/>
      <c r="I199"/>
    </row>
    <row r="200" spans="2:9" x14ac:dyDescent="0.25">
      <c r="B200"/>
      <c r="C200"/>
      <c r="D200"/>
      <c r="I200"/>
    </row>
    <row r="201" spans="2:9" x14ac:dyDescent="0.25">
      <c r="B201"/>
      <c r="C201"/>
      <c r="D201"/>
      <c r="I201"/>
    </row>
    <row r="202" spans="2:9" x14ac:dyDescent="0.25">
      <c r="B202"/>
      <c r="C202"/>
      <c r="D202"/>
      <c r="I202"/>
    </row>
    <row r="203" spans="2:9" x14ac:dyDescent="0.25">
      <c r="B203"/>
      <c r="C203"/>
      <c r="D203"/>
      <c r="I203"/>
    </row>
    <row r="204" spans="2:9" x14ac:dyDescent="0.25">
      <c r="B204"/>
      <c r="C204"/>
      <c r="D204"/>
      <c r="I204"/>
    </row>
    <row r="205" spans="2:9" x14ac:dyDescent="0.25">
      <c r="B205"/>
      <c r="C205"/>
      <c r="D205"/>
      <c r="I205"/>
    </row>
    <row r="206" spans="2:9" x14ac:dyDescent="0.25">
      <c r="B206"/>
      <c r="C206"/>
      <c r="D206"/>
      <c r="I206"/>
    </row>
    <row r="207" spans="2:9" x14ac:dyDescent="0.25">
      <c r="B207"/>
      <c r="C207"/>
      <c r="D207"/>
      <c r="I207"/>
    </row>
    <row r="208" spans="2:9" x14ac:dyDescent="0.25">
      <c r="I208"/>
    </row>
    <row r="209" spans="9:9" x14ac:dyDescent="0.25">
      <c r="I209"/>
    </row>
    <row r="210" spans="9:9" x14ac:dyDescent="0.25">
      <c r="I210"/>
    </row>
    <row r="211" spans="9:9" x14ac:dyDescent="0.25">
      <c r="I211"/>
    </row>
    <row r="212" spans="9:9" x14ac:dyDescent="0.25">
      <c r="I212"/>
    </row>
    <row r="213" spans="9:9" x14ac:dyDescent="0.25">
      <c r="I213"/>
    </row>
  </sheetData>
  <mergeCells count="2">
    <mergeCell ref="A3:D3"/>
    <mergeCell ref="F3:I3"/>
  </mergeCells>
  <pageMargins left="0.7" right="0.7" top="0.75" bottom="0.75" header="0.3" footer="0.3"/>
  <pageSetup scale="67" fitToHeight="0" orientation="landscape" horizontalDpi="1200" verticalDpi="1200" r:id="rId3"/>
  <headerFooter>
    <oddFooter>&amp;R&amp;14 &amp;KFF00003.1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D196F-40B6-4F3D-9575-4C32C5E8954D}">
  <sheetPr codeName="Sheet6">
    <pageSetUpPr fitToPage="1"/>
  </sheetPr>
  <dimension ref="A1:F188"/>
  <sheetViews>
    <sheetView zoomScale="120" zoomScaleNormal="120" workbookViewId="0">
      <selection activeCell="D5" sqref="D5"/>
    </sheetView>
  </sheetViews>
  <sheetFormatPr defaultRowHeight="15" x14ac:dyDescent="0.25"/>
  <cols>
    <col min="1" max="1" width="13.140625" bestFit="1" customWidth="1"/>
    <col min="2" max="2" width="12" bestFit="1" customWidth="1"/>
    <col min="3" max="3" width="27.85546875" bestFit="1" customWidth="1"/>
    <col min="4" max="4" width="36.28515625" style="44" bestFit="1" customWidth="1"/>
    <col min="5" max="5" width="3.7109375" style="293" bestFit="1" customWidth="1"/>
    <col min="6" max="6" width="14.5703125" style="191" bestFit="1" customWidth="1"/>
  </cols>
  <sheetData>
    <row r="1" spans="1:6" x14ac:dyDescent="0.25">
      <c r="A1" s="5" t="s">
        <v>278</v>
      </c>
      <c r="B1" s="5" t="s">
        <v>2007</v>
      </c>
      <c r="C1" s="5" t="s">
        <v>1788</v>
      </c>
      <c r="D1" s="59" t="s">
        <v>445</v>
      </c>
    </row>
    <row r="2" spans="1:6" x14ac:dyDescent="0.25">
      <c r="A2" t="s">
        <v>684</v>
      </c>
      <c r="B2" t="s">
        <v>999</v>
      </c>
      <c r="C2" t="s">
        <v>1000</v>
      </c>
      <c r="D2" s="59">
        <v>400416.58999999997</v>
      </c>
    </row>
    <row r="3" spans="1:6" x14ac:dyDescent="0.25">
      <c r="A3" t="s">
        <v>1522</v>
      </c>
      <c r="D3" s="59">
        <v>400416.58999999997</v>
      </c>
      <c r="E3" s="293" t="s">
        <v>311</v>
      </c>
      <c r="F3" s="191" t="s">
        <v>2218</v>
      </c>
    </row>
    <row r="4" spans="1:6" x14ac:dyDescent="0.25">
      <c r="A4" t="s">
        <v>758</v>
      </c>
      <c r="B4" t="s">
        <v>782</v>
      </c>
      <c r="C4" t="s">
        <v>783</v>
      </c>
      <c r="D4" s="59">
        <v>1574634.2400000002</v>
      </c>
    </row>
    <row r="5" spans="1:6" x14ac:dyDescent="0.25">
      <c r="B5" t="s">
        <v>865</v>
      </c>
      <c r="C5" t="s">
        <v>866</v>
      </c>
      <c r="D5" s="59">
        <v>702633.15</v>
      </c>
      <c r="E5" s="294"/>
    </row>
    <row r="6" spans="1:6" x14ac:dyDescent="0.25">
      <c r="B6" t="s">
        <v>965</v>
      </c>
      <c r="C6" t="s">
        <v>966</v>
      </c>
      <c r="D6" s="59">
        <v>2090784.5799999996</v>
      </c>
    </row>
    <row r="7" spans="1:6" x14ac:dyDescent="0.25">
      <c r="B7" t="s">
        <v>1071</v>
      </c>
      <c r="C7" t="s">
        <v>1072</v>
      </c>
      <c r="D7" s="59">
        <v>645666.65999999992</v>
      </c>
    </row>
    <row r="8" spans="1:6" x14ac:dyDescent="0.25">
      <c r="B8" t="s">
        <v>1143</v>
      </c>
      <c r="C8" t="s">
        <v>1144</v>
      </c>
      <c r="D8" s="59">
        <v>89637.18</v>
      </c>
    </row>
    <row r="9" spans="1:6" x14ac:dyDescent="0.25">
      <c r="B9" t="s">
        <v>1213</v>
      </c>
      <c r="C9" t="s">
        <v>1214</v>
      </c>
      <c r="D9" s="59">
        <v>794100.98</v>
      </c>
    </row>
    <row r="10" spans="1:6" x14ac:dyDescent="0.25">
      <c r="A10" t="s">
        <v>1524</v>
      </c>
      <c r="D10" s="59">
        <v>5897456.7899999991</v>
      </c>
      <c r="E10" s="293" t="s">
        <v>312</v>
      </c>
      <c r="F10" s="191" t="s">
        <v>2019</v>
      </c>
    </row>
    <row r="11" spans="1:6" x14ac:dyDescent="0.25">
      <c r="A11" t="s">
        <v>74</v>
      </c>
      <c r="D11" s="59">
        <v>6297873.379999999</v>
      </c>
    </row>
    <row r="12" spans="1:6" x14ac:dyDescent="0.25">
      <c r="D12"/>
    </row>
    <row r="13" spans="1:6" x14ac:dyDescent="0.25">
      <c r="D13"/>
    </row>
    <row r="14" spans="1:6" x14ac:dyDescent="0.25">
      <c r="D14"/>
    </row>
    <row r="15" spans="1:6" x14ac:dyDescent="0.25">
      <c r="D15"/>
    </row>
    <row r="16" spans="1:6" x14ac:dyDescent="0.25">
      <c r="D16"/>
    </row>
    <row r="17" spans="4:4" x14ac:dyDescent="0.25">
      <c r="D17"/>
    </row>
    <row r="18" spans="4:4" x14ac:dyDescent="0.25">
      <c r="D18"/>
    </row>
    <row r="19" spans="4:4" x14ac:dyDescent="0.25">
      <c r="D19"/>
    </row>
    <row r="20" spans="4:4" x14ac:dyDescent="0.25">
      <c r="D20"/>
    </row>
    <row r="21" spans="4:4" x14ac:dyDescent="0.25">
      <c r="D21"/>
    </row>
    <row r="22" spans="4:4" x14ac:dyDescent="0.25">
      <c r="D22"/>
    </row>
    <row r="23" spans="4:4" x14ac:dyDescent="0.25">
      <c r="D23"/>
    </row>
    <row r="24" spans="4:4" x14ac:dyDescent="0.25">
      <c r="D24"/>
    </row>
    <row r="25" spans="4:4" x14ac:dyDescent="0.25">
      <c r="D25"/>
    </row>
    <row r="26" spans="4:4" x14ac:dyDescent="0.25">
      <c r="D26"/>
    </row>
    <row r="27" spans="4:4" x14ac:dyDescent="0.25">
      <c r="D27"/>
    </row>
    <row r="28" spans="4:4" x14ac:dyDescent="0.25">
      <c r="D28"/>
    </row>
    <row r="29" spans="4:4" x14ac:dyDescent="0.25">
      <c r="D29"/>
    </row>
    <row r="30" spans="4:4" x14ac:dyDescent="0.25">
      <c r="D30"/>
    </row>
    <row r="31" spans="4:4" x14ac:dyDescent="0.25">
      <c r="D31"/>
    </row>
    <row r="32" spans="4:4" x14ac:dyDescent="0.25">
      <c r="D32"/>
    </row>
    <row r="33" spans="4:4" x14ac:dyDescent="0.25">
      <c r="D33"/>
    </row>
    <row r="34" spans="4:4" x14ac:dyDescent="0.25">
      <c r="D34"/>
    </row>
    <row r="35" spans="4:4" x14ac:dyDescent="0.25">
      <c r="D35"/>
    </row>
    <row r="36" spans="4:4" x14ac:dyDescent="0.25">
      <c r="D36"/>
    </row>
    <row r="37" spans="4:4" x14ac:dyDescent="0.25">
      <c r="D37"/>
    </row>
    <row r="38" spans="4:4" x14ac:dyDescent="0.25">
      <c r="D38"/>
    </row>
    <row r="39" spans="4:4" x14ac:dyDescent="0.25">
      <c r="D39"/>
    </row>
    <row r="40" spans="4:4" x14ac:dyDescent="0.25">
      <c r="D40"/>
    </row>
    <row r="41" spans="4:4" x14ac:dyDescent="0.25">
      <c r="D41"/>
    </row>
    <row r="42" spans="4:4" x14ac:dyDescent="0.25">
      <c r="D42"/>
    </row>
    <row r="43" spans="4:4" x14ac:dyDescent="0.25">
      <c r="D43"/>
    </row>
    <row r="44" spans="4:4" x14ac:dyDescent="0.25">
      <c r="D44"/>
    </row>
    <row r="45" spans="4:4" x14ac:dyDescent="0.25">
      <c r="D45"/>
    </row>
    <row r="46" spans="4:4" x14ac:dyDescent="0.25">
      <c r="D46"/>
    </row>
    <row r="47" spans="4:4" x14ac:dyDescent="0.25">
      <c r="D47"/>
    </row>
    <row r="48" spans="4:4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</sheetData>
  <pageMargins left="0.7" right="0.7" top="0.75" bottom="0.75" header="0.3" footer="0.3"/>
  <pageSetup scale="85" orientation="portrait" horizontalDpi="1200" verticalDpi="12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2F84-2F0C-4769-8FC2-0E80956E56EE}">
  <sheetPr codeName="Sheet9" filterMode="1">
    <pageSetUpPr fitToPage="1"/>
  </sheetPr>
  <dimension ref="A1:AK43"/>
  <sheetViews>
    <sheetView topLeftCell="A18" workbookViewId="0">
      <selection activeCell="AM39" sqref="AM39"/>
    </sheetView>
  </sheetViews>
  <sheetFormatPr defaultColWidth="9.140625" defaultRowHeight="15" x14ac:dyDescent="0.25"/>
  <cols>
    <col min="1" max="1" width="17.42578125" style="272" bestFit="1" customWidth="1"/>
    <col min="2" max="2" width="49.28515625" style="272" customWidth="1"/>
    <col min="3" max="3" width="12.5703125" style="272" customWidth="1"/>
    <col min="4" max="4" width="14" style="272" hidden="1" customWidth="1"/>
    <col min="5" max="5" width="12.42578125" style="272" hidden="1" customWidth="1"/>
    <col min="6" max="6" width="15.140625" style="272" hidden="1" customWidth="1"/>
    <col min="7" max="7" width="9" style="272" hidden="1" customWidth="1"/>
    <col min="8" max="8" width="11.85546875" style="272" hidden="1" customWidth="1"/>
    <col min="9" max="9" width="18.85546875" style="272" hidden="1" customWidth="1"/>
    <col min="10" max="10" width="21.140625" style="272" hidden="1" customWidth="1"/>
    <col min="11" max="11" width="13.85546875" style="272" hidden="1" customWidth="1"/>
    <col min="12" max="12" width="16.85546875" style="272" bestFit="1" customWidth="1"/>
    <col min="13" max="13" width="17.5703125" style="272" bestFit="1" customWidth="1"/>
    <col min="14" max="14" width="14.7109375" style="272" hidden="1" customWidth="1"/>
    <col min="15" max="15" width="16.140625" style="272" hidden="1" customWidth="1"/>
    <col min="16" max="16" width="11" style="272" hidden="1" customWidth="1"/>
    <col min="17" max="17" width="7.7109375" style="272" hidden="1" customWidth="1"/>
    <col min="18" max="18" width="18.85546875" style="272" hidden="1" customWidth="1"/>
    <col min="19" max="19" width="14.7109375" style="272" hidden="1" customWidth="1"/>
    <col min="20" max="20" width="10.5703125" style="272" hidden="1" customWidth="1"/>
    <col min="21" max="21" width="20.42578125" style="272" hidden="1" customWidth="1"/>
    <col min="22" max="22" width="10.7109375" style="272" customWidth="1"/>
    <col min="23" max="23" width="13.28515625" style="8" bestFit="1" customWidth="1"/>
    <col min="24" max="24" width="26.140625" style="272" hidden="1" customWidth="1"/>
    <col min="25" max="25" width="9.42578125" style="272" hidden="1" customWidth="1"/>
    <col min="26" max="26" width="11.42578125" style="272" hidden="1" customWidth="1"/>
    <col min="27" max="27" width="11.85546875" style="272" hidden="1" customWidth="1"/>
    <col min="28" max="28" width="12.28515625" style="272" hidden="1" customWidth="1"/>
    <col min="29" max="29" width="11.7109375" style="273" hidden="1" customWidth="1"/>
    <col min="30" max="30" width="17.42578125" style="272" hidden="1" customWidth="1"/>
    <col min="31" max="31" width="16.7109375" style="272" hidden="1" customWidth="1"/>
    <col min="32" max="32" width="28.140625" style="272" hidden="1" customWidth="1"/>
    <col min="33" max="33" width="13.28515625" style="272" hidden="1" customWidth="1"/>
    <col min="34" max="34" width="16.28515625" style="272" hidden="1" customWidth="1"/>
    <col min="35" max="35" width="15.28515625" style="272" hidden="1" customWidth="1"/>
    <col min="36" max="36" width="23.7109375" style="272" hidden="1" customWidth="1"/>
    <col min="37" max="16384" width="9.140625" style="272"/>
  </cols>
  <sheetData>
    <row r="1" spans="1:36" x14ac:dyDescent="0.25">
      <c r="A1" s="302" t="s">
        <v>2206</v>
      </c>
    </row>
    <row r="2" spans="1:36" x14ac:dyDescent="0.25">
      <c r="A2" s="302" t="s">
        <v>2208</v>
      </c>
    </row>
    <row r="3" spans="1:36" x14ac:dyDescent="0.25">
      <c r="C3" s="303" t="s">
        <v>2207</v>
      </c>
      <c r="L3" s="303" t="s">
        <v>2210</v>
      </c>
    </row>
    <row r="4" spans="1:36" customFormat="1" x14ac:dyDescent="0.25">
      <c r="A4" s="300" t="s">
        <v>346</v>
      </c>
      <c r="B4" s="300" t="s">
        <v>2099</v>
      </c>
      <c r="C4" s="300" t="s">
        <v>2099</v>
      </c>
      <c r="D4" s="300" t="s">
        <v>2110</v>
      </c>
      <c r="E4" s="300" t="s">
        <v>2109</v>
      </c>
      <c r="F4" s="300" t="s">
        <v>2099</v>
      </c>
      <c r="G4" s="300" t="s">
        <v>2108</v>
      </c>
      <c r="H4" s="300" t="s">
        <v>2107</v>
      </c>
      <c r="I4" s="300" t="s">
        <v>2099</v>
      </c>
      <c r="J4" s="300" t="s">
        <v>2099</v>
      </c>
      <c r="K4" s="300" t="s">
        <v>344</v>
      </c>
      <c r="L4" s="300" t="s">
        <v>2106</v>
      </c>
      <c r="M4" s="300" t="s">
        <v>345</v>
      </c>
      <c r="N4" s="300" t="s">
        <v>2105</v>
      </c>
      <c r="O4" s="300" t="s">
        <v>2104</v>
      </c>
      <c r="P4" s="300" t="s">
        <v>2103</v>
      </c>
      <c r="Q4" s="300" t="s">
        <v>2102</v>
      </c>
      <c r="R4" s="300" t="s">
        <v>2101</v>
      </c>
      <c r="S4" s="300" t="s">
        <v>2100</v>
      </c>
      <c r="T4" s="300" t="s">
        <v>2099</v>
      </c>
      <c r="U4" s="300" t="s">
        <v>2098</v>
      </c>
      <c r="V4" s="300" t="s">
        <v>2097</v>
      </c>
      <c r="W4" s="301" t="s">
        <v>2096</v>
      </c>
      <c r="X4" t="s">
        <v>2095</v>
      </c>
      <c r="Y4" t="s">
        <v>2094</v>
      </c>
      <c r="Z4" t="s">
        <v>2093</v>
      </c>
      <c r="AA4" t="s">
        <v>2092</v>
      </c>
      <c r="AB4" t="s">
        <v>2091</v>
      </c>
      <c r="AC4" t="s">
        <v>2090</v>
      </c>
      <c r="AD4" t="s">
        <v>2089</v>
      </c>
      <c r="AE4" t="s">
        <v>2088</v>
      </c>
      <c r="AF4" t="s">
        <v>2087</v>
      </c>
      <c r="AG4" t="s">
        <v>2086</v>
      </c>
      <c r="AH4" t="s">
        <v>2085</v>
      </c>
      <c r="AI4" t="s">
        <v>2084</v>
      </c>
      <c r="AJ4" t="s">
        <v>2083</v>
      </c>
    </row>
    <row r="5" spans="1:36" customFormat="1" hidden="1" x14ac:dyDescent="0.25">
      <c r="A5" t="s">
        <v>2197</v>
      </c>
      <c r="B5" t="s">
        <v>2198</v>
      </c>
      <c r="C5" t="s">
        <v>328</v>
      </c>
      <c r="D5">
        <v>1</v>
      </c>
      <c r="E5">
        <v>3945744</v>
      </c>
      <c r="G5">
        <v>3902093</v>
      </c>
      <c r="H5">
        <v>2</v>
      </c>
      <c r="I5" t="s">
        <v>1547</v>
      </c>
      <c r="J5" t="s">
        <v>2047</v>
      </c>
      <c r="L5" s="299">
        <v>109210</v>
      </c>
      <c r="M5" s="299">
        <v>109210</v>
      </c>
      <c r="N5">
        <v>2</v>
      </c>
      <c r="O5">
        <v>1</v>
      </c>
      <c r="P5">
        <v>32</v>
      </c>
      <c r="Q5">
        <v>0</v>
      </c>
      <c r="R5">
        <v>1</v>
      </c>
      <c r="T5" t="s">
        <v>326</v>
      </c>
      <c r="U5" t="s">
        <v>330</v>
      </c>
      <c r="V5" t="s">
        <v>679</v>
      </c>
      <c r="W5" s="8">
        <v>0</v>
      </c>
      <c r="X5" t="s">
        <v>2046</v>
      </c>
      <c r="Y5">
        <v>0</v>
      </c>
      <c r="Z5" t="s">
        <v>2045</v>
      </c>
      <c r="AA5" t="s">
        <v>2044</v>
      </c>
      <c r="AB5">
        <v>0</v>
      </c>
      <c r="AC5">
        <v>0</v>
      </c>
      <c r="AD5">
        <v>0</v>
      </c>
      <c r="AE5">
        <v>0</v>
      </c>
      <c r="AF5" t="s">
        <v>2043</v>
      </c>
      <c r="AG5">
        <v>0</v>
      </c>
      <c r="AI5" t="s">
        <v>2042</v>
      </c>
      <c r="AJ5" t="s">
        <v>2197</v>
      </c>
    </row>
    <row r="6" spans="1:36" customFormat="1" x14ac:dyDescent="0.25">
      <c r="A6" t="s">
        <v>2203</v>
      </c>
      <c r="B6" t="s">
        <v>2204</v>
      </c>
      <c r="C6" t="s">
        <v>328</v>
      </c>
      <c r="D6">
        <v>1</v>
      </c>
      <c r="E6">
        <v>3945745</v>
      </c>
      <c r="F6" t="s">
        <v>2205</v>
      </c>
      <c r="G6">
        <v>3902093</v>
      </c>
      <c r="H6">
        <v>2</v>
      </c>
      <c r="I6" t="s">
        <v>1547</v>
      </c>
      <c r="J6" t="s">
        <v>2047</v>
      </c>
      <c r="L6" s="299">
        <v>42093</v>
      </c>
      <c r="M6" s="299">
        <v>42003</v>
      </c>
      <c r="N6">
        <v>2</v>
      </c>
      <c r="O6">
        <v>1</v>
      </c>
      <c r="P6">
        <v>32</v>
      </c>
      <c r="Q6">
        <v>0</v>
      </c>
      <c r="R6">
        <v>1</v>
      </c>
      <c r="T6" t="s">
        <v>326</v>
      </c>
      <c r="U6" t="s">
        <v>330</v>
      </c>
      <c r="V6" s="304" t="s">
        <v>679</v>
      </c>
      <c r="W6" s="8">
        <v>0</v>
      </c>
      <c r="X6" t="s">
        <v>2046</v>
      </c>
      <c r="Y6">
        <v>0</v>
      </c>
      <c r="Z6" t="s">
        <v>2045</v>
      </c>
      <c r="AA6" t="s">
        <v>2044</v>
      </c>
      <c r="AB6">
        <v>0</v>
      </c>
      <c r="AC6">
        <v>0</v>
      </c>
      <c r="AD6">
        <v>0</v>
      </c>
      <c r="AE6">
        <v>0</v>
      </c>
      <c r="AF6" t="s">
        <v>2043</v>
      </c>
      <c r="AG6">
        <v>0</v>
      </c>
      <c r="AI6" t="s">
        <v>2042</v>
      </c>
      <c r="AJ6" t="s">
        <v>2203</v>
      </c>
    </row>
    <row r="7" spans="1:36" customFormat="1" x14ac:dyDescent="0.25">
      <c r="A7" t="s">
        <v>2081</v>
      </c>
      <c r="B7" t="s">
        <v>2082</v>
      </c>
      <c r="C7" t="s">
        <v>328</v>
      </c>
      <c r="D7">
        <v>1</v>
      </c>
      <c r="E7">
        <v>31999413</v>
      </c>
      <c r="F7" t="s">
        <v>2055</v>
      </c>
      <c r="G7">
        <v>3902093</v>
      </c>
      <c r="H7">
        <v>2</v>
      </c>
      <c r="I7" t="s">
        <v>1547</v>
      </c>
      <c r="J7" t="s">
        <v>2047</v>
      </c>
      <c r="L7" s="299">
        <v>45411</v>
      </c>
      <c r="M7" s="299">
        <v>45321</v>
      </c>
      <c r="N7">
        <v>2</v>
      </c>
      <c r="O7">
        <v>1</v>
      </c>
      <c r="P7">
        <v>32</v>
      </c>
      <c r="Q7">
        <v>0</v>
      </c>
      <c r="R7">
        <v>1</v>
      </c>
      <c r="T7" t="s">
        <v>326</v>
      </c>
      <c r="U7" t="s">
        <v>330</v>
      </c>
      <c r="V7" s="304" t="s">
        <v>679</v>
      </c>
      <c r="W7" s="8">
        <v>0</v>
      </c>
      <c r="X7" t="s">
        <v>2046</v>
      </c>
      <c r="Y7">
        <v>0</v>
      </c>
      <c r="Z7" t="s">
        <v>2045</v>
      </c>
      <c r="AA7" t="s">
        <v>2044</v>
      </c>
      <c r="AB7">
        <v>0</v>
      </c>
      <c r="AC7">
        <v>0</v>
      </c>
      <c r="AD7">
        <v>0</v>
      </c>
      <c r="AE7">
        <v>0</v>
      </c>
      <c r="AF7" t="s">
        <v>2043</v>
      </c>
      <c r="AG7">
        <v>0</v>
      </c>
      <c r="AI7" t="s">
        <v>2042</v>
      </c>
      <c r="AJ7" t="s">
        <v>2081</v>
      </c>
    </row>
    <row r="8" spans="1:36" customFormat="1" x14ac:dyDescent="0.25">
      <c r="A8" t="s">
        <v>2059</v>
      </c>
      <c r="B8" t="s">
        <v>2060</v>
      </c>
      <c r="C8" t="s">
        <v>328</v>
      </c>
      <c r="D8">
        <v>1</v>
      </c>
      <c r="E8">
        <v>34491199</v>
      </c>
      <c r="F8" t="s">
        <v>2056</v>
      </c>
      <c r="G8">
        <v>3902093</v>
      </c>
      <c r="H8">
        <v>2</v>
      </c>
      <c r="I8" t="s">
        <v>1547</v>
      </c>
      <c r="J8" t="s">
        <v>2047</v>
      </c>
      <c r="L8" s="299">
        <v>45563</v>
      </c>
      <c r="M8" s="299">
        <v>45473</v>
      </c>
      <c r="N8">
        <v>2</v>
      </c>
      <c r="O8">
        <v>1</v>
      </c>
      <c r="P8">
        <v>32</v>
      </c>
      <c r="Q8">
        <v>0</v>
      </c>
      <c r="R8">
        <v>1</v>
      </c>
      <c r="T8" t="s">
        <v>326</v>
      </c>
      <c r="U8" t="s">
        <v>330</v>
      </c>
      <c r="V8" s="304" t="s">
        <v>679</v>
      </c>
      <c r="W8" s="8">
        <v>45953.25</v>
      </c>
      <c r="X8" t="s">
        <v>2046</v>
      </c>
      <c r="Y8">
        <v>0</v>
      </c>
      <c r="Z8" t="s">
        <v>2045</v>
      </c>
      <c r="AA8" t="s">
        <v>2044</v>
      </c>
      <c r="AB8">
        <v>0</v>
      </c>
      <c r="AC8">
        <v>45953.25</v>
      </c>
      <c r="AD8">
        <v>0</v>
      </c>
      <c r="AE8">
        <v>0</v>
      </c>
      <c r="AF8" t="s">
        <v>2043</v>
      </c>
      <c r="AG8">
        <v>0</v>
      </c>
      <c r="AI8" t="s">
        <v>2042</v>
      </c>
      <c r="AJ8" t="s">
        <v>2059</v>
      </c>
    </row>
    <row r="9" spans="1:36" customFormat="1" x14ac:dyDescent="0.25">
      <c r="A9" t="s">
        <v>2072</v>
      </c>
      <c r="B9" t="s">
        <v>2073</v>
      </c>
      <c r="C9" t="s">
        <v>328</v>
      </c>
      <c r="D9">
        <v>1</v>
      </c>
      <c r="E9">
        <v>34491356</v>
      </c>
      <c r="F9" t="s">
        <v>2056</v>
      </c>
      <c r="G9">
        <v>3902093</v>
      </c>
      <c r="H9">
        <v>2</v>
      </c>
      <c r="I9" t="s">
        <v>1547</v>
      </c>
      <c r="J9" t="s">
        <v>2047</v>
      </c>
      <c r="L9" s="299">
        <v>45564</v>
      </c>
      <c r="M9" s="299">
        <v>45474</v>
      </c>
      <c r="N9">
        <v>2</v>
      </c>
      <c r="O9">
        <v>1</v>
      </c>
      <c r="P9">
        <v>32</v>
      </c>
      <c r="Q9">
        <v>0</v>
      </c>
      <c r="R9">
        <v>1</v>
      </c>
      <c r="T9" t="s">
        <v>326</v>
      </c>
      <c r="U9" t="s">
        <v>330</v>
      </c>
      <c r="V9" s="304" t="s">
        <v>679</v>
      </c>
      <c r="W9" s="8">
        <v>0</v>
      </c>
      <c r="X9" t="s">
        <v>2046</v>
      </c>
      <c r="Y9">
        <v>0</v>
      </c>
      <c r="Z9" t="s">
        <v>2045</v>
      </c>
      <c r="AA9" t="s">
        <v>2044</v>
      </c>
      <c r="AB9">
        <v>0</v>
      </c>
      <c r="AC9">
        <v>0</v>
      </c>
      <c r="AD9">
        <v>0</v>
      </c>
      <c r="AE9">
        <v>0</v>
      </c>
      <c r="AF9" t="s">
        <v>2043</v>
      </c>
      <c r="AG9">
        <v>0</v>
      </c>
      <c r="AI9" t="s">
        <v>2042</v>
      </c>
      <c r="AJ9" t="s">
        <v>2072</v>
      </c>
    </row>
    <row r="10" spans="1:36" customFormat="1" x14ac:dyDescent="0.25">
      <c r="A10" t="s">
        <v>1680</v>
      </c>
      <c r="B10" t="s">
        <v>1682</v>
      </c>
      <c r="C10" t="s">
        <v>328</v>
      </c>
      <c r="D10">
        <v>1</v>
      </c>
      <c r="E10">
        <v>26339493</v>
      </c>
      <c r="F10" t="s">
        <v>2048</v>
      </c>
      <c r="G10">
        <v>3902093</v>
      </c>
      <c r="H10">
        <v>2</v>
      </c>
      <c r="I10" t="s">
        <v>1547</v>
      </c>
      <c r="J10" t="s">
        <v>2047</v>
      </c>
      <c r="L10" s="299">
        <v>45655</v>
      </c>
      <c r="M10" s="299">
        <v>45565</v>
      </c>
      <c r="N10">
        <v>2</v>
      </c>
      <c r="O10">
        <v>1</v>
      </c>
      <c r="P10">
        <v>32</v>
      </c>
      <c r="Q10">
        <v>0</v>
      </c>
      <c r="R10">
        <v>1</v>
      </c>
      <c r="T10" t="s">
        <v>326</v>
      </c>
      <c r="U10" t="s">
        <v>330</v>
      </c>
      <c r="V10" s="304" t="s">
        <v>679</v>
      </c>
      <c r="W10" s="8">
        <v>79852.570000000007</v>
      </c>
      <c r="X10" t="s">
        <v>2046</v>
      </c>
      <c r="Y10">
        <v>0</v>
      </c>
      <c r="Z10" t="s">
        <v>2045</v>
      </c>
      <c r="AA10" t="s">
        <v>2044</v>
      </c>
      <c r="AB10">
        <v>0</v>
      </c>
      <c r="AC10">
        <v>79852.570000000007</v>
      </c>
      <c r="AD10">
        <v>0</v>
      </c>
      <c r="AE10">
        <v>0</v>
      </c>
      <c r="AF10" t="s">
        <v>2043</v>
      </c>
      <c r="AG10">
        <v>0</v>
      </c>
      <c r="AI10" t="s">
        <v>2042</v>
      </c>
      <c r="AJ10" t="s">
        <v>1680</v>
      </c>
    </row>
    <row r="11" spans="1:36" customFormat="1" x14ac:dyDescent="0.25">
      <c r="A11" t="s">
        <v>1545</v>
      </c>
      <c r="B11" t="s">
        <v>1548</v>
      </c>
      <c r="C11" t="s">
        <v>328</v>
      </c>
      <c r="D11">
        <v>1</v>
      </c>
      <c r="E11">
        <v>26339500</v>
      </c>
      <c r="F11" t="s">
        <v>2048</v>
      </c>
      <c r="G11">
        <v>3902093</v>
      </c>
      <c r="H11">
        <v>2</v>
      </c>
      <c r="I11" t="s">
        <v>1547</v>
      </c>
      <c r="J11" t="s">
        <v>2047</v>
      </c>
      <c r="L11" s="299">
        <v>45655</v>
      </c>
      <c r="M11" s="299">
        <v>45565</v>
      </c>
      <c r="N11">
        <v>2</v>
      </c>
      <c r="O11">
        <v>1</v>
      </c>
      <c r="P11">
        <v>32</v>
      </c>
      <c r="Q11">
        <v>0</v>
      </c>
      <c r="R11">
        <v>1</v>
      </c>
      <c r="T11" t="s">
        <v>326</v>
      </c>
      <c r="U11" t="s">
        <v>330</v>
      </c>
      <c r="V11" s="304" t="s">
        <v>679</v>
      </c>
      <c r="W11" s="8">
        <v>80706.2</v>
      </c>
      <c r="X11" t="s">
        <v>2046</v>
      </c>
      <c r="Y11">
        <v>0</v>
      </c>
      <c r="Z11" t="s">
        <v>2045</v>
      </c>
      <c r="AA11" t="s">
        <v>2044</v>
      </c>
      <c r="AB11">
        <v>0</v>
      </c>
      <c r="AC11">
        <v>80706.2</v>
      </c>
      <c r="AD11">
        <v>0</v>
      </c>
      <c r="AE11">
        <v>0</v>
      </c>
      <c r="AF11" t="s">
        <v>2043</v>
      </c>
      <c r="AG11">
        <v>0</v>
      </c>
      <c r="AI11" t="s">
        <v>2042</v>
      </c>
      <c r="AJ11" t="s">
        <v>1545</v>
      </c>
    </row>
    <row r="12" spans="1:36" customFormat="1" x14ac:dyDescent="0.25">
      <c r="A12" t="s">
        <v>1612</v>
      </c>
      <c r="B12" t="s">
        <v>1548</v>
      </c>
      <c r="C12" t="s">
        <v>328</v>
      </c>
      <c r="D12">
        <v>1</v>
      </c>
      <c r="E12">
        <v>26339502</v>
      </c>
      <c r="F12" t="s">
        <v>2048</v>
      </c>
      <c r="G12">
        <v>3902093</v>
      </c>
      <c r="H12">
        <v>2</v>
      </c>
      <c r="I12" t="s">
        <v>1547</v>
      </c>
      <c r="J12" t="s">
        <v>2047</v>
      </c>
      <c r="L12" s="299">
        <v>45655</v>
      </c>
      <c r="M12" s="299">
        <v>45565</v>
      </c>
      <c r="N12">
        <v>2</v>
      </c>
      <c r="O12">
        <v>1</v>
      </c>
      <c r="P12">
        <v>32</v>
      </c>
      <c r="Q12">
        <v>0</v>
      </c>
      <c r="R12">
        <v>1</v>
      </c>
      <c r="T12" t="s">
        <v>326</v>
      </c>
      <c r="U12" t="s">
        <v>330</v>
      </c>
      <c r="V12" s="304" t="s">
        <v>679</v>
      </c>
      <c r="W12" s="8">
        <v>79478.14</v>
      </c>
      <c r="X12" t="s">
        <v>2046</v>
      </c>
      <c r="Y12">
        <v>0</v>
      </c>
      <c r="Z12" t="s">
        <v>2045</v>
      </c>
      <c r="AA12" t="s">
        <v>2044</v>
      </c>
      <c r="AB12">
        <v>0</v>
      </c>
      <c r="AC12">
        <v>79478.14</v>
      </c>
      <c r="AD12">
        <v>0</v>
      </c>
      <c r="AE12">
        <v>0</v>
      </c>
      <c r="AF12" t="s">
        <v>2043</v>
      </c>
      <c r="AG12">
        <v>0</v>
      </c>
      <c r="AI12" t="s">
        <v>2042</v>
      </c>
      <c r="AJ12" t="s">
        <v>1612</v>
      </c>
    </row>
    <row r="13" spans="1:36" customFormat="1" x14ac:dyDescent="0.25">
      <c r="A13" t="s">
        <v>1639</v>
      </c>
      <c r="B13" t="s">
        <v>1641</v>
      </c>
      <c r="C13" t="s">
        <v>328</v>
      </c>
      <c r="D13">
        <v>1</v>
      </c>
      <c r="E13">
        <v>26800575</v>
      </c>
      <c r="F13" t="s">
        <v>2048</v>
      </c>
      <c r="G13">
        <v>3902093</v>
      </c>
      <c r="H13">
        <v>2</v>
      </c>
      <c r="I13" t="s">
        <v>1547</v>
      </c>
      <c r="J13" t="s">
        <v>2047</v>
      </c>
      <c r="L13" s="299">
        <v>45655</v>
      </c>
      <c r="M13" s="299">
        <v>45565</v>
      </c>
      <c r="N13">
        <v>2</v>
      </c>
      <c r="O13">
        <v>1</v>
      </c>
      <c r="P13">
        <v>32</v>
      </c>
      <c r="Q13">
        <v>0</v>
      </c>
      <c r="R13">
        <v>1</v>
      </c>
      <c r="T13" t="s">
        <v>326</v>
      </c>
      <c r="U13" t="s">
        <v>330</v>
      </c>
      <c r="V13" s="304" t="s">
        <v>679</v>
      </c>
      <c r="W13" s="8">
        <v>79855.210000000006</v>
      </c>
      <c r="X13" t="s">
        <v>2046</v>
      </c>
      <c r="Y13">
        <v>0</v>
      </c>
      <c r="Z13" t="s">
        <v>2045</v>
      </c>
      <c r="AA13" t="s">
        <v>2044</v>
      </c>
      <c r="AB13">
        <v>0</v>
      </c>
      <c r="AC13">
        <v>79855.210000000006</v>
      </c>
      <c r="AD13">
        <v>0</v>
      </c>
      <c r="AE13">
        <v>0</v>
      </c>
      <c r="AF13" t="s">
        <v>2043</v>
      </c>
      <c r="AG13">
        <v>0</v>
      </c>
      <c r="AI13" t="s">
        <v>2042</v>
      </c>
      <c r="AJ13" t="s">
        <v>1639</v>
      </c>
    </row>
    <row r="14" spans="1:36" customFormat="1" x14ac:dyDescent="0.25">
      <c r="A14" t="s">
        <v>1588</v>
      </c>
      <c r="B14" t="s">
        <v>1590</v>
      </c>
      <c r="C14" t="s">
        <v>328</v>
      </c>
      <c r="D14">
        <v>1</v>
      </c>
      <c r="E14">
        <v>34491354</v>
      </c>
      <c r="F14" t="s">
        <v>2056</v>
      </c>
      <c r="G14">
        <v>3902093</v>
      </c>
      <c r="H14">
        <v>2</v>
      </c>
      <c r="I14" t="s">
        <v>1547</v>
      </c>
      <c r="J14" t="s">
        <v>2047</v>
      </c>
      <c r="L14" s="299">
        <v>45655</v>
      </c>
      <c r="M14" s="299">
        <v>45565</v>
      </c>
      <c r="N14">
        <v>2</v>
      </c>
      <c r="O14">
        <v>1</v>
      </c>
      <c r="P14">
        <v>32</v>
      </c>
      <c r="Q14">
        <v>0</v>
      </c>
      <c r="R14">
        <v>1</v>
      </c>
      <c r="T14" t="s">
        <v>326</v>
      </c>
      <c r="U14" t="s">
        <v>330</v>
      </c>
      <c r="V14" s="304" t="s">
        <v>679</v>
      </c>
      <c r="W14" s="8">
        <v>26709.5</v>
      </c>
      <c r="X14" t="s">
        <v>2046</v>
      </c>
      <c r="Y14">
        <v>0</v>
      </c>
      <c r="Z14" t="s">
        <v>2045</v>
      </c>
      <c r="AA14" t="s">
        <v>2044</v>
      </c>
      <c r="AB14">
        <v>0</v>
      </c>
      <c r="AC14">
        <v>26709.5</v>
      </c>
      <c r="AD14">
        <v>0</v>
      </c>
      <c r="AE14">
        <v>0</v>
      </c>
      <c r="AF14" t="s">
        <v>2043</v>
      </c>
      <c r="AG14">
        <v>0</v>
      </c>
      <c r="AI14" t="s">
        <v>2042</v>
      </c>
      <c r="AJ14" t="s">
        <v>1588</v>
      </c>
    </row>
    <row r="15" spans="1:36" customFormat="1" x14ac:dyDescent="0.25">
      <c r="A15" t="s">
        <v>2061</v>
      </c>
      <c r="B15" t="s">
        <v>2062</v>
      </c>
      <c r="C15" t="s">
        <v>328</v>
      </c>
      <c r="D15">
        <v>1</v>
      </c>
      <c r="E15">
        <v>35168077</v>
      </c>
      <c r="F15" t="s">
        <v>2056</v>
      </c>
      <c r="G15">
        <v>3902093</v>
      </c>
      <c r="H15">
        <v>2</v>
      </c>
      <c r="I15" t="s">
        <v>1547</v>
      </c>
      <c r="J15" t="s">
        <v>2047</v>
      </c>
      <c r="L15" s="299">
        <v>45655</v>
      </c>
      <c r="M15" s="299">
        <v>45565</v>
      </c>
      <c r="N15">
        <v>2</v>
      </c>
      <c r="O15">
        <v>1</v>
      </c>
      <c r="P15">
        <v>32</v>
      </c>
      <c r="Q15">
        <v>0</v>
      </c>
      <c r="R15">
        <v>1</v>
      </c>
      <c r="T15" t="s">
        <v>326</v>
      </c>
      <c r="U15" t="s">
        <v>330</v>
      </c>
      <c r="V15" s="304" t="s">
        <v>679</v>
      </c>
      <c r="W15" s="8">
        <v>0</v>
      </c>
      <c r="X15" t="s">
        <v>2046</v>
      </c>
      <c r="Y15">
        <v>0</v>
      </c>
      <c r="Z15" t="s">
        <v>2045</v>
      </c>
      <c r="AA15" t="s">
        <v>2044</v>
      </c>
      <c r="AB15">
        <v>0</v>
      </c>
      <c r="AC15">
        <v>0</v>
      </c>
      <c r="AD15">
        <v>0</v>
      </c>
      <c r="AE15">
        <v>0</v>
      </c>
      <c r="AF15" t="s">
        <v>2043</v>
      </c>
      <c r="AG15">
        <v>0</v>
      </c>
      <c r="AI15" t="s">
        <v>2042</v>
      </c>
      <c r="AJ15" t="s">
        <v>2061</v>
      </c>
    </row>
    <row r="16" spans="1:36" customFormat="1" x14ac:dyDescent="0.25">
      <c r="A16" t="s">
        <v>1648</v>
      </c>
      <c r="B16" t="s">
        <v>1562</v>
      </c>
      <c r="C16" t="s">
        <v>328</v>
      </c>
      <c r="D16">
        <v>1</v>
      </c>
      <c r="E16">
        <v>35995283</v>
      </c>
      <c r="F16" t="s">
        <v>2056</v>
      </c>
      <c r="G16">
        <v>3902093</v>
      </c>
      <c r="H16">
        <v>2</v>
      </c>
      <c r="I16" t="s">
        <v>1547</v>
      </c>
      <c r="J16" t="s">
        <v>2047</v>
      </c>
      <c r="L16" s="299">
        <v>45655</v>
      </c>
      <c r="M16" s="299">
        <v>45565</v>
      </c>
      <c r="N16">
        <v>2</v>
      </c>
      <c r="O16">
        <v>1</v>
      </c>
      <c r="P16">
        <v>32</v>
      </c>
      <c r="Q16">
        <v>0</v>
      </c>
      <c r="R16">
        <v>1</v>
      </c>
      <c r="T16" t="s">
        <v>326</v>
      </c>
      <c r="U16" t="s">
        <v>330</v>
      </c>
      <c r="V16" s="304" t="s">
        <v>679</v>
      </c>
      <c r="W16" s="8">
        <v>53442.97</v>
      </c>
      <c r="X16" t="s">
        <v>2046</v>
      </c>
      <c r="Y16">
        <v>0</v>
      </c>
      <c r="Z16" t="s">
        <v>2045</v>
      </c>
      <c r="AA16" t="s">
        <v>2044</v>
      </c>
      <c r="AB16">
        <v>0</v>
      </c>
      <c r="AC16">
        <v>53442.97</v>
      </c>
      <c r="AD16">
        <v>0</v>
      </c>
      <c r="AE16">
        <v>0</v>
      </c>
      <c r="AF16" t="s">
        <v>2043</v>
      </c>
      <c r="AG16">
        <v>0</v>
      </c>
      <c r="AI16" t="s">
        <v>2042</v>
      </c>
      <c r="AJ16" t="s">
        <v>1648</v>
      </c>
    </row>
    <row r="17" spans="1:36" customFormat="1" x14ac:dyDescent="0.25">
      <c r="A17" t="s">
        <v>1560</v>
      </c>
      <c r="B17" t="s">
        <v>1562</v>
      </c>
      <c r="C17" t="s">
        <v>328</v>
      </c>
      <c r="D17">
        <v>1</v>
      </c>
      <c r="E17">
        <v>35995282</v>
      </c>
      <c r="F17" t="s">
        <v>2056</v>
      </c>
      <c r="G17">
        <v>3902093</v>
      </c>
      <c r="H17">
        <v>2</v>
      </c>
      <c r="I17" t="s">
        <v>1547</v>
      </c>
      <c r="J17" t="s">
        <v>2047</v>
      </c>
      <c r="L17" s="299">
        <v>45655</v>
      </c>
      <c r="M17" s="299">
        <v>45565</v>
      </c>
      <c r="N17">
        <v>2</v>
      </c>
      <c r="O17">
        <v>1</v>
      </c>
      <c r="P17">
        <v>32</v>
      </c>
      <c r="Q17">
        <v>0</v>
      </c>
      <c r="R17">
        <v>1</v>
      </c>
      <c r="T17" t="s">
        <v>326</v>
      </c>
      <c r="U17" t="s">
        <v>330</v>
      </c>
      <c r="V17" s="304" t="s">
        <v>679</v>
      </c>
      <c r="W17" s="8">
        <v>53442.97</v>
      </c>
      <c r="X17" t="s">
        <v>2046</v>
      </c>
      <c r="Y17">
        <v>0</v>
      </c>
      <c r="Z17" t="s">
        <v>2045</v>
      </c>
      <c r="AA17" t="s">
        <v>2044</v>
      </c>
      <c r="AB17">
        <v>0</v>
      </c>
      <c r="AC17">
        <v>53442.97</v>
      </c>
      <c r="AD17">
        <v>0</v>
      </c>
      <c r="AE17">
        <v>0</v>
      </c>
      <c r="AF17" t="s">
        <v>2043</v>
      </c>
      <c r="AG17">
        <v>0</v>
      </c>
      <c r="AI17" t="s">
        <v>2042</v>
      </c>
      <c r="AJ17" t="s">
        <v>1560</v>
      </c>
    </row>
    <row r="18" spans="1:36" customFormat="1" x14ac:dyDescent="0.25">
      <c r="A18" t="s">
        <v>1596</v>
      </c>
      <c r="B18" t="s">
        <v>1562</v>
      </c>
      <c r="C18" t="s">
        <v>328</v>
      </c>
      <c r="D18">
        <v>1</v>
      </c>
      <c r="E18">
        <v>35995277</v>
      </c>
      <c r="F18" t="s">
        <v>2056</v>
      </c>
      <c r="G18">
        <v>3902093</v>
      </c>
      <c r="H18">
        <v>2</v>
      </c>
      <c r="I18" t="s">
        <v>1547</v>
      </c>
      <c r="J18" t="s">
        <v>2047</v>
      </c>
      <c r="L18" s="299">
        <v>45655</v>
      </c>
      <c r="M18" s="299">
        <v>45565</v>
      </c>
      <c r="N18">
        <v>2</v>
      </c>
      <c r="O18">
        <v>1</v>
      </c>
      <c r="P18">
        <v>32</v>
      </c>
      <c r="Q18">
        <v>0</v>
      </c>
      <c r="R18">
        <v>1</v>
      </c>
      <c r="T18" t="s">
        <v>326</v>
      </c>
      <c r="U18" t="s">
        <v>330</v>
      </c>
      <c r="V18" s="304" t="s">
        <v>679</v>
      </c>
      <c r="W18" s="8">
        <v>53417.599999999999</v>
      </c>
      <c r="X18" t="s">
        <v>2046</v>
      </c>
      <c r="Y18">
        <v>0</v>
      </c>
      <c r="Z18" t="s">
        <v>2045</v>
      </c>
      <c r="AA18" t="s">
        <v>2044</v>
      </c>
      <c r="AB18">
        <v>0</v>
      </c>
      <c r="AC18">
        <v>53417.599999999999</v>
      </c>
      <c r="AD18">
        <v>0</v>
      </c>
      <c r="AE18">
        <v>0</v>
      </c>
      <c r="AF18" t="s">
        <v>2043</v>
      </c>
      <c r="AG18">
        <v>0</v>
      </c>
      <c r="AI18" t="s">
        <v>2042</v>
      </c>
      <c r="AJ18" t="s">
        <v>1596</v>
      </c>
    </row>
    <row r="19" spans="1:36" customFormat="1" x14ac:dyDescent="0.25">
      <c r="A19" t="s">
        <v>1563</v>
      </c>
      <c r="B19" t="s">
        <v>1562</v>
      </c>
      <c r="C19" t="s">
        <v>328</v>
      </c>
      <c r="D19">
        <v>1</v>
      </c>
      <c r="E19">
        <v>35995713</v>
      </c>
      <c r="F19" t="s">
        <v>2056</v>
      </c>
      <c r="G19">
        <v>3902093</v>
      </c>
      <c r="H19">
        <v>2</v>
      </c>
      <c r="I19" t="s">
        <v>1547</v>
      </c>
      <c r="J19" t="s">
        <v>2047</v>
      </c>
      <c r="L19" s="299">
        <v>45655</v>
      </c>
      <c r="M19" s="299">
        <v>45565</v>
      </c>
      <c r="N19">
        <v>2</v>
      </c>
      <c r="O19">
        <v>1</v>
      </c>
      <c r="P19">
        <v>32</v>
      </c>
      <c r="Q19">
        <v>0</v>
      </c>
      <c r="R19">
        <v>1</v>
      </c>
      <c r="T19" t="s">
        <v>326</v>
      </c>
      <c r="U19" t="s">
        <v>330</v>
      </c>
      <c r="V19" s="304" t="s">
        <v>679</v>
      </c>
      <c r="W19" s="8">
        <v>53442.98</v>
      </c>
      <c r="X19" t="s">
        <v>2046</v>
      </c>
      <c r="Y19">
        <v>0</v>
      </c>
      <c r="Z19" t="s">
        <v>2045</v>
      </c>
      <c r="AA19" t="s">
        <v>2044</v>
      </c>
      <c r="AB19">
        <v>0</v>
      </c>
      <c r="AC19">
        <v>53442.98</v>
      </c>
      <c r="AD19">
        <v>0</v>
      </c>
      <c r="AE19">
        <v>0</v>
      </c>
      <c r="AF19" t="s">
        <v>2043</v>
      </c>
      <c r="AG19">
        <v>0</v>
      </c>
      <c r="AI19" t="s">
        <v>2042</v>
      </c>
      <c r="AJ19" t="s">
        <v>1563</v>
      </c>
    </row>
    <row r="20" spans="1:36" customFormat="1" x14ac:dyDescent="0.25">
      <c r="A20" t="s">
        <v>1579</v>
      </c>
      <c r="B20" t="s">
        <v>1581</v>
      </c>
      <c r="C20" t="s">
        <v>328</v>
      </c>
      <c r="D20">
        <v>1</v>
      </c>
      <c r="E20">
        <v>36199259</v>
      </c>
      <c r="F20" t="s">
        <v>2056</v>
      </c>
      <c r="G20">
        <v>3902093</v>
      </c>
      <c r="H20">
        <v>2</v>
      </c>
      <c r="I20" t="s">
        <v>1547</v>
      </c>
      <c r="J20" t="s">
        <v>2047</v>
      </c>
      <c r="L20" s="299">
        <v>45655</v>
      </c>
      <c r="M20" s="299">
        <v>45565</v>
      </c>
      <c r="N20">
        <v>2</v>
      </c>
      <c r="O20">
        <v>1</v>
      </c>
      <c r="P20">
        <v>32</v>
      </c>
      <c r="Q20">
        <v>0</v>
      </c>
      <c r="R20">
        <v>1</v>
      </c>
      <c r="T20" t="s">
        <v>326</v>
      </c>
      <c r="U20" t="s">
        <v>330</v>
      </c>
      <c r="V20" s="304" t="s">
        <v>679</v>
      </c>
      <c r="W20" s="8">
        <v>55883.1</v>
      </c>
      <c r="X20" t="s">
        <v>2046</v>
      </c>
      <c r="Y20">
        <v>0</v>
      </c>
      <c r="Z20" t="s">
        <v>2045</v>
      </c>
      <c r="AA20" t="s">
        <v>2044</v>
      </c>
      <c r="AB20">
        <v>0</v>
      </c>
      <c r="AC20">
        <v>55883.1</v>
      </c>
      <c r="AD20">
        <v>0</v>
      </c>
      <c r="AE20">
        <v>0</v>
      </c>
      <c r="AF20" t="s">
        <v>2043</v>
      </c>
      <c r="AG20">
        <v>0</v>
      </c>
      <c r="AI20" t="s">
        <v>2042</v>
      </c>
      <c r="AJ20" t="s">
        <v>1579</v>
      </c>
    </row>
    <row r="21" spans="1:36" customFormat="1" x14ac:dyDescent="0.25">
      <c r="A21" t="s">
        <v>2052</v>
      </c>
      <c r="B21" t="s">
        <v>2054</v>
      </c>
      <c r="C21" t="s">
        <v>328</v>
      </c>
      <c r="D21">
        <v>1</v>
      </c>
      <c r="E21">
        <v>36410496</v>
      </c>
      <c r="F21" t="s">
        <v>2053</v>
      </c>
      <c r="G21">
        <v>3902093</v>
      </c>
      <c r="H21">
        <v>2</v>
      </c>
      <c r="I21" t="s">
        <v>1547</v>
      </c>
      <c r="J21" t="s">
        <v>2047</v>
      </c>
      <c r="L21" s="299">
        <v>45655</v>
      </c>
      <c r="M21" s="299">
        <v>45565</v>
      </c>
      <c r="N21">
        <v>2</v>
      </c>
      <c r="O21">
        <v>1</v>
      </c>
      <c r="P21">
        <v>32</v>
      </c>
      <c r="Q21">
        <v>0</v>
      </c>
      <c r="R21">
        <v>1</v>
      </c>
      <c r="T21" t="s">
        <v>326</v>
      </c>
      <c r="U21" t="s">
        <v>330</v>
      </c>
      <c r="V21" s="304" t="s">
        <v>679</v>
      </c>
      <c r="W21" s="8">
        <v>58558.89</v>
      </c>
      <c r="X21" t="s">
        <v>2046</v>
      </c>
      <c r="Y21">
        <v>0</v>
      </c>
      <c r="Z21" t="s">
        <v>2045</v>
      </c>
      <c r="AA21" t="s">
        <v>2044</v>
      </c>
      <c r="AB21">
        <v>0</v>
      </c>
      <c r="AC21">
        <v>58558.89</v>
      </c>
      <c r="AD21">
        <v>0</v>
      </c>
      <c r="AE21">
        <v>0</v>
      </c>
      <c r="AF21" t="s">
        <v>2043</v>
      </c>
      <c r="AG21">
        <v>0</v>
      </c>
      <c r="AI21" t="s">
        <v>2042</v>
      </c>
      <c r="AJ21" t="s">
        <v>2052</v>
      </c>
    </row>
    <row r="22" spans="1:36" customFormat="1" x14ac:dyDescent="0.25">
      <c r="A22" t="s">
        <v>1591</v>
      </c>
      <c r="B22" t="s">
        <v>1437</v>
      </c>
      <c r="C22" t="s">
        <v>328</v>
      </c>
      <c r="D22">
        <v>1</v>
      </c>
      <c r="E22">
        <v>31253279</v>
      </c>
      <c r="F22" t="s">
        <v>2051</v>
      </c>
      <c r="G22">
        <v>3902093</v>
      </c>
      <c r="H22">
        <v>2</v>
      </c>
      <c r="I22" t="s">
        <v>1547</v>
      </c>
      <c r="J22" t="s">
        <v>2047</v>
      </c>
      <c r="L22" s="299">
        <v>45686</v>
      </c>
      <c r="M22" s="299">
        <v>45596</v>
      </c>
      <c r="N22">
        <v>2</v>
      </c>
      <c r="O22">
        <v>1</v>
      </c>
      <c r="P22">
        <v>32</v>
      </c>
      <c r="Q22">
        <v>0</v>
      </c>
      <c r="R22">
        <v>1</v>
      </c>
      <c r="T22" t="s">
        <v>326</v>
      </c>
      <c r="U22" t="s">
        <v>330</v>
      </c>
      <c r="V22" s="304" t="s">
        <v>679</v>
      </c>
      <c r="W22" s="8">
        <v>58577.48</v>
      </c>
      <c r="X22" t="s">
        <v>2046</v>
      </c>
      <c r="Y22">
        <v>0</v>
      </c>
      <c r="Z22" t="s">
        <v>2045</v>
      </c>
      <c r="AA22" t="s">
        <v>2044</v>
      </c>
      <c r="AB22">
        <v>0</v>
      </c>
      <c r="AC22">
        <v>58577.48</v>
      </c>
      <c r="AD22">
        <v>0</v>
      </c>
      <c r="AE22">
        <v>0</v>
      </c>
      <c r="AF22" t="s">
        <v>2043</v>
      </c>
      <c r="AG22">
        <v>0</v>
      </c>
      <c r="AI22" t="s">
        <v>2042</v>
      </c>
      <c r="AJ22" t="s">
        <v>1591</v>
      </c>
    </row>
    <row r="23" spans="1:36" customFormat="1" x14ac:dyDescent="0.25">
      <c r="A23" t="s">
        <v>2049</v>
      </c>
      <c r="B23" t="s">
        <v>2050</v>
      </c>
      <c r="C23" t="s">
        <v>328</v>
      </c>
      <c r="D23">
        <v>1</v>
      </c>
      <c r="E23">
        <v>36286120</v>
      </c>
      <c r="F23" t="s">
        <v>2048</v>
      </c>
      <c r="G23">
        <v>3902093</v>
      </c>
      <c r="H23">
        <v>2</v>
      </c>
      <c r="I23" t="s">
        <v>1547</v>
      </c>
      <c r="J23" t="s">
        <v>2047</v>
      </c>
      <c r="L23" s="299">
        <v>45686</v>
      </c>
      <c r="M23" s="299">
        <v>45596</v>
      </c>
      <c r="N23">
        <v>2</v>
      </c>
      <c r="O23">
        <v>1</v>
      </c>
      <c r="P23">
        <v>32</v>
      </c>
      <c r="Q23">
        <v>0</v>
      </c>
      <c r="R23">
        <v>1</v>
      </c>
      <c r="T23" t="s">
        <v>326</v>
      </c>
      <c r="U23" t="s">
        <v>330</v>
      </c>
      <c r="V23" s="304" t="s">
        <v>679</v>
      </c>
      <c r="W23" s="8">
        <v>61454.85</v>
      </c>
      <c r="X23" t="s">
        <v>2046</v>
      </c>
      <c r="Y23">
        <v>0</v>
      </c>
      <c r="Z23" t="s">
        <v>2045</v>
      </c>
      <c r="AA23" t="s">
        <v>2044</v>
      </c>
      <c r="AB23">
        <v>0</v>
      </c>
      <c r="AC23">
        <v>61454.85</v>
      </c>
      <c r="AD23">
        <v>0</v>
      </c>
      <c r="AE23">
        <v>0</v>
      </c>
      <c r="AF23" t="s">
        <v>2043</v>
      </c>
      <c r="AG23">
        <v>0</v>
      </c>
      <c r="AI23" t="s">
        <v>2042</v>
      </c>
      <c r="AJ23" t="s">
        <v>2049</v>
      </c>
    </row>
    <row r="24" spans="1:36" customFormat="1" x14ac:dyDescent="0.25">
      <c r="A24" t="s">
        <v>1653</v>
      </c>
      <c r="B24" t="s">
        <v>1655</v>
      </c>
      <c r="C24" t="s">
        <v>328</v>
      </c>
      <c r="D24">
        <v>1</v>
      </c>
      <c r="E24">
        <v>26339505</v>
      </c>
      <c r="F24" t="s">
        <v>2048</v>
      </c>
      <c r="G24">
        <v>3902093</v>
      </c>
      <c r="H24">
        <v>2</v>
      </c>
      <c r="I24" t="s">
        <v>1547</v>
      </c>
      <c r="J24" t="s">
        <v>2047</v>
      </c>
      <c r="L24" s="299">
        <v>45747</v>
      </c>
      <c r="M24" s="299">
        <v>45657</v>
      </c>
      <c r="N24">
        <v>2</v>
      </c>
      <c r="O24">
        <v>1</v>
      </c>
      <c r="P24">
        <v>32</v>
      </c>
      <c r="Q24">
        <v>0</v>
      </c>
      <c r="R24">
        <v>1</v>
      </c>
      <c r="T24" t="s">
        <v>326</v>
      </c>
      <c r="U24" t="s">
        <v>330</v>
      </c>
      <c r="V24" s="304" t="s">
        <v>679</v>
      </c>
      <c r="W24" s="8">
        <v>118868.16</v>
      </c>
      <c r="X24" t="s">
        <v>2046</v>
      </c>
      <c r="Y24">
        <v>0</v>
      </c>
      <c r="Z24" t="s">
        <v>2045</v>
      </c>
      <c r="AA24" t="s">
        <v>2044</v>
      </c>
      <c r="AB24">
        <v>0</v>
      </c>
      <c r="AC24">
        <v>118868.16</v>
      </c>
      <c r="AD24">
        <v>0</v>
      </c>
      <c r="AE24">
        <v>0</v>
      </c>
      <c r="AF24" t="s">
        <v>2043</v>
      </c>
      <c r="AG24">
        <v>0</v>
      </c>
      <c r="AI24" t="s">
        <v>2042</v>
      </c>
      <c r="AJ24" t="s">
        <v>1653</v>
      </c>
    </row>
    <row r="25" spans="1:36" customFormat="1" x14ac:dyDescent="0.25">
      <c r="A25" t="s">
        <v>2074</v>
      </c>
      <c r="B25" t="s">
        <v>2075</v>
      </c>
      <c r="C25" t="s">
        <v>328</v>
      </c>
      <c r="D25">
        <v>1</v>
      </c>
      <c r="E25">
        <v>34491196</v>
      </c>
      <c r="F25" t="s">
        <v>2056</v>
      </c>
      <c r="G25">
        <v>3902093</v>
      </c>
      <c r="H25">
        <v>2</v>
      </c>
      <c r="I25" t="s">
        <v>1547</v>
      </c>
      <c r="J25" t="s">
        <v>2047</v>
      </c>
      <c r="L25" s="299">
        <v>45747</v>
      </c>
      <c r="M25" s="299">
        <v>45657</v>
      </c>
      <c r="N25">
        <v>2</v>
      </c>
      <c r="O25">
        <v>1</v>
      </c>
      <c r="P25">
        <v>32</v>
      </c>
      <c r="Q25">
        <v>0</v>
      </c>
      <c r="R25">
        <v>1</v>
      </c>
      <c r="T25" t="s">
        <v>326</v>
      </c>
      <c r="U25" t="s">
        <v>330</v>
      </c>
      <c r="V25" s="304" t="s">
        <v>679</v>
      </c>
      <c r="W25" s="8">
        <v>0</v>
      </c>
      <c r="X25" t="s">
        <v>2046</v>
      </c>
      <c r="Y25">
        <v>0</v>
      </c>
      <c r="Z25" t="s">
        <v>2045</v>
      </c>
      <c r="AA25" t="s">
        <v>2044</v>
      </c>
      <c r="AB25">
        <v>0</v>
      </c>
      <c r="AC25">
        <v>0</v>
      </c>
      <c r="AD25">
        <v>0</v>
      </c>
      <c r="AE25">
        <v>0</v>
      </c>
      <c r="AF25" t="s">
        <v>2043</v>
      </c>
      <c r="AG25">
        <v>0</v>
      </c>
      <c r="AI25" t="s">
        <v>2042</v>
      </c>
      <c r="AJ25" t="s">
        <v>2074</v>
      </c>
    </row>
    <row r="26" spans="1:36" customFormat="1" x14ac:dyDescent="0.25">
      <c r="A26" t="s">
        <v>2064</v>
      </c>
      <c r="B26" t="s">
        <v>2065</v>
      </c>
      <c r="C26" t="s">
        <v>328</v>
      </c>
      <c r="D26">
        <v>1</v>
      </c>
      <c r="E26">
        <v>34491197</v>
      </c>
      <c r="F26" t="s">
        <v>2056</v>
      </c>
      <c r="G26">
        <v>3902093</v>
      </c>
      <c r="H26">
        <v>2</v>
      </c>
      <c r="I26" t="s">
        <v>1547</v>
      </c>
      <c r="J26" t="s">
        <v>2047</v>
      </c>
      <c r="L26" s="299">
        <v>45747</v>
      </c>
      <c r="M26" s="299">
        <v>45657</v>
      </c>
      <c r="N26">
        <v>2</v>
      </c>
      <c r="O26">
        <v>1</v>
      </c>
      <c r="P26">
        <v>32</v>
      </c>
      <c r="Q26">
        <v>0</v>
      </c>
      <c r="R26">
        <v>1</v>
      </c>
      <c r="T26" t="s">
        <v>326</v>
      </c>
      <c r="U26" t="s">
        <v>330</v>
      </c>
      <c r="V26" s="304" t="s">
        <v>679</v>
      </c>
      <c r="W26" s="8">
        <v>0</v>
      </c>
      <c r="X26" t="s">
        <v>2046</v>
      </c>
      <c r="Y26">
        <v>0</v>
      </c>
      <c r="Z26" t="s">
        <v>2045</v>
      </c>
      <c r="AA26" t="s">
        <v>2044</v>
      </c>
      <c r="AB26">
        <v>0</v>
      </c>
      <c r="AC26">
        <v>0</v>
      </c>
      <c r="AD26">
        <v>0</v>
      </c>
      <c r="AE26">
        <v>0</v>
      </c>
      <c r="AF26" t="s">
        <v>2043</v>
      </c>
      <c r="AG26">
        <v>0</v>
      </c>
      <c r="AI26" t="s">
        <v>2042</v>
      </c>
      <c r="AJ26" t="s">
        <v>2064</v>
      </c>
    </row>
    <row r="27" spans="1:36" customFormat="1" x14ac:dyDescent="0.25">
      <c r="A27" t="s">
        <v>2078</v>
      </c>
      <c r="B27" t="s">
        <v>2065</v>
      </c>
      <c r="C27" t="s">
        <v>328</v>
      </c>
      <c r="D27">
        <v>1</v>
      </c>
      <c r="E27">
        <v>34680768</v>
      </c>
      <c r="F27" t="s">
        <v>2056</v>
      </c>
      <c r="G27">
        <v>3902093</v>
      </c>
      <c r="H27">
        <v>2</v>
      </c>
      <c r="I27" t="s">
        <v>1547</v>
      </c>
      <c r="J27" t="s">
        <v>2047</v>
      </c>
      <c r="L27" s="299">
        <v>45747</v>
      </c>
      <c r="M27" s="299">
        <v>45657</v>
      </c>
      <c r="N27">
        <v>2</v>
      </c>
      <c r="O27">
        <v>1</v>
      </c>
      <c r="P27">
        <v>32</v>
      </c>
      <c r="Q27">
        <v>0</v>
      </c>
      <c r="R27">
        <v>1</v>
      </c>
      <c r="T27" t="s">
        <v>326</v>
      </c>
      <c r="U27" t="s">
        <v>330</v>
      </c>
      <c r="V27" s="304" t="s">
        <v>679</v>
      </c>
      <c r="W27" s="8">
        <v>0</v>
      </c>
      <c r="X27" t="s">
        <v>2046</v>
      </c>
      <c r="Y27">
        <v>0</v>
      </c>
      <c r="Z27" t="s">
        <v>2045</v>
      </c>
      <c r="AA27" t="s">
        <v>2044</v>
      </c>
      <c r="AB27">
        <v>0</v>
      </c>
      <c r="AC27">
        <v>0</v>
      </c>
      <c r="AD27">
        <v>0</v>
      </c>
      <c r="AE27">
        <v>0</v>
      </c>
      <c r="AF27" t="s">
        <v>2043</v>
      </c>
      <c r="AG27">
        <v>0</v>
      </c>
      <c r="AI27" t="s">
        <v>2042</v>
      </c>
      <c r="AJ27" t="s">
        <v>2078</v>
      </c>
    </row>
    <row r="28" spans="1:36" customFormat="1" x14ac:dyDescent="0.25">
      <c r="A28" t="s">
        <v>2079</v>
      </c>
      <c r="B28" t="s">
        <v>2080</v>
      </c>
      <c r="C28" t="s">
        <v>328</v>
      </c>
      <c r="D28">
        <v>1</v>
      </c>
      <c r="E28">
        <v>34680594</v>
      </c>
      <c r="F28" t="s">
        <v>2056</v>
      </c>
      <c r="G28">
        <v>3902093</v>
      </c>
      <c r="H28">
        <v>2</v>
      </c>
      <c r="I28" t="s">
        <v>1547</v>
      </c>
      <c r="J28" t="s">
        <v>2047</v>
      </c>
      <c r="L28" s="299">
        <v>45747</v>
      </c>
      <c r="M28" s="299">
        <v>45657</v>
      </c>
      <c r="N28">
        <v>2</v>
      </c>
      <c r="O28">
        <v>1</v>
      </c>
      <c r="P28">
        <v>32</v>
      </c>
      <c r="Q28">
        <v>0</v>
      </c>
      <c r="R28">
        <v>1</v>
      </c>
      <c r="T28" t="s">
        <v>326</v>
      </c>
      <c r="U28" t="s">
        <v>330</v>
      </c>
      <c r="V28" s="304" t="s">
        <v>679</v>
      </c>
      <c r="W28" s="8">
        <v>0</v>
      </c>
      <c r="X28" t="s">
        <v>2046</v>
      </c>
      <c r="Y28">
        <v>0</v>
      </c>
      <c r="Z28" t="s">
        <v>2045</v>
      </c>
      <c r="AA28" t="s">
        <v>2044</v>
      </c>
      <c r="AB28">
        <v>0</v>
      </c>
      <c r="AC28">
        <v>0</v>
      </c>
      <c r="AD28">
        <v>0</v>
      </c>
      <c r="AE28">
        <v>0</v>
      </c>
      <c r="AF28" t="s">
        <v>2043</v>
      </c>
      <c r="AG28">
        <v>0</v>
      </c>
      <c r="AI28" t="s">
        <v>2042</v>
      </c>
      <c r="AJ28" t="s">
        <v>2079</v>
      </c>
    </row>
    <row r="29" spans="1:36" customFormat="1" x14ac:dyDescent="0.25">
      <c r="A29" t="s">
        <v>2076</v>
      </c>
      <c r="B29" t="s">
        <v>2077</v>
      </c>
      <c r="C29" t="s">
        <v>328</v>
      </c>
      <c r="D29">
        <v>1</v>
      </c>
      <c r="E29">
        <v>35167942</v>
      </c>
      <c r="F29" t="s">
        <v>2056</v>
      </c>
      <c r="G29">
        <v>3902093</v>
      </c>
      <c r="H29">
        <v>2</v>
      </c>
      <c r="I29" t="s">
        <v>1547</v>
      </c>
      <c r="J29" t="s">
        <v>2047</v>
      </c>
      <c r="L29" s="299">
        <v>45747</v>
      </c>
      <c r="M29" s="299">
        <v>45657</v>
      </c>
      <c r="N29">
        <v>2</v>
      </c>
      <c r="O29">
        <v>1</v>
      </c>
      <c r="P29">
        <v>32</v>
      </c>
      <c r="Q29">
        <v>0</v>
      </c>
      <c r="R29">
        <v>1</v>
      </c>
      <c r="T29" t="s">
        <v>326</v>
      </c>
      <c r="U29" t="s">
        <v>330</v>
      </c>
      <c r="V29" s="304" t="s">
        <v>679</v>
      </c>
      <c r="W29" s="8">
        <v>76.13</v>
      </c>
      <c r="X29" t="s">
        <v>2046</v>
      </c>
      <c r="Y29">
        <v>0</v>
      </c>
      <c r="Z29" t="s">
        <v>2045</v>
      </c>
      <c r="AA29" t="s">
        <v>2044</v>
      </c>
      <c r="AB29">
        <v>0</v>
      </c>
      <c r="AC29">
        <v>76.13</v>
      </c>
      <c r="AD29">
        <v>0</v>
      </c>
      <c r="AE29">
        <v>0</v>
      </c>
      <c r="AF29" t="s">
        <v>2043</v>
      </c>
      <c r="AG29">
        <v>0</v>
      </c>
      <c r="AI29" t="s">
        <v>2042</v>
      </c>
      <c r="AJ29" t="s">
        <v>2076</v>
      </c>
    </row>
    <row r="30" spans="1:36" customFormat="1" x14ac:dyDescent="0.25">
      <c r="A30" t="s">
        <v>2066</v>
      </c>
      <c r="B30" t="s">
        <v>2067</v>
      </c>
      <c r="C30" t="s">
        <v>328</v>
      </c>
      <c r="D30">
        <v>1</v>
      </c>
      <c r="E30">
        <v>35167941</v>
      </c>
      <c r="F30" t="s">
        <v>2056</v>
      </c>
      <c r="G30">
        <v>3902093</v>
      </c>
      <c r="H30">
        <v>2</v>
      </c>
      <c r="I30" t="s">
        <v>1547</v>
      </c>
      <c r="J30" t="s">
        <v>2047</v>
      </c>
      <c r="L30" s="299">
        <v>45747</v>
      </c>
      <c r="M30" s="299">
        <v>45657</v>
      </c>
      <c r="N30">
        <v>2</v>
      </c>
      <c r="O30">
        <v>1</v>
      </c>
      <c r="P30">
        <v>32</v>
      </c>
      <c r="Q30">
        <v>0</v>
      </c>
      <c r="R30">
        <v>1</v>
      </c>
      <c r="T30" t="s">
        <v>326</v>
      </c>
      <c r="U30" t="s">
        <v>330</v>
      </c>
      <c r="V30" s="304" t="s">
        <v>679</v>
      </c>
      <c r="W30" s="8">
        <v>76.13</v>
      </c>
      <c r="X30" t="s">
        <v>2046</v>
      </c>
      <c r="Y30">
        <v>0</v>
      </c>
      <c r="Z30" t="s">
        <v>2045</v>
      </c>
      <c r="AA30" t="s">
        <v>2044</v>
      </c>
      <c r="AB30">
        <v>0</v>
      </c>
      <c r="AC30">
        <v>76.13</v>
      </c>
      <c r="AD30">
        <v>0</v>
      </c>
      <c r="AE30">
        <v>0</v>
      </c>
      <c r="AF30" t="s">
        <v>2043</v>
      </c>
      <c r="AG30">
        <v>0</v>
      </c>
      <c r="AI30" t="s">
        <v>2042</v>
      </c>
      <c r="AJ30" t="s">
        <v>2066</v>
      </c>
    </row>
    <row r="31" spans="1:36" customFormat="1" x14ac:dyDescent="0.25">
      <c r="A31" t="s">
        <v>2063</v>
      </c>
      <c r="B31" t="s">
        <v>1562</v>
      </c>
      <c r="C31" t="s">
        <v>328</v>
      </c>
      <c r="D31">
        <v>1</v>
      </c>
      <c r="E31">
        <v>35995715</v>
      </c>
      <c r="F31" t="s">
        <v>2056</v>
      </c>
      <c r="G31">
        <v>3902093</v>
      </c>
      <c r="H31">
        <v>2</v>
      </c>
      <c r="I31" t="s">
        <v>1547</v>
      </c>
      <c r="J31" t="s">
        <v>2047</v>
      </c>
      <c r="L31" s="299">
        <v>45747</v>
      </c>
      <c r="M31" s="299">
        <v>45657</v>
      </c>
      <c r="N31">
        <v>2</v>
      </c>
      <c r="O31">
        <v>1</v>
      </c>
      <c r="P31">
        <v>32</v>
      </c>
      <c r="Q31">
        <v>0</v>
      </c>
      <c r="R31">
        <v>1</v>
      </c>
      <c r="T31" t="s">
        <v>326</v>
      </c>
      <c r="U31" t="s">
        <v>330</v>
      </c>
      <c r="V31" s="304" t="s">
        <v>679</v>
      </c>
      <c r="W31" s="8">
        <v>53404.91</v>
      </c>
      <c r="X31" t="s">
        <v>2046</v>
      </c>
      <c r="Y31">
        <v>0</v>
      </c>
      <c r="Z31" t="s">
        <v>2045</v>
      </c>
      <c r="AA31" t="s">
        <v>2044</v>
      </c>
      <c r="AB31">
        <v>0</v>
      </c>
      <c r="AC31">
        <v>53404.91</v>
      </c>
      <c r="AD31">
        <v>0</v>
      </c>
      <c r="AE31">
        <v>0</v>
      </c>
      <c r="AF31" t="s">
        <v>2043</v>
      </c>
      <c r="AG31">
        <v>0</v>
      </c>
      <c r="AI31" t="s">
        <v>2042</v>
      </c>
      <c r="AJ31" t="s">
        <v>2063</v>
      </c>
    </row>
    <row r="32" spans="1:36" customFormat="1" x14ac:dyDescent="0.25">
      <c r="A32" t="s">
        <v>2057</v>
      </c>
      <c r="B32" t="s">
        <v>1562</v>
      </c>
      <c r="C32" t="s">
        <v>328</v>
      </c>
      <c r="D32">
        <v>1</v>
      </c>
      <c r="E32">
        <v>35995710</v>
      </c>
      <c r="F32" t="s">
        <v>2056</v>
      </c>
      <c r="G32">
        <v>3902093</v>
      </c>
      <c r="H32">
        <v>2</v>
      </c>
      <c r="I32" t="s">
        <v>1547</v>
      </c>
      <c r="J32" t="s">
        <v>2047</v>
      </c>
      <c r="L32" s="299">
        <v>45747</v>
      </c>
      <c r="M32" s="299">
        <v>45657</v>
      </c>
      <c r="N32">
        <v>2</v>
      </c>
      <c r="O32">
        <v>1</v>
      </c>
      <c r="P32">
        <v>32</v>
      </c>
      <c r="Q32">
        <v>0</v>
      </c>
      <c r="R32">
        <v>1</v>
      </c>
      <c r="T32" t="s">
        <v>326</v>
      </c>
      <c r="U32" t="s">
        <v>330</v>
      </c>
      <c r="V32" s="304" t="s">
        <v>679</v>
      </c>
      <c r="W32" s="8">
        <v>53455.66</v>
      </c>
      <c r="X32" t="s">
        <v>2046</v>
      </c>
      <c r="Y32">
        <v>0</v>
      </c>
      <c r="Z32" t="s">
        <v>2045</v>
      </c>
      <c r="AA32" t="s">
        <v>2044</v>
      </c>
      <c r="AB32">
        <v>0</v>
      </c>
      <c r="AC32">
        <v>53455.66</v>
      </c>
      <c r="AD32">
        <v>0</v>
      </c>
      <c r="AE32">
        <v>0</v>
      </c>
      <c r="AF32" t="s">
        <v>2043</v>
      </c>
      <c r="AG32">
        <v>0</v>
      </c>
      <c r="AI32" t="s">
        <v>2042</v>
      </c>
      <c r="AJ32" t="s">
        <v>2057</v>
      </c>
    </row>
    <row r="33" spans="1:37" customFormat="1" hidden="1" x14ac:dyDescent="0.25">
      <c r="A33" t="s">
        <v>2199</v>
      </c>
      <c r="B33" t="s">
        <v>2200</v>
      </c>
      <c r="C33" t="s">
        <v>328</v>
      </c>
      <c r="D33">
        <v>1</v>
      </c>
      <c r="E33">
        <v>35995708</v>
      </c>
      <c r="F33" t="s">
        <v>2056</v>
      </c>
      <c r="G33">
        <v>3902093</v>
      </c>
      <c r="H33">
        <v>2</v>
      </c>
      <c r="I33" t="s">
        <v>1547</v>
      </c>
      <c r="J33" t="s">
        <v>2047</v>
      </c>
      <c r="L33" s="299">
        <v>46477</v>
      </c>
      <c r="M33" s="299">
        <v>46387</v>
      </c>
      <c r="N33">
        <v>2</v>
      </c>
      <c r="O33">
        <v>1</v>
      </c>
      <c r="P33">
        <v>32</v>
      </c>
      <c r="Q33">
        <v>0</v>
      </c>
      <c r="R33">
        <v>1</v>
      </c>
      <c r="T33" t="s">
        <v>326</v>
      </c>
      <c r="U33" t="s">
        <v>330</v>
      </c>
      <c r="V33" t="s">
        <v>679</v>
      </c>
      <c r="W33" s="8">
        <v>0</v>
      </c>
      <c r="X33" t="s">
        <v>2046</v>
      </c>
      <c r="Y33">
        <v>0</v>
      </c>
      <c r="Z33" t="s">
        <v>2045</v>
      </c>
      <c r="AA33" t="s">
        <v>2044</v>
      </c>
      <c r="AB33">
        <v>0</v>
      </c>
      <c r="AC33">
        <v>0</v>
      </c>
      <c r="AD33">
        <v>0</v>
      </c>
      <c r="AE33">
        <v>0</v>
      </c>
      <c r="AF33" t="s">
        <v>2043</v>
      </c>
      <c r="AG33">
        <v>0</v>
      </c>
      <c r="AI33" t="s">
        <v>2042</v>
      </c>
      <c r="AJ33" t="s">
        <v>2199</v>
      </c>
    </row>
    <row r="34" spans="1:37" customFormat="1" hidden="1" x14ac:dyDescent="0.25">
      <c r="A34" t="s">
        <v>2201</v>
      </c>
      <c r="B34" t="s">
        <v>2202</v>
      </c>
      <c r="C34" t="s">
        <v>328</v>
      </c>
      <c r="D34">
        <v>1</v>
      </c>
      <c r="E34">
        <v>35995714</v>
      </c>
      <c r="F34" t="s">
        <v>2056</v>
      </c>
      <c r="G34">
        <v>3902093</v>
      </c>
      <c r="H34">
        <v>2</v>
      </c>
      <c r="I34" t="s">
        <v>1547</v>
      </c>
      <c r="J34" t="s">
        <v>2047</v>
      </c>
      <c r="L34" s="299">
        <v>46477</v>
      </c>
      <c r="M34" s="299">
        <v>46387</v>
      </c>
      <c r="N34">
        <v>2</v>
      </c>
      <c r="O34">
        <v>1</v>
      </c>
      <c r="P34">
        <v>32</v>
      </c>
      <c r="Q34">
        <v>0</v>
      </c>
      <c r="R34">
        <v>1</v>
      </c>
      <c r="T34" t="s">
        <v>326</v>
      </c>
      <c r="U34" t="s">
        <v>330</v>
      </c>
      <c r="V34" t="s">
        <v>679</v>
      </c>
      <c r="W34" s="8">
        <v>0</v>
      </c>
      <c r="X34" t="s">
        <v>2046</v>
      </c>
      <c r="Y34">
        <v>0</v>
      </c>
      <c r="Z34" t="s">
        <v>2045</v>
      </c>
      <c r="AA34" t="s">
        <v>2044</v>
      </c>
      <c r="AB34">
        <v>0</v>
      </c>
      <c r="AC34">
        <v>0</v>
      </c>
      <c r="AD34">
        <v>0</v>
      </c>
      <c r="AE34">
        <v>0</v>
      </c>
      <c r="AF34" t="s">
        <v>2043</v>
      </c>
      <c r="AG34">
        <v>0</v>
      </c>
      <c r="AI34" t="s">
        <v>2042</v>
      </c>
      <c r="AJ34" t="s">
        <v>2201</v>
      </c>
    </row>
    <row r="35" spans="1:37" customFormat="1" x14ac:dyDescent="0.25">
      <c r="A35" t="s">
        <v>2058</v>
      </c>
      <c r="B35" t="s">
        <v>1562</v>
      </c>
      <c r="C35" t="s">
        <v>328</v>
      </c>
      <c r="D35">
        <v>1</v>
      </c>
      <c r="E35">
        <v>35995711</v>
      </c>
      <c r="F35" t="s">
        <v>2056</v>
      </c>
      <c r="G35">
        <v>3902093</v>
      </c>
      <c r="H35">
        <v>2</v>
      </c>
      <c r="I35" t="s">
        <v>1547</v>
      </c>
      <c r="J35" t="s">
        <v>2047</v>
      </c>
      <c r="L35" s="299">
        <v>45747</v>
      </c>
      <c r="M35" s="299">
        <v>45657</v>
      </c>
      <c r="N35">
        <v>2</v>
      </c>
      <c r="O35">
        <v>1</v>
      </c>
      <c r="P35">
        <v>32</v>
      </c>
      <c r="Q35">
        <v>0</v>
      </c>
      <c r="R35">
        <v>1</v>
      </c>
      <c r="T35" t="s">
        <v>326</v>
      </c>
      <c r="U35" t="s">
        <v>330</v>
      </c>
      <c r="V35" s="304" t="s">
        <v>679</v>
      </c>
      <c r="W35" s="8">
        <v>53455.66</v>
      </c>
      <c r="X35" t="s">
        <v>2046</v>
      </c>
      <c r="Y35">
        <v>0</v>
      </c>
      <c r="Z35" t="s">
        <v>2045</v>
      </c>
      <c r="AA35" t="s">
        <v>2044</v>
      </c>
      <c r="AB35">
        <v>0</v>
      </c>
      <c r="AC35">
        <v>53455.66</v>
      </c>
      <c r="AD35">
        <v>0</v>
      </c>
      <c r="AE35">
        <v>0</v>
      </c>
      <c r="AF35" t="s">
        <v>2043</v>
      </c>
      <c r="AG35">
        <v>0</v>
      </c>
      <c r="AI35" t="s">
        <v>2042</v>
      </c>
      <c r="AJ35" t="s">
        <v>2058</v>
      </c>
    </row>
    <row r="36" spans="1:37" customFormat="1" x14ac:dyDescent="0.25">
      <c r="A36" t="s">
        <v>2070</v>
      </c>
      <c r="B36" t="s">
        <v>2071</v>
      </c>
      <c r="C36" t="s">
        <v>328</v>
      </c>
      <c r="D36">
        <v>1</v>
      </c>
      <c r="E36">
        <v>35995709</v>
      </c>
      <c r="F36" t="s">
        <v>2056</v>
      </c>
      <c r="G36">
        <v>3902093</v>
      </c>
      <c r="H36">
        <v>2</v>
      </c>
      <c r="I36" t="s">
        <v>1547</v>
      </c>
      <c r="J36" t="s">
        <v>2047</v>
      </c>
      <c r="L36" s="299">
        <v>45747</v>
      </c>
      <c r="M36" s="299">
        <v>45657</v>
      </c>
      <c r="N36">
        <v>2</v>
      </c>
      <c r="O36">
        <v>1</v>
      </c>
      <c r="P36">
        <v>32</v>
      </c>
      <c r="Q36">
        <v>0</v>
      </c>
      <c r="R36">
        <v>1</v>
      </c>
      <c r="T36" t="s">
        <v>326</v>
      </c>
      <c r="U36" t="s">
        <v>330</v>
      </c>
      <c r="V36" s="304" t="s">
        <v>679</v>
      </c>
      <c r="W36" s="8">
        <v>0</v>
      </c>
      <c r="X36" t="s">
        <v>2046</v>
      </c>
      <c r="Y36">
        <v>0</v>
      </c>
      <c r="Z36" t="s">
        <v>2045</v>
      </c>
      <c r="AA36" t="s">
        <v>2044</v>
      </c>
      <c r="AB36">
        <v>0</v>
      </c>
      <c r="AC36">
        <v>0</v>
      </c>
      <c r="AD36">
        <v>0</v>
      </c>
      <c r="AE36">
        <v>0</v>
      </c>
      <c r="AF36" t="s">
        <v>2043</v>
      </c>
      <c r="AG36">
        <v>0</v>
      </c>
      <c r="AI36" t="s">
        <v>2042</v>
      </c>
      <c r="AJ36" t="s">
        <v>2070</v>
      </c>
    </row>
    <row r="37" spans="1:37" customFormat="1" x14ac:dyDescent="0.25">
      <c r="A37" t="s">
        <v>2068</v>
      </c>
      <c r="B37" t="s">
        <v>2069</v>
      </c>
      <c r="C37" t="s">
        <v>328</v>
      </c>
      <c r="D37">
        <v>1</v>
      </c>
      <c r="E37">
        <v>36199258</v>
      </c>
      <c r="F37" t="s">
        <v>2056</v>
      </c>
      <c r="G37">
        <v>3902093</v>
      </c>
      <c r="H37">
        <v>2</v>
      </c>
      <c r="I37" t="s">
        <v>1547</v>
      </c>
      <c r="J37" t="s">
        <v>2047</v>
      </c>
      <c r="L37" s="299">
        <v>45747</v>
      </c>
      <c r="M37" s="299">
        <v>45657</v>
      </c>
      <c r="N37">
        <v>2</v>
      </c>
      <c r="O37">
        <v>1</v>
      </c>
      <c r="P37">
        <v>32</v>
      </c>
      <c r="Q37">
        <v>0</v>
      </c>
      <c r="R37">
        <v>1</v>
      </c>
      <c r="T37" t="s">
        <v>326</v>
      </c>
      <c r="U37" t="s">
        <v>330</v>
      </c>
      <c r="V37" s="304" t="s">
        <v>679</v>
      </c>
      <c r="W37" s="8">
        <v>67574.3</v>
      </c>
      <c r="X37" t="s">
        <v>2046</v>
      </c>
      <c r="Y37">
        <v>0</v>
      </c>
      <c r="Z37" t="s">
        <v>2045</v>
      </c>
      <c r="AA37" t="s">
        <v>2044</v>
      </c>
      <c r="AB37">
        <v>0</v>
      </c>
      <c r="AC37">
        <v>67574.3</v>
      </c>
      <c r="AD37">
        <v>0</v>
      </c>
      <c r="AE37">
        <v>0</v>
      </c>
      <c r="AF37" t="s">
        <v>2043</v>
      </c>
      <c r="AG37">
        <v>0</v>
      </c>
      <c r="AI37" t="s">
        <v>2042</v>
      </c>
      <c r="AJ37" t="s">
        <v>2068</v>
      </c>
    </row>
    <row r="38" spans="1:37" customFormat="1" x14ac:dyDescent="0.25">
      <c r="A38" t="s">
        <v>1675</v>
      </c>
      <c r="B38" t="s">
        <v>1677</v>
      </c>
      <c r="C38" t="s">
        <v>328</v>
      </c>
      <c r="D38">
        <v>1</v>
      </c>
      <c r="E38">
        <v>25215386</v>
      </c>
      <c r="F38" t="s">
        <v>2048</v>
      </c>
      <c r="G38">
        <v>3902093</v>
      </c>
      <c r="H38">
        <v>2</v>
      </c>
      <c r="I38" t="s">
        <v>1547</v>
      </c>
      <c r="J38" t="s">
        <v>2047</v>
      </c>
      <c r="L38" s="299">
        <v>45747</v>
      </c>
      <c r="M38" s="299">
        <v>45657</v>
      </c>
      <c r="N38">
        <v>2</v>
      </c>
      <c r="O38">
        <v>1</v>
      </c>
      <c r="P38">
        <v>32</v>
      </c>
      <c r="Q38">
        <v>0</v>
      </c>
      <c r="R38">
        <v>1</v>
      </c>
      <c r="T38" t="s">
        <v>326</v>
      </c>
      <c r="U38" t="s">
        <v>330</v>
      </c>
      <c r="V38" s="304" t="s">
        <v>679</v>
      </c>
      <c r="W38" s="8">
        <v>155286.18</v>
      </c>
      <c r="X38" t="s">
        <v>2046</v>
      </c>
      <c r="Y38">
        <v>0</v>
      </c>
      <c r="Z38" t="s">
        <v>2045</v>
      </c>
      <c r="AA38" t="s">
        <v>2044</v>
      </c>
      <c r="AB38">
        <v>0</v>
      </c>
      <c r="AC38">
        <v>155286.18</v>
      </c>
      <c r="AD38">
        <v>0</v>
      </c>
      <c r="AE38">
        <v>0</v>
      </c>
      <c r="AF38" t="s">
        <v>2043</v>
      </c>
      <c r="AG38">
        <v>0</v>
      </c>
      <c r="AI38" t="s">
        <v>2042</v>
      </c>
      <c r="AJ38" t="s">
        <v>1675</v>
      </c>
    </row>
    <row r="39" spans="1:37" customFormat="1" x14ac:dyDescent="0.25">
      <c r="A39" t="s">
        <v>1642</v>
      </c>
      <c r="B39" t="s">
        <v>1437</v>
      </c>
      <c r="C39" t="s">
        <v>328</v>
      </c>
      <c r="D39">
        <v>1</v>
      </c>
      <c r="E39">
        <v>33754943</v>
      </c>
      <c r="F39" t="s">
        <v>2055</v>
      </c>
      <c r="G39">
        <v>3902093</v>
      </c>
      <c r="H39">
        <v>2</v>
      </c>
      <c r="I39" t="s">
        <v>1547</v>
      </c>
      <c r="J39" t="s">
        <v>2047</v>
      </c>
      <c r="L39" s="299">
        <v>45837</v>
      </c>
      <c r="M39" s="299">
        <v>45747</v>
      </c>
      <c r="N39">
        <v>2</v>
      </c>
      <c r="O39">
        <v>1</v>
      </c>
      <c r="P39">
        <v>32</v>
      </c>
      <c r="Q39">
        <v>0</v>
      </c>
      <c r="R39">
        <v>1</v>
      </c>
      <c r="T39" t="s">
        <v>326</v>
      </c>
      <c r="U39" t="s">
        <v>330</v>
      </c>
      <c r="V39" s="304" t="s">
        <v>679</v>
      </c>
      <c r="W39" s="8">
        <v>61055.26</v>
      </c>
      <c r="X39" t="s">
        <v>2046</v>
      </c>
      <c r="Y39">
        <v>0</v>
      </c>
      <c r="Z39" t="s">
        <v>2045</v>
      </c>
      <c r="AA39" t="s">
        <v>2044</v>
      </c>
      <c r="AB39">
        <v>0</v>
      </c>
      <c r="AC39">
        <v>61055.26</v>
      </c>
      <c r="AD39">
        <v>0</v>
      </c>
      <c r="AE39">
        <v>0</v>
      </c>
      <c r="AF39" t="s">
        <v>2043</v>
      </c>
      <c r="AG39">
        <v>0</v>
      </c>
      <c r="AI39" t="s">
        <v>2042</v>
      </c>
      <c r="AJ39" t="s">
        <v>1642</v>
      </c>
    </row>
    <row r="40" spans="1:37" customFormat="1" x14ac:dyDescent="0.25">
      <c r="A40" t="s">
        <v>1678</v>
      </c>
      <c r="B40" t="s">
        <v>1437</v>
      </c>
      <c r="C40" t="s">
        <v>328</v>
      </c>
      <c r="D40">
        <v>1</v>
      </c>
      <c r="E40">
        <v>33754468</v>
      </c>
      <c r="F40" t="s">
        <v>2055</v>
      </c>
      <c r="G40">
        <v>3902093</v>
      </c>
      <c r="H40">
        <v>2</v>
      </c>
      <c r="I40" t="s">
        <v>1547</v>
      </c>
      <c r="J40" t="s">
        <v>2047</v>
      </c>
      <c r="L40" s="299">
        <v>45837</v>
      </c>
      <c r="M40" s="299">
        <v>45747</v>
      </c>
      <c r="N40">
        <v>2</v>
      </c>
      <c r="O40">
        <v>1</v>
      </c>
      <c r="P40">
        <v>32</v>
      </c>
      <c r="Q40">
        <v>0</v>
      </c>
      <c r="R40">
        <v>1</v>
      </c>
      <c r="T40" t="s">
        <v>326</v>
      </c>
      <c r="U40" t="s">
        <v>330</v>
      </c>
      <c r="V40" s="304" t="s">
        <v>679</v>
      </c>
      <c r="W40" s="8">
        <v>57196.67</v>
      </c>
      <c r="X40" t="s">
        <v>2046</v>
      </c>
      <c r="Y40">
        <v>0</v>
      </c>
      <c r="Z40" t="s">
        <v>2045</v>
      </c>
      <c r="AA40" t="s">
        <v>2044</v>
      </c>
      <c r="AB40">
        <v>0</v>
      </c>
      <c r="AC40">
        <v>57196.67</v>
      </c>
      <c r="AD40">
        <v>0</v>
      </c>
      <c r="AE40">
        <v>0</v>
      </c>
      <c r="AF40" t="s">
        <v>2043</v>
      </c>
      <c r="AG40">
        <v>0</v>
      </c>
      <c r="AI40" t="s">
        <v>2042</v>
      </c>
      <c r="AJ40" t="s">
        <v>1678</v>
      </c>
    </row>
    <row r="42" spans="1:37" ht="15.75" thickBot="1" x14ac:dyDescent="0.3">
      <c r="W42" s="259">
        <f>SUM(W5:W41)</f>
        <v>1461224.7699999998</v>
      </c>
      <c r="AK42" s="306" t="s">
        <v>2212</v>
      </c>
    </row>
    <row r="43" spans="1:37" ht="15.75" thickTop="1" x14ac:dyDescent="0.25"/>
  </sheetData>
  <autoFilter ref="A4:AJ40" xr:uid="{00000000-0001-0000-0000-000000000000}">
    <filterColumn colId="12">
      <filters>
        <dateGroupItem year="2025" dateTimeGrouping="year"/>
        <dateGroupItem year="2024" dateTimeGrouping="year"/>
        <dateGroupItem year="2014" dateTimeGrouping="year"/>
      </filters>
    </filterColumn>
    <sortState xmlns:xlrd2="http://schemas.microsoft.com/office/spreadsheetml/2017/richdata2" ref="A6:AJ40">
      <sortCondition ref="M4:M40"/>
    </sortState>
  </autoFilter>
  <pageMargins left="0.7" right="0.7" top="0.75" bottom="0.75" header="0.3" footer="0.3"/>
  <pageSetup scale="78" orientation="landscape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FFFF00"/>
  </sheetPr>
  <dimension ref="A1:Q67"/>
  <sheetViews>
    <sheetView workbookViewId="0"/>
  </sheetViews>
  <sheetFormatPr defaultColWidth="13.5703125" defaultRowHeight="15" x14ac:dyDescent="0.25"/>
  <cols>
    <col min="1" max="1" width="28.5703125" customWidth="1"/>
    <col min="2" max="2" width="21.85546875" bestFit="1" customWidth="1"/>
    <col min="3" max="3" width="16.5703125" bestFit="1" customWidth="1"/>
    <col min="4" max="4" width="13.7109375" bestFit="1" customWidth="1"/>
    <col min="5" max="5" width="15.7109375" bestFit="1" customWidth="1"/>
    <col min="6" max="6" width="39" bestFit="1" customWidth="1"/>
    <col min="7" max="7" width="19" bestFit="1" customWidth="1"/>
    <col min="8" max="8" width="10.85546875" bestFit="1" customWidth="1"/>
    <col min="9" max="9" width="16.42578125" customWidth="1"/>
    <col min="10" max="10" width="16.28515625" bestFit="1" customWidth="1"/>
    <col min="11" max="11" width="26.42578125" bestFit="1" customWidth="1"/>
    <col min="12" max="12" width="15.85546875" bestFit="1" customWidth="1"/>
    <col min="13" max="13" width="14.7109375" bestFit="1" customWidth="1"/>
    <col min="14" max="14" width="27.7109375" bestFit="1" customWidth="1"/>
    <col min="15" max="15" width="16.85546875" bestFit="1" customWidth="1"/>
    <col min="16" max="16" width="10.85546875" style="8" bestFit="1" customWidth="1"/>
    <col min="17" max="17" width="13.28515625" style="8" customWidth="1"/>
  </cols>
  <sheetData>
    <row r="1" spans="1:17" s="27" customFormat="1" x14ac:dyDescent="0.25">
      <c r="A1" s="114" t="s">
        <v>1539</v>
      </c>
      <c r="G1" s="115"/>
      <c r="I1" s="261" t="s">
        <v>2010</v>
      </c>
      <c r="P1" s="160"/>
      <c r="Q1" s="160"/>
    </row>
    <row r="2" spans="1:17" s="27" customFormat="1" x14ac:dyDescent="0.25">
      <c r="A2" s="116" t="s">
        <v>1538</v>
      </c>
      <c r="G2" s="115"/>
      <c r="I2" s="115"/>
      <c r="P2" s="160"/>
      <c r="Q2" s="160"/>
    </row>
    <row r="3" spans="1:17" s="161" customFormat="1" ht="11.25" x14ac:dyDescent="0.2">
      <c r="A3" s="161" t="s">
        <v>347</v>
      </c>
      <c r="B3" s="161" t="s">
        <v>346</v>
      </c>
      <c r="C3" s="161" t="s">
        <v>345</v>
      </c>
      <c r="D3" s="161" t="s">
        <v>344</v>
      </c>
      <c r="E3" s="161" t="s">
        <v>343</v>
      </c>
      <c r="F3" s="161" t="s">
        <v>342</v>
      </c>
      <c r="G3" s="161" t="s">
        <v>341</v>
      </c>
      <c r="H3" s="161" t="s">
        <v>340</v>
      </c>
      <c r="I3" s="161" t="s">
        <v>339</v>
      </c>
      <c r="J3" s="161" t="s">
        <v>338</v>
      </c>
      <c r="K3" s="161" t="s">
        <v>337</v>
      </c>
      <c r="L3" s="161" t="s">
        <v>336</v>
      </c>
      <c r="M3" s="161" t="s">
        <v>335</v>
      </c>
      <c r="N3" s="161" t="s">
        <v>334</v>
      </c>
      <c r="O3" s="161" t="s">
        <v>333</v>
      </c>
      <c r="P3" s="162" t="s">
        <v>332</v>
      </c>
      <c r="Q3" s="162" t="s">
        <v>331</v>
      </c>
    </row>
    <row r="4" spans="1:17" s="32" customFormat="1" ht="11.25" x14ac:dyDescent="0.2">
      <c r="A4" s="32" t="s">
        <v>329</v>
      </c>
      <c r="B4" s="32" t="s">
        <v>1612</v>
      </c>
      <c r="C4" s="163">
        <v>45565</v>
      </c>
      <c r="E4" s="32" t="s">
        <v>328</v>
      </c>
      <c r="F4" s="32" t="s">
        <v>1613</v>
      </c>
      <c r="G4" s="32" t="s">
        <v>327</v>
      </c>
      <c r="H4" s="32" t="s">
        <v>326</v>
      </c>
      <c r="I4" s="32" t="s">
        <v>681</v>
      </c>
      <c r="J4" s="32" t="s">
        <v>330</v>
      </c>
      <c r="K4" s="32" t="s">
        <v>1547</v>
      </c>
      <c r="L4" s="32" t="s">
        <v>679</v>
      </c>
      <c r="M4" s="32" t="s">
        <v>325</v>
      </c>
      <c r="N4" s="32" t="s">
        <v>1548</v>
      </c>
      <c r="O4" s="32" t="s">
        <v>1544</v>
      </c>
      <c r="P4" s="164">
        <v>79478.14</v>
      </c>
      <c r="Q4" s="164">
        <v>73412.820000000007</v>
      </c>
    </row>
    <row r="5" spans="1:17" s="32" customFormat="1" ht="11.25" x14ac:dyDescent="0.2">
      <c r="A5" s="32" t="s">
        <v>329</v>
      </c>
      <c r="B5" s="32" t="s">
        <v>1653</v>
      </c>
      <c r="C5" s="163">
        <v>45657</v>
      </c>
      <c r="E5" s="32" t="s">
        <v>328</v>
      </c>
      <c r="F5" s="32" t="s">
        <v>1654</v>
      </c>
      <c r="G5" s="32" t="s">
        <v>327</v>
      </c>
      <c r="H5" s="32" t="s">
        <v>326</v>
      </c>
      <c r="I5" s="32" t="s">
        <v>681</v>
      </c>
      <c r="J5" s="32" t="s">
        <v>330</v>
      </c>
      <c r="K5" s="32" t="s">
        <v>1547</v>
      </c>
      <c r="L5" s="32" t="s">
        <v>679</v>
      </c>
      <c r="M5" s="32" t="s">
        <v>325</v>
      </c>
      <c r="N5" s="32" t="s">
        <v>1655</v>
      </c>
      <c r="O5" s="32" t="s">
        <v>1544</v>
      </c>
      <c r="P5" s="164">
        <v>118868.16</v>
      </c>
      <c r="Q5" s="164">
        <v>112022.77</v>
      </c>
    </row>
    <row r="6" spans="1:17" s="32" customFormat="1" ht="11.25" x14ac:dyDescent="0.2">
      <c r="A6" s="32" t="s">
        <v>329</v>
      </c>
      <c r="B6" s="32" t="s">
        <v>1551</v>
      </c>
      <c r="C6" s="163">
        <v>45127</v>
      </c>
      <c r="E6" s="32" t="s">
        <v>328</v>
      </c>
      <c r="F6" s="32" t="s">
        <v>1552</v>
      </c>
      <c r="G6" s="32" t="s">
        <v>327</v>
      </c>
      <c r="H6" s="32" t="s">
        <v>326</v>
      </c>
      <c r="I6" s="32" t="s">
        <v>684</v>
      </c>
      <c r="J6" s="32" t="s">
        <v>330</v>
      </c>
      <c r="K6" s="32" t="s">
        <v>753</v>
      </c>
      <c r="L6" s="32" t="s">
        <v>752</v>
      </c>
      <c r="M6" s="32" t="s">
        <v>325</v>
      </c>
      <c r="N6" s="32" t="s">
        <v>1553</v>
      </c>
      <c r="O6" s="32" t="s">
        <v>1554</v>
      </c>
      <c r="P6" s="164">
        <v>0</v>
      </c>
      <c r="Q6" s="164">
        <v>-5202.93</v>
      </c>
    </row>
    <row r="7" spans="1:17" s="32" customFormat="1" ht="11.25" x14ac:dyDescent="0.2">
      <c r="A7" s="32" t="s">
        <v>329</v>
      </c>
      <c r="B7" s="32" t="s">
        <v>1591</v>
      </c>
      <c r="C7" s="163">
        <v>45596</v>
      </c>
      <c r="E7" s="32" t="s">
        <v>328</v>
      </c>
      <c r="F7" s="32" t="s">
        <v>1592</v>
      </c>
      <c r="G7" s="32" t="s">
        <v>327</v>
      </c>
      <c r="H7" s="32" t="s">
        <v>326</v>
      </c>
      <c r="I7" s="32" t="s">
        <v>681</v>
      </c>
      <c r="J7" s="32" t="s">
        <v>330</v>
      </c>
      <c r="K7" s="32" t="s">
        <v>1547</v>
      </c>
      <c r="L7" s="32" t="s">
        <v>679</v>
      </c>
      <c r="M7" s="32" t="s">
        <v>325</v>
      </c>
      <c r="N7" s="32" t="s">
        <v>1437</v>
      </c>
      <c r="O7" s="32" t="s">
        <v>1544</v>
      </c>
      <c r="P7" s="164">
        <v>58577.48</v>
      </c>
      <c r="Q7" s="164">
        <v>54077.06</v>
      </c>
    </row>
    <row r="8" spans="1:17" s="32" customFormat="1" ht="11.25" x14ac:dyDescent="0.2">
      <c r="A8" s="32" t="s">
        <v>329</v>
      </c>
      <c r="B8" s="32" t="s">
        <v>1596</v>
      </c>
      <c r="C8" s="163">
        <v>45565</v>
      </c>
      <c r="E8" s="32" t="s">
        <v>328</v>
      </c>
      <c r="F8" s="32" t="s">
        <v>1561</v>
      </c>
      <c r="G8" s="32" t="s">
        <v>327</v>
      </c>
      <c r="H8" s="32" t="s">
        <v>326</v>
      </c>
      <c r="I8" s="32" t="s">
        <v>681</v>
      </c>
      <c r="J8" s="32" t="s">
        <v>330</v>
      </c>
      <c r="K8" s="32" t="s">
        <v>1547</v>
      </c>
      <c r="L8" s="32" t="s">
        <v>679</v>
      </c>
      <c r="M8" s="32" t="s">
        <v>325</v>
      </c>
      <c r="N8" s="32" t="s">
        <v>1562</v>
      </c>
      <c r="O8" s="32" t="s">
        <v>1544</v>
      </c>
      <c r="P8" s="164">
        <v>53417.599999999999</v>
      </c>
      <c r="Q8" s="164">
        <v>49254.04</v>
      </c>
    </row>
    <row r="9" spans="1:17" s="32" customFormat="1" ht="11.25" x14ac:dyDescent="0.2">
      <c r="A9" s="32" t="s">
        <v>329</v>
      </c>
      <c r="B9" s="32" t="s">
        <v>2068</v>
      </c>
      <c r="C9" s="163">
        <v>45657</v>
      </c>
      <c r="E9" s="32" t="s">
        <v>328</v>
      </c>
      <c r="F9" s="32" t="s">
        <v>1580</v>
      </c>
      <c r="G9" s="32" t="s">
        <v>327</v>
      </c>
      <c r="H9" s="32" t="s">
        <v>326</v>
      </c>
      <c r="I9" s="32" t="s">
        <v>681</v>
      </c>
      <c r="J9" s="32" t="s">
        <v>330</v>
      </c>
      <c r="K9" s="32" t="s">
        <v>1547</v>
      </c>
      <c r="L9" s="32" t="s">
        <v>679</v>
      </c>
      <c r="M9" s="32" t="s">
        <v>325</v>
      </c>
      <c r="N9" s="32" t="s">
        <v>2069</v>
      </c>
      <c r="O9" s="32" t="s">
        <v>1544</v>
      </c>
      <c r="P9" s="164">
        <v>67574.3</v>
      </c>
      <c r="Q9" s="164">
        <v>62459.48</v>
      </c>
    </row>
    <row r="10" spans="1:17" s="32" customFormat="1" ht="11.25" x14ac:dyDescent="0.2">
      <c r="A10" s="32" t="s">
        <v>329</v>
      </c>
      <c r="B10" s="32" t="s">
        <v>2162</v>
      </c>
      <c r="C10" s="163">
        <v>45505</v>
      </c>
      <c r="E10" s="32" t="s">
        <v>328</v>
      </c>
      <c r="F10" s="32" t="s">
        <v>2163</v>
      </c>
      <c r="G10" s="32" t="s">
        <v>327</v>
      </c>
      <c r="H10" s="32" t="s">
        <v>326</v>
      </c>
      <c r="I10" s="32" t="s">
        <v>687</v>
      </c>
      <c r="J10" s="32" t="s">
        <v>330</v>
      </c>
      <c r="K10" s="32" t="s">
        <v>1684</v>
      </c>
      <c r="L10" s="32" t="s">
        <v>685</v>
      </c>
      <c r="M10" s="32" t="s">
        <v>325</v>
      </c>
      <c r="N10" s="32" t="s">
        <v>2164</v>
      </c>
      <c r="O10" s="32" t="s">
        <v>1554</v>
      </c>
      <c r="P10" s="164">
        <v>3888.05</v>
      </c>
      <c r="Q10" s="164">
        <v>1888.05</v>
      </c>
    </row>
    <row r="11" spans="1:17" s="32" customFormat="1" ht="11.25" x14ac:dyDescent="0.2">
      <c r="A11" s="32" t="s">
        <v>329</v>
      </c>
      <c r="B11" s="32" t="s">
        <v>1588</v>
      </c>
      <c r="C11" s="163">
        <v>45565</v>
      </c>
      <c r="E11" s="32" t="s">
        <v>328</v>
      </c>
      <c r="F11" s="32" t="s">
        <v>1589</v>
      </c>
      <c r="G11" s="32" t="s">
        <v>327</v>
      </c>
      <c r="H11" s="32" t="s">
        <v>326</v>
      </c>
      <c r="I11" s="32" t="s">
        <v>681</v>
      </c>
      <c r="J11" s="32" t="s">
        <v>330</v>
      </c>
      <c r="K11" s="32" t="s">
        <v>1547</v>
      </c>
      <c r="L11" s="32" t="s">
        <v>679</v>
      </c>
      <c r="M11" s="32" t="s">
        <v>325</v>
      </c>
      <c r="N11" s="32" t="s">
        <v>1590</v>
      </c>
      <c r="O11" s="32" t="s">
        <v>1544</v>
      </c>
      <c r="P11" s="164">
        <v>26709.5</v>
      </c>
      <c r="Q11" s="164">
        <v>24725</v>
      </c>
    </row>
    <row r="12" spans="1:17" s="32" customFormat="1" ht="11.25" x14ac:dyDescent="0.2">
      <c r="A12" s="32" t="s">
        <v>329</v>
      </c>
      <c r="B12" s="32" t="s">
        <v>1646</v>
      </c>
      <c r="C12" s="163">
        <v>45565</v>
      </c>
      <c r="E12" s="32" t="s">
        <v>328</v>
      </c>
      <c r="F12" s="32" t="s">
        <v>1558</v>
      </c>
      <c r="G12" s="32" t="s">
        <v>327</v>
      </c>
      <c r="H12" s="32" t="s">
        <v>326</v>
      </c>
      <c r="I12" s="32" t="s">
        <v>743</v>
      </c>
      <c r="K12" s="32" t="s">
        <v>1542</v>
      </c>
      <c r="L12" s="32" t="s">
        <v>741</v>
      </c>
      <c r="M12" s="32" t="s">
        <v>325</v>
      </c>
      <c r="N12" s="32" t="s">
        <v>1647</v>
      </c>
      <c r="O12" s="32" t="s">
        <v>1544</v>
      </c>
      <c r="P12" s="164">
        <v>142822.9</v>
      </c>
      <c r="Q12" s="164">
        <v>132124.9</v>
      </c>
    </row>
    <row r="13" spans="1:17" s="32" customFormat="1" ht="11.25" x14ac:dyDescent="0.2">
      <c r="A13" s="32" t="s">
        <v>329</v>
      </c>
      <c r="B13" s="32" t="s">
        <v>1549</v>
      </c>
      <c r="C13" s="163">
        <v>45356</v>
      </c>
      <c r="E13" s="32" t="s">
        <v>328</v>
      </c>
      <c r="F13" s="32" t="s">
        <v>1550</v>
      </c>
      <c r="G13" s="32" t="s">
        <v>327</v>
      </c>
      <c r="H13" s="32" t="s">
        <v>326</v>
      </c>
      <c r="I13" s="32" t="s">
        <v>418</v>
      </c>
      <c r="K13" s="32" t="s">
        <v>420</v>
      </c>
      <c r="L13" s="32" t="s">
        <v>419</v>
      </c>
      <c r="M13" s="32" t="s">
        <v>325</v>
      </c>
      <c r="N13" s="32" t="s">
        <v>449</v>
      </c>
      <c r="O13" s="32" t="s">
        <v>1544</v>
      </c>
      <c r="P13" s="164">
        <v>0</v>
      </c>
      <c r="Q13" s="164">
        <v>2006.51</v>
      </c>
    </row>
    <row r="14" spans="1:17" s="32" customFormat="1" ht="11.25" x14ac:dyDescent="0.2">
      <c r="A14" s="32" t="s">
        <v>329</v>
      </c>
      <c r="B14" s="32" t="s">
        <v>1570</v>
      </c>
      <c r="C14" s="163">
        <v>44431</v>
      </c>
      <c r="E14" s="32" t="s">
        <v>328</v>
      </c>
      <c r="F14" s="32" t="s">
        <v>1571</v>
      </c>
      <c r="G14" s="32" t="s">
        <v>327</v>
      </c>
      <c r="H14" s="32" t="s">
        <v>326</v>
      </c>
      <c r="I14" s="32" t="s">
        <v>778</v>
      </c>
      <c r="J14" s="32" t="s">
        <v>330</v>
      </c>
      <c r="K14" s="32" t="s">
        <v>1572</v>
      </c>
      <c r="L14" s="32" t="s">
        <v>957</v>
      </c>
      <c r="M14" s="32" t="s">
        <v>325</v>
      </c>
      <c r="N14" s="32" t="s">
        <v>1573</v>
      </c>
      <c r="O14" s="32" t="s">
        <v>1554</v>
      </c>
      <c r="P14" s="164">
        <v>0</v>
      </c>
      <c r="Q14" s="164">
        <v>410.95</v>
      </c>
    </row>
    <row r="15" spans="1:17" s="32" customFormat="1" ht="11.25" x14ac:dyDescent="0.2">
      <c r="A15" s="32" t="s">
        <v>329</v>
      </c>
      <c r="B15" s="32" t="s">
        <v>1563</v>
      </c>
      <c r="C15" s="163">
        <v>45565</v>
      </c>
      <c r="E15" s="32" t="s">
        <v>328</v>
      </c>
      <c r="F15" s="32" t="s">
        <v>1561</v>
      </c>
      <c r="G15" s="32" t="s">
        <v>327</v>
      </c>
      <c r="H15" s="32" t="s">
        <v>326</v>
      </c>
      <c r="I15" s="32" t="s">
        <v>681</v>
      </c>
      <c r="J15" s="32" t="s">
        <v>330</v>
      </c>
      <c r="K15" s="32" t="s">
        <v>1547</v>
      </c>
      <c r="L15" s="32" t="s">
        <v>679</v>
      </c>
      <c r="M15" s="32" t="s">
        <v>325</v>
      </c>
      <c r="N15" s="32" t="s">
        <v>1562</v>
      </c>
      <c r="O15" s="32" t="s">
        <v>1544</v>
      </c>
      <c r="P15" s="164">
        <v>53442.98</v>
      </c>
      <c r="Q15" s="164">
        <v>49279.42</v>
      </c>
    </row>
    <row r="16" spans="1:17" s="32" customFormat="1" ht="11.25" x14ac:dyDescent="0.2">
      <c r="A16" s="32" t="s">
        <v>329</v>
      </c>
      <c r="B16" s="32" t="s">
        <v>2049</v>
      </c>
      <c r="C16" s="163">
        <v>45596</v>
      </c>
      <c r="E16" s="32" t="s">
        <v>328</v>
      </c>
      <c r="F16" s="32" t="s">
        <v>2165</v>
      </c>
      <c r="G16" s="32" t="s">
        <v>327</v>
      </c>
      <c r="H16" s="32" t="s">
        <v>326</v>
      </c>
      <c r="I16" s="32" t="s">
        <v>681</v>
      </c>
      <c r="J16" s="32" t="s">
        <v>330</v>
      </c>
      <c r="K16" s="32" t="s">
        <v>1547</v>
      </c>
      <c r="L16" s="32" t="s">
        <v>679</v>
      </c>
      <c r="M16" s="32" t="s">
        <v>325</v>
      </c>
      <c r="N16" s="32" t="s">
        <v>2050</v>
      </c>
      <c r="O16" s="32" t="s">
        <v>1544</v>
      </c>
      <c r="P16" s="164">
        <v>61454.85</v>
      </c>
      <c r="Q16" s="164">
        <v>57155.33</v>
      </c>
    </row>
    <row r="17" spans="1:17" s="32" customFormat="1" ht="11.25" x14ac:dyDescent="0.2">
      <c r="A17" s="32" t="s">
        <v>329</v>
      </c>
      <c r="B17" s="32" t="s">
        <v>1627</v>
      </c>
      <c r="C17" s="163">
        <v>45541</v>
      </c>
      <c r="E17" s="32" t="s">
        <v>328</v>
      </c>
      <c r="F17" s="32" t="s">
        <v>1628</v>
      </c>
      <c r="G17" s="32" t="s">
        <v>327</v>
      </c>
      <c r="H17" s="32" t="s">
        <v>326</v>
      </c>
      <c r="I17" s="32" t="s">
        <v>684</v>
      </c>
      <c r="J17" s="32" t="s">
        <v>330</v>
      </c>
      <c r="K17" s="32" t="s">
        <v>944</v>
      </c>
      <c r="L17" s="32" t="s">
        <v>943</v>
      </c>
      <c r="M17" s="32" t="s">
        <v>325</v>
      </c>
      <c r="N17" s="32" t="s">
        <v>1629</v>
      </c>
      <c r="O17" s="32" t="s">
        <v>1554</v>
      </c>
      <c r="P17" s="164">
        <v>35728.06</v>
      </c>
      <c r="Q17" s="164">
        <v>32095.05</v>
      </c>
    </row>
    <row r="18" spans="1:17" s="32" customFormat="1" ht="11.25" x14ac:dyDescent="0.2">
      <c r="A18" s="32" t="s">
        <v>329</v>
      </c>
      <c r="B18" s="32" t="s">
        <v>1566</v>
      </c>
      <c r="C18" s="163">
        <v>44988</v>
      </c>
      <c r="E18" s="32" t="s">
        <v>328</v>
      </c>
      <c r="F18" s="32" t="s">
        <v>1567</v>
      </c>
      <c r="G18" s="32" t="s">
        <v>327</v>
      </c>
      <c r="H18" s="32" t="s">
        <v>326</v>
      </c>
      <c r="I18" s="260" t="s">
        <v>684</v>
      </c>
      <c r="J18" s="32" t="s">
        <v>330</v>
      </c>
      <c r="K18" s="32" t="s">
        <v>901</v>
      </c>
      <c r="L18" s="32" t="s">
        <v>900</v>
      </c>
      <c r="M18" s="32" t="s">
        <v>325</v>
      </c>
      <c r="N18" s="32" t="s">
        <v>1568</v>
      </c>
      <c r="O18" s="32" t="s">
        <v>1569</v>
      </c>
      <c r="P18" s="164">
        <v>0</v>
      </c>
      <c r="Q18" s="164">
        <v>243.35</v>
      </c>
    </row>
    <row r="19" spans="1:17" s="32" customFormat="1" ht="11.25" x14ac:dyDescent="0.2">
      <c r="A19" s="32" t="s">
        <v>329</v>
      </c>
      <c r="B19" s="32" t="s">
        <v>1574</v>
      </c>
      <c r="C19" s="163">
        <v>43687</v>
      </c>
      <c r="E19" s="32" t="s">
        <v>328</v>
      </c>
      <c r="F19" s="32" t="s">
        <v>1575</v>
      </c>
      <c r="G19" s="32" t="s">
        <v>327</v>
      </c>
      <c r="H19" s="32" t="s">
        <v>326</v>
      </c>
      <c r="I19" s="32" t="s">
        <v>695</v>
      </c>
      <c r="K19" s="32" t="s">
        <v>1576</v>
      </c>
      <c r="L19" s="32" t="s">
        <v>1577</v>
      </c>
      <c r="M19" s="32" t="s">
        <v>325</v>
      </c>
      <c r="N19" s="32" t="s">
        <v>1578</v>
      </c>
      <c r="O19" s="32" t="s">
        <v>1544</v>
      </c>
      <c r="P19" s="164">
        <v>0</v>
      </c>
      <c r="Q19" s="164">
        <v>-200.39000000000001</v>
      </c>
    </row>
    <row r="20" spans="1:17" s="32" customFormat="1" ht="11.25" x14ac:dyDescent="0.2">
      <c r="A20" s="32" t="s">
        <v>329</v>
      </c>
      <c r="B20" s="32" t="s">
        <v>1560</v>
      </c>
      <c r="C20" s="163">
        <v>45565</v>
      </c>
      <c r="E20" s="32" t="s">
        <v>328</v>
      </c>
      <c r="F20" s="32" t="s">
        <v>1561</v>
      </c>
      <c r="G20" s="32" t="s">
        <v>327</v>
      </c>
      <c r="H20" s="32" t="s">
        <v>326</v>
      </c>
      <c r="I20" s="32" t="s">
        <v>681</v>
      </c>
      <c r="J20" s="32" t="s">
        <v>330</v>
      </c>
      <c r="K20" s="32" t="s">
        <v>1547</v>
      </c>
      <c r="L20" s="32" t="s">
        <v>679</v>
      </c>
      <c r="M20" s="32" t="s">
        <v>325</v>
      </c>
      <c r="N20" s="32" t="s">
        <v>1562</v>
      </c>
      <c r="O20" s="32" t="s">
        <v>1544</v>
      </c>
      <c r="P20" s="164">
        <v>53442.97</v>
      </c>
      <c r="Q20" s="164">
        <v>49279.41</v>
      </c>
    </row>
    <row r="21" spans="1:17" s="32" customFormat="1" ht="11.25" x14ac:dyDescent="0.2">
      <c r="A21" s="32" t="s">
        <v>329</v>
      </c>
      <c r="B21" s="32" t="s">
        <v>2052</v>
      </c>
      <c r="C21" s="163">
        <v>45565</v>
      </c>
      <c r="E21" s="32" t="s">
        <v>328</v>
      </c>
      <c r="F21" s="32" t="s">
        <v>2166</v>
      </c>
      <c r="G21" s="32" t="s">
        <v>327</v>
      </c>
      <c r="H21" s="32" t="s">
        <v>326</v>
      </c>
      <c r="I21" s="32" t="s">
        <v>681</v>
      </c>
      <c r="J21" s="32" t="s">
        <v>330</v>
      </c>
      <c r="K21" s="32" t="s">
        <v>1547</v>
      </c>
      <c r="L21" s="32" t="s">
        <v>679</v>
      </c>
      <c r="M21" s="32" t="s">
        <v>325</v>
      </c>
      <c r="N21" s="32" t="s">
        <v>2054</v>
      </c>
      <c r="O21" s="32" t="s">
        <v>1544</v>
      </c>
      <c r="P21" s="164">
        <v>58558.89</v>
      </c>
      <c r="Q21" s="164">
        <v>54014.1</v>
      </c>
    </row>
    <row r="22" spans="1:17" s="32" customFormat="1" ht="11.25" x14ac:dyDescent="0.2">
      <c r="A22" s="32" t="s">
        <v>329</v>
      </c>
      <c r="B22" s="32" t="s">
        <v>1585</v>
      </c>
      <c r="C22" s="163">
        <v>45534</v>
      </c>
      <c r="E22" s="32" t="s">
        <v>328</v>
      </c>
      <c r="F22" s="32" t="s">
        <v>1586</v>
      </c>
      <c r="G22" s="32" t="s">
        <v>327</v>
      </c>
      <c r="H22" s="32" t="s">
        <v>326</v>
      </c>
      <c r="I22" s="32" t="s">
        <v>684</v>
      </c>
      <c r="J22" s="32" t="s">
        <v>330</v>
      </c>
      <c r="K22" s="32" t="s">
        <v>847</v>
      </c>
      <c r="L22" s="32" t="s">
        <v>846</v>
      </c>
      <c r="M22" s="32" t="s">
        <v>325</v>
      </c>
      <c r="N22" s="32" t="s">
        <v>1587</v>
      </c>
      <c r="O22" s="32" t="s">
        <v>1554</v>
      </c>
      <c r="P22" s="164">
        <v>88.97</v>
      </c>
      <c r="Q22" s="164">
        <v>1.73</v>
      </c>
    </row>
    <row r="23" spans="1:17" s="32" customFormat="1" ht="11.25" x14ac:dyDescent="0.2">
      <c r="A23" s="32" t="s">
        <v>329</v>
      </c>
      <c r="B23" s="32" t="s">
        <v>1582</v>
      </c>
      <c r="C23" s="163">
        <v>45534</v>
      </c>
      <c r="E23" s="32" t="s">
        <v>328</v>
      </c>
      <c r="F23" s="32" t="s">
        <v>1583</v>
      </c>
      <c r="G23" s="32" t="s">
        <v>327</v>
      </c>
      <c r="H23" s="32" t="s">
        <v>326</v>
      </c>
      <c r="I23" s="32" t="s">
        <v>684</v>
      </c>
      <c r="J23" s="32" t="s">
        <v>330</v>
      </c>
      <c r="K23" s="32" t="s">
        <v>847</v>
      </c>
      <c r="L23" s="32" t="s">
        <v>846</v>
      </c>
      <c r="M23" s="32" t="s">
        <v>325</v>
      </c>
      <c r="N23" s="32" t="s">
        <v>1584</v>
      </c>
      <c r="O23" s="32" t="s">
        <v>1554</v>
      </c>
      <c r="P23" s="164">
        <v>497.32</v>
      </c>
      <c r="Q23" s="164">
        <v>113.58</v>
      </c>
    </row>
    <row r="24" spans="1:17" s="32" customFormat="1" ht="11.25" x14ac:dyDescent="0.2">
      <c r="A24" s="32" t="s">
        <v>329</v>
      </c>
      <c r="B24" s="32" t="s">
        <v>1557</v>
      </c>
      <c r="C24" s="163">
        <v>45565</v>
      </c>
      <c r="E24" s="32" t="s">
        <v>328</v>
      </c>
      <c r="F24" s="32" t="s">
        <v>1558</v>
      </c>
      <c r="G24" s="32" t="s">
        <v>327</v>
      </c>
      <c r="H24" s="32" t="s">
        <v>326</v>
      </c>
      <c r="I24" s="32" t="s">
        <v>743</v>
      </c>
      <c r="K24" s="32" t="s">
        <v>1542</v>
      </c>
      <c r="L24" s="32" t="s">
        <v>741</v>
      </c>
      <c r="M24" s="32" t="s">
        <v>325</v>
      </c>
      <c r="N24" s="32" t="s">
        <v>1559</v>
      </c>
      <c r="O24" s="32" t="s">
        <v>1544</v>
      </c>
      <c r="P24" s="164">
        <v>142822.9</v>
      </c>
      <c r="Q24" s="164">
        <v>132124.9</v>
      </c>
    </row>
    <row r="25" spans="1:17" s="32" customFormat="1" ht="11.25" x14ac:dyDescent="0.2">
      <c r="A25" s="32" t="s">
        <v>329</v>
      </c>
      <c r="B25" s="32" t="s">
        <v>1606</v>
      </c>
      <c r="C25" s="163">
        <v>45565</v>
      </c>
      <c r="E25" s="32" t="s">
        <v>328</v>
      </c>
      <c r="F25" s="32" t="s">
        <v>1607</v>
      </c>
      <c r="G25" s="32" t="s">
        <v>327</v>
      </c>
      <c r="H25" s="32" t="s">
        <v>326</v>
      </c>
      <c r="I25" s="32" t="s">
        <v>743</v>
      </c>
      <c r="K25" s="32" t="s">
        <v>1542</v>
      </c>
      <c r="L25" s="32" t="s">
        <v>741</v>
      </c>
      <c r="M25" s="32" t="s">
        <v>325</v>
      </c>
      <c r="N25" s="32" t="s">
        <v>1608</v>
      </c>
      <c r="O25" s="32" t="s">
        <v>1544</v>
      </c>
      <c r="P25" s="164">
        <v>114881.91</v>
      </c>
      <c r="Q25" s="164">
        <v>108282.85</v>
      </c>
    </row>
    <row r="26" spans="1:17" s="32" customFormat="1" ht="11.25" x14ac:dyDescent="0.2">
      <c r="A26" s="32" t="s">
        <v>329</v>
      </c>
      <c r="B26" s="32" t="s">
        <v>1597</v>
      </c>
      <c r="C26" s="163">
        <v>43864</v>
      </c>
      <c r="E26" s="32" t="s">
        <v>328</v>
      </c>
      <c r="F26" s="32" t="s">
        <v>1598</v>
      </c>
      <c r="G26" s="32" t="s">
        <v>327</v>
      </c>
      <c r="H26" s="32" t="s">
        <v>326</v>
      </c>
      <c r="I26" s="32" t="s">
        <v>684</v>
      </c>
      <c r="J26" s="32" t="s">
        <v>330</v>
      </c>
      <c r="K26" s="32" t="s">
        <v>847</v>
      </c>
      <c r="L26" s="32" t="s">
        <v>846</v>
      </c>
      <c r="M26" s="32" t="s">
        <v>325</v>
      </c>
      <c r="N26" s="32" t="s">
        <v>1599</v>
      </c>
      <c r="O26" s="32" t="s">
        <v>1554</v>
      </c>
      <c r="P26" s="164">
        <v>0</v>
      </c>
      <c r="Q26" s="164">
        <v>240.26</v>
      </c>
    </row>
    <row r="27" spans="1:17" s="32" customFormat="1" ht="11.25" x14ac:dyDescent="0.2">
      <c r="A27" s="32" t="s">
        <v>329</v>
      </c>
      <c r="B27" s="32" t="s">
        <v>2058</v>
      </c>
      <c r="C27" s="163">
        <v>45657</v>
      </c>
      <c r="E27" s="32" t="s">
        <v>328</v>
      </c>
      <c r="F27" s="32" t="s">
        <v>1561</v>
      </c>
      <c r="G27" s="32" t="s">
        <v>327</v>
      </c>
      <c r="H27" s="32" t="s">
        <v>326</v>
      </c>
      <c r="I27" s="32" t="s">
        <v>681</v>
      </c>
      <c r="J27" s="32" t="s">
        <v>330</v>
      </c>
      <c r="K27" s="32" t="s">
        <v>1547</v>
      </c>
      <c r="L27" s="32" t="s">
        <v>679</v>
      </c>
      <c r="M27" s="32" t="s">
        <v>325</v>
      </c>
      <c r="N27" s="32" t="s">
        <v>1562</v>
      </c>
      <c r="O27" s="32" t="s">
        <v>1544</v>
      </c>
      <c r="P27" s="164">
        <v>53455.66</v>
      </c>
      <c r="Q27" s="164">
        <v>49292.1</v>
      </c>
    </row>
    <row r="28" spans="1:17" s="32" customFormat="1" ht="11.25" x14ac:dyDescent="0.2">
      <c r="A28" s="32" t="s">
        <v>329</v>
      </c>
      <c r="B28" s="32" t="s">
        <v>1593</v>
      </c>
      <c r="C28" s="163">
        <v>45565</v>
      </c>
      <c r="E28" s="32" t="s">
        <v>328</v>
      </c>
      <c r="F28" s="32" t="s">
        <v>1594</v>
      </c>
      <c r="G28" s="32" t="s">
        <v>327</v>
      </c>
      <c r="H28" s="32" t="s">
        <v>326</v>
      </c>
      <c r="I28" s="32" t="s">
        <v>743</v>
      </c>
      <c r="K28" s="32" t="s">
        <v>1542</v>
      </c>
      <c r="L28" s="32" t="s">
        <v>741</v>
      </c>
      <c r="M28" s="32" t="s">
        <v>325</v>
      </c>
      <c r="N28" s="32" t="s">
        <v>1595</v>
      </c>
      <c r="O28" s="32" t="s">
        <v>1544</v>
      </c>
      <c r="P28" s="164">
        <v>3202.33</v>
      </c>
      <c r="Q28" s="164">
        <v>3202.33</v>
      </c>
    </row>
    <row r="29" spans="1:17" s="32" customFormat="1" ht="11.25" x14ac:dyDescent="0.2">
      <c r="A29" s="32" t="s">
        <v>329</v>
      </c>
      <c r="B29" s="32" t="s">
        <v>1600</v>
      </c>
      <c r="C29" s="163">
        <v>45565</v>
      </c>
      <c r="E29" s="32" t="s">
        <v>328</v>
      </c>
      <c r="F29" s="32" t="s">
        <v>1601</v>
      </c>
      <c r="G29" s="32" t="s">
        <v>327</v>
      </c>
      <c r="H29" s="32" t="s">
        <v>326</v>
      </c>
      <c r="I29" s="32" t="s">
        <v>709</v>
      </c>
      <c r="K29" s="32" t="s">
        <v>1046</v>
      </c>
      <c r="L29" s="32" t="s">
        <v>1045</v>
      </c>
      <c r="M29" s="32" t="s">
        <v>325</v>
      </c>
      <c r="N29" s="32" t="s">
        <v>1602</v>
      </c>
      <c r="O29" s="32" t="s">
        <v>1544</v>
      </c>
      <c r="P29" s="164">
        <v>6144.9800000000005</v>
      </c>
      <c r="Q29" s="164">
        <v>185.05</v>
      </c>
    </row>
    <row r="30" spans="1:17" s="32" customFormat="1" ht="11.25" x14ac:dyDescent="0.2">
      <c r="A30" s="32" t="s">
        <v>329</v>
      </c>
      <c r="B30" s="32" t="s">
        <v>1603</v>
      </c>
      <c r="C30" s="163">
        <v>44944</v>
      </c>
      <c r="E30" s="32" t="s">
        <v>328</v>
      </c>
      <c r="F30" s="32" t="s">
        <v>1604</v>
      </c>
      <c r="G30" s="32" t="s">
        <v>327</v>
      </c>
      <c r="H30" s="32" t="s">
        <v>326</v>
      </c>
      <c r="I30" s="32" t="s">
        <v>684</v>
      </c>
      <c r="J30" s="32" t="s">
        <v>330</v>
      </c>
      <c r="K30" s="32" t="s">
        <v>944</v>
      </c>
      <c r="L30" s="32" t="s">
        <v>943</v>
      </c>
      <c r="M30" s="32" t="s">
        <v>325</v>
      </c>
      <c r="N30" s="32" t="s">
        <v>1605</v>
      </c>
      <c r="O30" s="32" t="s">
        <v>1554</v>
      </c>
      <c r="P30" s="164">
        <v>0</v>
      </c>
      <c r="Q30" s="164">
        <v>-4437.8100000000004</v>
      </c>
    </row>
    <row r="31" spans="1:17" s="32" customFormat="1" ht="11.25" x14ac:dyDescent="0.2">
      <c r="A31" s="32" t="s">
        <v>329</v>
      </c>
      <c r="B31" s="32" t="s">
        <v>1675</v>
      </c>
      <c r="C31" s="163">
        <v>45657</v>
      </c>
      <c r="E31" s="32" t="s">
        <v>328</v>
      </c>
      <c r="F31" s="32" t="s">
        <v>1676</v>
      </c>
      <c r="G31" s="32" t="s">
        <v>327</v>
      </c>
      <c r="H31" s="32" t="s">
        <v>326</v>
      </c>
      <c r="I31" s="32" t="s">
        <v>681</v>
      </c>
      <c r="J31" s="32" t="s">
        <v>330</v>
      </c>
      <c r="K31" s="32" t="s">
        <v>1547</v>
      </c>
      <c r="L31" s="32" t="s">
        <v>679</v>
      </c>
      <c r="M31" s="32" t="s">
        <v>325</v>
      </c>
      <c r="N31" s="32" t="s">
        <v>1677</v>
      </c>
      <c r="O31" s="32" t="s">
        <v>1544</v>
      </c>
      <c r="P31" s="164">
        <v>155286.18</v>
      </c>
      <c r="Q31" s="164">
        <v>146041.49</v>
      </c>
    </row>
    <row r="32" spans="1:17" s="32" customFormat="1" ht="11.25" x14ac:dyDescent="0.2">
      <c r="A32" s="32" t="s">
        <v>329</v>
      </c>
      <c r="B32" s="32" t="s">
        <v>2063</v>
      </c>
      <c r="C32" s="163">
        <v>45657</v>
      </c>
      <c r="E32" s="32" t="s">
        <v>328</v>
      </c>
      <c r="F32" s="32" t="s">
        <v>1561</v>
      </c>
      <c r="G32" s="32" t="s">
        <v>327</v>
      </c>
      <c r="H32" s="32" t="s">
        <v>326</v>
      </c>
      <c r="I32" s="32" t="s">
        <v>681</v>
      </c>
      <c r="J32" s="32" t="s">
        <v>330</v>
      </c>
      <c r="K32" s="32" t="s">
        <v>1547</v>
      </c>
      <c r="L32" s="32" t="s">
        <v>679</v>
      </c>
      <c r="M32" s="32" t="s">
        <v>325</v>
      </c>
      <c r="N32" s="32" t="s">
        <v>1562</v>
      </c>
      <c r="O32" s="32" t="s">
        <v>1544</v>
      </c>
      <c r="P32" s="164">
        <v>53404.91</v>
      </c>
      <c r="Q32" s="164">
        <v>49241.35</v>
      </c>
    </row>
    <row r="33" spans="1:17" s="32" customFormat="1" ht="11.25" x14ac:dyDescent="0.2">
      <c r="A33" s="32" t="s">
        <v>329</v>
      </c>
      <c r="B33" s="32" t="s">
        <v>1614</v>
      </c>
      <c r="C33" s="163">
        <v>43019</v>
      </c>
      <c r="E33" s="32" t="s">
        <v>328</v>
      </c>
      <c r="F33" s="32" t="s">
        <v>1615</v>
      </c>
      <c r="G33" s="32" t="s">
        <v>327</v>
      </c>
      <c r="H33" s="32" t="s">
        <v>326</v>
      </c>
      <c r="I33" s="32" t="s">
        <v>695</v>
      </c>
      <c r="K33" s="32" t="s">
        <v>1112</v>
      </c>
      <c r="L33" s="32" t="s">
        <v>1111</v>
      </c>
      <c r="M33" s="32" t="s">
        <v>325</v>
      </c>
      <c r="N33" s="32" t="s">
        <v>1616</v>
      </c>
      <c r="O33" s="32" t="s">
        <v>1544</v>
      </c>
      <c r="P33" s="164">
        <v>0</v>
      </c>
      <c r="Q33" s="164">
        <v>1</v>
      </c>
    </row>
    <row r="34" spans="1:17" s="32" customFormat="1" ht="11.25" x14ac:dyDescent="0.2">
      <c r="A34" s="32" t="s">
        <v>329</v>
      </c>
      <c r="B34" s="32" t="s">
        <v>1609</v>
      </c>
      <c r="C34" s="163">
        <v>45566</v>
      </c>
      <c r="E34" s="32" t="s">
        <v>328</v>
      </c>
      <c r="F34" s="32" t="s">
        <v>1610</v>
      </c>
      <c r="G34" s="32" t="s">
        <v>327</v>
      </c>
      <c r="H34" s="32" t="s">
        <v>326</v>
      </c>
      <c r="I34" s="32" t="s">
        <v>709</v>
      </c>
      <c r="K34" s="32" t="s">
        <v>1046</v>
      </c>
      <c r="L34" s="32" t="s">
        <v>1045</v>
      </c>
      <c r="M34" s="32" t="s">
        <v>325</v>
      </c>
      <c r="N34" s="32" t="s">
        <v>1611</v>
      </c>
      <c r="O34" s="32" t="s">
        <v>1544</v>
      </c>
      <c r="P34" s="164">
        <v>143.26</v>
      </c>
      <c r="Q34" s="164">
        <v>108.08</v>
      </c>
    </row>
    <row r="35" spans="1:17" s="32" customFormat="1" ht="11.25" x14ac:dyDescent="0.2">
      <c r="A35" s="32" t="s">
        <v>329</v>
      </c>
      <c r="B35" s="32" t="s">
        <v>1617</v>
      </c>
      <c r="C35" s="163">
        <v>43286</v>
      </c>
      <c r="E35" s="32" t="s">
        <v>328</v>
      </c>
      <c r="F35" s="32" t="s">
        <v>1618</v>
      </c>
      <c r="G35" s="32" t="s">
        <v>327</v>
      </c>
      <c r="H35" s="32" t="s">
        <v>326</v>
      </c>
      <c r="I35" s="32" t="s">
        <v>709</v>
      </c>
      <c r="K35" s="32" t="s">
        <v>1046</v>
      </c>
      <c r="L35" s="32" t="s">
        <v>1045</v>
      </c>
      <c r="M35" s="32" t="s">
        <v>325</v>
      </c>
      <c r="N35" s="32" t="s">
        <v>1619</v>
      </c>
      <c r="O35" s="32" t="s">
        <v>1544</v>
      </c>
      <c r="P35" s="164">
        <v>0</v>
      </c>
      <c r="Q35" s="164">
        <v>6</v>
      </c>
    </row>
    <row r="36" spans="1:17" s="32" customFormat="1" ht="11.25" x14ac:dyDescent="0.2">
      <c r="A36" s="32" t="s">
        <v>329</v>
      </c>
      <c r="B36" s="32" t="s">
        <v>1680</v>
      </c>
      <c r="C36" s="163">
        <v>45565</v>
      </c>
      <c r="E36" s="32" t="s">
        <v>328</v>
      </c>
      <c r="F36" s="32" t="s">
        <v>1681</v>
      </c>
      <c r="G36" s="32" t="s">
        <v>327</v>
      </c>
      <c r="H36" s="32" t="s">
        <v>326</v>
      </c>
      <c r="I36" s="32" t="s">
        <v>681</v>
      </c>
      <c r="J36" s="32" t="s">
        <v>330</v>
      </c>
      <c r="K36" s="32" t="s">
        <v>1547</v>
      </c>
      <c r="L36" s="32" t="s">
        <v>679</v>
      </c>
      <c r="M36" s="32" t="s">
        <v>325</v>
      </c>
      <c r="N36" s="32" t="s">
        <v>1682</v>
      </c>
      <c r="O36" s="32" t="s">
        <v>1544</v>
      </c>
      <c r="P36" s="164">
        <v>79852.570000000007</v>
      </c>
      <c r="Q36" s="164">
        <v>73787.25</v>
      </c>
    </row>
    <row r="37" spans="1:17" s="32" customFormat="1" ht="11.25" x14ac:dyDescent="0.2">
      <c r="A37" s="32" t="s">
        <v>329</v>
      </c>
      <c r="B37" s="32" t="s">
        <v>1639</v>
      </c>
      <c r="C37" s="163">
        <v>45565</v>
      </c>
      <c r="E37" s="32" t="s">
        <v>328</v>
      </c>
      <c r="F37" s="32" t="s">
        <v>1640</v>
      </c>
      <c r="G37" s="32" t="s">
        <v>327</v>
      </c>
      <c r="H37" s="32" t="s">
        <v>326</v>
      </c>
      <c r="I37" s="32" t="s">
        <v>681</v>
      </c>
      <c r="J37" s="32" t="s">
        <v>330</v>
      </c>
      <c r="K37" s="32" t="s">
        <v>1547</v>
      </c>
      <c r="L37" s="32" t="s">
        <v>679</v>
      </c>
      <c r="M37" s="32" t="s">
        <v>325</v>
      </c>
      <c r="N37" s="32" t="s">
        <v>1641</v>
      </c>
      <c r="O37" s="32" t="s">
        <v>1544</v>
      </c>
      <c r="P37" s="164">
        <v>79855.210000000006</v>
      </c>
      <c r="Q37" s="164">
        <v>73950.53</v>
      </c>
    </row>
    <row r="38" spans="1:17" s="32" customFormat="1" ht="11.25" x14ac:dyDescent="0.2">
      <c r="A38" s="32" t="s">
        <v>329</v>
      </c>
      <c r="B38" s="32" t="s">
        <v>2167</v>
      </c>
      <c r="C38" s="163">
        <v>45565</v>
      </c>
      <c r="E38" s="32" t="s">
        <v>328</v>
      </c>
      <c r="F38" s="32" t="s">
        <v>2168</v>
      </c>
      <c r="G38" s="32" t="s">
        <v>327</v>
      </c>
      <c r="H38" s="32" t="s">
        <v>326</v>
      </c>
      <c r="I38" s="32" t="s">
        <v>781</v>
      </c>
      <c r="J38" s="32" t="s">
        <v>330</v>
      </c>
      <c r="K38" s="32" t="s">
        <v>2169</v>
      </c>
      <c r="L38" s="32" t="s">
        <v>779</v>
      </c>
      <c r="M38" s="32" t="s">
        <v>325</v>
      </c>
      <c r="N38" s="32" t="s">
        <v>2170</v>
      </c>
      <c r="O38" s="32" t="s">
        <v>1554</v>
      </c>
      <c r="P38" s="164">
        <v>27226.65</v>
      </c>
      <c r="Q38" s="164">
        <v>23880.9</v>
      </c>
    </row>
    <row r="39" spans="1:17" s="32" customFormat="1" ht="11.25" x14ac:dyDescent="0.2">
      <c r="A39" s="32" t="s">
        <v>329</v>
      </c>
      <c r="B39" s="32" t="s">
        <v>2066</v>
      </c>
      <c r="C39" s="163">
        <v>45657</v>
      </c>
      <c r="E39" s="32" t="s">
        <v>328</v>
      </c>
      <c r="F39" s="32" t="s">
        <v>2171</v>
      </c>
      <c r="G39" s="32" t="s">
        <v>327</v>
      </c>
      <c r="H39" s="32" t="s">
        <v>326</v>
      </c>
      <c r="I39" s="32" t="s">
        <v>681</v>
      </c>
      <c r="J39" s="32" t="s">
        <v>330</v>
      </c>
      <c r="K39" s="32" t="s">
        <v>1547</v>
      </c>
      <c r="L39" s="32" t="s">
        <v>679</v>
      </c>
      <c r="M39" s="32" t="s">
        <v>325</v>
      </c>
      <c r="N39" s="32" t="s">
        <v>2067</v>
      </c>
      <c r="O39" s="32" t="s">
        <v>1544</v>
      </c>
      <c r="P39" s="164">
        <v>76.13</v>
      </c>
      <c r="Q39" s="164">
        <v>76.13</v>
      </c>
    </row>
    <row r="40" spans="1:17" s="32" customFormat="1" ht="11.25" x14ac:dyDescent="0.2">
      <c r="A40" s="32" t="s">
        <v>329</v>
      </c>
      <c r="B40" s="32" t="s">
        <v>2076</v>
      </c>
      <c r="C40" s="163">
        <v>45657</v>
      </c>
      <c r="E40" s="32" t="s">
        <v>328</v>
      </c>
      <c r="F40" s="32" t="s">
        <v>2171</v>
      </c>
      <c r="G40" s="32" t="s">
        <v>327</v>
      </c>
      <c r="H40" s="32" t="s">
        <v>326</v>
      </c>
      <c r="I40" s="32" t="s">
        <v>681</v>
      </c>
      <c r="J40" s="32" t="s">
        <v>330</v>
      </c>
      <c r="K40" s="32" t="s">
        <v>1547</v>
      </c>
      <c r="L40" s="32" t="s">
        <v>679</v>
      </c>
      <c r="M40" s="32" t="s">
        <v>325</v>
      </c>
      <c r="N40" s="32" t="s">
        <v>2077</v>
      </c>
      <c r="O40" s="32" t="s">
        <v>1544</v>
      </c>
      <c r="P40" s="164">
        <v>76.13</v>
      </c>
      <c r="Q40" s="164">
        <v>76.13</v>
      </c>
    </row>
    <row r="41" spans="1:17" s="32" customFormat="1" ht="11.25" x14ac:dyDescent="0.2">
      <c r="A41" s="32" t="s">
        <v>329</v>
      </c>
      <c r="B41" s="32" t="s">
        <v>1633</v>
      </c>
      <c r="C41" s="163">
        <v>45565</v>
      </c>
      <c r="E41" s="32" t="s">
        <v>328</v>
      </c>
      <c r="F41" s="32" t="s">
        <v>1634</v>
      </c>
      <c r="G41" s="32" t="s">
        <v>327</v>
      </c>
      <c r="H41" s="32" t="s">
        <v>326</v>
      </c>
      <c r="I41" s="32" t="s">
        <v>684</v>
      </c>
      <c r="J41" s="32" t="s">
        <v>330</v>
      </c>
      <c r="K41" s="32" t="s">
        <v>753</v>
      </c>
      <c r="L41" s="32" t="s">
        <v>752</v>
      </c>
      <c r="M41" s="32" t="s">
        <v>325</v>
      </c>
      <c r="N41" s="32" t="s">
        <v>1635</v>
      </c>
      <c r="O41" s="32" t="s">
        <v>1554</v>
      </c>
      <c r="P41" s="164">
        <v>6008.57</v>
      </c>
      <c r="Q41" s="164">
        <v>6206.1100000000006</v>
      </c>
    </row>
    <row r="42" spans="1:17" s="32" customFormat="1" ht="11.25" x14ac:dyDescent="0.2">
      <c r="A42" s="32" t="s">
        <v>329</v>
      </c>
      <c r="B42" s="32" t="s">
        <v>1624</v>
      </c>
      <c r="C42" s="163">
        <v>43019</v>
      </c>
      <c r="E42" s="32" t="s">
        <v>328</v>
      </c>
      <c r="F42" s="32" t="s">
        <v>1625</v>
      </c>
      <c r="G42" s="32" t="s">
        <v>327</v>
      </c>
      <c r="H42" s="32" t="s">
        <v>326</v>
      </c>
      <c r="I42" s="32" t="s">
        <v>695</v>
      </c>
      <c r="K42" s="32" t="s">
        <v>1112</v>
      </c>
      <c r="L42" s="32" t="s">
        <v>1111</v>
      </c>
      <c r="M42" s="32" t="s">
        <v>325</v>
      </c>
      <c r="N42" s="32" t="s">
        <v>1626</v>
      </c>
      <c r="O42" s="32" t="s">
        <v>1544</v>
      </c>
      <c r="P42" s="164">
        <v>0</v>
      </c>
      <c r="Q42" s="164">
        <v>4</v>
      </c>
    </row>
    <row r="43" spans="1:17" s="32" customFormat="1" ht="11.25" x14ac:dyDescent="0.2">
      <c r="A43" s="32" t="s">
        <v>329</v>
      </c>
      <c r="B43" s="32" t="s">
        <v>1630</v>
      </c>
      <c r="C43" s="163">
        <v>45596</v>
      </c>
      <c r="E43" s="32" t="s">
        <v>328</v>
      </c>
      <c r="F43" s="32" t="s">
        <v>1631</v>
      </c>
      <c r="G43" s="32" t="s">
        <v>327</v>
      </c>
      <c r="H43" s="32" t="s">
        <v>326</v>
      </c>
      <c r="I43" s="32" t="s">
        <v>684</v>
      </c>
      <c r="J43" s="32" t="s">
        <v>330</v>
      </c>
      <c r="K43" s="32" t="s">
        <v>753</v>
      </c>
      <c r="L43" s="32" t="s">
        <v>752</v>
      </c>
      <c r="M43" s="32" t="s">
        <v>325</v>
      </c>
      <c r="N43" s="32" t="s">
        <v>1632</v>
      </c>
      <c r="O43" s="32" t="s">
        <v>1554</v>
      </c>
      <c r="P43" s="164">
        <v>64789.07</v>
      </c>
      <c r="Q43" s="164">
        <v>58207.590000000004</v>
      </c>
    </row>
    <row r="44" spans="1:17" s="32" customFormat="1" ht="11.25" x14ac:dyDescent="0.2">
      <c r="A44" s="32" t="s">
        <v>329</v>
      </c>
      <c r="B44" s="32" t="s">
        <v>2172</v>
      </c>
      <c r="C44" s="163">
        <v>45545</v>
      </c>
      <c r="E44" s="32" t="s">
        <v>328</v>
      </c>
      <c r="F44" s="32" t="s">
        <v>2173</v>
      </c>
      <c r="G44" s="32" t="s">
        <v>327</v>
      </c>
      <c r="H44" s="32" t="s">
        <v>326</v>
      </c>
      <c r="I44" s="32" t="s">
        <v>709</v>
      </c>
      <c r="K44" s="32" t="s">
        <v>1046</v>
      </c>
      <c r="L44" s="32" t="s">
        <v>1045</v>
      </c>
      <c r="M44" s="32" t="s">
        <v>325</v>
      </c>
      <c r="N44" s="32" t="s">
        <v>2174</v>
      </c>
      <c r="O44" s="32" t="s">
        <v>1544</v>
      </c>
      <c r="P44" s="164">
        <v>830.39</v>
      </c>
      <c r="Q44" s="164">
        <v>167.01</v>
      </c>
    </row>
    <row r="45" spans="1:17" s="32" customFormat="1" ht="11.25" x14ac:dyDescent="0.2">
      <c r="A45" s="32" t="s">
        <v>329</v>
      </c>
      <c r="B45" s="32" t="s">
        <v>1678</v>
      </c>
      <c r="C45" s="163">
        <v>45747</v>
      </c>
      <c r="E45" s="32" t="s">
        <v>328</v>
      </c>
      <c r="F45" s="32" t="s">
        <v>1679</v>
      </c>
      <c r="G45" s="32" t="s">
        <v>327</v>
      </c>
      <c r="H45" s="32" t="s">
        <v>326</v>
      </c>
      <c r="I45" s="32" t="s">
        <v>681</v>
      </c>
      <c r="J45" s="32" t="s">
        <v>330</v>
      </c>
      <c r="K45" s="32" t="s">
        <v>1547</v>
      </c>
      <c r="L45" s="32" t="s">
        <v>679</v>
      </c>
      <c r="M45" s="32" t="s">
        <v>325</v>
      </c>
      <c r="N45" s="32" t="s">
        <v>1437</v>
      </c>
      <c r="O45" s="32" t="s">
        <v>1544</v>
      </c>
      <c r="P45" s="164">
        <v>57196.67</v>
      </c>
      <c r="Q45" s="164">
        <v>52605.55</v>
      </c>
    </row>
    <row r="46" spans="1:17" s="32" customFormat="1" ht="11.25" x14ac:dyDescent="0.2">
      <c r="A46" s="32" t="s">
        <v>329</v>
      </c>
      <c r="B46" s="32" t="s">
        <v>1545</v>
      </c>
      <c r="C46" s="163">
        <v>45565</v>
      </c>
      <c r="E46" s="32" t="s">
        <v>328</v>
      </c>
      <c r="F46" s="32" t="s">
        <v>1546</v>
      </c>
      <c r="G46" s="32" t="s">
        <v>327</v>
      </c>
      <c r="H46" s="32" t="s">
        <v>326</v>
      </c>
      <c r="I46" s="32" t="s">
        <v>681</v>
      </c>
      <c r="J46" s="32" t="s">
        <v>330</v>
      </c>
      <c r="K46" s="32" t="s">
        <v>1547</v>
      </c>
      <c r="L46" s="32" t="s">
        <v>679</v>
      </c>
      <c r="M46" s="32" t="s">
        <v>325</v>
      </c>
      <c r="N46" s="32" t="s">
        <v>1548</v>
      </c>
      <c r="O46" s="32" t="s">
        <v>1544</v>
      </c>
      <c r="P46" s="164">
        <v>80706.2</v>
      </c>
      <c r="Q46" s="164">
        <v>74640.88</v>
      </c>
    </row>
    <row r="47" spans="1:17" s="32" customFormat="1" ht="11.25" x14ac:dyDescent="0.2">
      <c r="A47" s="32" t="s">
        <v>329</v>
      </c>
      <c r="B47" s="32" t="s">
        <v>2175</v>
      </c>
      <c r="C47" s="163">
        <v>45579</v>
      </c>
      <c r="E47" s="32" t="s">
        <v>328</v>
      </c>
      <c r="F47" s="32" t="s">
        <v>2176</v>
      </c>
      <c r="G47" s="32" t="s">
        <v>327</v>
      </c>
      <c r="H47" s="32" t="s">
        <v>326</v>
      </c>
      <c r="I47" s="32" t="s">
        <v>684</v>
      </c>
      <c r="J47" s="32" t="s">
        <v>330</v>
      </c>
      <c r="K47" s="32" t="s">
        <v>944</v>
      </c>
      <c r="L47" s="32" t="s">
        <v>943</v>
      </c>
      <c r="M47" s="32" t="s">
        <v>325</v>
      </c>
      <c r="N47" s="32" t="s">
        <v>2177</v>
      </c>
      <c r="O47" s="32" t="s">
        <v>1554</v>
      </c>
      <c r="P47" s="164">
        <v>83406.850000000006</v>
      </c>
      <c r="Q47" s="164">
        <v>28905.690000000002</v>
      </c>
    </row>
    <row r="48" spans="1:17" s="32" customFormat="1" ht="11.25" x14ac:dyDescent="0.2">
      <c r="A48" s="32" t="s">
        <v>329</v>
      </c>
      <c r="B48" s="32" t="s">
        <v>1643</v>
      </c>
      <c r="C48" s="163">
        <v>45548</v>
      </c>
      <c r="E48" s="32" t="s">
        <v>328</v>
      </c>
      <c r="F48" s="32" t="s">
        <v>1644</v>
      </c>
      <c r="G48" s="32" t="s">
        <v>327</v>
      </c>
      <c r="H48" s="32" t="s">
        <v>326</v>
      </c>
      <c r="I48" s="32" t="s">
        <v>684</v>
      </c>
      <c r="J48" s="32" t="s">
        <v>330</v>
      </c>
      <c r="K48" s="32" t="s">
        <v>998</v>
      </c>
      <c r="L48" s="32" t="s">
        <v>997</v>
      </c>
      <c r="M48" s="32" t="s">
        <v>325</v>
      </c>
      <c r="N48" s="32" t="s">
        <v>1645</v>
      </c>
      <c r="O48" s="32" t="s">
        <v>1554</v>
      </c>
      <c r="P48" s="164">
        <v>228943.03</v>
      </c>
      <c r="Q48" s="164">
        <v>167344.59</v>
      </c>
    </row>
    <row r="49" spans="1:17" s="32" customFormat="1" ht="11.25" x14ac:dyDescent="0.2">
      <c r="A49" s="32" t="s">
        <v>329</v>
      </c>
      <c r="B49" s="32" t="s">
        <v>1649</v>
      </c>
      <c r="C49" s="163">
        <v>45594</v>
      </c>
      <c r="E49" s="32" t="s">
        <v>328</v>
      </c>
      <c r="F49" s="32" t="s">
        <v>1650</v>
      </c>
      <c r="G49" s="32" t="s">
        <v>327</v>
      </c>
      <c r="H49" s="32" t="s">
        <v>326</v>
      </c>
      <c r="I49" s="32" t="s">
        <v>778</v>
      </c>
      <c r="J49" s="32" t="s">
        <v>330</v>
      </c>
      <c r="K49" s="32" t="s">
        <v>1651</v>
      </c>
      <c r="L49" s="32" t="s">
        <v>961</v>
      </c>
      <c r="M49" s="32" t="s">
        <v>325</v>
      </c>
      <c r="N49" s="32" t="s">
        <v>1652</v>
      </c>
      <c r="O49" s="32" t="s">
        <v>1554</v>
      </c>
      <c r="P49" s="164">
        <v>114186.43000000001</v>
      </c>
      <c r="Q49" s="164">
        <v>90120.89</v>
      </c>
    </row>
    <row r="50" spans="1:17" s="32" customFormat="1" ht="11.25" x14ac:dyDescent="0.2">
      <c r="A50" s="32" t="s">
        <v>329</v>
      </c>
      <c r="B50" s="32" t="s">
        <v>1660</v>
      </c>
      <c r="C50" s="163">
        <v>43019</v>
      </c>
      <c r="E50" s="32" t="s">
        <v>328</v>
      </c>
      <c r="F50" s="32" t="s">
        <v>1661</v>
      </c>
      <c r="G50" s="32" t="s">
        <v>327</v>
      </c>
      <c r="H50" s="32" t="s">
        <v>326</v>
      </c>
      <c r="I50" s="32" t="s">
        <v>695</v>
      </c>
      <c r="K50" s="32" t="s">
        <v>1112</v>
      </c>
      <c r="L50" s="32" t="s">
        <v>1111</v>
      </c>
      <c r="M50" s="32" t="s">
        <v>325</v>
      </c>
      <c r="N50" s="32" t="s">
        <v>1662</v>
      </c>
      <c r="O50" s="32" t="s">
        <v>1544</v>
      </c>
      <c r="P50" s="164">
        <v>0</v>
      </c>
      <c r="Q50" s="164">
        <v>1</v>
      </c>
    </row>
    <row r="51" spans="1:17" s="32" customFormat="1" ht="11.25" x14ac:dyDescent="0.2">
      <c r="A51" s="32" t="s">
        <v>329</v>
      </c>
      <c r="B51" s="32" t="s">
        <v>1636</v>
      </c>
      <c r="C51" s="163">
        <v>43019</v>
      </c>
      <c r="E51" s="32" t="s">
        <v>328</v>
      </c>
      <c r="F51" s="32" t="s">
        <v>1637</v>
      </c>
      <c r="G51" s="32" t="s">
        <v>327</v>
      </c>
      <c r="H51" s="32" t="s">
        <v>326</v>
      </c>
      <c r="I51" s="32" t="s">
        <v>695</v>
      </c>
      <c r="K51" s="32" t="s">
        <v>1112</v>
      </c>
      <c r="L51" s="32" t="s">
        <v>1111</v>
      </c>
      <c r="M51" s="32" t="s">
        <v>325</v>
      </c>
      <c r="N51" s="32" t="s">
        <v>1638</v>
      </c>
      <c r="O51" s="32" t="s">
        <v>1544</v>
      </c>
      <c r="P51" s="164">
        <v>0</v>
      </c>
      <c r="Q51" s="164">
        <v>4</v>
      </c>
    </row>
    <row r="52" spans="1:17" s="32" customFormat="1" ht="11.25" x14ac:dyDescent="0.2">
      <c r="A52" s="32" t="s">
        <v>329</v>
      </c>
      <c r="B52" s="32" t="s">
        <v>1656</v>
      </c>
      <c r="C52" s="163">
        <v>45565</v>
      </c>
      <c r="E52" s="32" t="s">
        <v>328</v>
      </c>
      <c r="F52" s="32" t="s">
        <v>1657</v>
      </c>
      <c r="G52" s="32" t="s">
        <v>327</v>
      </c>
      <c r="H52" s="32" t="s">
        <v>326</v>
      </c>
      <c r="I52" s="32" t="s">
        <v>778</v>
      </c>
      <c r="J52" s="32" t="s">
        <v>330</v>
      </c>
      <c r="K52" s="32" t="s">
        <v>1658</v>
      </c>
      <c r="L52" s="32" t="s">
        <v>776</v>
      </c>
      <c r="M52" s="32" t="s">
        <v>325</v>
      </c>
      <c r="N52" s="32" t="s">
        <v>1659</v>
      </c>
      <c r="O52" s="32" t="s">
        <v>1554</v>
      </c>
      <c r="P52" s="164">
        <v>3975.34</v>
      </c>
      <c r="Q52" s="164">
        <v>3823.7000000000003</v>
      </c>
    </row>
    <row r="53" spans="1:17" s="32" customFormat="1" ht="11.25" x14ac:dyDescent="0.2">
      <c r="A53" s="32" t="s">
        <v>329</v>
      </c>
      <c r="B53" s="32" t="s">
        <v>1648</v>
      </c>
      <c r="C53" s="163">
        <v>45565</v>
      </c>
      <c r="E53" s="32" t="s">
        <v>328</v>
      </c>
      <c r="F53" s="32" t="s">
        <v>1561</v>
      </c>
      <c r="G53" s="32" t="s">
        <v>327</v>
      </c>
      <c r="H53" s="32" t="s">
        <v>326</v>
      </c>
      <c r="I53" s="32" t="s">
        <v>681</v>
      </c>
      <c r="J53" s="32" t="s">
        <v>330</v>
      </c>
      <c r="K53" s="32" t="s">
        <v>1547</v>
      </c>
      <c r="L53" s="32" t="s">
        <v>679</v>
      </c>
      <c r="M53" s="32" t="s">
        <v>325</v>
      </c>
      <c r="N53" s="32" t="s">
        <v>1562</v>
      </c>
      <c r="O53" s="32" t="s">
        <v>1544</v>
      </c>
      <c r="P53" s="164">
        <v>53442.97</v>
      </c>
      <c r="Q53" s="164">
        <v>49279.41</v>
      </c>
    </row>
    <row r="54" spans="1:17" s="32" customFormat="1" ht="11.25" x14ac:dyDescent="0.2">
      <c r="A54" s="32" t="s">
        <v>329</v>
      </c>
      <c r="B54" s="32" t="s">
        <v>2057</v>
      </c>
      <c r="C54" s="163">
        <v>45657</v>
      </c>
      <c r="E54" s="32" t="s">
        <v>328</v>
      </c>
      <c r="F54" s="32" t="s">
        <v>1561</v>
      </c>
      <c r="G54" s="32" t="s">
        <v>327</v>
      </c>
      <c r="H54" s="32" t="s">
        <v>326</v>
      </c>
      <c r="I54" s="32" t="s">
        <v>681</v>
      </c>
      <c r="J54" s="32" t="s">
        <v>330</v>
      </c>
      <c r="K54" s="32" t="s">
        <v>1547</v>
      </c>
      <c r="L54" s="32" t="s">
        <v>679</v>
      </c>
      <c r="M54" s="32" t="s">
        <v>325</v>
      </c>
      <c r="N54" s="32" t="s">
        <v>1562</v>
      </c>
      <c r="O54" s="32" t="s">
        <v>1544</v>
      </c>
      <c r="P54" s="164">
        <v>53455.66</v>
      </c>
      <c r="Q54" s="164">
        <v>49292.1</v>
      </c>
    </row>
    <row r="55" spans="1:17" s="32" customFormat="1" ht="11.25" x14ac:dyDescent="0.2">
      <c r="A55" s="32" t="s">
        <v>329</v>
      </c>
      <c r="B55" s="32" t="s">
        <v>1579</v>
      </c>
      <c r="C55" s="163">
        <v>45565</v>
      </c>
      <c r="E55" s="32" t="s">
        <v>328</v>
      </c>
      <c r="F55" s="32" t="s">
        <v>1580</v>
      </c>
      <c r="G55" s="32" t="s">
        <v>327</v>
      </c>
      <c r="H55" s="32" t="s">
        <v>326</v>
      </c>
      <c r="I55" s="32" t="s">
        <v>681</v>
      </c>
      <c r="J55" s="32" t="s">
        <v>330</v>
      </c>
      <c r="K55" s="32" t="s">
        <v>1547</v>
      </c>
      <c r="L55" s="32" t="s">
        <v>679</v>
      </c>
      <c r="M55" s="32" t="s">
        <v>325</v>
      </c>
      <c r="N55" s="32" t="s">
        <v>1581</v>
      </c>
      <c r="O55" s="32" t="s">
        <v>1544</v>
      </c>
      <c r="P55" s="164">
        <v>55883.1</v>
      </c>
      <c r="Q55" s="164">
        <v>54001.54</v>
      </c>
    </row>
    <row r="56" spans="1:17" s="32" customFormat="1" ht="11.25" x14ac:dyDescent="0.2">
      <c r="A56" s="32" t="s">
        <v>329</v>
      </c>
      <c r="B56" s="32" t="s">
        <v>2178</v>
      </c>
      <c r="C56" s="163">
        <v>45551</v>
      </c>
      <c r="E56" s="32" t="s">
        <v>328</v>
      </c>
      <c r="F56" s="32" t="s">
        <v>2179</v>
      </c>
      <c r="G56" s="32" t="s">
        <v>327</v>
      </c>
      <c r="H56" s="32" t="s">
        <v>326</v>
      </c>
      <c r="I56" s="32" t="s">
        <v>684</v>
      </c>
      <c r="J56" s="32" t="s">
        <v>330</v>
      </c>
      <c r="K56" s="32" t="s">
        <v>944</v>
      </c>
      <c r="L56" s="32" t="s">
        <v>943</v>
      </c>
      <c r="M56" s="32" t="s">
        <v>325</v>
      </c>
      <c r="N56" s="32" t="s">
        <v>2180</v>
      </c>
      <c r="O56" s="32" t="s">
        <v>1554</v>
      </c>
      <c r="P56" s="164">
        <v>468.56</v>
      </c>
      <c r="Q56" s="164">
        <v>123.52</v>
      </c>
    </row>
    <row r="57" spans="1:17" s="32" customFormat="1" ht="11.25" x14ac:dyDescent="0.2">
      <c r="A57" s="32" t="s">
        <v>329</v>
      </c>
      <c r="B57" s="32" t="s">
        <v>2059</v>
      </c>
      <c r="C57" s="32">
        <v>45473</v>
      </c>
      <c r="E57" s="32" t="s">
        <v>328</v>
      </c>
      <c r="F57" s="32" t="s">
        <v>2181</v>
      </c>
      <c r="G57" s="32" t="s">
        <v>327</v>
      </c>
      <c r="H57" s="32" t="s">
        <v>326</v>
      </c>
      <c r="I57" s="32" t="s">
        <v>681</v>
      </c>
      <c r="J57" s="32" t="s">
        <v>330</v>
      </c>
      <c r="K57" s="32" t="s">
        <v>1547</v>
      </c>
      <c r="L57" s="32" t="s">
        <v>679</v>
      </c>
      <c r="M57" s="32" t="s">
        <v>325</v>
      </c>
      <c r="N57" s="32" t="s">
        <v>2060</v>
      </c>
      <c r="O57" s="32" t="s">
        <v>1544</v>
      </c>
      <c r="P57" s="387">
        <v>45953.25</v>
      </c>
      <c r="Q57" s="32">
        <v>38775.75</v>
      </c>
    </row>
    <row r="58" spans="1:17" s="32" customFormat="1" ht="11.25" x14ac:dyDescent="0.2">
      <c r="A58" s="32" t="s">
        <v>329</v>
      </c>
      <c r="B58" s="32" t="s">
        <v>1672</v>
      </c>
      <c r="C58" s="32">
        <v>44106</v>
      </c>
      <c r="E58" s="32" t="s">
        <v>328</v>
      </c>
      <c r="F58" s="32" t="s">
        <v>1673</v>
      </c>
      <c r="G58" s="32" t="s">
        <v>327</v>
      </c>
      <c r="H58" s="32" t="s">
        <v>326</v>
      </c>
      <c r="I58" s="32" t="s">
        <v>684</v>
      </c>
      <c r="J58" s="32" t="s">
        <v>330</v>
      </c>
      <c r="K58" s="32" t="s">
        <v>753</v>
      </c>
      <c r="L58" s="32" t="s">
        <v>752</v>
      </c>
      <c r="M58" s="32" t="s">
        <v>325</v>
      </c>
      <c r="N58" s="32" t="s">
        <v>1674</v>
      </c>
      <c r="O58" s="32" t="s">
        <v>1554</v>
      </c>
      <c r="P58" s="32">
        <v>0</v>
      </c>
      <c r="Q58" s="32">
        <v>154.06</v>
      </c>
    </row>
    <row r="59" spans="1:17" s="32" customFormat="1" ht="11.25" x14ac:dyDescent="0.2">
      <c r="A59" s="32" t="s">
        <v>329</v>
      </c>
      <c r="B59" s="32" t="s">
        <v>1670</v>
      </c>
      <c r="C59" s="32">
        <v>43019</v>
      </c>
      <c r="E59" s="32" t="s">
        <v>328</v>
      </c>
      <c r="F59" s="32" t="s">
        <v>1671</v>
      </c>
      <c r="G59" s="32" t="s">
        <v>327</v>
      </c>
      <c r="H59" s="32" t="s">
        <v>326</v>
      </c>
      <c r="I59" s="32" t="s">
        <v>695</v>
      </c>
      <c r="K59" s="32" t="s">
        <v>1112</v>
      </c>
      <c r="L59" s="32" t="s">
        <v>1111</v>
      </c>
      <c r="M59" s="32" t="s">
        <v>325</v>
      </c>
      <c r="N59" s="32" t="s">
        <v>1626</v>
      </c>
      <c r="O59" s="32" t="s">
        <v>1544</v>
      </c>
      <c r="P59" s="32">
        <v>0</v>
      </c>
      <c r="Q59" s="32">
        <v>4</v>
      </c>
    </row>
    <row r="60" spans="1:17" s="32" customFormat="1" ht="11.25" x14ac:dyDescent="0.2">
      <c r="A60" s="32" t="s">
        <v>329</v>
      </c>
      <c r="B60" s="32" t="s">
        <v>1667</v>
      </c>
      <c r="C60" s="32">
        <v>43019</v>
      </c>
      <c r="E60" s="32" t="s">
        <v>328</v>
      </c>
      <c r="F60" s="32" t="s">
        <v>1668</v>
      </c>
      <c r="G60" s="32" t="s">
        <v>327</v>
      </c>
      <c r="H60" s="32" t="s">
        <v>326</v>
      </c>
      <c r="I60" s="32" t="s">
        <v>695</v>
      </c>
      <c r="K60" s="32" t="s">
        <v>1112</v>
      </c>
      <c r="L60" s="32" t="s">
        <v>1111</v>
      </c>
      <c r="M60" s="32" t="s">
        <v>325</v>
      </c>
      <c r="N60" s="32" t="s">
        <v>1669</v>
      </c>
      <c r="O60" s="32" t="s">
        <v>1544</v>
      </c>
      <c r="P60" s="32">
        <v>0</v>
      </c>
      <c r="Q60" s="32">
        <v>1</v>
      </c>
    </row>
    <row r="61" spans="1:17" s="32" customFormat="1" ht="11.25" x14ac:dyDescent="0.2">
      <c r="A61" s="32" t="s">
        <v>329</v>
      </c>
      <c r="B61" s="32" t="s">
        <v>1540</v>
      </c>
      <c r="C61" s="32">
        <v>45565</v>
      </c>
      <c r="E61" s="32" t="s">
        <v>328</v>
      </c>
      <c r="F61" s="32" t="s">
        <v>1541</v>
      </c>
      <c r="G61" s="32" t="s">
        <v>327</v>
      </c>
      <c r="H61" s="32" t="s">
        <v>326</v>
      </c>
      <c r="I61" s="32" t="s">
        <v>743</v>
      </c>
      <c r="K61" s="32" t="s">
        <v>1542</v>
      </c>
      <c r="L61" s="32" t="s">
        <v>741</v>
      </c>
      <c r="M61" s="32" t="s">
        <v>325</v>
      </c>
      <c r="N61" s="32" t="s">
        <v>1543</v>
      </c>
      <c r="O61" s="32" t="s">
        <v>1544</v>
      </c>
      <c r="P61" s="32">
        <v>72532.94</v>
      </c>
      <c r="Q61" s="32">
        <v>67098</v>
      </c>
    </row>
    <row r="62" spans="1:17" s="32" customFormat="1" ht="11.25" x14ac:dyDescent="0.2">
      <c r="A62" s="32" t="s">
        <v>329</v>
      </c>
      <c r="B62" s="32" t="s">
        <v>1642</v>
      </c>
      <c r="C62" s="32">
        <v>45747</v>
      </c>
      <c r="E62" s="32" t="s">
        <v>328</v>
      </c>
      <c r="F62" s="32" t="s">
        <v>1592</v>
      </c>
      <c r="G62" s="32" t="s">
        <v>327</v>
      </c>
      <c r="H62" s="32" t="s">
        <v>326</v>
      </c>
      <c r="I62" s="32" t="s">
        <v>681</v>
      </c>
      <c r="J62" s="32" t="s">
        <v>330</v>
      </c>
      <c r="K62" s="32" t="s">
        <v>1547</v>
      </c>
      <c r="L62" s="32" t="s">
        <v>679</v>
      </c>
      <c r="M62" s="32" t="s">
        <v>325</v>
      </c>
      <c r="N62" s="32" t="s">
        <v>1437</v>
      </c>
      <c r="O62" s="32" t="s">
        <v>1544</v>
      </c>
      <c r="P62" s="32">
        <v>61055.26</v>
      </c>
      <c r="Q62" s="32">
        <v>56554.14</v>
      </c>
    </row>
    <row r="63" spans="1:17" s="32" customFormat="1" ht="11.25" x14ac:dyDescent="0.2"/>
    <row r="64" spans="1:17" s="32" customFormat="1" ht="11.25" x14ac:dyDescent="0.2">
      <c r="P64" s="164"/>
      <c r="Q64" s="164"/>
    </row>
    <row r="65" spans="16:17" s="32" customFormat="1" ht="11.25" x14ac:dyDescent="0.2">
      <c r="P65" s="164"/>
      <c r="Q65" s="164"/>
    </row>
    <row r="66" spans="16:17" s="32" customFormat="1" ht="11.25" x14ac:dyDescent="0.2">
      <c r="P66" s="164"/>
      <c r="Q66" s="164"/>
    </row>
    <row r="67" spans="16:17" s="32" customFormat="1" ht="11.25" x14ac:dyDescent="0.2">
      <c r="P67" s="164"/>
      <c r="Q67" s="164"/>
    </row>
  </sheetData>
  <autoFilter ref="A3:X56" xr:uid="{00000000-0001-0000-0B00-000000000000}"/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6FEE-8D00-4FB4-B6B5-1A57210E1F85}">
  <sheetPr codeName="Sheet10">
    <tabColor rgb="FFFFFF00"/>
  </sheetPr>
  <dimension ref="A1:AT219"/>
  <sheetViews>
    <sheetView topLeftCell="AE198" workbookViewId="0">
      <selection activeCell="AT19" sqref="AT19"/>
    </sheetView>
  </sheetViews>
  <sheetFormatPr defaultColWidth="12.5703125" defaultRowHeight="15" x14ac:dyDescent="0.25"/>
  <cols>
    <col min="1" max="1" width="43.28515625" bestFit="1" customWidth="1"/>
    <col min="2" max="2" width="12.85546875" bestFit="1" customWidth="1"/>
    <col min="3" max="3" width="31.140625" bestFit="1" customWidth="1"/>
    <col min="4" max="4" width="32.7109375" customWidth="1"/>
    <col min="5" max="5" width="12.5703125" style="6"/>
    <col min="6" max="6" width="15.85546875" style="3" customWidth="1"/>
    <col min="11" max="45" width="16" style="375" customWidth="1"/>
    <col min="46" max="46" width="14.28515625" style="8" bestFit="1" customWidth="1"/>
  </cols>
  <sheetData>
    <row r="1" spans="1:46" s="44" customFormat="1" x14ac:dyDescent="0.25">
      <c r="A1" s="308" t="s">
        <v>2229</v>
      </c>
      <c r="B1" s="309" t="s">
        <v>2213</v>
      </c>
      <c r="C1" s="307" t="s">
        <v>2232</v>
      </c>
      <c r="D1" s="213"/>
      <c r="E1" s="310"/>
      <c r="F1" s="215"/>
      <c r="G1" s="213"/>
      <c r="H1" s="213"/>
      <c r="I1" s="213"/>
      <c r="J1" s="213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4"/>
    </row>
    <row r="2" spans="1:46" s="217" customFormat="1" x14ac:dyDescent="0.25">
      <c r="A2" s="213"/>
      <c r="C2" s="215"/>
      <c r="D2" s="213"/>
      <c r="E2" s="311"/>
      <c r="F2" s="215" t="s">
        <v>421</v>
      </c>
      <c r="G2" s="215"/>
      <c r="H2" s="215"/>
      <c r="I2" s="215"/>
      <c r="J2" s="215"/>
      <c r="K2" s="216" t="s">
        <v>1782</v>
      </c>
      <c r="L2" s="216" t="s">
        <v>1782</v>
      </c>
      <c r="M2" s="216" t="s">
        <v>1782</v>
      </c>
      <c r="N2" s="216" t="s">
        <v>1782</v>
      </c>
      <c r="O2" s="216" t="s">
        <v>1782</v>
      </c>
      <c r="P2" s="216" t="s">
        <v>1782</v>
      </c>
      <c r="Q2" s="216" t="s">
        <v>1782</v>
      </c>
      <c r="R2" s="216" t="s">
        <v>1782</v>
      </c>
      <c r="S2" s="216" t="s">
        <v>1782</v>
      </c>
      <c r="T2" s="216" t="s">
        <v>1782</v>
      </c>
      <c r="U2" s="216" t="s">
        <v>1782</v>
      </c>
      <c r="V2" s="216" t="s">
        <v>1782</v>
      </c>
      <c r="W2" s="216" t="s">
        <v>1782</v>
      </c>
      <c r="X2" s="216" t="s">
        <v>1782</v>
      </c>
      <c r="Y2" s="216" t="s">
        <v>1782</v>
      </c>
      <c r="Z2" s="216" t="s">
        <v>1782</v>
      </c>
      <c r="AA2" s="216" t="s">
        <v>1782</v>
      </c>
      <c r="AB2" s="216" t="s">
        <v>1782</v>
      </c>
      <c r="AC2" s="216" t="s">
        <v>1782</v>
      </c>
      <c r="AD2" s="216" t="s">
        <v>1782</v>
      </c>
      <c r="AE2" s="216" t="s">
        <v>1782</v>
      </c>
      <c r="AF2" s="216" t="s">
        <v>1782</v>
      </c>
      <c r="AG2" s="216" t="s">
        <v>1782</v>
      </c>
      <c r="AH2" s="216" t="s">
        <v>1782</v>
      </c>
      <c r="AI2" s="216" t="s">
        <v>1782</v>
      </c>
      <c r="AJ2" s="216" t="s">
        <v>1782</v>
      </c>
      <c r="AK2" s="216" t="s">
        <v>1782</v>
      </c>
      <c r="AL2" s="216" t="s">
        <v>1782</v>
      </c>
      <c r="AM2" s="216" t="s">
        <v>1782</v>
      </c>
      <c r="AN2" s="216" t="s">
        <v>1782</v>
      </c>
      <c r="AO2" s="216" t="s">
        <v>1782</v>
      </c>
      <c r="AP2" s="216" t="s">
        <v>1782</v>
      </c>
      <c r="AQ2" s="216" t="s">
        <v>1782</v>
      </c>
      <c r="AR2" s="216" t="s">
        <v>1782</v>
      </c>
      <c r="AS2" s="216"/>
      <c r="AT2" s="216"/>
    </row>
    <row r="3" spans="1:46" s="217" customFormat="1" x14ac:dyDescent="0.25">
      <c r="A3" s="213"/>
      <c r="B3" s="215"/>
      <c r="C3" s="215"/>
      <c r="D3" s="213"/>
      <c r="E3" s="311"/>
      <c r="F3" s="215" t="s">
        <v>315</v>
      </c>
      <c r="G3" s="215"/>
      <c r="H3" s="215"/>
      <c r="I3" s="215"/>
      <c r="J3" s="215"/>
      <c r="K3" s="218" t="s">
        <v>315</v>
      </c>
      <c r="L3" s="218" t="s">
        <v>315</v>
      </c>
      <c r="M3" s="218" t="s">
        <v>315</v>
      </c>
      <c r="N3" s="218" t="s">
        <v>315</v>
      </c>
      <c r="O3" s="218" t="s">
        <v>315</v>
      </c>
      <c r="P3" s="218" t="s">
        <v>315</v>
      </c>
      <c r="Q3" s="218" t="s">
        <v>315</v>
      </c>
      <c r="R3" s="218" t="s">
        <v>315</v>
      </c>
      <c r="S3" s="218" t="s">
        <v>315</v>
      </c>
      <c r="T3" s="218" t="s">
        <v>315</v>
      </c>
      <c r="U3" s="218" t="s">
        <v>315</v>
      </c>
      <c r="V3" s="218" t="s">
        <v>315</v>
      </c>
      <c r="W3" s="218" t="s">
        <v>315</v>
      </c>
      <c r="X3" s="218" t="s">
        <v>315</v>
      </c>
      <c r="Y3" s="218" t="s">
        <v>315</v>
      </c>
      <c r="Z3" s="218" t="s">
        <v>315</v>
      </c>
      <c r="AA3" s="218" t="s">
        <v>315</v>
      </c>
      <c r="AB3" s="218" t="s">
        <v>315</v>
      </c>
      <c r="AC3" s="218" t="s">
        <v>315</v>
      </c>
      <c r="AD3" s="218" t="s">
        <v>315</v>
      </c>
      <c r="AE3" s="218" t="s">
        <v>315</v>
      </c>
      <c r="AF3" s="218" t="s">
        <v>315</v>
      </c>
      <c r="AG3" s="218" t="s">
        <v>315</v>
      </c>
      <c r="AH3" s="218" t="s">
        <v>315</v>
      </c>
      <c r="AI3" s="218" t="s">
        <v>315</v>
      </c>
      <c r="AJ3" s="218" t="s">
        <v>315</v>
      </c>
      <c r="AK3" s="218" t="s">
        <v>315</v>
      </c>
      <c r="AL3" s="218" t="s">
        <v>315</v>
      </c>
      <c r="AM3" s="218" t="s">
        <v>315</v>
      </c>
      <c r="AN3" s="218" t="s">
        <v>315</v>
      </c>
      <c r="AO3" s="218" t="s">
        <v>315</v>
      </c>
      <c r="AP3" s="218" t="s">
        <v>315</v>
      </c>
      <c r="AQ3" s="218" t="s">
        <v>315</v>
      </c>
      <c r="AR3" s="218" t="s">
        <v>315</v>
      </c>
      <c r="AS3" s="218"/>
      <c r="AT3" s="218"/>
    </row>
    <row r="4" spans="1:46" s="217" customFormat="1" ht="30" x14ac:dyDescent="0.25">
      <c r="A4" s="213"/>
      <c r="B4" s="215"/>
      <c r="C4" s="215"/>
      <c r="D4" s="213"/>
      <c r="E4" s="311"/>
      <c r="F4" s="219" t="s">
        <v>1783</v>
      </c>
      <c r="G4" s="219"/>
      <c r="H4" s="219"/>
      <c r="I4" s="219"/>
      <c r="J4" s="219"/>
      <c r="K4" s="216" t="s">
        <v>1783</v>
      </c>
      <c r="L4" s="216" t="s">
        <v>1783</v>
      </c>
      <c r="M4" s="216" t="s">
        <v>1783</v>
      </c>
      <c r="N4" s="216" t="s">
        <v>1783</v>
      </c>
      <c r="O4" s="216" t="s">
        <v>1783</v>
      </c>
      <c r="P4" s="216" t="s">
        <v>1783</v>
      </c>
      <c r="Q4" s="216" t="s">
        <v>1783</v>
      </c>
      <c r="R4" s="216" t="s">
        <v>1783</v>
      </c>
      <c r="S4" s="216" t="s">
        <v>1783</v>
      </c>
      <c r="T4" s="216" t="s">
        <v>1783</v>
      </c>
      <c r="U4" s="216" t="s">
        <v>1783</v>
      </c>
      <c r="V4" s="216" t="s">
        <v>1783</v>
      </c>
      <c r="W4" s="216" t="s">
        <v>1783</v>
      </c>
      <c r="X4" s="216" t="s">
        <v>1783</v>
      </c>
      <c r="Y4" s="216" t="s">
        <v>1783</v>
      </c>
      <c r="Z4" s="216" t="s">
        <v>1783</v>
      </c>
      <c r="AA4" s="216" t="s">
        <v>1783</v>
      </c>
      <c r="AB4" s="216" t="s">
        <v>1783</v>
      </c>
      <c r="AC4" s="216" t="s">
        <v>1783</v>
      </c>
      <c r="AD4" s="216" t="s">
        <v>1783</v>
      </c>
      <c r="AE4" s="216" t="s">
        <v>1783</v>
      </c>
      <c r="AF4" s="216" t="s">
        <v>1783</v>
      </c>
      <c r="AG4" s="216" t="s">
        <v>1783</v>
      </c>
      <c r="AH4" s="216" t="s">
        <v>1783</v>
      </c>
      <c r="AI4" s="216" t="s">
        <v>1783</v>
      </c>
      <c r="AJ4" s="216" t="s">
        <v>1783</v>
      </c>
      <c r="AK4" s="216" t="s">
        <v>1783</v>
      </c>
      <c r="AL4" s="216" t="s">
        <v>1783</v>
      </c>
      <c r="AM4" s="216" t="s">
        <v>1783</v>
      </c>
      <c r="AN4" s="216" t="s">
        <v>1783</v>
      </c>
      <c r="AO4" s="216" t="s">
        <v>1783</v>
      </c>
      <c r="AP4" s="216" t="s">
        <v>1783</v>
      </c>
      <c r="AQ4" s="216" t="s">
        <v>1783</v>
      </c>
      <c r="AR4" s="216" t="s">
        <v>1783</v>
      </c>
      <c r="AS4" s="216"/>
      <c r="AT4" s="216"/>
    </row>
    <row r="5" spans="1:46" s="217" customFormat="1" x14ac:dyDescent="0.25">
      <c r="A5" s="213"/>
      <c r="B5" s="215"/>
      <c r="C5" s="215"/>
      <c r="D5" s="213"/>
      <c r="E5" s="311"/>
      <c r="F5" s="215" t="s">
        <v>422</v>
      </c>
      <c r="G5" s="215"/>
      <c r="H5" s="215"/>
      <c r="I5" s="215"/>
      <c r="J5" s="215"/>
      <c r="K5" s="218" t="s">
        <v>422</v>
      </c>
      <c r="L5" s="218" t="s">
        <v>422</v>
      </c>
      <c r="M5" s="218" t="s">
        <v>422</v>
      </c>
      <c r="N5" s="218" t="s">
        <v>422</v>
      </c>
      <c r="O5" s="218" t="s">
        <v>422</v>
      </c>
      <c r="P5" s="218" t="s">
        <v>422</v>
      </c>
      <c r="Q5" s="218" t="s">
        <v>422</v>
      </c>
      <c r="R5" s="218" t="s">
        <v>422</v>
      </c>
      <c r="S5" s="218" t="s">
        <v>422</v>
      </c>
      <c r="T5" s="218" t="s">
        <v>422</v>
      </c>
      <c r="U5" s="218" t="s">
        <v>422</v>
      </c>
      <c r="V5" s="218" t="s">
        <v>422</v>
      </c>
      <c r="W5" s="218" t="s">
        <v>422</v>
      </c>
      <c r="X5" s="218" t="s">
        <v>422</v>
      </c>
      <c r="Y5" s="218" t="s">
        <v>422</v>
      </c>
      <c r="Z5" s="218" t="s">
        <v>422</v>
      </c>
      <c r="AA5" s="218" t="s">
        <v>422</v>
      </c>
      <c r="AB5" s="218" t="s">
        <v>422</v>
      </c>
      <c r="AC5" s="218" t="s">
        <v>422</v>
      </c>
      <c r="AD5" s="218" t="s">
        <v>422</v>
      </c>
      <c r="AE5" s="218" t="s">
        <v>422</v>
      </c>
      <c r="AF5" s="218" t="s">
        <v>422</v>
      </c>
      <c r="AG5" s="218" t="s">
        <v>422</v>
      </c>
      <c r="AH5" s="218" t="s">
        <v>422</v>
      </c>
      <c r="AI5" s="218" t="s">
        <v>422</v>
      </c>
      <c r="AJ5" s="218" t="s">
        <v>422</v>
      </c>
      <c r="AK5" s="218" t="s">
        <v>422</v>
      </c>
      <c r="AL5" s="218" t="s">
        <v>422</v>
      </c>
      <c r="AM5" s="218" t="s">
        <v>422</v>
      </c>
      <c r="AN5" s="218" t="s">
        <v>422</v>
      </c>
      <c r="AO5" s="218" t="s">
        <v>422</v>
      </c>
      <c r="AP5" s="218" t="s">
        <v>422</v>
      </c>
      <c r="AQ5" s="218" t="s">
        <v>422</v>
      </c>
      <c r="AR5" s="218" t="s">
        <v>422</v>
      </c>
      <c r="AS5" s="218"/>
      <c r="AT5" s="218"/>
    </row>
    <row r="6" spans="1:46" s="217" customFormat="1" x14ac:dyDescent="0.25">
      <c r="A6" s="213"/>
      <c r="B6" s="220"/>
      <c r="C6" s="220"/>
      <c r="D6" s="213"/>
      <c r="E6" s="312"/>
      <c r="F6" s="215" t="s">
        <v>423</v>
      </c>
      <c r="G6" s="220"/>
      <c r="H6" s="220"/>
      <c r="I6" s="220"/>
      <c r="J6" s="220"/>
      <c r="K6" s="216" t="s">
        <v>424</v>
      </c>
      <c r="L6" s="216" t="s">
        <v>424</v>
      </c>
      <c r="M6" s="216" t="s">
        <v>424</v>
      </c>
      <c r="N6" s="216" t="s">
        <v>424</v>
      </c>
      <c r="O6" s="216" t="s">
        <v>424</v>
      </c>
      <c r="P6" s="216" t="s">
        <v>424</v>
      </c>
      <c r="Q6" s="216" t="s">
        <v>424</v>
      </c>
      <c r="R6" s="216" t="s">
        <v>424</v>
      </c>
      <c r="S6" s="216" t="s">
        <v>424</v>
      </c>
      <c r="T6" s="216" t="s">
        <v>424</v>
      </c>
      <c r="U6" s="216" t="s">
        <v>424</v>
      </c>
      <c r="V6" s="216" t="s">
        <v>424</v>
      </c>
      <c r="W6" s="216" t="s">
        <v>424</v>
      </c>
      <c r="X6" s="216" t="s">
        <v>1784</v>
      </c>
      <c r="Y6" s="216" t="s">
        <v>1784</v>
      </c>
      <c r="Z6" s="216" t="s">
        <v>1784</v>
      </c>
      <c r="AA6" s="216" t="s">
        <v>1784</v>
      </c>
      <c r="AB6" s="216" t="s">
        <v>1784</v>
      </c>
      <c r="AC6" s="216" t="s">
        <v>1784</v>
      </c>
      <c r="AD6" s="216" t="s">
        <v>1784</v>
      </c>
      <c r="AE6" s="216" t="s">
        <v>1784</v>
      </c>
      <c r="AF6" s="216" t="s">
        <v>1784</v>
      </c>
      <c r="AG6" s="216" t="s">
        <v>1784</v>
      </c>
      <c r="AH6" s="216" t="s">
        <v>1784</v>
      </c>
      <c r="AI6" s="216" t="s">
        <v>1784</v>
      </c>
      <c r="AJ6" s="216" t="s">
        <v>1784</v>
      </c>
      <c r="AK6" s="216" t="s">
        <v>1784</v>
      </c>
      <c r="AL6" s="216" t="s">
        <v>1784</v>
      </c>
      <c r="AM6" s="216" t="s">
        <v>1785</v>
      </c>
      <c r="AN6" s="216" t="s">
        <v>1785</v>
      </c>
      <c r="AO6" s="216" t="s">
        <v>1785</v>
      </c>
      <c r="AP6" s="216" t="s">
        <v>1785</v>
      </c>
      <c r="AQ6" s="216" t="s">
        <v>1785</v>
      </c>
      <c r="AR6" s="216" t="s">
        <v>1785</v>
      </c>
      <c r="AS6" s="216"/>
      <c r="AT6" s="216"/>
    </row>
    <row r="7" spans="1:46" s="217" customFormat="1" ht="30" x14ac:dyDescent="0.25">
      <c r="A7" s="232"/>
      <c r="B7" s="456" t="s">
        <v>425</v>
      </c>
      <c r="C7" s="456"/>
      <c r="D7" s="221"/>
      <c r="E7" s="313" t="s">
        <v>425</v>
      </c>
      <c r="F7" s="221" t="s">
        <v>426</v>
      </c>
      <c r="G7" s="457" t="s">
        <v>425</v>
      </c>
      <c r="H7" s="457"/>
      <c r="I7" s="457"/>
      <c r="J7" s="457"/>
      <c r="K7" s="222" t="s">
        <v>427</v>
      </c>
      <c r="L7" s="222" t="s">
        <v>428</v>
      </c>
      <c r="M7" s="222" t="s">
        <v>429</v>
      </c>
      <c r="N7" s="222" t="s">
        <v>430</v>
      </c>
      <c r="O7" s="222" t="s">
        <v>431</v>
      </c>
      <c r="P7" s="222" t="s">
        <v>432</v>
      </c>
      <c r="Q7" s="222" t="s">
        <v>433</v>
      </c>
      <c r="R7" s="222" t="s">
        <v>434</v>
      </c>
      <c r="S7" s="222" t="s">
        <v>435</v>
      </c>
      <c r="T7" s="222" t="s">
        <v>436</v>
      </c>
      <c r="U7" s="222" t="s">
        <v>437</v>
      </c>
      <c r="V7" s="222" t="s">
        <v>438</v>
      </c>
      <c r="W7" s="222" t="s">
        <v>1786</v>
      </c>
      <c r="X7" s="222" t="s">
        <v>427</v>
      </c>
      <c r="Y7" s="222" t="s">
        <v>428</v>
      </c>
      <c r="Z7" s="222" t="s">
        <v>428</v>
      </c>
      <c r="AA7" s="222" t="s">
        <v>429</v>
      </c>
      <c r="AB7" s="222" t="s">
        <v>430</v>
      </c>
      <c r="AC7" s="222" t="s">
        <v>431</v>
      </c>
      <c r="AD7" s="222" t="s">
        <v>432</v>
      </c>
      <c r="AE7" s="222" t="s">
        <v>432</v>
      </c>
      <c r="AF7" s="222" t="s">
        <v>433</v>
      </c>
      <c r="AG7" s="222" t="s">
        <v>434</v>
      </c>
      <c r="AH7" s="222" t="s">
        <v>435</v>
      </c>
      <c r="AI7" s="222" t="s">
        <v>436</v>
      </c>
      <c r="AJ7" s="222" t="s">
        <v>437</v>
      </c>
      <c r="AK7" s="222" t="s">
        <v>438</v>
      </c>
      <c r="AL7" s="222" t="s">
        <v>1786</v>
      </c>
      <c r="AM7" s="222" t="s">
        <v>427</v>
      </c>
      <c r="AN7" s="222" t="s">
        <v>428</v>
      </c>
      <c r="AO7" s="222" t="s">
        <v>429</v>
      </c>
      <c r="AP7" s="222" t="s">
        <v>430</v>
      </c>
      <c r="AQ7" s="222" t="s">
        <v>431</v>
      </c>
      <c r="AR7" s="222" t="s">
        <v>432</v>
      </c>
      <c r="AS7" s="222"/>
      <c r="AT7" s="222" t="s">
        <v>425</v>
      </c>
    </row>
    <row r="8" spans="1:46" s="227" customFormat="1" ht="45" x14ac:dyDescent="0.25">
      <c r="A8" s="356" t="s">
        <v>316</v>
      </c>
      <c r="B8" s="223" t="s">
        <v>1787</v>
      </c>
      <c r="C8" s="223" t="s">
        <v>1788</v>
      </c>
      <c r="D8" s="356" t="s">
        <v>439</v>
      </c>
      <c r="E8" s="314" t="s">
        <v>1789</v>
      </c>
      <c r="F8" s="224" t="s">
        <v>440</v>
      </c>
      <c r="G8" s="152" t="s">
        <v>1790</v>
      </c>
      <c r="H8" s="152" t="s">
        <v>1791</v>
      </c>
      <c r="I8" s="152" t="s">
        <v>1792</v>
      </c>
      <c r="J8" s="152" t="s">
        <v>1793</v>
      </c>
      <c r="K8" s="225" t="s">
        <v>441</v>
      </c>
      <c r="L8" s="225" t="s">
        <v>441</v>
      </c>
      <c r="M8" s="225" t="s">
        <v>441</v>
      </c>
      <c r="N8" s="225" t="s">
        <v>441</v>
      </c>
      <c r="O8" s="225" t="s">
        <v>441</v>
      </c>
      <c r="P8" s="225" t="s">
        <v>441</v>
      </c>
      <c r="Q8" s="225" t="s">
        <v>441</v>
      </c>
      <c r="R8" s="225" t="s">
        <v>441</v>
      </c>
      <c r="S8" s="225" t="s">
        <v>441</v>
      </c>
      <c r="T8" s="225" t="s">
        <v>441</v>
      </c>
      <c r="U8" s="225" t="s">
        <v>441</v>
      </c>
      <c r="V8" s="225" t="s">
        <v>441</v>
      </c>
      <c r="W8" s="225" t="s">
        <v>441</v>
      </c>
      <c r="X8" s="225" t="s">
        <v>441</v>
      </c>
      <c r="Y8" s="225" t="s">
        <v>441</v>
      </c>
      <c r="Z8" s="226" t="s">
        <v>1794</v>
      </c>
      <c r="AA8" s="225" t="s">
        <v>442</v>
      </c>
      <c r="AB8" s="225" t="s">
        <v>442</v>
      </c>
      <c r="AC8" s="225" t="s">
        <v>442</v>
      </c>
      <c r="AD8" s="225" t="s">
        <v>442</v>
      </c>
      <c r="AE8" s="226" t="s">
        <v>1794</v>
      </c>
      <c r="AF8" s="225" t="s">
        <v>442</v>
      </c>
      <c r="AG8" s="225" t="s">
        <v>442</v>
      </c>
      <c r="AH8" s="225" t="s">
        <v>442</v>
      </c>
      <c r="AI8" s="225" t="s">
        <v>442</v>
      </c>
      <c r="AJ8" s="225" t="s">
        <v>442</v>
      </c>
      <c r="AK8" s="225" t="s">
        <v>442</v>
      </c>
      <c r="AL8" s="225" t="s">
        <v>442</v>
      </c>
      <c r="AM8" s="225" t="s">
        <v>442</v>
      </c>
      <c r="AN8" s="225" t="s">
        <v>442</v>
      </c>
      <c r="AO8" s="225" t="s">
        <v>442</v>
      </c>
      <c r="AP8" s="225" t="s">
        <v>442</v>
      </c>
      <c r="AQ8" s="225" t="s">
        <v>442</v>
      </c>
      <c r="AR8" s="225" t="s">
        <v>442</v>
      </c>
      <c r="AS8" s="225" t="s">
        <v>443</v>
      </c>
      <c r="AT8" s="225" t="s">
        <v>444</v>
      </c>
    </row>
    <row r="9" spans="1:46" x14ac:dyDescent="0.25">
      <c r="A9" s="228" t="s">
        <v>1795</v>
      </c>
      <c r="B9" s="228" t="str">
        <f>LEFT($A9,7)</f>
        <v>250912A</v>
      </c>
      <c r="C9" s="231" t="str">
        <f>IFERROR(VLOOKUP(B9,'Projects FERCs'!$A$8:$B$290,2,FALSE),0)</f>
        <v>Comp Equip - UNSG</v>
      </c>
      <c r="D9" s="229" t="s">
        <v>1796</v>
      </c>
      <c r="E9" s="315" t="str">
        <f>IFERROR(VLOOKUP(B9,'Projects FERCs'!$A$8:$C$291,3,FALSE),0)</f>
        <v>Estimated Asset</v>
      </c>
      <c r="F9" s="360">
        <v>20180501</v>
      </c>
      <c r="G9" s="149" t="str">
        <f>MID($F9,5,2)</f>
        <v>05</v>
      </c>
      <c r="H9" s="149" t="str">
        <f>MID($F9,7,2)</f>
        <v>01</v>
      </c>
      <c r="I9" s="149" t="str">
        <f>MID($F9,1,4)</f>
        <v>2018</v>
      </c>
      <c r="J9" s="149" t="str">
        <f>CONCATENATE(G9,"/",H9,"/",I9)</f>
        <v>05/01/2018</v>
      </c>
      <c r="K9" s="368">
        <v>19935.650000000001</v>
      </c>
      <c r="L9" s="368">
        <v>37474.980000000003</v>
      </c>
      <c r="M9" s="368">
        <v>69732.600000000006</v>
      </c>
      <c r="N9" s="368">
        <v>2392.8000000000002</v>
      </c>
      <c r="O9" s="368">
        <v>32605.63</v>
      </c>
      <c r="P9" s="368">
        <v>18687.05</v>
      </c>
      <c r="Q9" s="368">
        <v>13205.55</v>
      </c>
      <c r="R9" s="368">
        <v>1180.92</v>
      </c>
      <c r="S9" s="368">
        <v>39579.33</v>
      </c>
      <c r="T9" s="368">
        <v>13370.95</v>
      </c>
      <c r="U9" s="368">
        <v>2441.94</v>
      </c>
      <c r="V9" s="368">
        <v>14890.21</v>
      </c>
      <c r="W9" s="368">
        <v>265497.61</v>
      </c>
      <c r="X9" s="368">
        <v>16218.16</v>
      </c>
      <c r="Y9" s="368">
        <v>21152.22</v>
      </c>
      <c r="Z9" s="368">
        <v>0</v>
      </c>
      <c r="AA9" s="368">
        <v>35657.919999999991</v>
      </c>
      <c r="AB9" s="368">
        <v>35653.06</v>
      </c>
      <c r="AC9" s="368">
        <v>35651.919999999991</v>
      </c>
      <c r="AD9" s="368">
        <v>35663.329999999994</v>
      </c>
      <c r="AE9" s="368">
        <v>0</v>
      </c>
      <c r="AF9" s="368">
        <v>35666.559999999998</v>
      </c>
      <c r="AG9" s="368">
        <v>35670.589999999997</v>
      </c>
      <c r="AH9" s="368">
        <v>35625.079999999994</v>
      </c>
      <c r="AI9" s="368">
        <v>35645.99</v>
      </c>
      <c r="AJ9" s="368">
        <v>35663.49</v>
      </c>
      <c r="AK9" s="368">
        <v>35672.929999999993</v>
      </c>
      <c r="AL9" s="368">
        <v>356570.86999999994</v>
      </c>
      <c r="AM9" s="368">
        <v>32902.239999999998</v>
      </c>
      <c r="AN9" s="368">
        <v>32902.239999999998</v>
      </c>
      <c r="AO9" s="368">
        <v>32902.239999999998</v>
      </c>
      <c r="AP9" s="368">
        <v>32891.760000000002</v>
      </c>
      <c r="AQ9" s="368">
        <v>32891.760000000002</v>
      </c>
      <c r="AR9" s="368">
        <v>32891.760000000002</v>
      </c>
      <c r="AS9" s="368">
        <f>SUM(AH9:AK9)+SUM(AM9:AR9)</f>
        <v>339989.49</v>
      </c>
      <c r="AT9" s="230">
        <f>IFERROR(VLOOKUP(B9,'3. PP Post Test vs Actuals'!$B$9:$B$26,1,FALSE),0)</f>
        <v>0</v>
      </c>
    </row>
    <row r="10" spans="1:46" x14ac:dyDescent="0.25">
      <c r="A10" s="231" t="s">
        <v>1797</v>
      </c>
      <c r="B10" s="231" t="str">
        <f t="shared" ref="B10:B73" si="0">LEFT($A10,7)</f>
        <v>250916A</v>
      </c>
      <c r="C10" s="231" t="str">
        <f>IFERROR(VLOOKUP(B10,'Projects FERCs'!$A$8:$B$290,2,FALSE),0)</f>
        <v>Network IT Equip - UNSG</v>
      </c>
      <c r="D10" s="213" t="s">
        <v>1796</v>
      </c>
      <c r="E10" s="315" t="str">
        <f>IFERROR(VLOOKUP(B10,'Projects FERCs'!$A$8:$C$291,3,FALSE),0)</f>
        <v>Estimated Asset</v>
      </c>
      <c r="F10" s="215">
        <v>20221231</v>
      </c>
      <c r="G10" s="149" t="str">
        <f t="shared" ref="G10:G73" si="1">MID($F10,5,2)</f>
        <v>12</v>
      </c>
      <c r="H10" s="149" t="str">
        <f t="shared" ref="H10:H73" si="2">MID($F10,7,2)</f>
        <v>31</v>
      </c>
      <c r="I10" s="149" t="str">
        <f t="shared" ref="I10:I73" si="3">MID($F10,1,4)</f>
        <v>2022</v>
      </c>
      <c r="J10" s="149" t="str">
        <f t="shared" ref="J10:J73" si="4">CONCATENATE(G10,"/",H10,"/",I10)</f>
        <v>12/31/2022</v>
      </c>
      <c r="K10" s="218">
        <v>72411.649999999994</v>
      </c>
      <c r="L10" s="218">
        <v>-37203.089999999997</v>
      </c>
      <c r="M10" s="218">
        <v>0</v>
      </c>
      <c r="N10" s="218">
        <v>11514.94</v>
      </c>
      <c r="O10" s="218">
        <v>49857.32</v>
      </c>
      <c r="P10" s="218">
        <v>4597.22</v>
      </c>
      <c r="Q10" s="218">
        <v>0</v>
      </c>
      <c r="R10" s="218">
        <v>87229.17</v>
      </c>
      <c r="S10" s="218">
        <v>71.92</v>
      </c>
      <c r="T10" s="218">
        <v>8001.92</v>
      </c>
      <c r="U10" s="218">
        <v>8797.5</v>
      </c>
      <c r="V10" s="218">
        <v>11475.03</v>
      </c>
      <c r="W10" s="218">
        <v>216753.58000000002</v>
      </c>
      <c r="X10" s="218">
        <v>0</v>
      </c>
      <c r="Y10" s="218">
        <v>3745.79</v>
      </c>
      <c r="Z10" s="218">
        <v>0</v>
      </c>
      <c r="AA10" s="218">
        <v>25000</v>
      </c>
      <c r="AB10" s="218">
        <v>7500</v>
      </c>
      <c r="AC10" s="218">
        <v>62500</v>
      </c>
      <c r="AD10" s="218">
        <v>34500</v>
      </c>
      <c r="AE10" s="218">
        <v>0</v>
      </c>
      <c r="AF10" s="218">
        <v>14500</v>
      </c>
      <c r="AG10" s="218">
        <v>14500</v>
      </c>
      <c r="AH10" s="218">
        <v>34500</v>
      </c>
      <c r="AI10" s="218">
        <v>14500</v>
      </c>
      <c r="AJ10" s="218">
        <v>12500</v>
      </c>
      <c r="AK10" s="218">
        <v>22500</v>
      </c>
      <c r="AL10" s="218">
        <v>242500</v>
      </c>
      <c r="AM10" s="218">
        <v>5833.333333333333</v>
      </c>
      <c r="AN10" s="218">
        <v>5833.333333333333</v>
      </c>
      <c r="AO10" s="218">
        <v>5833.333333333333</v>
      </c>
      <c r="AP10" s="218">
        <v>172500</v>
      </c>
      <c r="AQ10" s="218">
        <v>172500</v>
      </c>
      <c r="AR10" s="218">
        <v>172500</v>
      </c>
      <c r="AS10" s="218">
        <f t="shared" ref="AS10:AS73" si="5">SUM(AH10:AK10)+SUM(AM10:AR10)</f>
        <v>619000</v>
      </c>
      <c r="AT10" s="214">
        <f>IFERROR(VLOOKUP(B10,'3. PP Post Test vs Actuals'!$B$9:$B$26,1,FALSE),0)</f>
        <v>0</v>
      </c>
    </row>
    <row r="11" spans="1:46" x14ac:dyDescent="0.25">
      <c r="A11" s="231" t="s">
        <v>1798</v>
      </c>
      <c r="B11" s="231" t="str">
        <f t="shared" si="0"/>
        <v>250917A</v>
      </c>
      <c r="C11" s="231" t="str">
        <f>IFERROR(VLOOKUP(B11,'Projects FERCs'!$A$8:$B$290,2,FALSE),0)</f>
        <v>Systems IT Equip - UNSG</v>
      </c>
      <c r="D11" s="213" t="s">
        <v>1796</v>
      </c>
      <c r="E11" s="315" t="str">
        <f>IFERROR(VLOOKUP(B11,'Projects FERCs'!$A$8:$C$291,3,FALSE),0)</f>
        <v>Estimated Asset</v>
      </c>
      <c r="F11" s="215">
        <v>20180501</v>
      </c>
      <c r="G11" s="149" t="str">
        <f t="shared" si="1"/>
        <v>05</v>
      </c>
      <c r="H11" s="149" t="str">
        <f t="shared" si="2"/>
        <v>01</v>
      </c>
      <c r="I11" s="149" t="str">
        <f t="shared" si="3"/>
        <v>2018</v>
      </c>
      <c r="J11" s="149" t="str">
        <f t="shared" si="4"/>
        <v>05/01/2018</v>
      </c>
      <c r="K11" s="218">
        <v>0</v>
      </c>
      <c r="L11" s="218">
        <v>0</v>
      </c>
      <c r="M11" s="218">
        <v>0</v>
      </c>
      <c r="N11" s="218">
        <v>0</v>
      </c>
      <c r="O11" s="218">
        <v>0</v>
      </c>
      <c r="P11" s="218">
        <v>0</v>
      </c>
      <c r="Q11" s="218">
        <v>0</v>
      </c>
      <c r="R11" s="218">
        <v>0</v>
      </c>
      <c r="S11" s="218">
        <v>0</v>
      </c>
      <c r="T11" s="218">
        <v>0</v>
      </c>
      <c r="U11" s="218">
        <v>0</v>
      </c>
      <c r="V11" s="218">
        <v>0</v>
      </c>
      <c r="W11" s="218">
        <v>0</v>
      </c>
      <c r="X11" s="218">
        <v>0</v>
      </c>
      <c r="Y11" s="218">
        <v>0</v>
      </c>
      <c r="Z11" s="218">
        <v>0</v>
      </c>
      <c r="AA11" s="218">
        <v>0</v>
      </c>
      <c r="AB11" s="218">
        <v>18750</v>
      </c>
      <c r="AC11" s="218">
        <v>14062.5</v>
      </c>
      <c r="AD11" s="218">
        <v>10546.875</v>
      </c>
      <c r="AE11" s="218">
        <v>31640.625</v>
      </c>
      <c r="AF11" s="218">
        <v>7910.15625</v>
      </c>
      <c r="AG11" s="218">
        <v>5932.6171875</v>
      </c>
      <c r="AH11" s="218">
        <v>4449.462890625</v>
      </c>
      <c r="AI11" s="218">
        <v>3337.09716796875</v>
      </c>
      <c r="AJ11" s="218">
        <v>2502.8228759765625</v>
      </c>
      <c r="AK11" s="218">
        <v>1877.1171569824219</v>
      </c>
      <c r="AL11" s="218">
        <v>69368.648529052734</v>
      </c>
      <c r="AM11" s="218">
        <v>8282.8378677368164</v>
      </c>
      <c r="AN11" s="218">
        <v>13087.128400802612</v>
      </c>
      <c r="AO11" s="218">
        <v>16690.346300601959</v>
      </c>
      <c r="AP11" s="218">
        <v>13142.759725451469</v>
      </c>
      <c r="AQ11" s="218">
        <v>10482.069794088602</v>
      </c>
      <c r="AR11" s="218">
        <v>8486.5523455664515</v>
      </c>
      <c r="AS11" s="218">
        <f t="shared" si="5"/>
        <v>82338.194525800645</v>
      </c>
      <c r="AT11" s="214">
        <f>IFERROR(VLOOKUP(B11,'3. PP Post Test vs Actuals'!$B$9:$B$26,1,FALSE),0)</f>
        <v>0</v>
      </c>
    </row>
    <row r="12" spans="1:46" x14ac:dyDescent="0.25">
      <c r="A12" s="231" t="s">
        <v>1799</v>
      </c>
      <c r="B12" s="231" t="str">
        <f t="shared" si="0"/>
        <v>2539312</v>
      </c>
      <c r="C12" s="231" t="str">
        <f>IFERROR(VLOOKUP(B12,'Projects FERCs'!$A$8:$B$290,2,FALSE),0)</f>
        <v>Network &amp; Data Equip - Pres</v>
      </c>
      <c r="D12" s="213" t="s">
        <v>1796</v>
      </c>
      <c r="E12" s="315" t="str">
        <f>IFERROR(VLOOKUP(B12,'Projects FERCs'!$A$8:$C$291,3,FALSE),0)</f>
        <v>Specific As-Builts</v>
      </c>
      <c r="F12" s="215">
        <v>20210801</v>
      </c>
      <c r="G12" s="149" t="str">
        <f t="shared" si="1"/>
        <v>08</v>
      </c>
      <c r="H12" s="149" t="str">
        <f t="shared" si="2"/>
        <v>01</v>
      </c>
      <c r="I12" s="149" t="str">
        <f t="shared" si="3"/>
        <v>2021</v>
      </c>
      <c r="J12" s="149" t="str">
        <f t="shared" si="4"/>
        <v>08/01/2021</v>
      </c>
      <c r="K12" s="218">
        <v>0</v>
      </c>
      <c r="L12" s="218">
        <v>0</v>
      </c>
      <c r="M12" s="218">
        <v>0</v>
      </c>
      <c r="N12" s="218">
        <v>0</v>
      </c>
      <c r="O12" s="218">
        <v>0</v>
      </c>
      <c r="P12" s="218">
        <v>0</v>
      </c>
      <c r="Q12" s="218">
        <v>0</v>
      </c>
      <c r="R12" s="218">
        <v>0</v>
      </c>
      <c r="S12" s="218">
        <v>0</v>
      </c>
      <c r="T12" s="218">
        <v>0</v>
      </c>
      <c r="U12" s="218">
        <v>0</v>
      </c>
      <c r="V12" s="218">
        <v>0</v>
      </c>
      <c r="W12" s="218">
        <v>0</v>
      </c>
      <c r="X12" s="218">
        <v>0</v>
      </c>
      <c r="Y12" s="218">
        <v>0</v>
      </c>
      <c r="Z12" s="218">
        <v>0</v>
      </c>
      <c r="AA12" s="218">
        <v>0</v>
      </c>
      <c r="AB12" s="218">
        <v>0</v>
      </c>
      <c r="AC12" s="218">
        <v>0</v>
      </c>
      <c r="AD12" s="218">
        <v>0</v>
      </c>
      <c r="AE12" s="218">
        <v>0</v>
      </c>
      <c r="AF12" s="218">
        <v>0</v>
      </c>
      <c r="AG12" s="218">
        <v>0</v>
      </c>
      <c r="AH12" s="218">
        <v>0</v>
      </c>
      <c r="AI12" s="218">
        <v>0</v>
      </c>
      <c r="AJ12" s="218">
        <v>0</v>
      </c>
      <c r="AK12" s="218">
        <v>0</v>
      </c>
      <c r="AL12" s="218">
        <v>0</v>
      </c>
      <c r="AM12" s="218">
        <v>0</v>
      </c>
      <c r="AN12" s="218">
        <v>0</v>
      </c>
      <c r="AO12" s="218">
        <v>0</v>
      </c>
      <c r="AP12" s="218">
        <v>0</v>
      </c>
      <c r="AQ12" s="218">
        <v>0</v>
      </c>
      <c r="AR12" s="218">
        <v>0</v>
      </c>
      <c r="AS12" s="218">
        <f t="shared" si="5"/>
        <v>0</v>
      </c>
      <c r="AT12" s="214">
        <f>IFERROR(VLOOKUP(B12,'3. PP Post Test vs Actuals'!$B$9:$B$26,1,FALSE),0)</f>
        <v>0</v>
      </c>
    </row>
    <row r="13" spans="1:46" x14ac:dyDescent="0.25">
      <c r="A13" s="231" t="s">
        <v>1800</v>
      </c>
      <c r="B13" s="231" t="str">
        <f t="shared" si="0"/>
        <v>2559312</v>
      </c>
      <c r="C13" s="231" t="str">
        <f>IFERROR(VLOOKUP(B13,'Projects FERCs'!$A$8:$B$290,2,FALSE),0)</f>
        <v>Network &amp; Data Equip - Verde</v>
      </c>
      <c r="D13" s="213" t="s">
        <v>1796</v>
      </c>
      <c r="E13" s="315" t="str">
        <f>IFERROR(VLOOKUP(B13,'Projects FERCs'!$A$8:$C$291,3,FALSE),0)</f>
        <v>Specific As-Builts</v>
      </c>
      <c r="F13" s="215">
        <v>20200701</v>
      </c>
      <c r="G13" s="149" t="str">
        <f t="shared" si="1"/>
        <v>07</v>
      </c>
      <c r="H13" s="149" t="str">
        <f t="shared" si="2"/>
        <v>01</v>
      </c>
      <c r="I13" s="149" t="str">
        <f t="shared" si="3"/>
        <v>2020</v>
      </c>
      <c r="J13" s="149" t="str">
        <f t="shared" si="4"/>
        <v>07/01/2020</v>
      </c>
      <c r="K13" s="218">
        <v>0</v>
      </c>
      <c r="L13" s="218">
        <v>0</v>
      </c>
      <c r="M13" s="218">
        <v>0</v>
      </c>
      <c r="N13" s="218">
        <v>0</v>
      </c>
      <c r="O13" s="218">
        <v>0</v>
      </c>
      <c r="P13" s="218">
        <v>0</v>
      </c>
      <c r="Q13" s="218">
        <v>0</v>
      </c>
      <c r="R13" s="218">
        <v>0</v>
      </c>
      <c r="S13" s="218">
        <v>0</v>
      </c>
      <c r="T13" s="218">
        <v>0</v>
      </c>
      <c r="U13" s="218">
        <v>0</v>
      </c>
      <c r="V13" s="218">
        <v>0</v>
      </c>
      <c r="W13" s="218">
        <v>0</v>
      </c>
      <c r="X13" s="218">
        <v>0</v>
      </c>
      <c r="Y13" s="218">
        <v>0</v>
      </c>
      <c r="Z13" s="218">
        <v>0</v>
      </c>
      <c r="AA13" s="218">
        <v>0</v>
      </c>
      <c r="AB13" s="218">
        <v>0</v>
      </c>
      <c r="AC13" s="218">
        <v>0</v>
      </c>
      <c r="AD13" s="218">
        <v>0</v>
      </c>
      <c r="AE13" s="218">
        <v>0</v>
      </c>
      <c r="AF13" s="218">
        <v>0</v>
      </c>
      <c r="AG13" s="218">
        <v>0</v>
      </c>
      <c r="AH13" s="218">
        <v>0</v>
      </c>
      <c r="AI13" s="218">
        <v>0</v>
      </c>
      <c r="AJ13" s="218">
        <v>0</v>
      </c>
      <c r="AK13" s="218">
        <v>0</v>
      </c>
      <c r="AL13" s="218">
        <v>0</v>
      </c>
      <c r="AM13" s="218">
        <v>0</v>
      </c>
      <c r="AN13" s="218">
        <v>0</v>
      </c>
      <c r="AO13" s="218">
        <v>0</v>
      </c>
      <c r="AP13" s="218">
        <v>0</v>
      </c>
      <c r="AQ13" s="218">
        <v>0</v>
      </c>
      <c r="AR13" s="218">
        <v>0</v>
      </c>
      <c r="AS13" s="218">
        <f t="shared" si="5"/>
        <v>0</v>
      </c>
      <c r="AT13" s="214">
        <f>IFERROR(VLOOKUP(B13,'3. PP Post Test vs Actuals'!$B$9:$B$26,1,FALSE),0)</f>
        <v>0</v>
      </c>
    </row>
    <row r="14" spans="1:46" x14ac:dyDescent="0.25">
      <c r="A14" s="231" t="s">
        <v>1801</v>
      </c>
      <c r="B14" s="231" t="str">
        <f t="shared" si="0"/>
        <v>2579312</v>
      </c>
      <c r="C14" s="231" t="str">
        <f>IFERROR(VLOOKUP(B14,'Projects FERCs'!$A$8:$B$290,2,FALSE),0)</f>
        <v>Network &amp; Data Equip - SL</v>
      </c>
      <c r="D14" s="213" t="s">
        <v>1796</v>
      </c>
      <c r="E14" s="315" t="str">
        <f>IFERROR(VLOOKUP(B14,'Projects FERCs'!$A$8:$C$291,3,FALSE),0)</f>
        <v>Estimated Asset</v>
      </c>
      <c r="F14" s="215">
        <v>20320101</v>
      </c>
      <c r="G14" s="149" t="str">
        <f t="shared" si="1"/>
        <v>01</v>
      </c>
      <c r="H14" s="149" t="str">
        <f t="shared" si="2"/>
        <v>01</v>
      </c>
      <c r="I14" s="149" t="str">
        <f t="shared" si="3"/>
        <v>2032</v>
      </c>
      <c r="J14" s="149" t="str">
        <f t="shared" si="4"/>
        <v>01/01/2032</v>
      </c>
      <c r="K14" s="218">
        <v>0</v>
      </c>
      <c r="L14" s="218">
        <v>0</v>
      </c>
      <c r="M14" s="218">
        <v>0</v>
      </c>
      <c r="N14" s="218">
        <v>0</v>
      </c>
      <c r="O14" s="218">
        <v>0</v>
      </c>
      <c r="P14" s="218">
        <v>0</v>
      </c>
      <c r="Q14" s="218">
        <v>0</v>
      </c>
      <c r="R14" s="218">
        <v>0</v>
      </c>
      <c r="S14" s="218">
        <v>0</v>
      </c>
      <c r="T14" s="218">
        <v>0</v>
      </c>
      <c r="U14" s="218">
        <v>0</v>
      </c>
      <c r="V14" s="218">
        <v>0</v>
      </c>
      <c r="W14" s="218">
        <v>0</v>
      </c>
      <c r="X14" s="218">
        <v>0</v>
      </c>
      <c r="Y14" s="218">
        <v>0</v>
      </c>
      <c r="Z14" s="218">
        <v>0</v>
      </c>
      <c r="AA14" s="218">
        <v>0</v>
      </c>
      <c r="AB14" s="218">
        <v>0</v>
      </c>
      <c r="AC14" s="218">
        <v>0</v>
      </c>
      <c r="AD14" s="218">
        <v>0</v>
      </c>
      <c r="AE14" s="218">
        <v>0</v>
      </c>
      <c r="AF14" s="218">
        <v>0</v>
      </c>
      <c r="AG14" s="218">
        <v>0</v>
      </c>
      <c r="AH14" s="218">
        <v>0</v>
      </c>
      <c r="AI14" s="218">
        <v>0</v>
      </c>
      <c r="AJ14" s="218">
        <v>0</v>
      </c>
      <c r="AK14" s="218">
        <v>0</v>
      </c>
      <c r="AL14" s="218">
        <v>0</v>
      </c>
      <c r="AM14" s="218">
        <v>0</v>
      </c>
      <c r="AN14" s="218">
        <v>0</v>
      </c>
      <c r="AO14" s="218">
        <v>0</v>
      </c>
      <c r="AP14" s="218">
        <v>0</v>
      </c>
      <c r="AQ14" s="218">
        <v>0</v>
      </c>
      <c r="AR14" s="218">
        <v>0</v>
      </c>
      <c r="AS14" s="218">
        <f t="shared" si="5"/>
        <v>0</v>
      </c>
      <c r="AT14" s="214">
        <f>IFERROR(VLOOKUP(B14,'3. PP Post Test vs Actuals'!$B$9:$B$26,1,FALSE),0)</f>
        <v>0</v>
      </c>
    </row>
    <row r="15" spans="1:46" x14ac:dyDescent="0.25">
      <c r="A15" s="232" t="s">
        <v>1802</v>
      </c>
      <c r="B15" s="233" t="str">
        <f t="shared" si="0"/>
        <v>FBOGTEC</v>
      </c>
      <c r="C15" s="233">
        <v>0</v>
      </c>
      <c r="D15" s="232" t="s">
        <v>1796</v>
      </c>
      <c r="E15" s="316">
        <f>IFERROR(VLOOKUP(B15,'Projects FERCs'!$A$8:$C$291,3,FALSE),0)</f>
        <v>0</v>
      </c>
      <c r="F15" s="220"/>
      <c r="G15" s="149"/>
      <c r="H15" s="149"/>
      <c r="I15" s="149"/>
      <c r="J15" s="149"/>
      <c r="K15" s="222">
        <v>0</v>
      </c>
      <c r="L15" s="222">
        <v>0</v>
      </c>
      <c r="M15" s="222">
        <v>0</v>
      </c>
      <c r="N15" s="222">
        <v>0</v>
      </c>
      <c r="O15" s="222">
        <v>0</v>
      </c>
      <c r="P15" s="222">
        <v>0</v>
      </c>
      <c r="Q15" s="222">
        <v>0</v>
      </c>
      <c r="R15" s="222">
        <v>0</v>
      </c>
      <c r="S15" s="222">
        <v>0</v>
      </c>
      <c r="T15" s="222">
        <v>0</v>
      </c>
      <c r="U15" s="222">
        <v>0</v>
      </c>
      <c r="V15" s="222">
        <v>0</v>
      </c>
      <c r="W15" s="222">
        <v>0</v>
      </c>
      <c r="X15" s="222">
        <v>0</v>
      </c>
      <c r="Y15" s="222">
        <v>0</v>
      </c>
      <c r="Z15" s="222">
        <v>0</v>
      </c>
      <c r="AA15" s="222">
        <v>0</v>
      </c>
      <c r="AB15" s="222">
        <v>0</v>
      </c>
      <c r="AC15" s="222">
        <v>0</v>
      </c>
      <c r="AD15" s="222">
        <v>0</v>
      </c>
      <c r="AE15" s="222">
        <v>0</v>
      </c>
      <c r="AF15" s="222">
        <v>0</v>
      </c>
      <c r="AG15" s="222">
        <v>0</v>
      </c>
      <c r="AH15" s="222">
        <v>0</v>
      </c>
      <c r="AI15" s="222">
        <v>0</v>
      </c>
      <c r="AJ15" s="222">
        <v>0</v>
      </c>
      <c r="AK15" s="222">
        <v>0</v>
      </c>
      <c r="AL15" s="222">
        <v>0</v>
      </c>
      <c r="AM15" s="222">
        <v>0</v>
      </c>
      <c r="AN15" s="222">
        <v>0</v>
      </c>
      <c r="AO15" s="222">
        <v>0</v>
      </c>
      <c r="AP15" s="222">
        <v>0</v>
      </c>
      <c r="AQ15" s="222">
        <v>0</v>
      </c>
      <c r="AR15" s="222">
        <v>0</v>
      </c>
      <c r="AS15" s="222">
        <f t="shared" si="5"/>
        <v>0</v>
      </c>
      <c r="AT15" s="235">
        <f>IFERROR(VLOOKUP(B15,'3. PP Post Test vs Actuals'!$B$9:$B$26,1,FALSE),0)</f>
        <v>0</v>
      </c>
    </row>
    <row r="16" spans="1:46" s="239" customFormat="1" x14ac:dyDescent="0.25">
      <c r="A16" s="236" t="s">
        <v>1796</v>
      </c>
      <c r="B16" s="237"/>
      <c r="C16" s="237"/>
      <c r="D16" s="236"/>
      <c r="E16" s="317">
        <f>IFERROR(VLOOKUP(B16,'Projects FERCs'!$A$8:$C$291,3,FALSE),0)</f>
        <v>0</v>
      </c>
      <c r="F16" s="224"/>
      <c r="G16" s="148"/>
      <c r="H16" s="148"/>
      <c r="I16" s="148"/>
      <c r="J16" s="148"/>
      <c r="K16" s="225">
        <v>92347.299999999988</v>
      </c>
      <c r="L16" s="225">
        <v>271.89000000000669</v>
      </c>
      <c r="M16" s="225">
        <v>69732.600000000006</v>
      </c>
      <c r="N16" s="225">
        <v>13907.740000000002</v>
      </c>
      <c r="O16" s="225">
        <v>82462.95</v>
      </c>
      <c r="P16" s="225">
        <v>23284.27</v>
      </c>
      <c r="Q16" s="225">
        <v>13205.55</v>
      </c>
      <c r="R16" s="225">
        <v>88410.09</v>
      </c>
      <c r="S16" s="225">
        <v>39651.25</v>
      </c>
      <c r="T16" s="225">
        <v>21372.870000000003</v>
      </c>
      <c r="U16" s="225">
        <v>11239.44</v>
      </c>
      <c r="V16" s="225">
        <v>26365.239999999998</v>
      </c>
      <c r="W16" s="225">
        <v>482251.19</v>
      </c>
      <c r="X16" s="225">
        <v>16218.16</v>
      </c>
      <c r="Y16" s="225">
        <v>24898.010000000002</v>
      </c>
      <c r="Z16" s="225">
        <v>0</v>
      </c>
      <c r="AA16" s="225">
        <v>60657.919999999991</v>
      </c>
      <c r="AB16" s="225">
        <v>61903.06</v>
      </c>
      <c r="AC16" s="225">
        <v>112214.41999999998</v>
      </c>
      <c r="AD16" s="225">
        <v>80710.204999999987</v>
      </c>
      <c r="AE16" s="225">
        <v>31640.625</v>
      </c>
      <c r="AF16" s="225">
        <v>58076.716249999998</v>
      </c>
      <c r="AG16" s="225">
        <v>56103.207187499997</v>
      </c>
      <c r="AH16" s="225">
        <v>74574.542890624987</v>
      </c>
      <c r="AI16" s="225">
        <v>53483.087167968748</v>
      </c>
      <c r="AJ16" s="225">
        <v>50666.31287597656</v>
      </c>
      <c r="AK16" s="225">
        <v>60050.047156982415</v>
      </c>
      <c r="AL16" s="225">
        <v>668439.51852905261</v>
      </c>
      <c r="AM16" s="225">
        <v>47018.41120107015</v>
      </c>
      <c r="AN16" s="225">
        <v>51822.701734135946</v>
      </c>
      <c r="AO16" s="225">
        <v>55425.919633935293</v>
      </c>
      <c r="AP16" s="225">
        <v>218534.51972545148</v>
      </c>
      <c r="AQ16" s="225">
        <v>215873.82979408861</v>
      </c>
      <c r="AR16" s="225">
        <v>213878.31234556646</v>
      </c>
      <c r="AS16" s="225">
        <f>SUM(AH16:AK16)+SUM(AM16:AR16)</f>
        <v>1041327.6845258006</v>
      </c>
      <c r="AT16" s="238">
        <f>IFERROR(VLOOKUP(B16,'3. PP Post Test vs Actuals'!$B$9:$B$26,1,FALSE),0)</f>
        <v>0</v>
      </c>
    </row>
    <row r="17" spans="1:46" x14ac:dyDescent="0.25">
      <c r="A17" s="228" t="s">
        <v>1803</v>
      </c>
      <c r="B17" s="228"/>
      <c r="C17" s="228">
        <v>0</v>
      </c>
      <c r="D17" s="229" t="s">
        <v>1804</v>
      </c>
      <c r="E17" s="315">
        <f>IFERROR(VLOOKUP(B17,'Projects FERCs'!$A$8:$C$291,3,FALSE),0)</f>
        <v>0</v>
      </c>
      <c r="F17" s="360"/>
      <c r="G17" s="149"/>
      <c r="H17" s="149"/>
      <c r="I17" s="149"/>
      <c r="J17" s="149"/>
      <c r="K17" s="368">
        <v>0</v>
      </c>
      <c r="L17" s="368">
        <v>0</v>
      </c>
      <c r="M17" s="368">
        <v>0</v>
      </c>
      <c r="N17" s="368">
        <v>0</v>
      </c>
      <c r="O17" s="368">
        <v>0</v>
      </c>
      <c r="P17" s="368">
        <v>0</v>
      </c>
      <c r="Q17" s="368">
        <v>0</v>
      </c>
      <c r="R17" s="368">
        <v>0</v>
      </c>
      <c r="S17" s="368">
        <v>0</v>
      </c>
      <c r="T17" s="368">
        <v>0</v>
      </c>
      <c r="U17" s="368">
        <v>0</v>
      </c>
      <c r="V17" s="368">
        <v>0</v>
      </c>
      <c r="W17" s="368">
        <v>0</v>
      </c>
      <c r="X17" s="368">
        <v>0</v>
      </c>
      <c r="Y17" s="368">
        <v>0</v>
      </c>
      <c r="Z17" s="368">
        <v>0</v>
      </c>
      <c r="AA17" s="368">
        <v>0</v>
      </c>
      <c r="AB17" s="368">
        <v>0</v>
      </c>
      <c r="AC17" s="368">
        <v>0</v>
      </c>
      <c r="AD17" s="368">
        <v>0</v>
      </c>
      <c r="AE17" s="368">
        <v>0</v>
      </c>
      <c r="AF17" s="368">
        <v>0</v>
      </c>
      <c r="AG17" s="368">
        <v>0</v>
      </c>
      <c r="AH17" s="368">
        <v>0</v>
      </c>
      <c r="AI17" s="368">
        <v>0</v>
      </c>
      <c r="AJ17" s="368">
        <v>0</v>
      </c>
      <c r="AK17" s="368">
        <v>0</v>
      </c>
      <c r="AL17" s="368">
        <v>0</v>
      </c>
      <c r="AM17" s="368">
        <v>0</v>
      </c>
      <c r="AN17" s="368">
        <v>0</v>
      </c>
      <c r="AO17" s="368">
        <v>0</v>
      </c>
      <c r="AP17" s="368">
        <v>0</v>
      </c>
      <c r="AQ17" s="368">
        <v>0</v>
      </c>
      <c r="AR17" s="368">
        <v>0</v>
      </c>
      <c r="AS17" s="368">
        <f t="shared" si="5"/>
        <v>0</v>
      </c>
      <c r="AT17" s="230">
        <f>IFERROR(VLOOKUP(B17,'3. PP Post Test vs Actuals'!$B$9:$B$26,1,FALSE),0)</f>
        <v>0</v>
      </c>
    </row>
    <row r="18" spans="1:46" x14ac:dyDescent="0.25">
      <c r="A18" s="231" t="s">
        <v>1805</v>
      </c>
      <c r="B18" s="231"/>
      <c r="C18" s="231">
        <v>0</v>
      </c>
      <c r="D18" s="213" t="s">
        <v>1804</v>
      </c>
      <c r="E18" s="315">
        <f>IFERROR(VLOOKUP(B18,'Projects FERCs'!$A$8:$C$291,3,FALSE),0)</f>
        <v>0</v>
      </c>
      <c r="F18" s="215"/>
      <c r="G18" s="149"/>
      <c r="H18" s="149"/>
      <c r="I18" s="149"/>
      <c r="J18" s="149"/>
      <c r="K18" s="218">
        <v>0</v>
      </c>
      <c r="L18" s="218">
        <v>0</v>
      </c>
      <c r="M18" s="218">
        <v>0</v>
      </c>
      <c r="N18" s="218">
        <v>0</v>
      </c>
      <c r="O18" s="218">
        <v>0</v>
      </c>
      <c r="P18" s="218">
        <v>0</v>
      </c>
      <c r="Q18" s="218">
        <v>0</v>
      </c>
      <c r="R18" s="218">
        <v>0</v>
      </c>
      <c r="S18" s="218">
        <v>0</v>
      </c>
      <c r="T18" s="218">
        <v>0</v>
      </c>
      <c r="U18" s="218">
        <v>0</v>
      </c>
      <c r="V18" s="218">
        <v>0</v>
      </c>
      <c r="W18" s="218">
        <v>0</v>
      </c>
      <c r="X18" s="218">
        <v>0</v>
      </c>
      <c r="Y18" s="218">
        <v>0</v>
      </c>
      <c r="Z18" s="218">
        <v>0</v>
      </c>
      <c r="AA18" s="218">
        <v>0</v>
      </c>
      <c r="AB18" s="218">
        <v>0</v>
      </c>
      <c r="AC18" s="218">
        <v>0</v>
      </c>
      <c r="AD18" s="218">
        <v>0</v>
      </c>
      <c r="AE18" s="218">
        <v>0</v>
      </c>
      <c r="AF18" s="218">
        <v>0</v>
      </c>
      <c r="AG18" s="218">
        <v>0</v>
      </c>
      <c r="AH18" s="218">
        <v>0</v>
      </c>
      <c r="AI18" s="218">
        <v>0</v>
      </c>
      <c r="AJ18" s="218">
        <v>0</v>
      </c>
      <c r="AK18" s="218">
        <v>0</v>
      </c>
      <c r="AL18" s="218">
        <v>0</v>
      </c>
      <c r="AM18" s="218">
        <v>0</v>
      </c>
      <c r="AN18" s="218">
        <v>0</v>
      </c>
      <c r="AO18" s="218">
        <v>0</v>
      </c>
      <c r="AP18" s="218">
        <v>0</v>
      </c>
      <c r="AQ18" s="218">
        <v>0</v>
      </c>
      <c r="AR18" s="218">
        <v>0</v>
      </c>
      <c r="AS18" s="218">
        <f t="shared" si="5"/>
        <v>0</v>
      </c>
      <c r="AT18" s="214">
        <f>IFERROR(VLOOKUP(B18,'3. PP Post Test vs Actuals'!$B$9:$B$26,1,FALSE),0)</f>
        <v>0</v>
      </c>
    </row>
    <row r="19" spans="1:46" x14ac:dyDescent="0.25">
      <c r="A19" s="231" t="s">
        <v>1806</v>
      </c>
      <c r="B19" s="231" t="str">
        <f t="shared" si="0"/>
        <v>250010A</v>
      </c>
      <c r="C19" s="231" t="str">
        <f>IFERROR(VLOOKUP(B19,'Projects FERCs'!$A$8:$B$290,2,FALSE),0)</f>
        <v>Dist Land Rghts Facilities</v>
      </c>
      <c r="D19" s="213" t="s">
        <v>1804</v>
      </c>
      <c r="E19" s="315" t="str">
        <f>IFERROR(VLOOKUP(B19,'Projects FERCs'!$A$8:$C$291,3,FALSE),0)</f>
        <v>Specific As-Builts</v>
      </c>
      <c r="F19" s="215">
        <v>20240115</v>
      </c>
      <c r="G19" s="149" t="str">
        <f t="shared" si="1"/>
        <v>01</v>
      </c>
      <c r="H19" s="149" t="str">
        <f t="shared" si="2"/>
        <v>15</v>
      </c>
      <c r="I19" s="149" t="str">
        <f t="shared" si="3"/>
        <v>2024</v>
      </c>
      <c r="J19" s="149" t="str">
        <f t="shared" si="4"/>
        <v>01/15/2024</v>
      </c>
      <c r="K19" s="218">
        <v>0</v>
      </c>
      <c r="L19" s="218">
        <v>1171.6400000000001</v>
      </c>
      <c r="M19" s="218">
        <v>0</v>
      </c>
      <c r="N19" s="218">
        <v>0</v>
      </c>
      <c r="O19" s="218">
        <v>5000</v>
      </c>
      <c r="P19" s="218">
        <v>-72014.95</v>
      </c>
      <c r="Q19" s="218">
        <v>0</v>
      </c>
      <c r="R19" s="218">
        <v>8219</v>
      </c>
      <c r="S19" s="218">
        <v>0</v>
      </c>
      <c r="T19" s="218">
        <v>0</v>
      </c>
      <c r="U19" s="218">
        <v>0</v>
      </c>
      <c r="V19" s="218">
        <v>11352.88</v>
      </c>
      <c r="W19" s="218">
        <v>-46271.43</v>
      </c>
      <c r="X19" s="218">
        <v>34609.4</v>
      </c>
      <c r="Y19" s="218">
        <v>1901.8</v>
      </c>
      <c r="Z19" s="218">
        <v>0</v>
      </c>
      <c r="AA19" s="218">
        <v>0</v>
      </c>
      <c r="AB19" s="218">
        <v>6296</v>
      </c>
      <c r="AC19" s="218">
        <v>0</v>
      </c>
      <c r="AD19" s="218">
        <v>0</v>
      </c>
      <c r="AE19" s="218">
        <v>0</v>
      </c>
      <c r="AF19" s="218">
        <v>0</v>
      </c>
      <c r="AG19" s="218">
        <v>5116</v>
      </c>
      <c r="AH19" s="218">
        <v>0</v>
      </c>
      <c r="AI19" s="218">
        <v>0</v>
      </c>
      <c r="AJ19" s="218">
        <v>1613</v>
      </c>
      <c r="AK19" s="218">
        <v>0</v>
      </c>
      <c r="AL19" s="218">
        <v>13025</v>
      </c>
      <c r="AM19" s="218">
        <v>0</v>
      </c>
      <c r="AN19" s="218">
        <v>0</v>
      </c>
      <c r="AO19" s="218">
        <v>0</v>
      </c>
      <c r="AP19" s="218">
        <v>0</v>
      </c>
      <c r="AQ19" s="218">
        <v>0</v>
      </c>
      <c r="AR19" s="218">
        <v>0</v>
      </c>
      <c r="AS19" s="218">
        <f t="shared" si="5"/>
        <v>1613</v>
      </c>
      <c r="AT19" s="214" t="str">
        <f>IFERROR(VLOOKUP(B19,'3. PP Post Test vs Actuals'!$B$9:$B$26,1,FALSE),0)</f>
        <v>250010A</v>
      </c>
    </row>
    <row r="20" spans="1:46" s="240" customFormat="1" x14ac:dyDescent="0.25">
      <c r="A20" s="233" t="s">
        <v>1807</v>
      </c>
      <c r="B20" s="233" t="str">
        <f t="shared" si="0"/>
        <v>255374A</v>
      </c>
      <c r="C20" s="233">
        <v>0</v>
      </c>
      <c r="D20" s="232" t="s">
        <v>1804</v>
      </c>
      <c r="E20" s="316">
        <f>IFERROR(VLOOKUP(B20,'Projects FERCs'!$A$8:$C$291,3,FALSE),0)</f>
        <v>0</v>
      </c>
      <c r="F20" s="220">
        <v>20211231</v>
      </c>
      <c r="G20" s="149" t="str">
        <f t="shared" si="1"/>
        <v>12</v>
      </c>
      <c r="H20" s="149" t="str">
        <f t="shared" si="2"/>
        <v>31</v>
      </c>
      <c r="I20" s="149" t="str">
        <f t="shared" si="3"/>
        <v>2021</v>
      </c>
      <c r="J20" s="149" t="str">
        <f t="shared" si="4"/>
        <v>12/31/2021</v>
      </c>
      <c r="K20" s="222">
        <v>0</v>
      </c>
      <c r="L20" s="222">
        <v>0</v>
      </c>
      <c r="M20" s="222">
        <v>0</v>
      </c>
      <c r="N20" s="222">
        <v>0</v>
      </c>
      <c r="O20" s="222">
        <v>0</v>
      </c>
      <c r="P20" s="222">
        <v>0</v>
      </c>
      <c r="Q20" s="222">
        <v>0</v>
      </c>
      <c r="R20" s="222">
        <v>0</v>
      </c>
      <c r="S20" s="222">
        <v>0</v>
      </c>
      <c r="T20" s="222">
        <v>0</v>
      </c>
      <c r="U20" s="222">
        <v>0</v>
      </c>
      <c r="V20" s="222">
        <v>0</v>
      </c>
      <c r="W20" s="222">
        <v>0</v>
      </c>
      <c r="X20" s="222">
        <v>0</v>
      </c>
      <c r="Y20" s="222">
        <v>0</v>
      </c>
      <c r="Z20" s="222">
        <v>0</v>
      </c>
      <c r="AA20" s="222">
        <v>0</v>
      </c>
      <c r="AB20" s="222">
        <v>0</v>
      </c>
      <c r="AC20" s="222">
        <v>0</v>
      </c>
      <c r="AD20" s="222">
        <v>0</v>
      </c>
      <c r="AE20" s="222">
        <v>0</v>
      </c>
      <c r="AF20" s="222">
        <v>0</v>
      </c>
      <c r="AG20" s="222">
        <v>0</v>
      </c>
      <c r="AH20" s="222">
        <v>0</v>
      </c>
      <c r="AI20" s="222">
        <v>0</v>
      </c>
      <c r="AJ20" s="222">
        <v>0</v>
      </c>
      <c r="AK20" s="222">
        <v>0</v>
      </c>
      <c r="AL20" s="222">
        <v>0</v>
      </c>
      <c r="AM20" s="222">
        <v>0</v>
      </c>
      <c r="AN20" s="222">
        <v>0</v>
      </c>
      <c r="AO20" s="222">
        <v>0</v>
      </c>
      <c r="AP20" s="222">
        <v>0</v>
      </c>
      <c r="AQ20" s="222">
        <v>0</v>
      </c>
      <c r="AR20" s="222">
        <v>0</v>
      </c>
      <c r="AS20" s="222">
        <f t="shared" si="5"/>
        <v>0</v>
      </c>
      <c r="AT20" s="235">
        <f>IFERROR(VLOOKUP(B20,'3. PP Post Test vs Actuals'!$B$9:$B$26,1,FALSE),0)</f>
        <v>0</v>
      </c>
    </row>
    <row r="21" spans="1:46" s="239" customFormat="1" x14ac:dyDescent="0.25">
      <c r="A21" s="236" t="s">
        <v>1804</v>
      </c>
      <c r="B21" s="237"/>
      <c r="C21" s="237"/>
      <c r="D21" s="236"/>
      <c r="E21" s="317">
        <f>IFERROR(VLOOKUP(B21,'Projects FERCs'!$A$8:$C$291,3,FALSE),0)</f>
        <v>0</v>
      </c>
      <c r="F21" s="224"/>
      <c r="G21" s="148"/>
      <c r="H21" s="148"/>
      <c r="I21" s="148"/>
      <c r="J21" s="148"/>
      <c r="K21" s="225">
        <v>0</v>
      </c>
      <c r="L21" s="225">
        <v>1171.6400000000001</v>
      </c>
      <c r="M21" s="225">
        <v>0</v>
      </c>
      <c r="N21" s="225">
        <v>0</v>
      </c>
      <c r="O21" s="225">
        <v>5000</v>
      </c>
      <c r="P21" s="225">
        <v>-72014.95</v>
      </c>
      <c r="Q21" s="225">
        <v>0</v>
      </c>
      <c r="R21" s="225">
        <v>8219</v>
      </c>
      <c r="S21" s="225">
        <v>0</v>
      </c>
      <c r="T21" s="225">
        <v>0</v>
      </c>
      <c r="U21" s="225">
        <v>0</v>
      </c>
      <c r="V21" s="225">
        <v>11352.88</v>
      </c>
      <c r="W21" s="225">
        <v>-46271.43</v>
      </c>
      <c r="X21" s="225">
        <v>34609.4</v>
      </c>
      <c r="Y21" s="225">
        <v>1901.8</v>
      </c>
      <c r="Z21" s="225">
        <v>0</v>
      </c>
      <c r="AA21" s="225">
        <v>0</v>
      </c>
      <c r="AB21" s="225">
        <v>6296</v>
      </c>
      <c r="AC21" s="225">
        <v>0</v>
      </c>
      <c r="AD21" s="225">
        <v>0</v>
      </c>
      <c r="AE21" s="225">
        <v>0</v>
      </c>
      <c r="AF21" s="225">
        <v>0</v>
      </c>
      <c r="AG21" s="225">
        <v>5116</v>
      </c>
      <c r="AH21" s="225">
        <v>0</v>
      </c>
      <c r="AI21" s="225">
        <v>0</v>
      </c>
      <c r="AJ21" s="225">
        <v>1613</v>
      </c>
      <c r="AK21" s="225">
        <v>0</v>
      </c>
      <c r="AL21" s="225">
        <v>13025</v>
      </c>
      <c r="AM21" s="225">
        <v>0</v>
      </c>
      <c r="AN21" s="225">
        <v>0</v>
      </c>
      <c r="AO21" s="225">
        <v>0</v>
      </c>
      <c r="AP21" s="225">
        <v>0</v>
      </c>
      <c r="AQ21" s="225">
        <v>0</v>
      </c>
      <c r="AR21" s="225">
        <v>0</v>
      </c>
      <c r="AS21" s="225">
        <f t="shared" si="5"/>
        <v>1613</v>
      </c>
      <c r="AT21" s="238">
        <f>IFERROR(VLOOKUP(B21,'3. PP Post Test vs Actuals'!$B$9:$B$26,1,FALSE),0)</f>
        <v>0</v>
      </c>
    </row>
    <row r="22" spans="1:46" x14ac:dyDescent="0.25">
      <c r="A22" s="228" t="s">
        <v>1808</v>
      </c>
      <c r="B22" s="228"/>
      <c r="C22" s="228">
        <v>0</v>
      </c>
      <c r="D22" s="229" t="s">
        <v>1809</v>
      </c>
      <c r="E22" s="315">
        <f>IFERROR(VLOOKUP(B22,'Projects FERCs'!$A$8:$C$291,3,FALSE),0)</f>
        <v>0</v>
      </c>
      <c r="F22" s="360"/>
      <c r="G22" s="149"/>
      <c r="H22" s="149"/>
      <c r="I22" s="149"/>
      <c r="J22" s="149"/>
      <c r="K22" s="368">
        <v>0</v>
      </c>
      <c r="L22" s="368">
        <v>0</v>
      </c>
      <c r="M22" s="368">
        <v>0</v>
      </c>
      <c r="N22" s="368">
        <v>0</v>
      </c>
      <c r="O22" s="368">
        <v>0</v>
      </c>
      <c r="P22" s="368">
        <v>0</v>
      </c>
      <c r="Q22" s="368">
        <v>0</v>
      </c>
      <c r="R22" s="368">
        <v>0</v>
      </c>
      <c r="S22" s="368">
        <v>0</v>
      </c>
      <c r="T22" s="368">
        <v>0</v>
      </c>
      <c r="U22" s="368">
        <v>0</v>
      </c>
      <c r="V22" s="368">
        <v>0</v>
      </c>
      <c r="W22" s="368">
        <v>0</v>
      </c>
      <c r="X22" s="368">
        <v>0</v>
      </c>
      <c r="Y22" s="368">
        <v>0</v>
      </c>
      <c r="Z22" s="368">
        <v>0</v>
      </c>
      <c r="AA22" s="368">
        <v>0</v>
      </c>
      <c r="AB22" s="368">
        <v>0</v>
      </c>
      <c r="AC22" s="368">
        <v>0</v>
      </c>
      <c r="AD22" s="368">
        <v>0</v>
      </c>
      <c r="AE22" s="368">
        <v>0</v>
      </c>
      <c r="AF22" s="368">
        <v>0</v>
      </c>
      <c r="AG22" s="368">
        <v>0</v>
      </c>
      <c r="AH22" s="368">
        <v>0</v>
      </c>
      <c r="AI22" s="368">
        <v>0</v>
      </c>
      <c r="AJ22" s="368">
        <v>0</v>
      </c>
      <c r="AK22" s="368">
        <v>0</v>
      </c>
      <c r="AL22" s="368">
        <v>0</v>
      </c>
      <c r="AM22" s="368">
        <v>0</v>
      </c>
      <c r="AN22" s="368">
        <v>0</v>
      </c>
      <c r="AO22" s="368">
        <v>0</v>
      </c>
      <c r="AP22" s="368">
        <v>0</v>
      </c>
      <c r="AQ22" s="368">
        <v>0</v>
      </c>
      <c r="AR22" s="368">
        <v>0</v>
      </c>
      <c r="AS22" s="368">
        <f t="shared" si="5"/>
        <v>0</v>
      </c>
      <c r="AT22" s="230">
        <f>IFERROR(VLOOKUP(B22,'3. PP Post Test vs Actuals'!$B$9:$B$26,1,FALSE),0)</f>
        <v>0</v>
      </c>
    </row>
    <row r="23" spans="1:46" x14ac:dyDescent="0.25">
      <c r="A23" s="231" t="s">
        <v>1810</v>
      </c>
      <c r="B23" s="231"/>
      <c r="C23" s="231">
        <v>0</v>
      </c>
      <c r="D23" s="213" t="s">
        <v>1809</v>
      </c>
      <c r="E23" s="315">
        <f>IFERROR(VLOOKUP(B23,'Projects FERCs'!$A$8:$C$291,3,FALSE),0)</f>
        <v>0</v>
      </c>
      <c r="F23" s="215"/>
      <c r="G23" s="149"/>
      <c r="H23" s="149"/>
      <c r="I23" s="149"/>
      <c r="J23" s="149"/>
      <c r="K23" s="218">
        <v>0</v>
      </c>
      <c r="L23" s="218">
        <v>0</v>
      </c>
      <c r="M23" s="218">
        <v>0</v>
      </c>
      <c r="N23" s="218">
        <v>0</v>
      </c>
      <c r="O23" s="218">
        <v>0</v>
      </c>
      <c r="P23" s="218">
        <v>0</v>
      </c>
      <c r="Q23" s="218">
        <v>0</v>
      </c>
      <c r="R23" s="218">
        <v>0</v>
      </c>
      <c r="S23" s="218">
        <v>0</v>
      </c>
      <c r="T23" s="218">
        <v>0</v>
      </c>
      <c r="U23" s="218">
        <v>0</v>
      </c>
      <c r="V23" s="218">
        <v>0</v>
      </c>
      <c r="W23" s="218">
        <v>0</v>
      </c>
      <c r="X23" s="218">
        <v>0</v>
      </c>
      <c r="Y23" s="218">
        <v>0</v>
      </c>
      <c r="Z23" s="218">
        <v>0</v>
      </c>
      <c r="AA23" s="218">
        <v>0</v>
      </c>
      <c r="AB23" s="218">
        <v>0</v>
      </c>
      <c r="AC23" s="218">
        <v>0</v>
      </c>
      <c r="AD23" s="218">
        <v>0</v>
      </c>
      <c r="AE23" s="218">
        <v>0</v>
      </c>
      <c r="AF23" s="218">
        <v>0</v>
      </c>
      <c r="AG23" s="218">
        <v>0</v>
      </c>
      <c r="AH23" s="218">
        <v>0</v>
      </c>
      <c r="AI23" s="218">
        <v>0</v>
      </c>
      <c r="AJ23" s="218">
        <v>0</v>
      </c>
      <c r="AK23" s="218">
        <v>0</v>
      </c>
      <c r="AL23" s="218">
        <v>0</v>
      </c>
      <c r="AM23" s="218">
        <v>0</v>
      </c>
      <c r="AN23" s="218">
        <v>0</v>
      </c>
      <c r="AO23" s="218">
        <v>0</v>
      </c>
      <c r="AP23" s="218">
        <v>0</v>
      </c>
      <c r="AQ23" s="218">
        <v>0</v>
      </c>
      <c r="AR23" s="218">
        <v>0</v>
      </c>
      <c r="AS23" s="218">
        <f t="shared" si="5"/>
        <v>0</v>
      </c>
      <c r="AT23" s="214">
        <f>IFERROR(VLOOKUP(B23,'3. PP Post Test vs Actuals'!$B$9:$B$26,1,FALSE),0)</f>
        <v>0</v>
      </c>
    </row>
    <row r="24" spans="1:46" x14ac:dyDescent="0.25">
      <c r="A24" s="231" t="s">
        <v>1811</v>
      </c>
      <c r="B24" s="231" t="str">
        <f t="shared" si="0"/>
        <v>251100A</v>
      </c>
      <c r="C24" s="231" t="str">
        <f>IFERROR(VLOOKUP(B24,'Projects FERCs'!$A$8:$B$290,2,FALSE),0)</f>
        <v>Mains - Blanket - Flag</v>
      </c>
      <c r="D24" s="213" t="s">
        <v>1809</v>
      </c>
      <c r="E24" s="315" t="str">
        <f>IFERROR(VLOOKUP(B24,'Projects FERCs'!$A$8:$C$291,3,FALSE),0)</f>
        <v>Specific As-Builts</v>
      </c>
      <c r="F24" s="215">
        <v>20231229</v>
      </c>
      <c r="G24" s="149" t="str">
        <f t="shared" si="1"/>
        <v>12</v>
      </c>
      <c r="H24" s="149" t="str">
        <f t="shared" si="2"/>
        <v>29</v>
      </c>
      <c r="I24" s="149" t="str">
        <f t="shared" si="3"/>
        <v>2023</v>
      </c>
      <c r="J24" s="149" t="str">
        <f t="shared" si="4"/>
        <v>12/29/2023</v>
      </c>
      <c r="K24" s="218">
        <v>6456.04</v>
      </c>
      <c r="L24" s="218">
        <v>10039.24</v>
      </c>
      <c r="M24" s="218">
        <v>3100.74</v>
      </c>
      <c r="N24" s="218">
        <v>186363.41</v>
      </c>
      <c r="O24" s="218">
        <v>16199.78</v>
      </c>
      <c r="P24" s="218">
        <v>217314.57</v>
      </c>
      <c r="Q24" s="218">
        <v>104653.38</v>
      </c>
      <c r="R24" s="218">
        <v>103900.62</v>
      </c>
      <c r="S24" s="218">
        <v>-3780.1</v>
      </c>
      <c r="T24" s="218">
        <v>70828.77</v>
      </c>
      <c r="U24" s="218">
        <v>20273.37</v>
      </c>
      <c r="V24" s="218">
        <v>8906.43</v>
      </c>
      <c r="W24" s="218">
        <v>744256.25</v>
      </c>
      <c r="X24" s="218">
        <v>80181.08</v>
      </c>
      <c r="Y24" s="218">
        <v>344772.97</v>
      </c>
      <c r="Z24" s="218">
        <v>105324.59</v>
      </c>
      <c r="AA24" s="218">
        <v>135408.91999999998</v>
      </c>
      <c r="AB24" s="218">
        <v>29630.7</v>
      </c>
      <c r="AC24" s="218">
        <v>30866.670000000006</v>
      </c>
      <c r="AD24" s="218">
        <v>32485.73</v>
      </c>
      <c r="AE24" s="218">
        <v>0</v>
      </c>
      <c r="AF24" s="218">
        <v>32557.9</v>
      </c>
      <c r="AG24" s="218">
        <v>32538.539999999997</v>
      </c>
      <c r="AH24" s="218">
        <v>29345.83</v>
      </c>
      <c r="AI24" s="218">
        <v>32294.01</v>
      </c>
      <c r="AJ24" s="218">
        <v>32483.7</v>
      </c>
      <c r="AK24" s="218">
        <v>32623.57</v>
      </c>
      <c r="AL24" s="218">
        <v>420235.56999999995</v>
      </c>
      <c r="AM24" s="218">
        <v>32663.853333333333</v>
      </c>
      <c r="AN24" s="218">
        <v>32663.853333333333</v>
      </c>
      <c r="AO24" s="218">
        <v>32663.853333333333</v>
      </c>
      <c r="AP24" s="218">
        <v>32550.58666666667</v>
      </c>
      <c r="AQ24" s="218">
        <v>32550.58666666667</v>
      </c>
      <c r="AR24" s="218">
        <v>32550.58666666667</v>
      </c>
      <c r="AS24" s="218">
        <f t="shared" si="5"/>
        <v>322390.43</v>
      </c>
      <c r="AT24" s="214" t="str">
        <f>IFERROR(VLOOKUP(B24,'3. PP Post Test vs Actuals'!$B$9:$B$26,1,FALSE),0)</f>
        <v>251100A</v>
      </c>
    </row>
    <row r="25" spans="1:46" x14ac:dyDescent="0.25">
      <c r="A25" s="231" t="s">
        <v>1812</v>
      </c>
      <c r="B25" s="231" t="str">
        <f t="shared" si="0"/>
        <v>251101R</v>
      </c>
      <c r="C25" s="231" t="str">
        <f>IFERROR(VLOOKUP(B25,'Projects FERCs'!$A$8:$B$290,2,FALSE),0)</f>
        <v>Mains - Blkt Refunds - Flag</v>
      </c>
      <c r="D25" s="213" t="s">
        <v>1809</v>
      </c>
      <c r="E25" s="315" t="str">
        <f>IFERROR(VLOOKUP(B25,'Projects FERCs'!$A$8:$C$291,3,FALSE),0)</f>
        <v>Blanket As-Builts</v>
      </c>
      <c r="F25" s="215">
        <v>20180101</v>
      </c>
      <c r="G25" s="149" t="str">
        <f t="shared" si="1"/>
        <v>01</v>
      </c>
      <c r="H25" s="149" t="str">
        <f t="shared" si="2"/>
        <v>01</v>
      </c>
      <c r="I25" s="149" t="str">
        <f t="shared" si="3"/>
        <v>2018</v>
      </c>
      <c r="J25" s="149" t="str">
        <f t="shared" si="4"/>
        <v>01/01/2018</v>
      </c>
      <c r="K25" s="218">
        <v>-2949</v>
      </c>
      <c r="L25" s="218">
        <v>-3047</v>
      </c>
      <c r="M25" s="218">
        <v>-2269</v>
      </c>
      <c r="N25" s="218">
        <v>0</v>
      </c>
      <c r="O25" s="218">
        <v>0</v>
      </c>
      <c r="P25" s="218">
        <v>0</v>
      </c>
      <c r="Q25" s="218">
        <v>0</v>
      </c>
      <c r="R25" s="218">
        <v>-16237</v>
      </c>
      <c r="S25" s="218">
        <v>0</v>
      </c>
      <c r="T25" s="218">
        <v>0</v>
      </c>
      <c r="U25" s="218">
        <v>0</v>
      </c>
      <c r="V25" s="218">
        <v>-16588</v>
      </c>
      <c r="W25" s="218">
        <v>-41090</v>
      </c>
      <c r="X25" s="218">
        <v>0</v>
      </c>
      <c r="Y25" s="218">
        <v>0</v>
      </c>
      <c r="Z25" s="218">
        <v>0</v>
      </c>
      <c r="AA25" s="218">
        <v>0</v>
      </c>
      <c r="AB25" s="218">
        <v>0</v>
      </c>
      <c r="AC25" s="218">
        <v>0</v>
      </c>
      <c r="AD25" s="218">
        <v>0</v>
      </c>
      <c r="AE25" s="218">
        <v>0</v>
      </c>
      <c r="AF25" s="218">
        <v>-893.17499999999995</v>
      </c>
      <c r="AG25" s="218">
        <v>-22623.13759525464</v>
      </c>
      <c r="AH25" s="218">
        <v>-17498.834867883063</v>
      </c>
      <c r="AI25" s="218">
        <v>-16887.562368909825</v>
      </c>
      <c r="AJ25" s="218">
        <v>-14744.682703015445</v>
      </c>
      <c r="AK25" s="218">
        <v>-11107.17509861607</v>
      </c>
      <c r="AL25" s="218">
        <v>-83754.567633679049</v>
      </c>
      <c r="AM25" s="218">
        <v>-8366.6062104019366</v>
      </c>
      <c r="AN25" s="218">
        <v>-6297.7564067856983</v>
      </c>
      <c r="AO25" s="218">
        <v>-4740.131199763252</v>
      </c>
      <c r="AP25" s="218">
        <v>-4445.5745839194424</v>
      </c>
      <c r="AQ25" s="218">
        <v>-4223.7701304710099</v>
      </c>
      <c r="AR25" s="218">
        <v>-4056.794060723143</v>
      </c>
      <c r="AS25" s="218">
        <f t="shared" si="5"/>
        <v>-92368.887630488884</v>
      </c>
      <c r="AT25" s="214">
        <f>IFERROR(VLOOKUP(B25,'3. PP Post Test vs Actuals'!$B$9:$B$26,1,FALSE),0)</f>
        <v>0</v>
      </c>
    </row>
    <row r="26" spans="1:46" x14ac:dyDescent="0.25">
      <c r="A26" s="231" t="s">
        <v>1813</v>
      </c>
      <c r="B26" s="231" t="str">
        <f t="shared" si="0"/>
        <v>251376B</v>
      </c>
      <c r="C26" s="231" t="str">
        <f>IFERROR(VLOOKUP(B26,'Projects FERCs'!$A$8:$B$290,2,FALSE),0)</f>
        <v>Mains Volun Repl - Flag</v>
      </c>
      <c r="D26" s="213" t="s">
        <v>1809</v>
      </c>
      <c r="E26" s="315" t="str">
        <f>IFERROR(VLOOKUP(B26,'Projects FERCs'!$A$8:$C$291,3,FALSE),0)</f>
        <v>Specific As-Builts</v>
      </c>
      <c r="F26" s="215">
        <v>20190417</v>
      </c>
      <c r="G26" s="149" t="str">
        <f t="shared" si="1"/>
        <v>04</v>
      </c>
      <c r="H26" s="149" t="str">
        <f t="shared" si="2"/>
        <v>17</v>
      </c>
      <c r="I26" s="149" t="str">
        <f t="shared" si="3"/>
        <v>2019</v>
      </c>
      <c r="J26" s="149" t="str">
        <f t="shared" si="4"/>
        <v>04/17/2019</v>
      </c>
      <c r="K26" s="218">
        <v>0</v>
      </c>
      <c r="L26" s="218">
        <v>0</v>
      </c>
      <c r="M26" s="218">
        <v>0</v>
      </c>
      <c r="N26" s="218">
        <v>0</v>
      </c>
      <c r="O26" s="218">
        <v>0</v>
      </c>
      <c r="P26" s="218">
        <v>0</v>
      </c>
      <c r="Q26" s="218">
        <v>0</v>
      </c>
      <c r="R26" s="218">
        <v>0</v>
      </c>
      <c r="S26" s="218">
        <v>0</v>
      </c>
      <c r="T26" s="218">
        <v>0</v>
      </c>
      <c r="U26" s="218">
        <v>0</v>
      </c>
      <c r="V26" s="218">
        <v>0</v>
      </c>
      <c r="W26" s="218">
        <v>0</v>
      </c>
      <c r="X26" s="218">
        <v>0</v>
      </c>
      <c r="Y26" s="218">
        <v>0</v>
      </c>
      <c r="Z26" s="218">
        <v>0</v>
      </c>
      <c r="AA26" s="218">
        <v>0</v>
      </c>
      <c r="AB26" s="218">
        <v>0</v>
      </c>
      <c r="AC26" s="218">
        <v>0</v>
      </c>
      <c r="AD26" s="218">
        <v>0</v>
      </c>
      <c r="AE26" s="218">
        <v>0</v>
      </c>
      <c r="AF26" s="218">
        <v>0</v>
      </c>
      <c r="AG26" s="218">
        <v>0</v>
      </c>
      <c r="AH26" s="218">
        <v>0</v>
      </c>
      <c r="AI26" s="218">
        <v>0</v>
      </c>
      <c r="AJ26" s="218">
        <v>0</v>
      </c>
      <c r="AK26" s="218">
        <v>0</v>
      </c>
      <c r="AL26" s="218">
        <v>0</v>
      </c>
      <c r="AM26" s="218">
        <v>0</v>
      </c>
      <c r="AN26" s="218">
        <v>0</v>
      </c>
      <c r="AO26" s="218">
        <v>0</v>
      </c>
      <c r="AP26" s="218">
        <v>0</v>
      </c>
      <c r="AQ26" s="218">
        <v>0</v>
      </c>
      <c r="AR26" s="218">
        <v>0</v>
      </c>
      <c r="AS26" s="218">
        <f t="shared" si="5"/>
        <v>0</v>
      </c>
      <c r="AT26" s="214">
        <f>IFERROR(VLOOKUP(B26,'3. PP Post Test vs Actuals'!$B$9:$B$26,1,FALSE),0)</f>
        <v>0</v>
      </c>
    </row>
    <row r="27" spans="1:46" x14ac:dyDescent="0.25">
      <c r="A27" s="231" t="s">
        <v>1814</v>
      </c>
      <c r="B27" s="231" t="str">
        <f t="shared" si="0"/>
        <v>251400S</v>
      </c>
      <c r="C27" s="231" t="str">
        <f>IFERROR(VLOOKUP(B27,'Projects FERCs'!$A$8:$B$290,2,FALSE),0)</f>
        <v>Mains-System Improv-Flag</v>
      </c>
      <c r="D27" s="213" t="s">
        <v>1809</v>
      </c>
      <c r="E27" s="315" t="str">
        <f>IFERROR(VLOOKUP(B27,'Projects FERCs'!$A$8:$C$291,3,FALSE),0)</f>
        <v>Specific As-Builts</v>
      </c>
      <c r="F27" s="215">
        <v>20240430</v>
      </c>
      <c r="G27" s="149" t="str">
        <f t="shared" si="1"/>
        <v>04</v>
      </c>
      <c r="H27" s="149" t="str">
        <f t="shared" si="2"/>
        <v>30</v>
      </c>
      <c r="I27" s="149" t="str">
        <f t="shared" si="3"/>
        <v>2024</v>
      </c>
      <c r="J27" s="149" t="str">
        <f t="shared" si="4"/>
        <v>04/30/2024</v>
      </c>
      <c r="K27" s="218">
        <v>0</v>
      </c>
      <c r="L27" s="218">
        <v>0</v>
      </c>
      <c r="M27" s="218">
        <v>0</v>
      </c>
      <c r="N27" s="218">
        <v>0</v>
      </c>
      <c r="O27" s="218">
        <v>181252.62</v>
      </c>
      <c r="P27" s="218">
        <v>160139.23000000001</v>
      </c>
      <c r="Q27" s="218">
        <v>32230.01</v>
      </c>
      <c r="R27" s="218">
        <v>538.54999999999995</v>
      </c>
      <c r="S27" s="218">
        <v>-669.51</v>
      </c>
      <c r="T27" s="218">
        <v>0</v>
      </c>
      <c r="U27" s="218">
        <v>0</v>
      </c>
      <c r="V27" s="218">
        <v>506.75</v>
      </c>
      <c r="W27" s="218">
        <v>373997.64999999997</v>
      </c>
      <c r="X27" s="218">
        <v>59</v>
      </c>
      <c r="Y27" s="218">
        <v>0</v>
      </c>
      <c r="Z27" s="218">
        <v>0</v>
      </c>
      <c r="AA27" s="218">
        <v>0</v>
      </c>
      <c r="AB27" s="218">
        <v>18001.324356633337</v>
      </c>
      <c r="AC27" s="218">
        <v>17907.740000000002</v>
      </c>
      <c r="AD27" s="218">
        <v>0</v>
      </c>
      <c r="AE27" s="218">
        <v>0</v>
      </c>
      <c r="AF27" s="218">
        <v>17946.39</v>
      </c>
      <c r="AG27" s="218">
        <v>0</v>
      </c>
      <c r="AH27" s="218">
        <v>17865.050000000003</v>
      </c>
      <c r="AI27" s="218">
        <v>0</v>
      </c>
      <c r="AJ27" s="218">
        <v>0</v>
      </c>
      <c r="AK27" s="218">
        <v>0</v>
      </c>
      <c r="AL27" s="218">
        <v>71720.504356633348</v>
      </c>
      <c r="AM27" s="218">
        <v>29948.09</v>
      </c>
      <c r="AN27" s="218">
        <v>29948.09</v>
      </c>
      <c r="AO27" s="218">
        <v>29948.09</v>
      </c>
      <c r="AP27" s="218">
        <v>0</v>
      </c>
      <c r="AQ27" s="218">
        <v>0</v>
      </c>
      <c r="AR27" s="218">
        <v>0</v>
      </c>
      <c r="AS27" s="218">
        <f t="shared" si="5"/>
        <v>107709.32</v>
      </c>
      <c r="AT27" s="214">
        <f>IFERROR(VLOOKUP(B27,'3. PP Post Test vs Actuals'!$B$9:$B$26,1,FALSE),0)</f>
        <v>0</v>
      </c>
    </row>
    <row r="28" spans="1:46" x14ac:dyDescent="0.25">
      <c r="A28" s="231" t="s">
        <v>1815</v>
      </c>
      <c r="B28" s="231" t="str">
        <f t="shared" si="0"/>
        <v>251500B</v>
      </c>
      <c r="C28" s="231" t="str">
        <f>IFERROR(VLOOKUP(B28,'Projects FERCs'!$A$8:$B$290,2,FALSE),0)</f>
        <v>PI Mains - Flagstaff</v>
      </c>
      <c r="D28" s="213" t="s">
        <v>1809</v>
      </c>
      <c r="E28" s="315" t="str">
        <f>IFERROR(VLOOKUP(B28,'Projects FERCs'!$A$8:$C$291,3,FALSE),0)</f>
        <v>Specific As-Builts</v>
      </c>
      <c r="F28" s="215">
        <v>20231231</v>
      </c>
      <c r="G28" s="149" t="str">
        <f t="shared" si="1"/>
        <v>12</v>
      </c>
      <c r="H28" s="149" t="str">
        <f t="shared" si="2"/>
        <v>31</v>
      </c>
      <c r="I28" s="149" t="str">
        <f t="shared" si="3"/>
        <v>2023</v>
      </c>
      <c r="J28" s="149" t="str">
        <f t="shared" si="4"/>
        <v>12/31/2023</v>
      </c>
      <c r="K28" s="218">
        <v>-270.66000000000003</v>
      </c>
      <c r="L28" s="218">
        <v>29574.94</v>
      </c>
      <c r="M28" s="218">
        <v>637182.46</v>
      </c>
      <c r="N28" s="218">
        <v>87326.2</v>
      </c>
      <c r="O28" s="218">
        <v>33262.74</v>
      </c>
      <c r="P28" s="218">
        <v>21949.93</v>
      </c>
      <c r="Q28" s="218">
        <v>1587.49</v>
      </c>
      <c r="R28" s="218">
        <v>-43.33</v>
      </c>
      <c r="S28" s="218">
        <v>227735.01</v>
      </c>
      <c r="T28" s="218">
        <v>8666.01</v>
      </c>
      <c r="U28" s="218">
        <v>3822.85</v>
      </c>
      <c r="V28" s="218">
        <v>-84.1</v>
      </c>
      <c r="W28" s="218">
        <v>1050709.54</v>
      </c>
      <c r="X28" s="218">
        <v>1451.96</v>
      </c>
      <c r="Y28" s="218">
        <v>10279.93</v>
      </c>
      <c r="Z28" s="218">
        <v>90608.91</v>
      </c>
      <c r="AA28" s="218">
        <v>225268.62</v>
      </c>
      <c r="AB28" s="218">
        <v>134199.93999999997</v>
      </c>
      <c r="AC28" s="218">
        <v>133900.4</v>
      </c>
      <c r="AD28" s="218">
        <v>0</v>
      </c>
      <c r="AE28" s="218">
        <v>0</v>
      </c>
      <c r="AF28" s="218">
        <v>0</v>
      </c>
      <c r="AG28" s="218">
        <v>0</v>
      </c>
      <c r="AH28" s="218">
        <v>109551.1</v>
      </c>
      <c r="AI28" s="218">
        <v>111273.66000000002</v>
      </c>
      <c r="AJ28" s="218">
        <v>112818.31</v>
      </c>
      <c r="AK28" s="218">
        <v>0</v>
      </c>
      <c r="AL28" s="218">
        <v>827012.03</v>
      </c>
      <c r="AM28" s="218">
        <v>34292.616666666661</v>
      </c>
      <c r="AN28" s="218">
        <v>34292.616666666661</v>
      </c>
      <c r="AO28" s="218">
        <v>34292.616666666661</v>
      </c>
      <c r="AP28" s="218">
        <v>0</v>
      </c>
      <c r="AQ28" s="218">
        <v>0</v>
      </c>
      <c r="AR28" s="218">
        <v>0</v>
      </c>
      <c r="AS28" s="218">
        <f t="shared" si="5"/>
        <v>436520.92</v>
      </c>
      <c r="AT28" s="214">
        <f>IFERROR(VLOOKUP(B28,'3. PP Post Test vs Actuals'!$B$9:$B$26,1,FALSE),0)</f>
        <v>0</v>
      </c>
    </row>
    <row r="29" spans="1:46" x14ac:dyDescent="0.25">
      <c r="A29" s="231" t="s">
        <v>1816</v>
      </c>
      <c r="B29" s="231" t="str">
        <f t="shared" si="0"/>
        <v>252100A</v>
      </c>
      <c r="C29" s="231" t="str">
        <f>IFERROR(VLOOKUP(B29,'Projects FERCs'!$A$8:$B$290,2,FALSE),0)</f>
        <v>Mains - Blanket - King</v>
      </c>
      <c r="D29" s="213" t="s">
        <v>1809</v>
      </c>
      <c r="E29" s="315" t="str">
        <f>IFERROR(VLOOKUP(B29,'Projects FERCs'!$A$8:$C$291,3,FALSE),0)</f>
        <v>Specific As-Builts</v>
      </c>
      <c r="F29" s="215">
        <v>20230131</v>
      </c>
      <c r="G29" s="149" t="str">
        <f t="shared" si="1"/>
        <v>01</v>
      </c>
      <c r="H29" s="149" t="str">
        <f t="shared" si="2"/>
        <v>31</v>
      </c>
      <c r="I29" s="149" t="str">
        <f t="shared" si="3"/>
        <v>2023</v>
      </c>
      <c r="J29" s="149" t="str">
        <f t="shared" si="4"/>
        <v>01/31/2023</v>
      </c>
      <c r="K29" s="218">
        <v>7666.41</v>
      </c>
      <c r="L29" s="218">
        <v>36731.629999999997</v>
      </c>
      <c r="M29" s="218">
        <v>967.91</v>
      </c>
      <c r="N29" s="218">
        <v>39779.39</v>
      </c>
      <c r="O29" s="218">
        <v>11225.43</v>
      </c>
      <c r="P29" s="218">
        <v>25054.59</v>
      </c>
      <c r="Q29" s="218">
        <v>53988.18</v>
      </c>
      <c r="R29" s="218">
        <v>30850.51</v>
      </c>
      <c r="S29" s="218">
        <v>9324.59</v>
      </c>
      <c r="T29" s="218">
        <v>7344.65</v>
      </c>
      <c r="U29" s="218">
        <v>4627.58</v>
      </c>
      <c r="V29" s="218">
        <v>2752.98</v>
      </c>
      <c r="W29" s="218">
        <v>230313.85</v>
      </c>
      <c r="X29" s="218">
        <v>16478.099999999999</v>
      </c>
      <c r="Y29" s="218">
        <v>41523.26</v>
      </c>
      <c r="Z29" s="218">
        <v>68440.490000000005</v>
      </c>
      <c r="AA29" s="218">
        <v>102109.66</v>
      </c>
      <c r="AB29" s="218">
        <v>33588.330000000009</v>
      </c>
      <c r="AC29" s="218">
        <v>33535.670000000006</v>
      </c>
      <c r="AD29" s="218">
        <v>33799.650000000009</v>
      </c>
      <c r="AE29" s="218">
        <v>0</v>
      </c>
      <c r="AF29" s="218">
        <v>33923.620000000003</v>
      </c>
      <c r="AG29" s="218">
        <v>33890.380000000012</v>
      </c>
      <c r="AH29" s="218">
        <v>33106.840000000011</v>
      </c>
      <c r="AI29" s="218">
        <v>33470.270000000011</v>
      </c>
      <c r="AJ29" s="218">
        <v>33796.160000000011</v>
      </c>
      <c r="AK29" s="218">
        <v>34036.470000000008</v>
      </c>
      <c r="AL29" s="218">
        <v>405257.05000000005</v>
      </c>
      <c r="AM29" s="218">
        <v>34109.4</v>
      </c>
      <c r="AN29" s="218">
        <v>34109.4</v>
      </c>
      <c r="AO29" s="218">
        <v>34109.4</v>
      </c>
      <c r="AP29" s="218">
        <v>33914.753333333334</v>
      </c>
      <c r="AQ29" s="218">
        <v>33914.753333333334</v>
      </c>
      <c r="AR29" s="218">
        <v>33914.753333333334</v>
      </c>
      <c r="AS29" s="218">
        <f t="shared" si="5"/>
        <v>338482.2</v>
      </c>
      <c r="AT29" s="214" t="str">
        <f>IFERROR(VLOOKUP(B29,'3. PP Post Test vs Actuals'!$B$9:$B$26,1,FALSE),0)</f>
        <v>252100A</v>
      </c>
    </row>
    <row r="30" spans="1:46" x14ac:dyDescent="0.25">
      <c r="A30" s="231" t="s">
        <v>1817</v>
      </c>
      <c r="B30" s="231" t="str">
        <f t="shared" si="0"/>
        <v>252101R</v>
      </c>
      <c r="C30" s="231" t="str">
        <f>IFERROR(VLOOKUP(B30,'Projects FERCs'!$A$8:$B$290,2,FALSE),0)</f>
        <v>Mains - Blkt Refunds - King</v>
      </c>
      <c r="D30" s="213" t="s">
        <v>1809</v>
      </c>
      <c r="E30" s="315" t="str">
        <f>IFERROR(VLOOKUP(B30,'Projects FERCs'!$A$8:$C$291,3,FALSE),0)</f>
        <v>Blanket As-Builts</v>
      </c>
      <c r="F30" s="215">
        <v>20180101</v>
      </c>
      <c r="G30" s="149" t="str">
        <f t="shared" si="1"/>
        <v>01</v>
      </c>
      <c r="H30" s="149" t="str">
        <f t="shared" si="2"/>
        <v>01</v>
      </c>
      <c r="I30" s="149" t="str">
        <f t="shared" si="3"/>
        <v>2018</v>
      </c>
      <c r="J30" s="149" t="str">
        <f t="shared" si="4"/>
        <v>01/01/2018</v>
      </c>
      <c r="K30" s="218">
        <v>-18466</v>
      </c>
      <c r="L30" s="218">
        <v>0</v>
      </c>
      <c r="M30" s="218">
        <v>-14661</v>
      </c>
      <c r="N30" s="218">
        <v>0</v>
      </c>
      <c r="O30" s="218">
        <v>0</v>
      </c>
      <c r="P30" s="218">
        <v>-7559</v>
      </c>
      <c r="Q30" s="218">
        <v>0</v>
      </c>
      <c r="R30" s="218">
        <v>0</v>
      </c>
      <c r="S30" s="218">
        <v>-2407</v>
      </c>
      <c r="T30" s="218">
        <v>0</v>
      </c>
      <c r="U30" s="218">
        <v>0</v>
      </c>
      <c r="V30" s="218">
        <v>-7413</v>
      </c>
      <c r="W30" s="218">
        <v>-50506</v>
      </c>
      <c r="X30" s="218">
        <v>0</v>
      </c>
      <c r="Y30" s="218">
        <v>0</v>
      </c>
      <c r="Z30" s="218">
        <v>0</v>
      </c>
      <c r="AA30" s="218">
        <v>-714.98500000000001</v>
      </c>
      <c r="AB30" s="218">
        <v>-1274.5632421074999</v>
      </c>
      <c r="AC30" s="218">
        <v>-960.19356746917174</v>
      </c>
      <c r="AD30" s="218">
        <v>-723.34105472712122</v>
      </c>
      <c r="AE30" s="218">
        <v>-2183.0000282574333</v>
      </c>
      <c r="AF30" s="218">
        <v>-545.75000706435833</v>
      </c>
      <c r="AG30" s="218">
        <v>-411.72344763128046</v>
      </c>
      <c r="AH30" s="218">
        <v>-310.10623273390081</v>
      </c>
      <c r="AI30" s="218">
        <v>-233.54605426457621</v>
      </c>
      <c r="AJ30" s="218">
        <v>-175.86438775614883</v>
      </c>
      <c r="AK30" s="218">
        <v>-132.40619907127271</v>
      </c>
      <c r="AL30" s="218">
        <v>-5482.4791928253308</v>
      </c>
      <c r="AM30" s="218">
        <v>-366.3509513490223</v>
      </c>
      <c r="AN30" s="218">
        <v>-542.42115809913139</v>
      </c>
      <c r="AO30" s="218">
        <v>-674.97233748587996</v>
      </c>
      <c r="AP30" s="218">
        <v>-1053.694884460007</v>
      </c>
      <c r="AQ30" s="218">
        <v>-1338.8100468491373</v>
      </c>
      <c r="AR30" s="218">
        <v>-1553.4670540050643</v>
      </c>
      <c r="AS30" s="218">
        <f t="shared" si="5"/>
        <v>-6381.6393060741411</v>
      </c>
      <c r="AT30" s="214">
        <f>IFERROR(VLOOKUP(B30,'3. PP Post Test vs Actuals'!$B$9:$B$26,1,FALSE),0)</f>
        <v>0</v>
      </c>
    </row>
    <row r="31" spans="1:46" x14ac:dyDescent="0.25">
      <c r="A31" s="231" t="s">
        <v>1818</v>
      </c>
      <c r="B31" s="231" t="str">
        <f t="shared" si="0"/>
        <v>252400S</v>
      </c>
      <c r="C31" s="231" t="str">
        <f>IFERROR(VLOOKUP(B31,'Projects FERCs'!$A$8:$B$290,2,FALSE),0)</f>
        <v>Mains-System Improv-King</v>
      </c>
      <c r="D31" s="213" t="s">
        <v>1809</v>
      </c>
      <c r="E31" s="315" t="str">
        <f>IFERROR(VLOOKUP(B31,'Projects FERCs'!$A$8:$C$291,3,FALSE),0)</f>
        <v>Specific As-Builts</v>
      </c>
      <c r="F31" s="215">
        <v>20231231</v>
      </c>
      <c r="G31" s="149" t="str">
        <f t="shared" si="1"/>
        <v>12</v>
      </c>
      <c r="H31" s="149" t="str">
        <f t="shared" si="2"/>
        <v>31</v>
      </c>
      <c r="I31" s="149" t="str">
        <f t="shared" si="3"/>
        <v>2023</v>
      </c>
      <c r="J31" s="149" t="str">
        <f t="shared" si="4"/>
        <v>12/31/2023</v>
      </c>
      <c r="K31" s="218">
        <v>0</v>
      </c>
      <c r="L31" s="218">
        <v>0</v>
      </c>
      <c r="M31" s="218">
        <v>0</v>
      </c>
      <c r="N31" s="218">
        <v>0</v>
      </c>
      <c r="O31" s="218">
        <v>0</v>
      </c>
      <c r="P31" s="218">
        <v>0</v>
      </c>
      <c r="Q31" s="218">
        <v>0</v>
      </c>
      <c r="R31" s="218">
        <v>0</v>
      </c>
      <c r="S31" s="218">
        <v>0</v>
      </c>
      <c r="T31" s="218">
        <v>0</v>
      </c>
      <c r="U31" s="218">
        <v>0</v>
      </c>
      <c r="V31" s="218">
        <v>21740.65</v>
      </c>
      <c r="W31" s="218">
        <v>21740.65</v>
      </c>
      <c r="X31" s="218">
        <v>2397.17</v>
      </c>
      <c r="Y31" s="218">
        <v>1000</v>
      </c>
      <c r="Z31" s="218">
        <v>763.53</v>
      </c>
      <c r="AA31" s="218">
        <v>763.53</v>
      </c>
      <c r="AB31" s="218">
        <v>0</v>
      </c>
      <c r="AC31" s="218">
        <v>0</v>
      </c>
      <c r="AD31" s="218">
        <v>0</v>
      </c>
      <c r="AE31" s="218">
        <v>0</v>
      </c>
      <c r="AF31" s="218">
        <v>0</v>
      </c>
      <c r="AG31" s="218">
        <v>0</v>
      </c>
      <c r="AH31" s="218">
        <v>165800.32999999996</v>
      </c>
      <c r="AI31" s="218">
        <v>0</v>
      </c>
      <c r="AJ31" s="218">
        <v>0</v>
      </c>
      <c r="AK31" s="218">
        <v>0</v>
      </c>
      <c r="AL31" s="218">
        <v>166563.85999999996</v>
      </c>
      <c r="AM31" s="218">
        <v>0</v>
      </c>
      <c r="AN31" s="218">
        <v>0</v>
      </c>
      <c r="AO31" s="218">
        <v>0</v>
      </c>
      <c r="AP31" s="218">
        <v>0</v>
      </c>
      <c r="AQ31" s="218">
        <v>0</v>
      </c>
      <c r="AR31" s="218">
        <v>0</v>
      </c>
      <c r="AS31" s="218">
        <f t="shared" si="5"/>
        <v>165800.32999999996</v>
      </c>
      <c r="AT31" s="214">
        <f>IFERROR(VLOOKUP(B31,'3. PP Post Test vs Actuals'!$B$9:$B$26,1,FALSE),0)</f>
        <v>0</v>
      </c>
    </row>
    <row r="32" spans="1:46" x14ac:dyDescent="0.25">
      <c r="A32" s="231" t="s">
        <v>1819</v>
      </c>
      <c r="B32" s="231" t="str">
        <f t="shared" si="0"/>
        <v>252401S</v>
      </c>
      <c r="C32" s="231" t="str">
        <f>IFERROR(VLOOKUP(B32,'Projects FERCs'!$A$8:$B$290,2,FALSE),0)</f>
        <v>PVC Replacement - LH</v>
      </c>
      <c r="D32" s="213" t="s">
        <v>1809</v>
      </c>
      <c r="E32" s="315" t="str">
        <f>IFERROR(VLOOKUP(B32,'Projects FERCs'!$A$8:$C$291,3,FALSE),0)</f>
        <v>Specific As-Builts</v>
      </c>
      <c r="F32" s="215">
        <v>20191107</v>
      </c>
      <c r="G32" s="149" t="str">
        <f t="shared" si="1"/>
        <v>11</v>
      </c>
      <c r="H32" s="149" t="str">
        <f t="shared" si="2"/>
        <v>07</v>
      </c>
      <c r="I32" s="149" t="str">
        <f t="shared" si="3"/>
        <v>2019</v>
      </c>
      <c r="J32" s="149" t="str">
        <f t="shared" si="4"/>
        <v>11/07/2019</v>
      </c>
      <c r="K32" s="218">
        <v>0</v>
      </c>
      <c r="L32" s="218">
        <v>0</v>
      </c>
      <c r="M32" s="218">
        <v>0</v>
      </c>
      <c r="N32" s="218">
        <v>0</v>
      </c>
      <c r="O32" s="218">
        <v>0</v>
      </c>
      <c r="P32" s="218">
        <v>754.4</v>
      </c>
      <c r="Q32" s="218">
        <v>40.76</v>
      </c>
      <c r="R32" s="218">
        <v>0</v>
      </c>
      <c r="S32" s="218">
        <v>0</v>
      </c>
      <c r="T32" s="218">
        <v>0</v>
      </c>
      <c r="U32" s="218">
        <v>0</v>
      </c>
      <c r="V32" s="218">
        <v>0</v>
      </c>
      <c r="W32" s="218">
        <v>795.16</v>
      </c>
      <c r="X32" s="218">
        <v>0</v>
      </c>
      <c r="Y32" s="218">
        <v>0</v>
      </c>
      <c r="Z32" s="218">
        <v>3849.02</v>
      </c>
      <c r="AA32" s="218">
        <v>3849.02</v>
      </c>
      <c r="AB32" s="218">
        <v>0</v>
      </c>
      <c r="AC32" s="218">
        <v>0</v>
      </c>
      <c r="AD32" s="218">
        <v>0</v>
      </c>
      <c r="AE32" s="218">
        <v>0</v>
      </c>
      <c r="AF32" s="218">
        <v>0</v>
      </c>
      <c r="AG32" s="218">
        <v>0</v>
      </c>
      <c r="AH32" s="218">
        <v>0</v>
      </c>
      <c r="AI32" s="218">
        <v>0</v>
      </c>
      <c r="AJ32" s="218">
        <v>0</v>
      </c>
      <c r="AK32" s="218">
        <v>0</v>
      </c>
      <c r="AL32" s="218">
        <v>3849.02</v>
      </c>
      <c r="AM32" s="218">
        <v>0</v>
      </c>
      <c r="AN32" s="218">
        <v>0</v>
      </c>
      <c r="AO32" s="218">
        <v>0</v>
      </c>
      <c r="AP32" s="218">
        <v>0</v>
      </c>
      <c r="AQ32" s="218">
        <v>0</v>
      </c>
      <c r="AR32" s="218">
        <v>0</v>
      </c>
      <c r="AS32" s="218">
        <f t="shared" si="5"/>
        <v>0</v>
      </c>
      <c r="AT32" s="214">
        <f>IFERROR(VLOOKUP(B32,'3. PP Post Test vs Actuals'!$B$9:$B$26,1,FALSE),0)</f>
        <v>0</v>
      </c>
    </row>
    <row r="33" spans="1:46" x14ac:dyDescent="0.25">
      <c r="A33" s="231" t="s">
        <v>1820</v>
      </c>
      <c r="B33" s="231" t="str">
        <f t="shared" si="0"/>
        <v>252402S</v>
      </c>
      <c r="C33" s="231" t="str">
        <f>IFERROR(VLOOKUP(B33,'Projects FERCs'!$A$8:$B$290,2,FALSE),0)</f>
        <v>Drisco Pipe Replacement</v>
      </c>
      <c r="D33" s="213" t="s">
        <v>1809</v>
      </c>
      <c r="E33" s="315" t="str">
        <f>IFERROR(VLOOKUP(B33,'Projects FERCs'!$A$8:$C$291,3,FALSE),0)</f>
        <v>Blanket As-Builts</v>
      </c>
      <c r="F33" s="215">
        <v>20180101</v>
      </c>
      <c r="G33" s="149" t="str">
        <f t="shared" si="1"/>
        <v>01</v>
      </c>
      <c r="H33" s="149" t="str">
        <f t="shared" si="2"/>
        <v>01</v>
      </c>
      <c r="I33" s="149" t="str">
        <f t="shared" si="3"/>
        <v>2018</v>
      </c>
      <c r="J33" s="149" t="str">
        <f t="shared" si="4"/>
        <v>01/01/2018</v>
      </c>
      <c r="K33" s="218">
        <v>95474.91</v>
      </c>
      <c r="L33" s="218">
        <v>386433.4</v>
      </c>
      <c r="M33" s="218">
        <v>525106.44999999995</v>
      </c>
      <c r="N33" s="218">
        <v>-13844.09</v>
      </c>
      <c r="O33" s="218">
        <v>349244.55</v>
      </c>
      <c r="P33" s="218">
        <v>454945.11</v>
      </c>
      <c r="Q33" s="218">
        <v>238425.65</v>
      </c>
      <c r="R33" s="218">
        <v>104387.91</v>
      </c>
      <c r="S33" s="218">
        <v>331031.06</v>
      </c>
      <c r="T33" s="218">
        <v>215666.39</v>
      </c>
      <c r="U33" s="218">
        <v>-46493.24</v>
      </c>
      <c r="V33" s="218">
        <v>181625.97</v>
      </c>
      <c r="W33" s="218">
        <v>2822004.0700000003</v>
      </c>
      <c r="X33" s="218">
        <v>118587.55</v>
      </c>
      <c r="Y33" s="218">
        <v>275925.5</v>
      </c>
      <c r="Z33" s="218">
        <v>22404.77</v>
      </c>
      <c r="AA33" s="218">
        <v>217301.58000000005</v>
      </c>
      <c r="AB33" s="218">
        <v>194730.06000000008</v>
      </c>
      <c r="AC33" s="218">
        <v>194621.42000000004</v>
      </c>
      <c r="AD33" s="218">
        <v>195165.93000000005</v>
      </c>
      <c r="AE33" s="218">
        <v>0</v>
      </c>
      <c r="AF33" s="218">
        <v>195421.64000000007</v>
      </c>
      <c r="AG33" s="218">
        <v>195353.08000000005</v>
      </c>
      <c r="AH33" s="218">
        <v>193736.86000000007</v>
      </c>
      <c r="AI33" s="218">
        <v>194486.52000000008</v>
      </c>
      <c r="AJ33" s="218">
        <v>195158.75000000006</v>
      </c>
      <c r="AK33" s="218">
        <v>195654.43000000005</v>
      </c>
      <c r="AL33" s="218">
        <v>1971630.2700000005</v>
      </c>
      <c r="AM33" s="218">
        <v>195724.84999999998</v>
      </c>
      <c r="AN33" s="218">
        <v>195724.84999999998</v>
      </c>
      <c r="AO33" s="218">
        <v>195724.84999999998</v>
      </c>
      <c r="AP33" s="218">
        <v>195324.75333333333</v>
      </c>
      <c r="AQ33" s="218">
        <v>195324.75333333333</v>
      </c>
      <c r="AR33" s="218">
        <v>195324.75333333333</v>
      </c>
      <c r="AS33" s="218">
        <f t="shared" si="5"/>
        <v>1952185.37</v>
      </c>
      <c r="AT33" s="214">
        <f>IFERROR(VLOOKUP(B33,'3. PP Post Test vs Actuals'!$B$9:$B$26,1,FALSE),0)</f>
        <v>0</v>
      </c>
    </row>
    <row r="34" spans="1:46" x14ac:dyDescent="0.25">
      <c r="A34" s="231" t="s">
        <v>1821</v>
      </c>
      <c r="B34" s="231" t="str">
        <f t="shared" si="0"/>
        <v>252403S</v>
      </c>
      <c r="C34" s="231" t="str">
        <f>IFERROR(VLOOKUP(B34,'Projects FERCs'!$A$8:$B$290,2,FALSE),0)</f>
        <v>Main/Services PVC Replace LHC</v>
      </c>
      <c r="D34" s="213" t="s">
        <v>1809</v>
      </c>
      <c r="E34" s="315" t="str">
        <f>IFERROR(VLOOKUP(B34,'Projects FERCs'!$A$8:$C$291,3,FALSE),0)</f>
        <v>Specific As-Builts</v>
      </c>
      <c r="F34" s="215">
        <v>20240304</v>
      </c>
      <c r="G34" s="149" t="str">
        <f t="shared" si="1"/>
        <v>03</v>
      </c>
      <c r="H34" s="149" t="str">
        <f t="shared" si="2"/>
        <v>04</v>
      </c>
      <c r="I34" s="149" t="str">
        <f t="shared" si="3"/>
        <v>2024</v>
      </c>
      <c r="J34" s="149" t="str">
        <f t="shared" si="4"/>
        <v>03/04/2024</v>
      </c>
      <c r="K34" s="218">
        <v>0</v>
      </c>
      <c r="L34" s="218">
        <v>8613.18</v>
      </c>
      <c r="M34" s="218">
        <v>-2620.34</v>
      </c>
      <c r="N34" s="218">
        <v>0</v>
      </c>
      <c r="O34" s="218">
        <v>2504.11</v>
      </c>
      <c r="P34" s="218">
        <v>1517.14</v>
      </c>
      <c r="Q34" s="218">
        <v>789.66</v>
      </c>
      <c r="R34" s="218">
        <v>5178.4799999999996</v>
      </c>
      <c r="S34" s="218">
        <v>336.96</v>
      </c>
      <c r="T34" s="218">
        <v>154144.10999999999</v>
      </c>
      <c r="U34" s="218">
        <v>210258.83</v>
      </c>
      <c r="V34" s="218">
        <v>173023.85</v>
      </c>
      <c r="W34" s="218">
        <v>553745.97999999986</v>
      </c>
      <c r="X34" s="218">
        <v>71616.460000000006</v>
      </c>
      <c r="Y34" s="218">
        <v>20210.32</v>
      </c>
      <c r="Z34" s="218">
        <v>307194.83</v>
      </c>
      <c r="AA34" s="218">
        <v>418607.42000000004</v>
      </c>
      <c r="AB34" s="218">
        <v>111356.45</v>
      </c>
      <c r="AC34" s="218">
        <v>111319.87</v>
      </c>
      <c r="AD34" s="218">
        <v>111503.2</v>
      </c>
      <c r="AE34" s="218">
        <v>0</v>
      </c>
      <c r="AF34" s="218">
        <v>111589.28</v>
      </c>
      <c r="AG34" s="218">
        <v>111566.20999999999</v>
      </c>
      <c r="AH34" s="218">
        <v>111022.05999999998</v>
      </c>
      <c r="AI34" s="218">
        <v>111274.44999999998</v>
      </c>
      <c r="AJ34" s="218">
        <v>111500.78</v>
      </c>
      <c r="AK34" s="218">
        <v>111667.66</v>
      </c>
      <c r="AL34" s="218">
        <v>1421407.38</v>
      </c>
      <c r="AM34" s="218">
        <v>111695.06999999995</v>
      </c>
      <c r="AN34" s="218">
        <v>111695.06999999995</v>
      </c>
      <c r="AO34" s="218">
        <v>111695.06999999995</v>
      </c>
      <c r="AP34" s="218">
        <v>111560.29666666665</v>
      </c>
      <c r="AQ34" s="218">
        <v>111560.29666666665</v>
      </c>
      <c r="AR34" s="218">
        <v>111560.29666666665</v>
      </c>
      <c r="AS34" s="218">
        <f t="shared" si="5"/>
        <v>1115231.0499999998</v>
      </c>
      <c r="AT34" s="214">
        <f>IFERROR(VLOOKUP(B34,'3. PP Post Test vs Actuals'!$B$9:$B$26,1,FALSE),0)</f>
        <v>0</v>
      </c>
    </row>
    <row r="35" spans="1:46" x14ac:dyDescent="0.25">
      <c r="A35" s="231" t="s">
        <v>1822</v>
      </c>
      <c r="B35" s="231" t="str">
        <f t="shared" si="0"/>
        <v>252404S</v>
      </c>
      <c r="C35" s="231" t="str">
        <f>IFERROR(VLOOKUP(B35,'Projects FERCs'!$A$8:$B$290,2,FALSE),0)</f>
        <v>Main &amp; Services PVC Repl KNG</v>
      </c>
      <c r="D35" s="213" t="s">
        <v>1809</v>
      </c>
      <c r="E35" s="315" t="str">
        <f>IFERROR(VLOOKUP(B35,'Projects FERCs'!$A$8:$C$291,3,FALSE),0)</f>
        <v>Specific As-Builts</v>
      </c>
      <c r="F35" s="215">
        <v>20260101</v>
      </c>
      <c r="G35" s="149" t="str">
        <f t="shared" si="1"/>
        <v>01</v>
      </c>
      <c r="H35" s="149" t="str">
        <f t="shared" si="2"/>
        <v>01</v>
      </c>
      <c r="I35" s="149" t="str">
        <f t="shared" si="3"/>
        <v>2026</v>
      </c>
      <c r="J35" s="149" t="str">
        <f t="shared" si="4"/>
        <v>01/01/2026</v>
      </c>
      <c r="K35" s="218">
        <v>14147.56</v>
      </c>
      <c r="L35" s="218">
        <v>8511.83</v>
      </c>
      <c r="M35" s="218">
        <v>7281.23</v>
      </c>
      <c r="N35" s="218">
        <v>10908.39</v>
      </c>
      <c r="O35" s="218">
        <v>14493.61</v>
      </c>
      <c r="P35" s="218">
        <v>11694.45</v>
      </c>
      <c r="Q35" s="218">
        <v>5382.98</v>
      </c>
      <c r="R35" s="218">
        <v>27155.15</v>
      </c>
      <c r="S35" s="218">
        <v>6264.79</v>
      </c>
      <c r="T35" s="218">
        <v>14442.66</v>
      </c>
      <c r="U35" s="218">
        <v>5262.91</v>
      </c>
      <c r="V35" s="218">
        <v>12662.07</v>
      </c>
      <c r="W35" s="218">
        <v>138207.63</v>
      </c>
      <c r="X35" s="218">
        <v>7043.23</v>
      </c>
      <c r="Y35" s="218">
        <v>48401.51</v>
      </c>
      <c r="Z35" s="218">
        <v>3528.08</v>
      </c>
      <c r="AA35" s="218">
        <v>47497.020000000011</v>
      </c>
      <c r="AB35" s="218">
        <v>43900.640000000007</v>
      </c>
      <c r="AC35" s="218">
        <v>43856.140000000007</v>
      </c>
      <c r="AD35" s="218">
        <v>44079.19</v>
      </c>
      <c r="AE35" s="218">
        <v>0</v>
      </c>
      <c r="AF35" s="218">
        <v>44183.94</v>
      </c>
      <c r="AG35" s="218">
        <v>44155.850000000013</v>
      </c>
      <c r="AH35" s="218">
        <v>43493.780000000006</v>
      </c>
      <c r="AI35" s="218">
        <v>43800.880000000005</v>
      </c>
      <c r="AJ35" s="218">
        <v>44076.260000000009</v>
      </c>
      <c r="AK35" s="218">
        <v>44279.3</v>
      </c>
      <c r="AL35" s="218">
        <v>443323.00000000006</v>
      </c>
      <c r="AM35" s="218">
        <v>44302.506666666661</v>
      </c>
      <c r="AN35" s="218">
        <v>44302.506666666661</v>
      </c>
      <c r="AO35" s="218">
        <v>44302.506666666661</v>
      </c>
      <c r="AP35" s="218">
        <v>44138.610000000008</v>
      </c>
      <c r="AQ35" s="218">
        <v>44138.610000000008</v>
      </c>
      <c r="AR35" s="218">
        <v>44138.610000000008</v>
      </c>
      <c r="AS35" s="218">
        <f t="shared" si="5"/>
        <v>440973.57000000007</v>
      </c>
      <c r="AT35" s="214">
        <f>IFERROR(VLOOKUP(B35,'3. PP Post Test vs Actuals'!$B$9:$B$26,1,FALSE),0)</f>
        <v>0</v>
      </c>
    </row>
    <row r="36" spans="1:46" x14ac:dyDescent="0.25">
      <c r="A36" s="231" t="s">
        <v>1823</v>
      </c>
      <c r="B36" s="231" t="str">
        <f t="shared" si="0"/>
        <v>252405S</v>
      </c>
      <c r="C36" s="231" t="str">
        <f>IFERROR(VLOOKUP(B36,'Projects FERCs'!$A$8:$B$290,2,FALSE),0)</f>
        <v>Services PVC Replacement LHC</v>
      </c>
      <c r="D36" s="213" t="s">
        <v>1809</v>
      </c>
      <c r="E36" s="315" t="str">
        <f>IFERROR(VLOOKUP(B36,'Projects FERCs'!$A$8:$C$291,3,FALSE),0)</f>
        <v>Specific As-Builts</v>
      </c>
      <c r="F36" s="215">
        <v>20300710</v>
      </c>
      <c r="G36" s="149" t="str">
        <f t="shared" si="1"/>
        <v>07</v>
      </c>
      <c r="H36" s="149" t="str">
        <f t="shared" si="2"/>
        <v>10</v>
      </c>
      <c r="I36" s="149" t="str">
        <f t="shared" si="3"/>
        <v>2030</v>
      </c>
      <c r="J36" s="149" t="str">
        <f t="shared" si="4"/>
        <v>07/10/2030</v>
      </c>
      <c r="K36" s="218">
        <v>40474.67</v>
      </c>
      <c r="L36" s="218">
        <v>79236.36</v>
      </c>
      <c r="M36" s="218">
        <v>46141.68</v>
      </c>
      <c r="N36" s="218">
        <v>61319.95</v>
      </c>
      <c r="O36" s="218">
        <v>95315.839999999997</v>
      </c>
      <c r="P36" s="218">
        <v>99833.279999999999</v>
      </c>
      <c r="Q36" s="218">
        <v>82176.78</v>
      </c>
      <c r="R36" s="218">
        <v>77557.919999999998</v>
      </c>
      <c r="S36" s="218">
        <v>271704.90999999997</v>
      </c>
      <c r="T36" s="218">
        <v>17551.240000000002</v>
      </c>
      <c r="U36" s="218">
        <v>68064.83</v>
      </c>
      <c r="V36" s="218">
        <v>127227.77</v>
      </c>
      <c r="W36" s="218">
        <v>1066605.23</v>
      </c>
      <c r="X36" s="218">
        <v>170929.58</v>
      </c>
      <c r="Y36" s="218">
        <v>271323.74</v>
      </c>
      <c r="Z36" s="218">
        <v>75905.66</v>
      </c>
      <c r="AA36" s="218">
        <v>162382.63</v>
      </c>
      <c r="AB36" s="218">
        <v>86409.61</v>
      </c>
      <c r="AC36" s="218">
        <v>86365.739999999991</v>
      </c>
      <c r="AD36" s="218">
        <v>86585.670000000013</v>
      </c>
      <c r="AE36" s="218">
        <v>0</v>
      </c>
      <c r="AF36" s="218">
        <v>86688.960000000006</v>
      </c>
      <c r="AG36" s="218">
        <v>86661.25</v>
      </c>
      <c r="AH36" s="218">
        <v>86008.449999999983</v>
      </c>
      <c r="AI36" s="218">
        <v>86311.23000000001</v>
      </c>
      <c r="AJ36" s="218">
        <v>86582.76999999999</v>
      </c>
      <c r="AK36" s="218">
        <v>86782.98</v>
      </c>
      <c r="AL36" s="218">
        <v>940779.29</v>
      </c>
      <c r="AM36" s="218">
        <v>81018.333333333343</v>
      </c>
      <c r="AN36" s="218">
        <v>81018.333333333343</v>
      </c>
      <c r="AO36" s="218">
        <v>81018.333333333343</v>
      </c>
      <c r="AP36" s="218">
        <v>80867.53333333334</v>
      </c>
      <c r="AQ36" s="218">
        <v>80867.53333333334</v>
      </c>
      <c r="AR36" s="218">
        <v>80867.53333333334</v>
      </c>
      <c r="AS36" s="218">
        <f t="shared" si="5"/>
        <v>831343.03</v>
      </c>
      <c r="AT36" s="214">
        <f>IFERROR(VLOOKUP(B36,'3. PP Post Test vs Actuals'!$B$9:$B$26,1,FALSE),0)</f>
        <v>0</v>
      </c>
    </row>
    <row r="37" spans="1:46" x14ac:dyDescent="0.25">
      <c r="A37" s="231" t="s">
        <v>1824</v>
      </c>
      <c r="B37" s="231" t="str">
        <f t="shared" si="0"/>
        <v>252406S</v>
      </c>
      <c r="C37" s="231" t="str">
        <f>IFERROR(VLOOKUP(B37,'Projects FERCs'!$A$8:$B$290,2,FALSE),0)</f>
        <v>Mains PVC Replacement KNG</v>
      </c>
      <c r="D37" s="213" t="s">
        <v>1809</v>
      </c>
      <c r="E37" s="315" t="str">
        <f>IFERROR(VLOOKUP(B37,'Projects FERCs'!$A$8:$C$291,3,FALSE),0)</f>
        <v>Specific As-Builts</v>
      </c>
      <c r="F37" s="215">
        <v>20240311</v>
      </c>
      <c r="G37" s="149" t="str">
        <f t="shared" si="1"/>
        <v>03</v>
      </c>
      <c r="H37" s="149" t="str">
        <f t="shared" si="2"/>
        <v>11</v>
      </c>
      <c r="I37" s="149" t="str">
        <f t="shared" si="3"/>
        <v>2024</v>
      </c>
      <c r="J37" s="149" t="str">
        <f t="shared" si="4"/>
        <v>03/11/2024</v>
      </c>
      <c r="K37" s="218">
        <v>231511.5</v>
      </c>
      <c r="L37" s="218">
        <v>272172.96000000002</v>
      </c>
      <c r="M37" s="218">
        <v>140632.48000000001</v>
      </c>
      <c r="N37" s="218">
        <v>152511.56</v>
      </c>
      <c r="O37" s="218">
        <v>152057.45000000001</v>
      </c>
      <c r="P37" s="218">
        <v>55944.2</v>
      </c>
      <c r="Q37" s="218">
        <v>120484.51</v>
      </c>
      <c r="R37" s="218">
        <v>156486.74</v>
      </c>
      <c r="S37" s="218">
        <v>224602.39</v>
      </c>
      <c r="T37" s="218">
        <v>113988.97</v>
      </c>
      <c r="U37" s="218">
        <v>86575.59</v>
      </c>
      <c r="V37" s="218">
        <v>159714.38</v>
      </c>
      <c r="W37" s="218">
        <v>1866682.73</v>
      </c>
      <c r="X37" s="218">
        <v>139953.76</v>
      </c>
      <c r="Y37" s="218">
        <v>162139.56</v>
      </c>
      <c r="Z37" s="218">
        <v>119382.62</v>
      </c>
      <c r="AA37" s="218">
        <v>238533.24</v>
      </c>
      <c r="AB37" s="218">
        <v>119096.31999999998</v>
      </c>
      <c r="AC37" s="218">
        <v>119060.92999999998</v>
      </c>
      <c r="AD37" s="218">
        <v>119238.29999999999</v>
      </c>
      <c r="AE37" s="218">
        <v>0</v>
      </c>
      <c r="AF37" s="218">
        <v>119321.58999999998</v>
      </c>
      <c r="AG37" s="218">
        <v>119299.25999999998</v>
      </c>
      <c r="AH37" s="218">
        <v>118772.77999999998</v>
      </c>
      <c r="AI37" s="218">
        <v>119016.97999999998</v>
      </c>
      <c r="AJ37" s="218">
        <v>119235.95999999998</v>
      </c>
      <c r="AK37" s="218">
        <v>119397.40999999997</v>
      </c>
      <c r="AL37" s="218">
        <v>1310972.7699999998</v>
      </c>
      <c r="AM37" s="218">
        <v>119421.19333333334</v>
      </c>
      <c r="AN37" s="218">
        <v>119421.19333333334</v>
      </c>
      <c r="AO37" s="218">
        <v>119421.19333333334</v>
      </c>
      <c r="AP37" s="218">
        <v>119290.80999999998</v>
      </c>
      <c r="AQ37" s="218">
        <v>119290.80999999998</v>
      </c>
      <c r="AR37" s="218">
        <v>119290.80999999998</v>
      </c>
      <c r="AS37" s="218">
        <f t="shared" si="5"/>
        <v>1192559.1399999997</v>
      </c>
      <c r="AT37" s="214">
        <f>IFERROR(VLOOKUP(B37,'3. PP Post Test vs Actuals'!$B$9:$B$26,1,FALSE),0)</f>
        <v>0</v>
      </c>
    </row>
    <row r="38" spans="1:46" x14ac:dyDescent="0.25">
      <c r="A38" s="231" t="s">
        <v>1825</v>
      </c>
      <c r="B38" s="231" t="str">
        <f t="shared" si="0"/>
        <v>252500B</v>
      </c>
      <c r="C38" s="231" t="str">
        <f>IFERROR(VLOOKUP(B38,'Projects FERCs'!$A$8:$B$290,2,FALSE),0)</f>
        <v>PI Mains - Kingman</v>
      </c>
      <c r="D38" s="213" t="s">
        <v>1809</v>
      </c>
      <c r="E38" s="315" t="str">
        <f>IFERROR(VLOOKUP(B38,'Projects FERCs'!$A$8:$C$291,3,FALSE),0)</f>
        <v>Specific As-Builts</v>
      </c>
      <c r="F38" s="215">
        <v>20241231</v>
      </c>
      <c r="G38" s="149" t="str">
        <f t="shared" si="1"/>
        <v>12</v>
      </c>
      <c r="H38" s="149" t="str">
        <f t="shared" si="2"/>
        <v>31</v>
      </c>
      <c r="I38" s="149" t="str">
        <f t="shared" si="3"/>
        <v>2024</v>
      </c>
      <c r="J38" s="149" t="str">
        <f t="shared" si="4"/>
        <v>12/31/2024</v>
      </c>
      <c r="K38" s="218">
        <v>0</v>
      </c>
      <c r="L38" s="218">
        <v>0</v>
      </c>
      <c r="M38" s="218">
        <v>0</v>
      </c>
      <c r="N38" s="218">
        <v>0</v>
      </c>
      <c r="O38" s="218">
        <v>0</v>
      </c>
      <c r="P38" s="218">
        <v>0</v>
      </c>
      <c r="Q38" s="218">
        <v>6917.06</v>
      </c>
      <c r="R38" s="218">
        <v>-869.16</v>
      </c>
      <c r="S38" s="218">
        <v>742.94</v>
      </c>
      <c r="T38" s="218">
        <v>109.68</v>
      </c>
      <c r="U38" s="218">
        <v>0</v>
      </c>
      <c r="V38" s="218">
        <v>0</v>
      </c>
      <c r="W38" s="218">
        <v>6900.52</v>
      </c>
      <c r="X38" s="218">
        <v>0</v>
      </c>
      <c r="Y38" s="218">
        <v>0</v>
      </c>
      <c r="Z38" s="218">
        <v>0</v>
      </c>
      <c r="AA38" s="218">
        <v>0</v>
      </c>
      <c r="AB38" s="218">
        <v>0</v>
      </c>
      <c r="AC38" s="218">
        <v>0</v>
      </c>
      <c r="AD38" s="218">
        <v>0</v>
      </c>
      <c r="AE38" s="218">
        <v>12240.381105232138</v>
      </c>
      <c r="AF38" s="218">
        <v>0</v>
      </c>
      <c r="AG38" s="218">
        <v>0</v>
      </c>
      <c r="AH38" s="218">
        <v>0</v>
      </c>
      <c r="AI38" s="218">
        <v>0</v>
      </c>
      <c r="AJ38" s="218">
        <v>0</v>
      </c>
      <c r="AK38" s="218">
        <v>30895.288679391302</v>
      </c>
      <c r="AL38" s="218">
        <v>30895.288679391302</v>
      </c>
      <c r="AM38" s="218">
        <v>3060.9566666666665</v>
      </c>
      <c r="AN38" s="218">
        <v>3060.9566666666665</v>
      </c>
      <c r="AO38" s="218">
        <v>3060.9566666666665</v>
      </c>
      <c r="AP38" s="218">
        <v>3044.5099999999998</v>
      </c>
      <c r="AQ38" s="218">
        <v>3044.5099999999998</v>
      </c>
      <c r="AR38" s="218">
        <v>3044.5099999999998</v>
      </c>
      <c r="AS38" s="218">
        <f t="shared" si="5"/>
        <v>49211.6886793913</v>
      </c>
      <c r="AT38" s="214">
        <f>IFERROR(VLOOKUP(B38,'3. PP Post Test vs Actuals'!$B$9:$B$26,1,FALSE),0)</f>
        <v>0</v>
      </c>
    </row>
    <row r="39" spans="1:46" x14ac:dyDescent="0.25">
      <c r="A39" s="231" t="s">
        <v>1826</v>
      </c>
      <c r="B39" s="231" t="str">
        <f t="shared" si="0"/>
        <v>252501B</v>
      </c>
      <c r="C39" s="231" t="str">
        <f>IFERROR(VLOOKUP(B39,'Projects FERCs'!$A$8:$B$290,2,FALSE),0)</f>
        <v>PI Mains - Lake Havasu</v>
      </c>
      <c r="D39" s="213" t="s">
        <v>1809</v>
      </c>
      <c r="E39" s="315" t="str">
        <f>IFERROR(VLOOKUP(B39,'Projects FERCs'!$A$8:$C$291,3,FALSE),0)</f>
        <v>Specific As-Builts</v>
      </c>
      <c r="F39" s="215">
        <v>20241231</v>
      </c>
      <c r="G39" s="149" t="str">
        <f t="shared" si="1"/>
        <v>12</v>
      </c>
      <c r="H39" s="149" t="str">
        <f t="shared" si="2"/>
        <v>31</v>
      </c>
      <c r="I39" s="149" t="str">
        <f t="shared" si="3"/>
        <v>2024</v>
      </c>
      <c r="J39" s="149" t="str">
        <f t="shared" si="4"/>
        <v>12/31/2024</v>
      </c>
      <c r="K39" s="218">
        <v>0</v>
      </c>
      <c r="L39" s="218">
        <v>0</v>
      </c>
      <c r="M39" s="218">
        <v>0</v>
      </c>
      <c r="N39" s="218">
        <v>0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8">
        <v>0</v>
      </c>
      <c r="W39" s="218">
        <v>0</v>
      </c>
      <c r="X39" s="218">
        <v>0</v>
      </c>
      <c r="Y39" s="218">
        <v>0</v>
      </c>
      <c r="Z39" s="218">
        <v>0</v>
      </c>
      <c r="AA39" s="218">
        <v>0</v>
      </c>
      <c r="AB39" s="218">
        <v>0</v>
      </c>
      <c r="AC39" s="218">
        <v>0</v>
      </c>
      <c r="AD39" s="218">
        <v>0</v>
      </c>
      <c r="AE39" s="218">
        <v>12142.919689025664</v>
      </c>
      <c r="AF39" s="218">
        <v>0</v>
      </c>
      <c r="AG39" s="218">
        <v>0</v>
      </c>
      <c r="AH39" s="218">
        <v>0</v>
      </c>
      <c r="AI39" s="218">
        <v>0</v>
      </c>
      <c r="AJ39" s="218">
        <v>0</v>
      </c>
      <c r="AK39" s="218">
        <v>30648.907288986513</v>
      </c>
      <c r="AL39" s="218">
        <v>30648.907288986513</v>
      </c>
      <c r="AM39" s="218">
        <v>3035.8033333333337</v>
      </c>
      <c r="AN39" s="218">
        <v>3035.8033333333337</v>
      </c>
      <c r="AO39" s="218">
        <v>3035.8033333333337</v>
      </c>
      <c r="AP39" s="218">
        <v>3019.7133333333331</v>
      </c>
      <c r="AQ39" s="218">
        <v>3019.7133333333331</v>
      </c>
      <c r="AR39" s="218">
        <v>3019.7133333333331</v>
      </c>
      <c r="AS39" s="218">
        <f t="shared" si="5"/>
        <v>48815.457288986516</v>
      </c>
      <c r="AT39" s="214">
        <f>IFERROR(VLOOKUP(B39,'3. PP Post Test vs Actuals'!$B$9:$B$26,1,FALSE),0)</f>
        <v>0</v>
      </c>
    </row>
    <row r="40" spans="1:46" x14ac:dyDescent="0.25">
      <c r="A40" s="231" t="s">
        <v>1827</v>
      </c>
      <c r="B40" s="231" t="str">
        <f t="shared" si="0"/>
        <v>253100A</v>
      </c>
      <c r="C40" s="231" t="str">
        <f>IFERROR(VLOOKUP(B40,'Projects FERCs'!$A$8:$B$290,2,FALSE),0)</f>
        <v>Mains - Blanket - Pres</v>
      </c>
      <c r="D40" s="213" t="s">
        <v>1809</v>
      </c>
      <c r="E40" s="315" t="str">
        <f>IFERROR(VLOOKUP(B40,'Projects FERCs'!$A$8:$C$291,3,FALSE),0)</f>
        <v>Specific As-Builts</v>
      </c>
      <c r="F40" s="215">
        <v>20240430</v>
      </c>
      <c r="G40" s="149" t="str">
        <f t="shared" si="1"/>
        <v>04</v>
      </c>
      <c r="H40" s="149" t="str">
        <f t="shared" si="2"/>
        <v>30</v>
      </c>
      <c r="I40" s="149" t="str">
        <f t="shared" si="3"/>
        <v>2024</v>
      </c>
      <c r="J40" s="149" t="str">
        <f t="shared" si="4"/>
        <v>04/30/2024</v>
      </c>
      <c r="K40" s="218">
        <v>16049.13</v>
      </c>
      <c r="L40" s="218">
        <v>-4480.45</v>
      </c>
      <c r="M40" s="218">
        <v>651.03</v>
      </c>
      <c r="N40" s="218">
        <v>10168.290000000001</v>
      </c>
      <c r="O40" s="218">
        <v>26580.55</v>
      </c>
      <c r="P40" s="218">
        <v>117017.72</v>
      </c>
      <c r="Q40" s="218">
        <v>44368.69</v>
      </c>
      <c r="R40" s="218">
        <v>42754.080000000002</v>
      </c>
      <c r="S40" s="218">
        <v>39479.370000000003</v>
      </c>
      <c r="T40" s="218">
        <v>19232.240000000002</v>
      </c>
      <c r="U40" s="218">
        <v>45412.86</v>
      </c>
      <c r="V40" s="218">
        <v>12027.26</v>
      </c>
      <c r="W40" s="218">
        <v>369260.77</v>
      </c>
      <c r="X40" s="218">
        <v>121193.87</v>
      </c>
      <c r="Y40" s="218">
        <v>27022.18</v>
      </c>
      <c r="Z40" s="218">
        <v>428122.25</v>
      </c>
      <c r="AA40" s="218">
        <v>0</v>
      </c>
      <c r="AB40" s="218">
        <v>581987.95891394664</v>
      </c>
      <c r="AC40" s="218">
        <v>75729.84</v>
      </c>
      <c r="AD40" s="218">
        <v>75940.61</v>
      </c>
      <c r="AE40" s="218">
        <v>0</v>
      </c>
      <c r="AF40" s="218">
        <v>76039.599999999991</v>
      </c>
      <c r="AG40" s="218">
        <v>76013.070000000007</v>
      </c>
      <c r="AH40" s="218">
        <v>75387.38</v>
      </c>
      <c r="AI40" s="218">
        <v>75677.59</v>
      </c>
      <c r="AJ40" s="218">
        <v>75937.83</v>
      </c>
      <c r="AK40" s="218">
        <v>76129.740000000005</v>
      </c>
      <c r="AL40" s="218">
        <v>1188843.6189139464</v>
      </c>
      <c r="AM40" s="218">
        <v>76188.203333333324</v>
      </c>
      <c r="AN40" s="218">
        <v>76188.203333333324</v>
      </c>
      <c r="AO40" s="218">
        <v>76188.203333333324</v>
      </c>
      <c r="AP40" s="218">
        <v>76032.756666666668</v>
      </c>
      <c r="AQ40" s="218">
        <v>76032.756666666668</v>
      </c>
      <c r="AR40" s="218">
        <v>76032.756666666668</v>
      </c>
      <c r="AS40" s="218">
        <f t="shared" si="5"/>
        <v>759795.41999999993</v>
      </c>
      <c r="AT40" s="214" t="str">
        <f>IFERROR(VLOOKUP(B40,'3. PP Post Test vs Actuals'!$B$9:$B$26,1,FALSE),0)</f>
        <v>253100A</v>
      </c>
    </row>
    <row r="41" spans="1:46" x14ac:dyDescent="0.25">
      <c r="A41" s="231" t="s">
        <v>1828</v>
      </c>
      <c r="B41" s="231" t="str">
        <f t="shared" si="0"/>
        <v>253101R</v>
      </c>
      <c r="C41" s="231" t="str">
        <f>IFERROR(VLOOKUP(B41,'Projects FERCs'!$A$8:$B$290,2,FALSE),0)</f>
        <v>Mains - Blkt Refunds - Pres</v>
      </c>
      <c r="D41" s="213" t="s">
        <v>1809</v>
      </c>
      <c r="E41" s="315" t="str">
        <f>IFERROR(VLOOKUP(B41,'Projects FERCs'!$A$8:$C$291,3,FALSE),0)</f>
        <v>Blanket As-Builts</v>
      </c>
      <c r="F41" s="215">
        <v>20221231</v>
      </c>
      <c r="G41" s="149" t="str">
        <f t="shared" si="1"/>
        <v>12</v>
      </c>
      <c r="H41" s="149" t="str">
        <f t="shared" si="2"/>
        <v>31</v>
      </c>
      <c r="I41" s="149" t="str">
        <f t="shared" si="3"/>
        <v>2022</v>
      </c>
      <c r="J41" s="149" t="str">
        <f t="shared" si="4"/>
        <v>12/31/2022</v>
      </c>
      <c r="K41" s="218">
        <v>0</v>
      </c>
      <c r="L41" s="218">
        <v>0</v>
      </c>
      <c r="M41" s="218">
        <v>0</v>
      </c>
      <c r="N41" s="218">
        <v>0</v>
      </c>
      <c r="O41" s="218">
        <v>0</v>
      </c>
      <c r="P41" s="218">
        <v>0</v>
      </c>
      <c r="Q41" s="218">
        <v>0</v>
      </c>
      <c r="R41" s="218">
        <v>-772</v>
      </c>
      <c r="S41" s="218">
        <v>0</v>
      </c>
      <c r="T41" s="218">
        <v>0</v>
      </c>
      <c r="U41" s="218">
        <v>-354</v>
      </c>
      <c r="V41" s="218">
        <v>-106811</v>
      </c>
      <c r="W41" s="218">
        <v>-107937</v>
      </c>
      <c r="X41" s="218">
        <v>-134573</v>
      </c>
      <c r="Y41" s="218">
        <v>0</v>
      </c>
      <c r="Z41" s="218">
        <v>0</v>
      </c>
      <c r="AA41" s="218">
        <v>-7202.2025000000003</v>
      </c>
      <c r="AB41" s="218">
        <v>-9438.4551742987496</v>
      </c>
      <c r="AC41" s="218">
        <v>-7643.8964898317927</v>
      </c>
      <c r="AD41" s="218">
        <v>-5758.3521091590455</v>
      </c>
      <c r="AE41" s="218">
        <v>-17378.297338809247</v>
      </c>
      <c r="AF41" s="218">
        <v>-4344.5743347023117</v>
      </c>
      <c r="AG41" s="218">
        <v>-3277.6075430837518</v>
      </c>
      <c r="AH41" s="218">
        <v>-2468.6514311216342</v>
      </c>
      <c r="AI41" s="218">
        <v>-1859.169868989095</v>
      </c>
      <c r="AJ41" s="218">
        <v>-1399.9767369980677</v>
      </c>
      <c r="AK41" s="218">
        <v>-1054.0141473888157</v>
      </c>
      <c r="AL41" s="218">
        <v>-44446.900335573271</v>
      </c>
      <c r="AM41" s="218">
        <v>-1018.0077183391591</v>
      </c>
      <c r="AN41" s="218">
        <v>-990.45894176858212</v>
      </c>
      <c r="AO41" s="218">
        <v>-969.7100047777792</v>
      </c>
      <c r="AP41" s="218">
        <v>-3859.5106753881901</v>
      </c>
      <c r="AQ41" s="218">
        <v>-6035.0957878319005</v>
      </c>
      <c r="AR41" s="218">
        <v>-7673.0329331473222</v>
      </c>
      <c r="AS41" s="218">
        <f t="shared" si="5"/>
        <v>-27327.628245750544</v>
      </c>
      <c r="AT41" s="214">
        <f>IFERROR(VLOOKUP(B41,'3. PP Post Test vs Actuals'!$B$9:$B$26,1,FALSE),0)</f>
        <v>0</v>
      </c>
    </row>
    <row r="42" spans="1:46" x14ac:dyDescent="0.25">
      <c r="A42" s="231" t="s">
        <v>1829</v>
      </c>
      <c r="B42" s="231" t="str">
        <f t="shared" si="0"/>
        <v>253376B</v>
      </c>
      <c r="C42" s="231" t="str">
        <f>IFERROR(VLOOKUP(B42,'Projects FERCs'!$A$8:$B$290,2,FALSE),0)</f>
        <v>Mains Volun Repl - Pres</v>
      </c>
      <c r="D42" s="213" t="s">
        <v>1809</v>
      </c>
      <c r="E42" s="315" t="str">
        <f>IFERROR(VLOOKUP(B42,'Projects FERCs'!$A$8:$C$291,3,FALSE),0)</f>
        <v>Specific As-Builts</v>
      </c>
      <c r="F42" s="215">
        <v>20240129</v>
      </c>
      <c r="G42" s="149" t="str">
        <f t="shared" si="1"/>
        <v>01</v>
      </c>
      <c r="H42" s="149" t="str">
        <f t="shared" si="2"/>
        <v>29</v>
      </c>
      <c r="I42" s="149" t="str">
        <f t="shared" si="3"/>
        <v>2024</v>
      </c>
      <c r="J42" s="149" t="str">
        <f t="shared" si="4"/>
        <v>01/29/2024</v>
      </c>
      <c r="K42" s="218">
        <v>0</v>
      </c>
      <c r="L42" s="218">
        <v>0</v>
      </c>
      <c r="M42" s="218">
        <v>1355.56</v>
      </c>
      <c r="N42" s="218">
        <v>10327.030000000001</v>
      </c>
      <c r="O42" s="218">
        <v>1892.75</v>
      </c>
      <c r="P42" s="218">
        <v>0</v>
      </c>
      <c r="Q42" s="218">
        <v>0</v>
      </c>
      <c r="R42" s="218">
        <v>53618.66</v>
      </c>
      <c r="S42" s="218">
        <v>2948</v>
      </c>
      <c r="T42" s="218">
        <v>0</v>
      </c>
      <c r="U42" s="218">
        <v>0</v>
      </c>
      <c r="V42" s="218">
        <v>58728.01</v>
      </c>
      <c r="W42" s="218">
        <v>128870.01000000001</v>
      </c>
      <c r="X42" s="218">
        <v>6160.95</v>
      </c>
      <c r="Y42" s="218">
        <v>612.05999999999995</v>
      </c>
      <c r="Z42" s="218">
        <v>0</v>
      </c>
      <c r="AA42" s="218">
        <v>6237.1799999999994</v>
      </c>
      <c r="AB42" s="218">
        <v>6232.57</v>
      </c>
      <c r="AC42" s="218">
        <v>6229.55</v>
      </c>
      <c r="AD42" s="218">
        <v>6244.6599999999989</v>
      </c>
      <c r="AE42" s="218">
        <v>0</v>
      </c>
      <c r="AF42" s="218">
        <v>6251.7499999999991</v>
      </c>
      <c r="AG42" s="218">
        <v>6249.829999999999</v>
      </c>
      <c r="AH42" s="218">
        <v>6205.0300000000007</v>
      </c>
      <c r="AI42" s="218">
        <v>6225.8200000000006</v>
      </c>
      <c r="AJ42" s="218">
        <v>6244.4499999999989</v>
      </c>
      <c r="AK42" s="218">
        <v>6258.19</v>
      </c>
      <c r="AL42" s="218">
        <v>62379.03</v>
      </c>
      <c r="AM42" s="218">
        <v>6263.4733333333352</v>
      </c>
      <c r="AN42" s="218">
        <v>6263.4733333333352</v>
      </c>
      <c r="AO42" s="218">
        <v>6263.4733333333352</v>
      </c>
      <c r="AP42" s="218">
        <v>6252.3433333333342</v>
      </c>
      <c r="AQ42" s="218">
        <v>6252.3433333333342</v>
      </c>
      <c r="AR42" s="218">
        <v>6252.3433333333342</v>
      </c>
      <c r="AS42" s="218">
        <f t="shared" si="5"/>
        <v>62480.940000000017</v>
      </c>
      <c r="AT42" s="214">
        <f>IFERROR(VLOOKUP(B42,'3. PP Post Test vs Actuals'!$B$9:$B$26,1,FALSE),0)</f>
        <v>0</v>
      </c>
    </row>
    <row r="43" spans="1:46" x14ac:dyDescent="0.25">
      <c r="A43" s="231" t="s">
        <v>1830</v>
      </c>
      <c r="B43" s="231" t="str">
        <f t="shared" si="0"/>
        <v>253400S</v>
      </c>
      <c r="C43" s="231" t="str">
        <f>IFERROR(VLOOKUP(B43,'Projects FERCs'!$A$8:$B$290,2,FALSE),0)</f>
        <v>Mains-System Improv-Pres</v>
      </c>
      <c r="D43" s="213" t="s">
        <v>1809</v>
      </c>
      <c r="E43" s="315" t="str">
        <f>IFERROR(VLOOKUP(B43,'Projects FERCs'!$A$8:$C$291,3,FALSE),0)</f>
        <v>Specific As-Builts</v>
      </c>
      <c r="F43" s="215">
        <v>20251231</v>
      </c>
      <c r="G43" s="149" t="str">
        <f t="shared" si="1"/>
        <v>12</v>
      </c>
      <c r="H43" s="149" t="str">
        <f t="shared" si="2"/>
        <v>31</v>
      </c>
      <c r="I43" s="149" t="str">
        <f t="shared" si="3"/>
        <v>2025</v>
      </c>
      <c r="J43" s="149" t="str">
        <f t="shared" si="4"/>
        <v>12/31/2025</v>
      </c>
      <c r="K43" s="218">
        <v>0</v>
      </c>
      <c r="L43" s="218">
        <v>0</v>
      </c>
      <c r="M43" s="218">
        <v>0</v>
      </c>
      <c r="N43" s="218">
        <v>0</v>
      </c>
      <c r="O43" s="218">
        <v>0</v>
      </c>
      <c r="P43" s="218">
        <v>0</v>
      </c>
      <c r="Q43" s="218">
        <v>0</v>
      </c>
      <c r="R43" s="218">
        <v>0</v>
      </c>
      <c r="S43" s="218">
        <v>0</v>
      </c>
      <c r="T43" s="218">
        <v>0</v>
      </c>
      <c r="U43" s="218">
        <v>0</v>
      </c>
      <c r="V43" s="218">
        <v>0</v>
      </c>
      <c r="W43" s="218">
        <v>0</v>
      </c>
      <c r="X43" s="218">
        <v>0</v>
      </c>
      <c r="Y43" s="218">
        <v>0</v>
      </c>
      <c r="Z43" s="218">
        <v>0</v>
      </c>
      <c r="AA43" s="218">
        <v>0</v>
      </c>
      <c r="AB43" s="218">
        <v>0</v>
      </c>
      <c r="AC43" s="218">
        <v>0</v>
      </c>
      <c r="AD43" s="218">
        <v>0</v>
      </c>
      <c r="AE43" s="218">
        <v>27488.82845124336</v>
      </c>
      <c r="AF43" s="218">
        <v>0</v>
      </c>
      <c r="AG43" s="218">
        <v>0</v>
      </c>
      <c r="AH43" s="218">
        <v>0</v>
      </c>
      <c r="AI43" s="218">
        <v>0</v>
      </c>
      <c r="AJ43" s="218">
        <v>0</v>
      </c>
      <c r="AK43" s="218">
        <v>0</v>
      </c>
      <c r="AL43" s="218">
        <v>0</v>
      </c>
      <c r="AM43" s="218">
        <v>0</v>
      </c>
      <c r="AN43" s="218">
        <v>0</v>
      </c>
      <c r="AO43" s="218">
        <v>0</v>
      </c>
      <c r="AP43" s="218">
        <v>0</v>
      </c>
      <c r="AQ43" s="218">
        <v>0</v>
      </c>
      <c r="AR43" s="218">
        <v>0</v>
      </c>
      <c r="AS43" s="218">
        <f t="shared" si="5"/>
        <v>0</v>
      </c>
      <c r="AT43" s="214">
        <f>IFERROR(VLOOKUP(B43,'3. PP Post Test vs Actuals'!$B$9:$B$26,1,FALSE),0)</f>
        <v>0</v>
      </c>
    </row>
    <row r="44" spans="1:46" x14ac:dyDescent="0.25">
      <c r="A44" s="231" t="s">
        <v>1831</v>
      </c>
      <c r="B44" s="231" t="str">
        <f t="shared" si="0"/>
        <v>253401A</v>
      </c>
      <c r="C44" s="231" t="str">
        <f>IFERROR(VLOOKUP(B44,'Projects FERCs'!$A$8:$B$290,2,FALSE),0)</f>
        <v>Mains - Chino Valley</v>
      </c>
      <c r="D44" s="213" t="s">
        <v>1809</v>
      </c>
      <c r="E44" s="315" t="str">
        <f>IFERROR(VLOOKUP(B44,'Projects FERCs'!$A$8:$C$291,3,FALSE),0)</f>
        <v>Specific As-Builts</v>
      </c>
      <c r="F44" s="215">
        <v>20251231</v>
      </c>
      <c r="G44" s="149" t="str">
        <f t="shared" si="1"/>
        <v>12</v>
      </c>
      <c r="H44" s="149" t="str">
        <f t="shared" si="2"/>
        <v>31</v>
      </c>
      <c r="I44" s="149" t="str">
        <f t="shared" si="3"/>
        <v>2025</v>
      </c>
      <c r="J44" s="149" t="str">
        <f t="shared" si="4"/>
        <v>12/31/2025</v>
      </c>
      <c r="K44" s="218">
        <v>0</v>
      </c>
      <c r="L44" s="218">
        <v>0</v>
      </c>
      <c r="M44" s="218">
        <v>0</v>
      </c>
      <c r="N44" s="218">
        <v>0</v>
      </c>
      <c r="O44" s="218">
        <v>0</v>
      </c>
      <c r="P44" s="218">
        <v>0</v>
      </c>
      <c r="Q44" s="218">
        <v>0</v>
      </c>
      <c r="R44" s="218">
        <v>0</v>
      </c>
      <c r="S44" s="218">
        <v>0</v>
      </c>
      <c r="T44" s="218">
        <v>0</v>
      </c>
      <c r="U44" s="218">
        <v>0</v>
      </c>
      <c r="V44" s="218">
        <v>0</v>
      </c>
      <c r="W44" s="218">
        <v>0</v>
      </c>
      <c r="X44" s="218">
        <v>0</v>
      </c>
      <c r="Y44" s="218">
        <v>0</v>
      </c>
      <c r="Z44" s="218">
        <v>0</v>
      </c>
      <c r="AA44" s="218">
        <v>0</v>
      </c>
      <c r="AB44" s="218">
        <v>0</v>
      </c>
      <c r="AC44" s="218">
        <v>0</v>
      </c>
      <c r="AD44" s="218">
        <v>0</v>
      </c>
      <c r="AE44" s="218">
        <v>0</v>
      </c>
      <c r="AF44" s="218">
        <v>0</v>
      </c>
      <c r="AG44" s="218">
        <v>0</v>
      </c>
      <c r="AH44" s="218">
        <v>0</v>
      </c>
      <c r="AI44" s="218">
        <v>0</v>
      </c>
      <c r="AJ44" s="218">
        <v>0</v>
      </c>
      <c r="AK44" s="218">
        <v>0</v>
      </c>
      <c r="AL44" s="218">
        <v>0</v>
      </c>
      <c r="AM44" s="218">
        <v>0</v>
      </c>
      <c r="AN44" s="218">
        <v>0</v>
      </c>
      <c r="AO44" s="218">
        <v>0</v>
      </c>
      <c r="AP44" s="218">
        <v>0</v>
      </c>
      <c r="AQ44" s="218">
        <v>0</v>
      </c>
      <c r="AR44" s="218">
        <v>0</v>
      </c>
      <c r="AS44" s="218">
        <f t="shared" si="5"/>
        <v>0</v>
      </c>
      <c r="AT44" s="214">
        <f>IFERROR(VLOOKUP(B44,'3. PP Post Test vs Actuals'!$B$9:$B$26,1,FALSE),0)</f>
        <v>0</v>
      </c>
    </row>
    <row r="45" spans="1:46" x14ac:dyDescent="0.25">
      <c r="A45" s="231" t="s">
        <v>1832</v>
      </c>
      <c r="B45" s="231" t="str">
        <f t="shared" si="0"/>
        <v>253500B</v>
      </c>
      <c r="C45" s="231" t="str">
        <f>IFERROR(VLOOKUP(B45,'Projects FERCs'!$A$8:$B$290,2,FALSE),0)</f>
        <v>PI Mains - Prescott</v>
      </c>
      <c r="D45" s="213" t="s">
        <v>1809</v>
      </c>
      <c r="E45" s="315" t="str">
        <f>IFERROR(VLOOKUP(B45,'Projects FERCs'!$A$8:$C$291,3,FALSE),0)</f>
        <v>Specific As-Builts</v>
      </c>
      <c r="F45" s="215">
        <v>20251231</v>
      </c>
      <c r="G45" s="149" t="str">
        <f t="shared" si="1"/>
        <v>12</v>
      </c>
      <c r="H45" s="149" t="str">
        <f t="shared" si="2"/>
        <v>31</v>
      </c>
      <c r="I45" s="149" t="str">
        <f t="shared" si="3"/>
        <v>2025</v>
      </c>
      <c r="J45" s="149" t="str">
        <f t="shared" si="4"/>
        <v>12/31/2025</v>
      </c>
      <c r="K45" s="218">
        <v>78812.91</v>
      </c>
      <c r="L45" s="218">
        <v>14954.84</v>
      </c>
      <c r="M45" s="218">
        <v>315585.08</v>
      </c>
      <c r="N45" s="218">
        <v>37851.839999999997</v>
      </c>
      <c r="O45" s="218">
        <v>406108.59</v>
      </c>
      <c r="P45" s="218">
        <v>134966.54999999999</v>
      </c>
      <c r="Q45" s="218">
        <v>25284.99</v>
      </c>
      <c r="R45" s="218">
        <v>156545.94</v>
      </c>
      <c r="S45" s="218">
        <v>76625.87</v>
      </c>
      <c r="T45" s="218">
        <v>57072.4</v>
      </c>
      <c r="U45" s="218">
        <v>-18327.07</v>
      </c>
      <c r="V45" s="218">
        <v>10402.290000000001</v>
      </c>
      <c r="W45" s="218">
        <v>1295884.2300000002</v>
      </c>
      <c r="X45" s="218">
        <v>786.81</v>
      </c>
      <c r="Y45" s="218">
        <v>-164108.56</v>
      </c>
      <c r="Z45" s="218">
        <v>-109.06</v>
      </c>
      <c r="AA45" s="218">
        <v>0</v>
      </c>
      <c r="AB45" s="218">
        <v>0</v>
      </c>
      <c r="AC45" s="218">
        <v>0</v>
      </c>
      <c r="AD45" s="218">
        <v>0</v>
      </c>
      <c r="AE45" s="218">
        <v>427739.37535029004</v>
      </c>
      <c r="AF45" s="218">
        <v>0</v>
      </c>
      <c r="AG45" s="218">
        <v>0</v>
      </c>
      <c r="AH45" s="218">
        <v>0</v>
      </c>
      <c r="AI45" s="218">
        <v>0</v>
      </c>
      <c r="AJ45" s="218">
        <v>0</v>
      </c>
      <c r="AK45" s="218">
        <v>0</v>
      </c>
      <c r="AL45" s="218">
        <v>0</v>
      </c>
      <c r="AM45" s="218">
        <v>0</v>
      </c>
      <c r="AN45" s="218">
        <v>0</v>
      </c>
      <c r="AO45" s="218">
        <v>0</v>
      </c>
      <c r="AP45" s="218">
        <v>0</v>
      </c>
      <c r="AQ45" s="218">
        <v>0</v>
      </c>
      <c r="AR45" s="218">
        <v>0</v>
      </c>
      <c r="AS45" s="218">
        <f t="shared" si="5"/>
        <v>0</v>
      </c>
      <c r="AT45" s="214" t="str">
        <f>IFERROR(VLOOKUP(B45,'3. PP Post Test vs Actuals'!$B$9:$B$26,1,FALSE),0)</f>
        <v>253500B</v>
      </c>
    </row>
    <row r="46" spans="1:46" x14ac:dyDescent="0.25">
      <c r="A46" s="231" t="s">
        <v>1833</v>
      </c>
      <c r="B46" s="231" t="str">
        <f t="shared" si="0"/>
        <v>253501B</v>
      </c>
      <c r="C46" s="231" t="str">
        <f>IFERROR(VLOOKUP(B46,'Projects FERCs'!$A$8:$B$290,2,FALSE),0)</f>
        <v>PI Mains-PrescottVall-Billable</v>
      </c>
      <c r="D46" s="213" t="s">
        <v>1809</v>
      </c>
      <c r="E46" s="315" t="str">
        <f>IFERROR(VLOOKUP(B46,'Projects FERCs'!$A$8:$C$291,3,FALSE),0)</f>
        <v>Specific As-Builts</v>
      </c>
      <c r="F46" s="215">
        <v>20190516</v>
      </c>
      <c r="G46" s="149" t="str">
        <f t="shared" si="1"/>
        <v>05</v>
      </c>
      <c r="H46" s="149" t="str">
        <f t="shared" si="2"/>
        <v>16</v>
      </c>
      <c r="I46" s="149" t="str">
        <f t="shared" si="3"/>
        <v>2019</v>
      </c>
      <c r="J46" s="149" t="str">
        <f t="shared" si="4"/>
        <v>05/16/2019</v>
      </c>
      <c r="K46" s="218">
        <v>0</v>
      </c>
      <c r="L46" s="218">
        <v>0</v>
      </c>
      <c r="M46" s="218">
        <v>0</v>
      </c>
      <c r="N46" s="218">
        <v>0</v>
      </c>
      <c r="O46" s="218">
        <v>0</v>
      </c>
      <c r="P46" s="218">
        <v>0</v>
      </c>
      <c r="Q46" s="218">
        <v>0</v>
      </c>
      <c r="R46" s="218">
        <v>0</v>
      </c>
      <c r="S46" s="218">
        <v>0</v>
      </c>
      <c r="T46" s="218">
        <v>0</v>
      </c>
      <c r="U46" s="218">
        <v>0</v>
      </c>
      <c r="V46" s="218">
        <v>0</v>
      </c>
      <c r="W46" s="218">
        <v>0</v>
      </c>
      <c r="X46" s="218">
        <v>0</v>
      </c>
      <c r="Y46" s="218">
        <v>0</v>
      </c>
      <c r="Z46" s="218">
        <v>1224096.51</v>
      </c>
      <c r="AA46" s="218">
        <v>1264105.6499999999</v>
      </c>
      <c r="AB46" s="218">
        <v>39996.21</v>
      </c>
      <c r="AC46" s="218">
        <v>39987.76999999999</v>
      </c>
      <c r="AD46" s="218">
        <v>40030.03</v>
      </c>
      <c r="AE46" s="218">
        <v>0</v>
      </c>
      <c r="AF46" s="218">
        <v>40049.86</v>
      </c>
      <c r="AG46" s="218">
        <v>40044.549999999996</v>
      </c>
      <c r="AH46" s="218">
        <v>39919.149999999994</v>
      </c>
      <c r="AI46" s="218">
        <v>39977.31</v>
      </c>
      <c r="AJ46" s="218">
        <v>40029.459999999992</v>
      </c>
      <c r="AK46" s="218">
        <v>40067.93</v>
      </c>
      <c r="AL46" s="218">
        <v>1624207.92</v>
      </c>
      <c r="AM46" s="218">
        <v>40086.030000000006</v>
      </c>
      <c r="AN46" s="218">
        <v>40086.030000000006</v>
      </c>
      <c r="AO46" s="218">
        <v>40086.030000000006</v>
      </c>
      <c r="AP46" s="218">
        <v>40054.883333333331</v>
      </c>
      <c r="AQ46" s="218">
        <v>40054.883333333331</v>
      </c>
      <c r="AR46" s="218">
        <v>40054.883333333331</v>
      </c>
      <c r="AS46" s="218">
        <f t="shared" si="5"/>
        <v>400416.58999999997</v>
      </c>
      <c r="AT46" s="214">
        <f>IFERROR(VLOOKUP(B46,'3. PP Post Test vs Actuals'!$B$9:$B$26,1,FALSE),0)</f>
        <v>0</v>
      </c>
    </row>
    <row r="47" spans="1:46" x14ac:dyDescent="0.25">
      <c r="A47" s="231" t="s">
        <v>1834</v>
      </c>
      <c r="B47" s="231" t="str">
        <f t="shared" si="0"/>
        <v>253506B</v>
      </c>
      <c r="C47" s="231" t="str">
        <f>IFERROR(VLOOKUP(B47,'Projects FERCs'!$A$8:$B$290,2,FALSE),0)</f>
        <v>PI - Park Ave Robinson Dr</v>
      </c>
      <c r="D47" s="213" t="s">
        <v>1809</v>
      </c>
      <c r="E47" s="315" t="str">
        <f>IFERROR(VLOOKUP(B47,'Projects FERCs'!$A$8:$C$291,3,FALSE),0)</f>
        <v>Specific As-Builts</v>
      </c>
      <c r="F47" s="215">
        <v>20200401</v>
      </c>
      <c r="G47" s="149" t="str">
        <f t="shared" si="1"/>
        <v>04</v>
      </c>
      <c r="H47" s="149" t="str">
        <f t="shared" si="2"/>
        <v>01</v>
      </c>
      <c r="I47" s="149" t="str">
        <f t="shared" si="3"/>
        <v>2020</v>
      </c>
      <c r="J47" s="149" t="str">
        <f t="shared" si="4"/>
        <v>04/01/2020</v>
      </c>
      <c r="K47" s="218">
        <v>0</v>
      </c>
      <c r="L47" s="218">
        <v>0</v>
      </c>
      <c r="M47" s="218">
        <v>0</v>
      </c>
      <c r="N47" s="218">
        <v>0</v>
      </c>
      <c r="O47" s="218">
        <v>0</v>
      </c>
      <c r="P47" s="218">
        <v>0</v>
      </c>
      <c r="Q47" s="218">
        <v>0</v>
      </c>
      <c r="R47" s="218">
        <v>0</v>
      </c>
      <c r="S47" s="218">
        <v>0</v>
      </c>
      <c r="T47" s="218">
        <v>0</v>
      </c>
      <c r="U47" s="218">
        <v>0</v>
      </c>
      <c r="V47" s="218">
        <v>0</v>
      </c>
      <c r="W47" s="218">
        <v>0</v>
      </c>
      <c r="X47" s="218">
        <v>0</v>
      </c>
      <c r="Y47" s="218">
        <v>0</v>
      </c>
      <c r="Z47" s="218">
        <v>0</v>
      </c>
      <c r="AA47" s="218">
        <v>0</v>
      </c>
      <c r="AB47" s="218">
        <v>0</v>
      </c>
      <c r="AC47" s="218">
        <v>0</v>
      </c>
      <c r="AD47" s="218">
        <v>0</v>
      </c>
      <c r="AE47" s="218">
        <v>0</v>
      </c>
      <c r="AF47" s="218">
        <v>0</v>
      </c>
      <c r="AG47" s="218">
        <v>0</v>
      </c>
      <c r="AH47" s="218">
        <v>0</v>
      </c>
      <c r="AI47" s="218">
        <v>0</v>
      </c>
      <c r="AJ47" s="218">
        <v>0</v>
      </c>
      <c r="AK47" s="218">
        <v>0</v>
      </c>
      <c r="AL47" s="218">
        <v>0</v>
      </c>
      <c r="AM47" s="218">
        <v>0</v>
      </c>
      <c r="AN47" s="218">
        <v>0</v>
      </c>
      <c r="AO47" s="218">
        <v>0</v>
      </c>
      <c r="AP47" s="218">
        <v>0</v>
      </c>
      <c r="AQ47" s="218">
        <v>0</v>
      </c>
      <c r="AR47" s="218">
        <v>0</v>
      </c>
      <c r="AS47" s="218">
        <f t="shared" si="5"/>
        <v>0</v>
      </c>
      <c r="AT47" s="214">
        <f>IFERROR(VLOOKUP(B47,'3. PP Post Test vs Actuals'!$B$9:$B$26,1,FALSE),0)</f>
        <v>0</v>
      </c>
    </row>
    <row r="48" spans="1:46" x14ac:dyDescent="0.25">
      <c r="A48" s="231" t="s">
        <v>1835</v>
      </c>
      <c r="B48" s="231" t="str">
        <f t="shared" si="0"/>
        <v>255100A</v>
      </c>
      <c r="C48" s="231" t="str">
        <f>IFERROR(VLOOKUP(B48,'Projects FERCs'!$A$8:$B$290,2,FALSE),0)</f>
        <v>Mains - Blanket - Verde</v>
      </c>
      <c r="D48" s="213" t="s">
        <v>1809</v>
      </c>
      <c r="E48" s="315" t="str">
        <f>IFERROR(VLOOKUP(B48,'Projects FERCs'!$A$8:$C$291,3,FALSE),0)</f>
        <v>Specific As-Builts</v>
      </c>
      <c r="F48" s="215">
        <v>20231231</v>
      </c>
      <c r="G48" s="149" t="str">
        <f t="shared" si="1"/>
        <v>12</v>
      </c>
      <c r="H48" s="149" t="str">
        <f t="shared" si="2"/>
        <v>31</v>
      </c>
      <c r="I48" s="149" t="str">
        <f t="shared" si="3"/>
        <v>2023</v>
      </c>
      <c r="J48" s="149" t="str">
        <f t="shared" si="4"/>
        <v>12/31/2023</v>
      </c>
      <c r="K48" s="218">
        <v>5248.8</v>
      </c>
      <c r="L48" s="218">
        <v>1028.96</v>
      </c>
      <c r="M48" s="218">
        <v>1382.66</v>
      </c>
      <c r="N48" s="218">
        <v>30351.67</v>
      </c>
      <c r="O48" s="218">
        <v>72517.460000000006</v>
      </c>
      <c r="P48" s="218">
        <v>23887.75</v>
      </c>
      <c r="Q48" s="218">
        <v>6104.5</v>
      </c>
      <c r="R48" s="218">
        <v>1056.82</v>
      </c>
      <c r="S48" s="218">
        <v>2169.1999999999998</v>
      </c>
      <c r="T48" s="218">
        <v>14121.78</v>
      </c>
      <c r="U48" s="218">
        <v>12412.55</v>
      </c>
      <c r="V48" s="218">
        <v>230355.83</v>
      </c>
      <c r="W48" s="218">
        <v>400637.98</v>
      </c>
      <c r="X48" s="218">
        <v>24293.52</v>
      </c>
      <c r="Y48" s="218">
        <v>4203.93</v>
      </c>
      <c r="Z48" s="218">
        <v>-20328.63</v>
      </c>
      <c r="AA48" s="218">
        <v>-4469.380000000001</v>
      </c>
      <c r="AB48" s="218">
        <v>15813.33</v>
      </c>
      <c r="AC48" s="218">
        <v>15783.4</v>
      </c>
      <c r="AD48" s="218">
        <v>15933.350000000002</v>
      </c>
      <c r="AE48" s="218">
        <v>0</v>
      </c>
      <c r="AF48" s="218">
        <v>16003.78</v>
      </c>
      <c r="AG48" s="218">
        <v>15984.91</v>
      </c>
      <c r="AH48" s="218">
        <v>13281.770000000002</v>
      </c>
      <c r="AI48" s="218">
        <v>15746.25</v>
      </c>
      <c r="AJ48" s="218">
        <v>15931.38</v>
      </c>
      <c r="AK48" s="218">
        <v>16067.9</v>
      </c>
      <c r="AL48" s="218">
        <v>136076.69</v>
      </c>
      <c r="AM48" s="218">
        <v>16107.430000000002</v>
      </c>
      <c r="AN48" s="218">
        <v>16107.430000000002</v>
      </c>
      <c r="AO48" s="218">
        <v>16107.430000000002</v>
      </c>
      <c r="AP48" s="218">
        <v>15996.886666666667</v>
      </c>
      <c r="AQ48" s="218">
        <v>15996.886666666667</v>
      </c>
      <c r="AR48" s="218">
        <v>15996.886666666667</v>
      </c>
      <c r="AS48" s="218">
        <f t="shared" si="5"/>
        <v>157340.25</v>
      </c>
      <c r="AT48" s="214">
        <f>IFERROR(VLOOKUP(B48,'3. PP Post Test vs Actuals'!$B$9:$B$26,1,FALSE),0)</f>
        <v>0</v>
      </c>
    </row>
    <row r="49" spans="1:46" x14ac:dyDescent="0.25">
      <c r="A49" s="231" t="s">
        <v>1836</v>
      </c>
      <c r="B49" s="231" t="str">
        <f t="shared" si="0"/>
        <v>255101R</v>
      </c>
      <c r="C49" s="231" t="str">
        <f>IFERROR(VLOOKUP(B49,'Projects FERCs'!$A$8:$B$290,2,FALSE),0)</f>
        <v>Mains - Blkt Refunds- Verde</v>
      </c>
      <c r="D49" s="213" t="s">
        <v>1809</v>
      </c>
      <c r="E49" s="315" t="str">
        <f>IFERROR(VLOOKUP(B49,'Projects FERCs'!$A$8:$C$291,3,FALSE),0)</f>
        <v>Blanket As-Builts</v>
      </c>
      <c r="F49" s="215">
        <v>20320101</v>
      </c>
      <c r="G49" s="149" t="str">
        <f t="shared" si="1"/>
        <v>01</v>
      </c>
      <c r="H49" s="149" t="str">
        <f t="shared" si="2"/>
        <v>01</v>
      </c>
      <c r="I49" s="149" t="str">
        <f t="shared" si="3"/>
        <v>2032</v>
      </c>
      <c r="J49" s="149" t="str">
        <f t="shared" si="4"/>
        <v>01/01/2032</v>
      </c>
      <c r="K49" s="218">
        <v>0</v>
      </c>
      <c r="L49" s="218">
        <v>0</v>
      </c>
      <c r="M49" s="218">
        <v>0</v>
      </c>
      <c r="N49" s="218">
        <v>-91</v>
      </c>
      <c r="O49" s="218">
        <v>0</v>
      </c>
      <c r="P49" s="218">
        <v>-517</v>
      </c>
      <c r="Q49" s="218">
        <v>0</v>
      </c>
      <c r="R49" s="218">
        <v>0</v>
      </c>
      <c r="S49" s="218">
        <v>0</v>
      </c>
      <c r="T49" s="218">
        <v>0</v>
      </c>
      <c r="U49" s="218">
        <v>-3200</v>
      </c>
      <c r="V49" s="218">
        <v>0</v>
      </c>
      <c r="W49" s="218">
        <v>-3808</v>
      </c>
      <c r="X49" s="218">
        <v>0</v>
      </c>
      <c r="Y49" s="218">
        <v>0</v>
      </c>
      <c r="Z49" s="218">
        <v>0</v>
      </c>
      <c r="AA49" s="218">
        <v>0</v>
      </c>
      <c r="AB49" s="218">
        <v>0</v>
      </c>
      <c r="AC49" s="218">
        <v>0</v>
      </c>
      <c r="AD49" s="218">
        <v>0</v>
      </c>
      <c r="AE49" s="218">
        <v>0</v>
      </c>
      <c r="AF49" s="218">
        <v>0</v>
      </c>
      <c r="AG49" s="218">
        <v>0</v>
      </c>
      <c r="AH49" s="218">
        <v>0</v>
      </c>
      <c r="AI49" s="218">
        <v>0</v>
      </c>
      <c r="AJ49" s="218">
        <v>-1525.75</v>
      </c>
      <c r="AK49" s="218">
        <v>-1149.4382571250001</v>
      </c>
      <c r="AL49" s="218">
        <v>-2675.1882571249998</v>
      </c>
      <c r="AM49" s="218">
        <v>-1019.5631040271463</v>
      </c>
      <c r="AN49" s="218">
        <v>-921.19224480257651</v>
      </c>
      <c r="AO49" s="218">
        <v>-847.12257918619844</v>
      </c>
      <c r="AP49" s="218">
        <v>-637.70340026345173</v>
      </c>
      <c r="AQ49" s="218">
        <v>-480.03269299261615</v>
      </c>
      <c r="AR49" s="218">
        <v>-361.32970310267427</v>
      </c>
      <c r="AS49" s="218">
        <f t="shared" si="5"/>
        <v>-6942.1319814996632</v>
      </c>
      <c r="AT49" s="214">
        <f>IFERROR(VLOOKUP(B49,'3. PP Post Test vs Actuals'!$B$9:$B$26,1,FALSE),0)</f>
        <v>0</v>
      </c>
    </row>
    <row r="50" spans="1:46" x14ac:dyDescent="0.25">
      <c r="A50" s="231" t="s">
        <v>1837</v>
      </c>
      <c r="B50" s="231" t="str">
        <f t="shared" si="0"/>
        <v>255102A</v>
      </c>
      <c r="C50" s="231">
        <f>IFERROR(VLOOKUP(B50,'Projects FERCs'!$A$8:$B$290,2,FALSE),0)</f>
        <v>0</v>
      </c>
      <c r="D50" s="213" t="s">
        <v>1809</v>
      </c>
      <c r="E50" s="315">
        <f>IFERROR(VLOOKUP(B50,'Projects FERCs'!$A$8:$C$291,3,FALSE),0)</f>
        <v>0</v>
      </c>
      <c r="F50" s="215">
        <v>20241231</v>
      </c>
      <c r="G50" s="149" t="str">
        <f t="shared" si="1"/>
        <v>12</v>
      </c>
      <c r="H50" s="149" t="str">
        <f t="shared" si="2"/>
        <v>31</v>
      </c>
      <c r="I50" s="149" t="str">
        <f t="shared" si="3"/>
        <v>2024</v>
      </c>
      <c r="J50" s="149" t="str">
        <f t="shared" si="4"/>
        <v>12/31/2024</v>
      </c>
      <c r="K50" s="218">
        <v>0</v>
      </c>
      <c r="L50" s="218">
        <v>0</v>
      </c>
      <c r="M50" s="218">
        <v>0</v>
      </c>
      <c r="N50" s="218">
        <v>0</v>
      </c>
      <c r="O50" s="218">
        <v>0</v>
      </c>
      <c r="P50" s="218">
        <v>0</v>
      </c>
      <c r="Q50" s="218">
        <v>0</v>
      </c>
      <c r="R50" s="218">
        <v>0</v>
      </c>
      <c r="S50" s="218">
        <v>0</v>
      </c>
      <c r="T50" s="218">
        <v>0</v>
      </c>
      <c r="U50" s="218">
        <v>0</v>
      </c>
      <c r="V50" s="218">
        <v>0</v>
      </c>
      <c r="W50" s="218">
        <v>0</v>
      </c>
      <c r="X50" s="218">
        <v>0</v>
      </c>
      <c r="Y50" s="218">
        <v>0</v>
      </c>
      <c r="Z50" s="218">
        <v>0</v>
      </c>
      <c r="AA50" s="218">
        <v>0</v>
      </c>
      <c r="AB50" s="218">
        <v>0</v>
      </c>
      <c r="AC50" s="218">
        <v>0</v>
      </c>
      <c r="AD50" s="218">
        <v>0</v>
      </c>
      <c r="AE50" s="218">
        <v>0</v>
      </c>
      <c r="AF50" s="218">
        <v>0</v>
      </c>
      <c r="AG50" s="218">
        <v>0</v>
      </c>
      <c r="AH50" s="218">
        <v>0</v>
      </c>
      <c r="AI50" s="218">
        <v>0</v>
      </c>
      <c r="AJ50" s="218">
        <v>0</v>
      </c>
      <c r="AK50" s="218">
        <v>0</v>
      </c>
      <c r="AL50" s="218">
        <v>0</v>
      </c>
      <c r="AM50" s="218">
        <v>0</v>
      </c>
      <c r="AN50" s="218">
        <v>0</v>
      </c>
      <c r="AO50" s="218">
        <v>0</v>
      </c>
      <c r="AP50" s="218">
        <v>0</v>
      </c>
      <c r="AQ50" s="218">
        <v>0</v>
      </c>
      <c r="AR50" s="218">
        <v>0</v>
      </c>
      <c r="AS50" s="218">
        <f t="shared" si="5"/>
        <v>0</v>
      </c>
      <c r="AT50" s="214">
        <f>IFERROR(VLOOKUP(B50,'3. PP Post Test vs Actuals'!$B$9:$B$26,1,FALSE),0)</f>
        <v>0</v>
      </c>
    </row>
    <row r="51" spans="1:46" x14ac:dyDescent="0.25">
      <c r="A51" s="231" t="s">
        <v>1838</v>
      </c>
      <c r="B51" s="231" t="str">
        <f t="shared" si="0"/>
        <v>255103A</v>
      </c>
      <c r="C51" s="231">
        <f>IFERROR(VLOOKUP(B51,'Projects FERCs'!$A$8:$B$290,2,FALSE),0)</f>
        <v>0</v>
      </c>
      <c r="D51" s="213" t="s">
        <v>1809</v>
      </c>
      <c r="E51" s="315">
        <f>IFERROR(VLOOKUP(B51,'Projects FERCs'!$A$8:$C$291,3,FALSE),0)</f>
        <v>0</v>
      </c>
      <c r="F51" s="215">
        <v>20241231</v>
      </c>
      <c r="G51" s="149" t="str">
        <f t="shared" si="1"/>
        <v>12</v>
      </c>
      <c r="H51" s="149" t="str">
        <f t="shared" si="2"/>
        <v>31</v>
      </c>
      <c r="I51" s="149" t="str">
        <f t="shared" si="3"/>
        <v>2024</v>
      </c>
      <c r="J51" s="149" t="str">
        <f t="shared" si="4"/>
        <v>12/31/2024</v>
      </c>
      <c r="K51" s="218">
        <v>0</v>
      </c>
      <c r="L51" s="218">
        <v>0</v>
      </c>
      <c r="M51" s="218">
        <v>0</v>
      </c>
      <c r="N51" s="218">
        <v>0</v>
      </c>
      <c r="O51" s="218">
        <v>0</v>
      </c>
      <c r="P51" s="218">
        <v>0</v>
      </c>
      <c r="Q51" s="218">
        <v>0</v>
      </c>
      <c r="R51" s="218">
        <v>0</v>
      </c>
      <c r="S51" s="218">
        <v>0</v>
      </c>
      <c r="T51" s="218">
        <v>0</v>
      </c>
      <c r="U51" s="218">
        <v>0</v>
      </c>
      <c r="V51" s="218">
        <v>0</v>
      </c>
      <c r="W51" s="218">
        <v>0</v>
      </c>
      <c r="X51" s="218">
        <v>0</v>
      </c>
      <c r="Y51" s="218">
        <v>0</v>
      </c>
      <c r="Z51" s="218">
        <v>0</v>
      </c>
      <c r="AA51" s="218">
        <v>0</v>
      </c>
      <c r="AB51" s="218">
        <v>0</v>
      </c>
      <c r="AC51" s="218">
        <v>0</v>
      </c>
      <c r="AD51" s="218">
        <v>0</v>
      </c>
      <c r="AE51" s="218">
        <v>0</v>
      </c>
      <c r="AF51" s="218">
        <v>0</v>
      </c>
      <c r="AG51" s="218">
        <v>0</v>
      </c>
      <c r="AH51" s="218">
        <v>0</v>
      </c>
      <c r="AI51" s="218">
        <v>0</v>
      </c>
      <c r="AJ51" s="218">
        <v>0</v>
      </c>
      <c r="AK51" s="218">
        <v>0</v>
      </c>
      <c r="AL51" s="218">
        <v>0</v>
      </c>
      <c r="AM51" s="218">
        <v>0</v>
      </c>
      <c r="AN51" s="218">
        <v>0</v>
      </c>
      <c r="AO51" s="218">
        <v>0</v>
      </c>
      <c r="AP51" s="218">
        <v>0</v>
      </c>
      <c r="AQ51" s="218">
        <v>0</v>
      </c>
      <c r="AR51" s="218">
        <v>0</v>
      </c>
      <c r="AS51" s="218">
        <f t="shared" si="5"/>
        <v>0</v>
      </c>
      <c r="AT51" s="214">
        <f>IFERROR(VLOOKUP(B51,'3. PP Post Test vs Actuals'!$B$9:$B$26,1,FALSE),0)</f>
        <v>0</v>
      </c>
    </row>
    <row r="52" spans="1:46" x14ac:dyDescent="0.25">
      <c r="A52" s="231" t="s">
        <v>1839</v>
      </c>
      <c r="B52" s="231" t="str">
        <f t="shared" si="0"/>
        <v>255400S</v>
      </c>
      <c r="C52" s="231" t="str">
        <f>IFERROR(VLOOKUP(B52,'Projects FERCs'!$A$8:$B$290,2,FALSE),0)</f>
        <v>Mains-System Improv-Verd</v>
      </c>
      <c r="D52" s="213" t="s">
        <v>1809</v>
      </c>
      <c r="E52" s="315" t="str">
        <f>IFERROR(VLOOKUP(B52,'Projects FERCs'!$A$8:$C$291,3,FALSE),0)</f>
        <v>Specific As-Builts</v>
      </c>
      <c r="F52" s="215">
        <v>20251231</v>
      </c>
      <c r="G52" s="149" t="str">
        <f t="shared" si="1"/>
        <v>12</v>
      </c>
      <c r="H52" s="149" t="str">
        <f t="shared" si="2"/>
        <v>31</v>
      </c>
      <c r="I52" s="149" t="str">
        <f t="shared" si="3"/>
        <v>2025</v>
      </c>
      <c r="J52" s="149" t="str">
        <f t="shared" si="4"/>
        <v>12/31/2025</v>
      </c>
      <c r="K52" s="218">
        <v>0</v>
      </c>
      <c r="L52" s="218">
        <v>0</v>
      </c>
      <c r="M52" s="218">
        <v>0</v>
      </c>
      <c r="N52" s="218">
        <v>0</v>
      </c>
      <c r="O52" s="218">
        <v>0</v>
      </c>
      <c r="P52" s="218">
        <v>0</v>
      </c>
      <c r="Q52" s="218">
        <v>0</v>
      </c>
      <c r="R52" s="218">
        <v>0</v>
      </c>
      <c r="S52" s="218">
        <v>0</v>
      </c>
      <c r="T52" s="218">
        <v>0</v>
      </c>
      <c r="U52" s="218">
        <v>0</v>
      </c>
      <c r="V52" s="218">
        <v>0</v>
      </c>
      <c r="W52" s="218">
        <v>0</v>
      </c>
      <c r="X52" s="218">
        <v>0</v>
      </c>
      <c r="Y52" s="218">
        <v>0</v>
      </c>
      <c r="Z52" s="218">
        <v>94063.05</v>
      </c>
      <c r="AA52" s="218">
        <v>0</v>
      </c>
      <c r="AB52" s="218">
        <v>0</v>
      </c>
      <c r="AC52" s="218">
        <v>0</v>
      </c>
      <c r="AD52" s="218">
        <v>0</v>
      </c>
      <c r="AE52" s="218">
        <v>153140.67717518989</v>
      </c>
      <c r="AF52" s="218">
        <v>0</v>
      </c>
      <c r="AG52" s="218">
        <v>0</v>
      </c>
      <c r="AH52" s="218">
        <v>0</v>
      </c>
      <c r="AI52" s="218">
        <v>0</v>
      </c>
      <c r="AJ52" s="218">
        <v>0</v>
      </c>
      <c r="AK52" s="218">
        <v>0</v>
      </c>
      <c r="AL52" s="218">
        <v>0</v>
      </c>
      <c r="AM52" s="218">
        <v>0</v>
      </c>
      <c r="AN52" s="218">
        <v>0</v>
      </c>
      <c r="AO52" s="218">
        <v>0</v>
      </c>
      <c r="AP52" s="218">
        <v>0</v>
      </c>
      <c r="AQ52" s="218">
        <v>0</v>
      </c>
      <c r="AR52" s="218">
        <v>0</v>
      </c>
      <c r="AS52" s="218">
        <f t="shared" si="5"/>
        <v>0</v>
      </c>
      <c r="AT52" s="214">
        <f>IFERROR(VLOOKUP(B52,'3. PP Post Test vs Actuals'!$B$9:$B$26,1,FALSE),0)</f>
        <v>0</v>
      </c>
    </row>
    <row r="53" spans="1:46" x14ac:dyDescent="0.25">
      <c r="A53" s="231" t="s">
        <v>1840</v>
      </c>
      <c r="B53" s="231" t="str">
        <f t="shared" si="0"/>
        <v>255500B</v>
      </c>
      <c r="C53" s="231" t="str">
        <f>IFERROR(VLOOKUP(B53,'Projects FERCs'!$A$8:$B$290,2,FALSE),0)</f>
        <v>PI Mains - Verde</v>
      </c>
      <c r="D53" s="213" t="s">
        <v>1809</v>
      </c>
      <c r="E53" s="315" t="str">
        <f>IFERROR(VLOOKUP(B53,'Projects FERCs'!$A$8:$C$291,3,FALSE),0)</f>
        <v>Specific As-Builts</v>
      </c>
      <c r="F53" s="215">
        <v>20230131</v>
      </c>
      <c r="G53" s="149" t="str">
        <f t="shared" si="1"/>
        <v>01</v>
      </c>
      <c r="H53" s="149" t="str">
        <f t="shared" si="2"/>
        <v>31</v>
      </c>
      <c r="I53" s="149" t="str">
        <f t="shared" si="3"/>
        <v>2023</v>
      </c>
      <c r="J53" s="149" t="str">
        <f t="shared" si="4"/>
        <v>01/31/2023</v>
      </c>
      <c r="K53" s="218">
        <v>0</v>
      </c>
      <c r="L53" s="218">
        <v>0</v>
      </c>
      <c r="M53" s="218">
        <v>0</v>
      </c>
      <c r="N53" s="218">
        <v>0</v>
      </c>
      <c r="O53" s="218">
        <v>0</v>
      </c>
      <c r="P53" s="218">
        <v>40584.79</v>
      </c>
      <c r="Q53" s="218">
        <v>52805.52</v>
      </c>
      <c r="R53" s="218">
        <v>88725.41</v>
      </c>
      <c r="S53" s="218">
        <v>3586.02</v>
      </c>
      <c r="T53" s="218">
        <v>0</v>
      </c>
      <c r="U53" s="218">
        <v>0</v>
      </c>
      <c r="V53" s="218">
        <v>-196694</v>
      </c>
      <c r="W53" s="218">
        <v>-10992.260000000009</v>
      </c>
      <c r="X53" s="218">
        <v>0</v>
      </c>
      <c r="Y53" s="218">
        <v>7504.78</v>
      </c>
      <c r="Z53" s="218">
        <v>-8.76</v>
      </c>
      <c r="AA53" s="218">
        <v>-8.76</v>
      </c>
      <c r="AB53" s="218">
        <v>0</v>
      </c>
      <c r="AC53" s="218">
        <v>0</v>
      </c>
      <c r="AD53" s="218">
        <v>0</v>
      </c>
      <c r="AE53" s="218">
        <v>0</v>
      </c>
      <c r="AF53" s="218">
        <v>0</v>
      </c>
      <c r="AG53" s="218">
        <v>0</v>
      </c>
      <c r="AH53" s="218">
        <v>126582.56</v>
      </c>
      <c r="AI53" s="218">
        <v>127759.34</v>
      </c>
      <c r="AJ53" s="218">
        <v>0</v>
      </c>
      <c r="AK53" s="218">
        <v>0</v>
      </c>
      <c r="AL53" s="218">
        <v>254333.14</v>
      </c>
      <c r="AM53" s="218">
        <v>0</v>
      </c>
      <c r="AN53" s="218">
        <v>0</v>
      </c>
      <c r="AO53" s="218">
        <v>0</v>
      </c>
      <c r="AP53" s="218">
        <v>4307.54</v>
      </c>
      <c r="AQ53" s="218">
        <v>4307.54</v>
      </c>
      <c r="AR53" s="218">
        <v>4307.54</v>
      </c>
      <c r="AS53" s="218">
        <f t="shared" si="5"/>
        <v>267264.52</v>
      </c>
      <c r="AT53" s="214">
        <f>IFERROR(VLOOKUP(B53,'3. PP Post Test vs Actuals'!$B$9:$B$26,1,FALSE),0)</f>
        <v>0</v>
      </c>
    </row>
    <row r="54" spans="1:46" x14ac:dyDescent="0.25">
      <c r="A54" s="231" t="s">
        <v>1841</v>
      </c>
      <c r="B54" s="231" t="str">
        <f t="shared" si="0"/>
        <v>255501B</v>
      </c>
      <c r="C54" s="231" t="str">
        <f>IFERROR(VLOOKUP(B54,'Projects FERCs'!$A$8:$B$290,2,FALSE),0)</f>
        <v>PI - ADOT HWY 260</v>
      </c>
      <c r="D54" s="213" t="s">
        <v>1809</v>
      </c>
      <c r="E54" s="315" t="str">
        <f>IFERROR(VLOOKUP(B54,'Projects FERCs'!$A$8:$C$291,3,FALSE),0)</f>
        <v>Specific As-Builts</v>
      </c>
      <c r="F54" s="215">
        <v>20180601</v>
      </c>
      <c r="G54" s="149" t="str">
        <f t="shared" si="1"/>
        <v>06</v>
      </c>
      <c r="H54" s="149" t="str">
        <f t="shared" si="2"/>
        <v>01</v>
      </c>
      <c r="I54" s="149" t="str">
        <f t="shared" si="3"/>
        <v>2018</v>
      </c>
      <c r="J54" s="149" t="str">
        <f t="shared" si="4"/>
        <v>06/01/2018</v>
      </c>
      <c r="K54" s="218">
        <v>0</v>
      </c>
      <c r="L54" s="218">
        <v>0</v>
      </c>
      <c r="M54" s="218">
        <v>0</v>
      </c>
      <c r="N54" s="218">
        <v>0</v>
      </c>
      <c r="O54" s="218">
        <v>0</v>
      </c>
      <c r="P54" s="218">
        <v>0</v>
      </c>
      <c r="Q54" s="218">
        <v>0</v>
      </c>
      <c r="R54" s="218">
        <v>0</v>
      </c>
      <c r="S54" s="218">
        <v>0</v>
      </c>
      <c r="T54" s="218">
        <v>0</v>
      </c>
      <c r="U54" s="218">
        <v>0</v>
      </c>
      <c r="V54" s="218">
        <v>0</v>
      </c>
      <c r="W54" s="218">
        <v>0</v>
      </c>
      <c r="X54" s="218">
        <v>0</v>
      </c>
      <c r="Y54" s="218">
        <v>0</v>
      </c>
      <c r="Z54" s="218">
        <v>0</v>
      </c>
      <c r="AA54" s="218">
        <v>0</v>
      </c>
      <c r="AB54" s="218">
        <v>0</v>
      </c>
      <c r="AC54" s="218">
        <v>0</v>
      </c>
      <c r="AD54" s="218">
        <v>0</v>
      </c>
      <c r="AE54" s="218">
        <v>0</v>
      </c>
      <c r="AF54" s="218">
        <v>0</v>
      </c>
      <c r="AG54" s="218">
        <v>0</v>
      </c>
      <c r="AH54" s="218">
        <v>0</v>
      </c>
      <c r="AI54" s="218">
        <v>0</v>
      </c>
      <c r="AJ54" s="218">
        <v>0</v>
      </c>
      <c r="AK54" s="218">
        <v>0</v>
      </c>
      <c r="AL54" s="218">
        <v>0</v>
      </c>
      <c r="AM54" s="218">
        <v>0</v>
      </c>
      <c r="AN54" s="218">
        <v>0</v>
      </c>
      <c r="AO54" s="218">
        <v>0</v>
      </c>
      <c r="AP54" s="218">
        <v>0</v>
      </c>
      <c r="AQ54" s="218">
        <v>0</v>
      </c>
      <c r="AR54" s="218">
        <v>0</v>
      </c>
      <c r="AS54" s="218">
        <f t="shared" si="5"/>
        <v>0</v>
      </c>
      <c r="AT54" s="214">
        <f>IFERROR(VLOOKUP(B54,'3. PP Post Test vs Actuals'!$B$9:$B$26,1,FALSE),0)</f>
        <v>0</v>
      </c>
    </row>
    <row r="55" spans="1:46" x14ac:dyDescent="0.25">
      <c r="A55" s="231" t="s">
        <v>1842</v>
      </c>
      <c r="B55" s="231" t="str">
        <f t="shared" si="0"/>
        <v>256100A</v>
      </c>
      <c r="C55" s="231" t="str">
        <f>IFERROR(VLOOKUP(B55,'Projects FERCs'!$A$8:$B$290,2,FALSE),0)</f>
        <v>Mains - Blanket - Nog</v>
      </c>
      <c r="D55" s="213" t="s">
        <v>1809</v>
      </c>
      <c r="E55" s="315" t="str">
        <f>IFERROR(VLOOKUP(B55,'Projects FERCs'!$A$8:$C$291,3,FALSE),0)</f>
        <v>Specific As-Builts</v>
      </c>
      <c r="F55" s="215">
        <v>20230228</v>
      </c>
      <c r="G55" s="149" t="str">
        <f t="shared" si="1"/>
        <v>02</v>
      </c>
      <c r="H55" s="149" t="str">
        <f t="shared" si="2"/>
        <v>28</v>
      </c>
      <c r="I55" s="149" t="str">
        <f t="shared" si="3"/>
        <v>2023</v>
      </c>
      <c r="J55" s="149" t="str">
        <f t="shared" si="4"/>
        <v>02/28/2023</v>
      </c>
      <c r="K55" s="218">
        <v>15077.02</v>
      </c>
      <c r="L55" s="218">
        <v>3748.21</v>
      </c>
      <c r="M55" s="218">
        <v>45879.74</v>
      </c>
      <c r="N55" s="218">
        <v>19031.810000000001</v>
      </c>
      <c r="O55" s="218">
        <v>46342.87</v>
      </c>
      <c r="P55" s="218">
        <v>18282.09</v>
      </c>
      <c r="Q55" s="218">
        <v>173062.39</v>
      </c>
      <c r="R55" s="218">
        <v>44583.08</v>
      </c>
      <c r="S55" s="218">
        <v>1468.9</v>
      </c>
      <c r="T55" s="218">
        <v>4341.2</v>
      </c>
      <c r="U55" s="218">
        <v>3097.06</v>
      </c>
      <c r="V55" s="218">
        <v>1169.54</v>
      </c>
      <c r="W55" s="218">
        <v>376083.91</v>
      </c>
      <c r="X55" s="218">
        <v>2816.86</v>
      </c>
      <c r="Y55" s="218">
        <v>1589.37</v>
      </c>
      <c r="Z55" s="218">
        <v>6888.85</v>
      </c>
      <c r="AA55" s="218">
        <v>25555.800000000003</v>
      </c>
      <c r="AB55" s="218">
        <v>18639.07</v>
      </c>
      <c r="AC55" s="218">
        <v>18620.91</v>
      </c>
      <c r="AD55" s="218">
        <v>18711.93</v>
      </c>
      <c r="AE55" s="218">
        <v>0</v>
      </c>
      <c r="AF55" s="218">
        <v>18754.669999999998</v>
      </c>
      <c r="AG55" s="218">
        <v>18743.22</v>
      </c>
      <c r="AH55" s="218">
        <v>18473.04</v>
      </c>
      <c r="AI55" s="218">
        <v>18598.349999999999</v>
      </c>
      <c r="AJ55" s="218">
        <v>18710.73</v>
      </c>
      <c r="AK55" s="218">
        <v>18793.59</v>
      </c>
      <c r="AL55" s="218">
        <v>193601.31</v>
      </c>
      <c r="AM55" s="218">
        <v>18793.340000000004</v>
      </c>
      <c r="AN55" s="218">
        <v>18793.340000000004</v>
      </c>
      <c r="AO55" s="218">
        <v>18793.340000000004</v>
      </c>
      <c r="AP55" s="218">
        <v>18726.600000000002</v>
      </c>
      <c r="AQ55" s="218">
        <v>18726.600000000002</v>
      </c>
      <c r="AR55" s="218">
        <v>18726.600000000002</v>
      </c>
      <c r="AS55" s="218">
        <f t="shared" si="5"/>
        <v>187135.53000000003</v>
      </c>
      <c r="AT55" s="214">
        <f>IFERROR(VLOOKUP(B55,'3. PP Post Test vs Actuals'!$B$9:$B$26,1,FALSE),0)</f>
        <v>0</v>
      </c>
    </row>
    <row r="56" spans="1:46" x14ac:dyDescent="0.25">
      <c r="A56" s="231" t="s">
        <v>1843</v>
      </c>
      <c r="B56" s="231" t="str">
        <f t="shared" si="0"/>
        <v>256101A</v>
      </c>
      <c r="C56" s="231" t="str">
        <f>IFERROR(VLOOKUP(B56,'Projects FERCs'!$A$8:$B$290,2,FALSE),0)</f>
        <v>Valve Replacement Nogales</v>
      </c>
      <c r="D56" s="213" t="s">
        <v>1809</v>
      </c>
      <c r="E56" s="315" t="str">
        <f>IFERROR(VLOOKUP(B56,'Projects FERCs'!$A$8:$C$291,3,FALSE),0)</f>
        <v>Specific As-Builts</v>
      </c>
      <c r="F56" s="215">
        <v>20200331</v>
      </c>
      <c r="G56" s="149" t="str">
        <f t="shared" si="1"/>
        <v>03</v>
      </c>
      <c r="H56" s="149" t="str">
        <f t="shared" si="2"/>
        <v>31</v>
      </c>
      <c r="I56" s="149" t="str">
        <f t="shared" si="3"/>
        <v>2020</v>
      </c>
      <c r="J56" s="149" t="str">
        <f t="shared" si="4"/>
        <v>03/31/2020</v>
      </c>
      <c r="K56" s="218">
        <v>0</v>
      </c>
      <c r="L56" s="218">
        <v>0</v>
      </c>
      <c r="M56" s="218">
        <v>0</v>
      </c>
      <c r="N56" s="218">
        <v>0</v>
      </c>
      <c r="O56" s="218">
        <v>8298.07</v>
      </c>
      <c r="P56" s="218">
        <v>15971.94</v>
      </c>
      <c r="Q56" s="218">
        <v>2301.56</v>
      </c>
      <c r="R56" s="218">
        <v>335.14</v>
      </c>
      <c r="S56" s="218">
        <v>0</v>
      </c>
      <c r="T56" s="218">
        <v>88.33</v>
      </c>
      <c r="U56" s="218">
        <v>13.66</v>
      </c>
      <c r="V56" s="218">
        <v>0</v>
      </c>
      <c r="W56" s="218">
        <v>27008.700000000004</v>
      </c>
      <c r="X56" s="218">
        <v>0</v>
      </c>
      <c r="Y56" s="218">
        <v>0</v>
      </c>
      <c r="Z56" s="218">
        <v>-2156.9699999999998</v>
      </c>
      <c r="AA56" s="218">
        <v>770.07499999999993</v>
      </c>
      <c r="AB56" s="218">
        <v>1885.01125</v>
      </c>
      <c r="AC56" s="218">
        <v>2720.5109375000002</v>
      </c>
      <c r="AD56" s="218">
        <v>3352.0607031250001</v>
      </c>
      <c r="AE56" s="218">
        <v>10056.182109375</v>
      </c>
      <c r="AF56" s="218">
        <v>3827.39302734375</v>
      </c>
      <c r="AG56" s="218">
        <v>4184.9122705078116</v>
      </c>
      <c r="AH56" s="218">
        <v>4434.8192028808589</v>
      </c>
      <c r="AI56" s="218">
        <v>4630.5719021606437</v>
      </c>
      <c r="AJ56" s="218">
        <v>4784.4689266204823</v>
      </c>
      <c r="AK56" s="218">
        <v>4904.091694965362</v>
      </c>
      <c r="AL56" s="218">
        <v>35493.914915103916</v>
      </c>
      <c r="AM56" s="218">
        <v>5014.7229378906877</v>
      </c>
      <c r="AN56" s="218">
        <v>5097.6963700846818</v>
      </c>
      <c r="AO56" s="218">
        <v>5159.9264442301774</v>
      </c>
      <c r="AP56" s="218">
        <v>5202.4281665059661</v>
      </c>
      <c r="AQ56" s="218">
        <v>5234.3044582128077</v>
      </c>
      <c r="AR56" s="218">
        <v>5258.2116769929389</v>
      </c>
      <c r="AS56" s="218">
        <f t="shared" si="5"/>
        <v>49721.241780544602</v>
      </c>
      <c r="AT56" s="214">
        <f>IFERROR(VLOOKUP(B56,'3. PP Post Test vs Actuals'!$B$9:$B$26,1,FALSE),0)</f>
        <v>0</v>
      </c>
    </row>
    <row r="57" spans="1:46" x14ac:dyDescent="0.25">
      <c r="A57" s="231" t="s">
        <v>1844</v>
      </c>
      <c r="B57" s="231" t="str">
        <f t="shared" si="0"/>
        <v>256400S</v>
      </c>
      <c r="C57" s="231" t="str">
        <f>IFERROR(VLOOKUP(B57,'Projects FERCs'!$A$8:$B$290,2,FALSE),0)</f>
        <v>Mains-System Improv-Nog</v>
      </c>
      <c r="D57" s="213" t="s">
        <v>1809</v>
      </c>
      <c r="E57" s="315" t="str">
        <f>IFERROR(VLOOKUP(B57,'Projects FERCs'!$A$8:$C$291,3,FALSE),0)</f>
        <v>Specific As-Builts</v>
      </c>
      <c r="F57" s="215">
        <v>20231231</v>
      </c>
      <c r="G57" s="149" t="str">
        <f t="shared" si="1"/>
        <v>12</v>
      </c>
      <c r="H57" s="149" t="str">
        <f t="shared" si="2"/>
        <v>31</v>
      </c>
      <c r="I57" s="149" t="str">
        <f t="shared" si="3"/>
        <v>2023</v>
      </c>
      <c r="J57" s="149" t="str">
        <f t="shared" si="4"/>
        <v>12/31/2023</v>
      </c>
      <c r="K57" s="218">
        <v>0</v>
      </c>
      <c r="L57" s="218">
        <v>0</v>
      </c>
      <c r="M57" s="218">
        <v>0</v>
      </c>
      <c r="N57" s="218">
        <v>0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18">
        <v>0</v>
      </c>
      <c r="W57" s="218">
        <v>0</v>
      </c>
      <c r="X57" s="218">
        <v>0</v>
      </c>
      <c r="Y57" s="218">
        <v>0</v>
      </c>
      <c r="Z57" s="218">
        <v>0</v>
      </c>
      <c r="AA57" s="218">
        <v>0</v>
      </c>
      <c r="AB57" s="218">
        <v>0</v>
      </c>
      <c r="AC57" s="218">
        <v>0</v>
      </c>
      <c r="AD57" s="218">
        <v>0</v>
      </c>
      <c r="AE57" s="218">
        <v>0</v>
      </c>
      <c r="AF57" s="218">
        <v>0</v>
      </c>
      <c r="AG57" s="218">
        <v>0</v>
      </c>
      <c r="AH57" s="218">
        <v>0</v>
      </c>
      <c r="AI57" s="218">
        <v>0</v>
      </c>
      <c r="AJ57" s="218">
        <v>0</v>
      </c>
      <c r="AK57" s="218">
        <v>0</v>
      </c>
      <c r="AL57" s="218">
        <v>0</v>
      </c>
      <c r="AM57" s="218">
        <v>0</v>
      </c>
      <c r="AN57" s="218">
        <v>0</v>
      </c>
      <c r="AO57" s="218">
        <v>0</v>
      </c>
      <c r="AP57" s="218">
        <v>0</v>
      </c>
      <c r="AQ57" s="218">
        <v>0</v>
      </c>
      <c r="AR57" s="218">
        <v>0</v>
      </c>
      <c r="AS57" s="218">
        <f t="shared" si="5"/>
        <v>0</v>
      </c>
      <c r="AT57" s="214">
        <f>IFERROR(VLOOKUP(B57,'3. PP Post Test vs Actuals'!$B$9:$B$26,1,FALSE),0)</f>
        <v>0</v>
      </c>
    </row>
    <row r="58" spans="1:46" x14ac:dyDescent="0.25">
      <c r="A58" s="231" t="s">
        <v>1845</v>
      </c>
      <c r="B58" s="231" t="str">
        <f t="shared" si="0"/>
        <v>256500B</v>
      </c>
      <c r="C58" s="231" t="str">
        <f>IFERROR(VLOOKUP(B58,'Projects FERCs'!$A$8:$B$290,2,FALSE),0)</f>
        <v>PI Mains - Nogales</v>
      </c>
      <c r="D58" s="213" t="s">
        <v>1809</v>
      </c>
      <c r="E58" s="315" t="str">
        <f>IFERROR(VLOOKUP(B58,'Projects FERCs'!$A$8:$C$291,3,FALSE),0)</f>
        <v>Specific As-Builts</v>
      </c>
      <c r="F58" s="215">
        <v>20180501</v>
      </c>
      <c r="G58" s="149" t="str">
        <f t="shared" si="1"/>
        <v>05</v>
      </c>
      <c r="H58" s="149" t="str">
        <f t="shared" si="2"/>
        <v>01</v>
      </c>
      <c r="I58" s="149" t="str">
        <f t="shared" si="3"/>
        <v>2018</v>
      </c>
      <c r="J58" s="149" t="str">
        <f t="shared" si="4"/>
        <v>05/01/2018</v>
      </c>
      <c r="K58" s="218">
        <v>0</v>
      </c>
      <c r="L58" s="218">
        <v>0</v>
      </c>
      <c r="M58" s="218">
        <v>0</v>
      </c>
      <c r="N58" s="218">
        <v>0</v>
      </c>
      <c r="O58" s="218">
        <v>0</v>
      </c>
      <c r="P58" s="218">
        <v>0</v>
      </c>
      <c r="Q58" s="218">
        <v>0</v>
      </c>
      <c r="R58" s="218">
        <v>0</v>
      </c>
      <c r="S58" s="218">
        <v>0</v>
      </c>
      <c r="T58" s="218">
        <v>0</v>
      </c>
      <c r="U58" s="218">
        <v>0</v>
      </c>
      <c r="V58" s="218">
        <v>0</v>
      </c>
      <c r="W58" s="218">
        <v>0</v>
      </c>
      <c r="X58" s="218">
        <v>0</v>
      </c>
      <c r="Y58" s="218">
        <v>0</v>
      </c>
      <c r="Z58" s="218">
        <v>0</v>
      </c>
      <c r="AA58" s="218">
        <v>0</v>
      </c>
      <c r="AB58" s="218">
        <v>0</v>
      </c>
      <c r="AC58" s="218">
        <v>0</v>
      </c>
      <c r="AD58" s="218">
        <v>0</v>
      </c>
      <c r="AE58" s="218">
        <v>0</v>
      </c>
      <c r="AF58" s="218">
        <v>0</v>
      </c>
      <c r="AG58" s="218">
        <v>0</v>
      </c>
      <c r="AH58" s="218">
        <v>0</v>
      </c>
      <c r="AI58" s="218">
        <v>0</v>
      </c>
      <c r="AJ58" s="218">
        <v>0</v>
      </c>
      <c r="AK58" s="218">
        <v>0</v>
      </c>
      <c r="AL58" s="218">
        <v>0</v>
      </c>
      <c r="AM58" s="218">
        <v>0</v>
      </c>
      <c r="AN58" s="218">
        <v>0</v>
      </c>
      <c r="AO58" s="218">
        <v>0</v>
      </c>
      <c r="AP58" s="218">
        <v>0</v>
      </c>
      <c r="AQ58" s="218">
        <v>0</v>
      </c>
      <c r="AR58" s="218">
        <v>0</v>
      </c>
      <c r="AS58" s="218">
        <f t="shared" si="5"/>
        <v>0</v>
      </c>
      <c r="AT58" s="214">
        <f>IFERROR(VLOOKUP(B58,'3. PP Post Test vs Actuals'!$B$9:$B$26,1,FALSE),0)</f>
        <v>0</v>
      </c>
    </row>
    <row r="59" spans="1:46" x14ac:dyDescent="0.25">
      <c r="A59" s="231" t="s">
        <v>1846</v>
      </c>
      <c r="B59" s="231" t="str">
        <f t="shared" si="0"/>
        <v>257100A</v>
      </c>
      <c r="C59" s="231" t="str">
        <f>IFERROR(VLOOKUP(B59,'Projects FERCs'!$A$8:$B$290,2,FALSE),0)</f>
        <v>Mains - Blanket - SL</v>
      </c>
      <c r="D59" s="213" t="s">
        <v>1809</v>
      </c>
      <c r="E59" s="315" t="str">
        <f>IFERROR(VLOOKUP(B59,'Projects FERCs'!$A$8:$C$291,3,FALSE),0)</f>
        <v>Specific As-Builts</v>
      </c>
      <c r="F59" s="215">
        <v>20231229</v>
      </c>
      <c r="G59" s="149" t="str">
        <f t="shared" si="1"/>
        <v>12</v>
      </c>
      <c r="H59" s="149" t="str">
        <f t="shared" si="2"/>
        <v>29</v>
      </c>
      <c r="I59" s="149" t="str">
        <f t="shared" si="3"/>
        <v>2023</v>
      </c>
      <c r="J59" s="149" t="str">
        <f t="shared" si="4"/>
        <v>12/29/2023</v>
      </c>
      <c r="K59" s="218">
        <v>13695.2</v>
      </c>
      <c r="L59" s="218">
        <v>21277.87</v>
      </c>
      <c r="M59" s="218">
        <v>33042.39</v>
      </c>
      <c r="N59" s="218">
        <v>7179.29</v>
      </c>
      <c r="O59" s="218">
        <v>6443.59</v>
      </c>
      <c r="P59" s="218">
        <v>24395.96</v>
      </c>
      <c r="Q59" s="218">
        <v>15844.41</v>
      </c>
      <c r="R59" s="218">
        <v>27562.13</v>
      </c>
      <c r="S59" s="218">
        <v>16932.14</v>
      </c>
      <c r="T59" s="218">
        <v>2900.37</v>
      </c>
      <c r="U59" s="218">
        <v>17672</v>
      </c>
      <c r="V59" s="218">
        <v>72922.179999999993</v>
      </c>
      <c r="W59" s="218">
        <v>259867.52999999997</v>
      </c>
      <c r="X59" s="218">
        <v>31715.34</v>
      </c>
      <c r="Y59" s="218">
        <v>13667.04</v>
      </c>
      <c r="Z59" s="218">
        <v>56404.69</v>
      </c>
      <c r="AA59" s="218">
        <v>75761.14</v>
      </c>
      <c r="AB59" s="218">
        <v>13906.22</v>
      </c>
      <c r="AC59" s="218">
        <v>13871.35</v>
      </c>
      <c r="AD59" s="218">
        <v>13467.77</v>
      </c>
      <c r="AE59" s="218">
        <v>0</v>
      </c>
      <c r="AF59" s="218">
        <v>14128.22</v>
      </c>
      <c r="AG59" s="218">
        <v>18763.54</v>
      </c>
      <c r="AH59" s="218">
        <v>17982.13</v>
      </c>
      <c r="AI59" s="218">
        <v>18344.57</v>
      </c>
      <c r="AJ59" s="218">
        <v>18669.590000000004</v>
      </c>
      <c r="AK59" s="218">
        <v>18909.240000000005</v>
      </c>
      <c r="AL59" s="218">
        <v>223803.77000000002</v>
      </c>
      <c r="AM59" s="218">
        <v>17146.283333333333</v>
      </c>
      <c r="AN59" s="218">
        <v>17146.283333333333</v>
      </c>
      <c r="AO59" s="218">
        <v>17146.283333333333</v>
      </c>
      <c r="AP59" s="218">
        <v>16975.883333333335</v>
      </c>
      <c r="AQ59" s="218">
        <v>16975.883333333335</v>
      </c>
      <c r="AR59" s="218">
        <v>16975.883333333335</v>
      </c>
      <c r="AS59" s="218">
        <f t="shared" si="5"/>
        <v>176272.03</v>
      </c>
      <c r="AT59" s="214">
        <f>IFERROR(VLOOKUP(B59,'3. PP Post Test vs Actuals'!$B$9:$B$26,1,FALSE),0)</f>
        <v>0</v>
      </c>
    </row>
    <row r="60" spans="1:46" x14ac:dyDescent="0.25">
      <c r="A60" s="231" t="s">
        <v>1847</v>
      </c>
      <c r="B60" s="231" t="str">
        <f t="shared" si="0"/>
        <v>257101R</v>
      </c>
      <c r="C60" s="231" t="str">
        <f>IFERROR(VLOOKUP(B60,'Projects FERCs'!$A$8:$B$290,2,FALSE),0)</f>
        <v>Mains - Blanket Refunds - SL</v>
      </c>
      <c r="D60" s="213" t="s">
        <v>1809</v>
      </c>
      <c r="E60" s="315" t="str">
        <f>IFERROR(VLOOKUP(B60,'Projects FERCs'!$A$8:$C$291,3,FALSE),0)</f>
        <v>Blanket As-Builts</v>
      </c>
      <c r="F60" s="215">
        <v>20180101</v>
      </c>
      <c r="G60" s="149" t="str">
        <f t="shared" si="1"/>
        <v>01</v>
      </c>
      <c r="H60" s="149" t="str">
        <f t="shared" si="2"/>
        <v>01</v>
      </c>
      <c r="I60" s="149" t="str">
        <f t="shared" si="3"/>
        <v>2018</v>
      </c>
      <c r="J60" s="149" t="str">
        <f t="shared" si="4"/>
        <v>01/01/2018</v>
      </c>
      <c r="K60" s="218">
        <v>0</v>
      </c>
      <c r="L60" s="218">
        <v>0</v>
      </c>
      <c r="M60" s="218">
        <v>0</v>
      </c>
      <c r="N60" s="218">
        <v>-4704</v>
      </c>
      <c r="O60" s="218">
        <v>0</v>
      </c>
      <c r="P60" s="218">
        <v>-5283</v>
      </c>
      <c r="Q60" s="218">
        <v>0</v>
      </c>
      <c r="R60" s="218">
        <v>0</v>
      </c>
      <c r="S60" s="218">
        <v>0</v>
      </c>
      <c r="T60" s="218">
        <v>0</v>
      </c>
      <c r="U60" s="218">
        <v>0</v>
      </c>
      <c r="V60" s="218">
        <v>-2516</v>
      </c>
      <c r="W60" s="218">
        <v>-12503</v>
      </c>
      <c r="X60" s="218">
        <v>0</v>
      </c>
      <c r="Y60" s="218">
        <v>0</v>
      </c>
      <c r="Z60" s="218">
        <v>0</v>
      </c>
      <c r="AA60" s="218">
        <v>0</v>
      </c>
      <c r="AB60" s="218">
        <v>0</v>
      </c>
      <c r="AC60" s="218">
        <v>0</v>
      </c>
      <c r="AD60" s="218">
        <v>-1863.6399999999999</v>
      </c>
      <c r="AE60" s="218">
        <v>-5624.9735103329076</v>
      </c>
      <c r="AF60" s="218">
        <v>-1406.2433775832269</v>
      </c>
      <c r="AG60" s="218">
        <v>-2852.5236565458454</v>
      </c>
      <c r="AH60" s="218">
        <v>-2199.9166453889989</v>
      </c>
      <c r="AI60" s="218">
        <v>-2901.2063266263021</v>
      </c>
      <c r="AJ60" s="218">
        <v>-2959.7444546778456</v>
      </c>
      <c r="AK60" s="218">
        <v>-3023.8466868613395</v>
      </c>
      <c r="AL60" s="218">
        <v>-17207.12114768356</v>
      </c>
      <c r="AM60" s="218">
        <v>-2277.8150015641236</v>
      </c>
      <c r="AN60" s="218">
        <v>-1714.6265535693556</v>
      </c>
      <c r="AO60" s="218">
        <v>-1290.6049649347008</v>
      </c>
      <c r="AP60" s="218">
        <v>-1535.7375103464246</v>
      </c>
      <c r="AQ60" s="218">
        <v>-1720.273168334998</v>
      </c>
      <c r="AR60" s="218">
        <v>-1859.2085818098149</v>
      </c>
      <c r="AS60" s="218">
        <f t="shared" si="5"/>
        <v>-21482.979894113902</v>
      </c>
      <c r="AT60" s="214">
        <f>IFERROR(VLOOKUP(B60,'3. PP Post Test vs Actuals'!$B$9:$B$26,1,FALSE),0)</f>
        <v>0</v>
      </c>
    </row>
    <row r="61" spans="1:46" x14ac:dyDescent="0.25">
      <c r="A61" s="231" t="s">
        <v>1848</v>
      </c>
      <c r="B61" s="231" t="str">
        <f t="shared" si="0"/>
        <v>257400S</v>
      </c>
      <c r="C61" s="231" t="str">
        <f>IFERROR(VLOOKUP(B61,'Projects FERCs'!$A$8:$B$290,2,FALSE),0)</f>
        <v>Mains-System Improv-Show Low</v>
      </c>
      <c r="D61" s="213" t="s">
        <v>1809</v>
      </c>
      <c r="E61" s="315" t="str">
        <f>IFERROR(VLOOKUP(B61,'Projects FERCs'!$A$8:$C$291,3,FALSE),0)</f>
        <v>Specific As-Builts</v>
      </c>
      <c r="F61" s="215">
        <v>20241231</v>
      </c>
      <c r="G61" s="149" t="str">
        <f t="shared" si="1"/>
        <v>12</v>
      </c>
      <c r="H61" s="149" t="str">
        <f t="shared" si="2"/>
        <v>31</v>
      </c>
      <c r="I61" s="149" t="str">
        <f t="shared" si="3"/>
        <v>2024</v>
      </c>
      <c r="J61" s="149" t="str">
        <f t="shared" si="4"/>
        <v>12/31/2024</v>
      </c>
      <c r="K61" s="218">
        <v>0</v>
      </c>
      <c r="L61" s="218">
        <v>0</v>
      </c>
      <c r="M61" s="218">
        <v>0</v>
      </c>
      <c r="N61" s="218">
        <v>0</v>
      </c>
      <c r="O61" s="218">
        <v>0</v>
      </c>
      <c r="P61" s="218">
        <v>0</v>
      </c>
      <c r="Q61" s="218">
        <v>0</v>
      </c>
      <c r="R61" s="218">
        <v>0</v>
      </c>
      <c r="S61" s="218">
        <v>0</v>
      </c>
      <c r="T61" s="218">
        <v>0</v>
      </c>
      <c r="U61" s="218">
        <v>0</v>
      </c>
      <c r="V61" s="218">
        <v>0</v>
      </c>
      <c r="W61" s="218">
        <v>0</v>
      </c>
      <c r="X61" s="218">
        <v>0</v>
      </c>
      <c r="Y61" s="218">
        <v>0</v>
      </c>
      <c r="Z61" s="218">
        <v>0</v>
      </c>
      <c r="AA61" s="218">
        <v>0</v>
      </c>
      <c r="AB61" s="218">
        <v>0</v>
      </c>
      <c r="AC61" s="218">
        <v>0</v>
      </c>
      <c r="AD61" s="218">
        <v>0</v>
      </c>
      <c r="AE61" s="218">
        <v>45961.27570161398</v>
      </c>
      <c r="AF61" s="218">
        <v>0</v>
      </c>
      <c r="AG61" s="218">
        <v>0</v>
      </c>
      <c r="AH61" s="218">
        <v>0</v>
      </c>
      <c r="AI61" s="218">
        <v>0</v>
      </c>
      <c r="AJ61" s="218">
        <v>0</v>
      </c>
      <c r="AK61" s="218">
        <v>72200.186439211655</v>
      </c>
      <c r="AL61" s="218">
        <v>72200.186439211655</v>
      </c>
      <c r="AM61" s="218">
        <v>0</v>
      </c>
      <c r="AN61" s="218">
        <v>0</v>
      </c>
      <c r="AO61" s="218">
        <v>0</v>
      </c>
      <c r="AP61" s="218">
        <v>10998.269999999999</v>
      </c>
      <c r="AQ61" s="218">
        <v>10998.269999999999</v>
      </c>
      <c r="AR61" s="218">
        <v>10998.269999999999</v>
      </c>
      <c r="AS61" s="218">
        <f t="shared" si="5"/>
        <v>105194.99643921165</v>
      </c>
      <c r="AT61" s="214">
        <f>IFERROR(VLOOKUP(B61,'3. PP Post Test vs Actuals'!$B$9:$B$26,1,FALSE),0)</f>
        <v>0</v>
      </c>
    </row>
    <row r="62" spans="1:46" x14ac:dyDescent="0.25">
      <c r="A62" s="231" t="s">
        <v>1849</v>
      </c>
      <c r="B62" s="231" t="str">
        <f t="shared" si="0"/>
        <v>257500B</v>
      </c>
      <c r="C62" s="231" t="str">
        <f>IFERROR(VLOOKUP(B62,'Projects FERCs'!$A$8:$B$290,2,FALSE),0)</f>
        <v>PI Mains - Showlow</v>
      </c>
      <c r="D62" s="213" t="s">
        <v>1809</v>
      </c>
      <c r="E62" s="315" t="str">
        <f>IFERROR(VLOOKUP(B62,'Projects FERCs'!$A$8:$C$291,3,FALSE),0)</f>
        <v>Specific As-Builts</v>
      </c>
      <c r="F62" s="215">
        <v>20241231</v>
      </c>
      <c r="G62" s="149" t="str">
        <f t="shared" si="1"/>
        <v>12</v>
      </c>
      <c r="H62" s="149" t="str">
        <f t="shared" si="2"/>
        <v>31</v>
      </c>
      <c r="I62" s="149" t="str">
        <f t="shared" si="3"/>
        <v>2024</v>
      </c>
      <c r="J62" s="149" t="str">
        <f t="shared" si="4"/>
        <v>12/31/2024</v>
      </c>
      <c r="K62" s="218">
        <v>14.12</v>
      </c>
      <c r="L62" s="218">
        <v>0</v>
      </c>
      <c r="M62" s="218">
        <v>0</v>
      </c>
      <c r="N62" s="218">
        <v>0</v>
      </c>
      <c r="O62" s="218">
        <v>0</v>
      </c>
      <c r="P62" s="218">
        <v>0</v>
      </c>
      <c r="Q62" s="218">
        <v>0</v>
      </c>
      <c r="R62" s="218">
        <v>0</v>
      </c>
      <c r="S62" s="218">
        <v>0</v>
      </c>
      <c r="T62" s="218">
        <v>0</v>
      </c>
      <c r="U62" s="218">
        <v>0</v>
      </c>
      <c r="V62" s="218">
        <v>0</v>
      </c>
      <c r="W62" s="218">
        <v>14.12</v>
      </c>
      <c r="X62" s="218">
        <v>22796.080000000002</v>
      </c>
      <c r="Y62" s="218">
        <v>42319.25</v>
      </c>
      <c r="Z62" s="218">
        <v>21774.17</v>
      </c>
      <c r="AA62" s="218">
        <v>0</v>
      </c>
      <c r="AB62" s="218">
        <v>0</v>
      </c>
      <c r="AC62" s="218">
        <v>0</v>
      </c>
      <c r="AD62" s="218">
        <v>0</v>
      </c>
      <c r="AE62" s="218">
        <v>45293.235136570758</v>
      </c>
      <c r="AF62" s="218">
        <v>0</v>
      </c>
      <c r="AG62" s="218">
        <v>0</v>
      </c>
      <c r="AH62" s="218">
        <v>0</v>
      </c>
      <c r="AI62" s="218">
        <v>0</v>
      </c>
      <c r="AJ62" s="218">
        <v>0</v>
      </c>
      <c r="AK62" s="218">
        <v>59539.805605325106</v>
      </c>
      <c r="AL62" s="218">
        <v>59539.805605325106</v>
      </c>
      <c r="AM62" s="218">
        <v>0</v>
      </c>
      <c r="AN62" s="218">
        <v>0</v>
      </c>
      <c r="AO62" s="218">
        <v>0</v>
      </c>
      <c r="AP62" s="218">
        <v>5529.7033333333338</v>
      </c>
      <c r="AQ62" s="218">
        <v>5529.7033333333338</v>
      </c>
      <c r="AR62" s="218">
        <v>5529.7033333333338</v>
      </c>
      <c r="AS62" s="218">
        <f t="shared" si="5"/>
        <v>76128.915605325106</v>
      </c>
      <c r="AT62" s="214">
        <f>IFERROR(VLOOKUP(B62,'3. PP Post Test vs Actuals'!$B$9:$B$26,1,FALSE),0)</f>
        <v>0</v>
      </c>
    </row>
    <row r="63" spans="1:46" x14ac:dyDescent="0.25">
      <c r="A63" s="213" t="s">
        <v>1850</v>
      </c>
      <c r="B63" s="231" t="str">
        <f t="shared" si="0"/>
        <v>ACCACRG</v>
      </c>
      <c r="C63" s="231">
        <f>IFERROR(VLOOKUP(B63,'Projects FERCs'!$A$8:$B$290,2,FALSE),0)</f>
        <v>0</v>
      </c>
      <c r="D63" s="213" t="s">
        <v>1809</v>
      </c>
      <c r="E63" s="315">
        <f>IFERROR(VLOOKUP(B63,'Projects FERCs'!$A$8:$C$291,3,FALSE),0)</f>
        <v>0</v>
      </c>
      <c r="F63" s="215">
        <v>20180101</v>
      </c>
      <c r="G63" s="149" t="str">
        <f t="shared" si="1"/>
        <v>01</v>
      </c>
      <c r="H63" s="149" t="str">
        <f t="shared" si="2"/>
        <v>01</v>
      </c>
      <c r="I63" s="149" t="str">
        <f t="shared" si="3"/>
        <v>2018</v>
      </c>
      <c r="J63" s="149" t="str">
        <f t="shared" si="4"/>
        <v>01/01/2018</v>
      </c>
      <c r="K63" s="218">
        <v>0</v>
      </c>
      <c r="L63" s="218">
        <v>0</v>
      </c>
      <c r="M63" s="218">
        <v>0</v>
      </c>
      <c r="N63" s="218">
        <v>0</v>
      </c>
      <c r="O63" s="218">
        <v>0</v>
      </c>
      <c r="P63" s="218">
        <v>0</v>
      </c>
      <c r="Q63" s="218">
        <v>0</v>
      </c>
      <c r="R63" s="218">
        <v>0</v>
      </c>
      <c r="S63" s="218">
        <v>0</v>
      </c>
      <c r="T63" s="218">
        <v>0</v>
      </c>
      <c r="U63" s="218">
        <v>0</v>
      </c>
      <c r="V63" s="218">
        <v>0</v>
      </c>
      <c r="W63" s="218">
        <v>0</v>
      </c>
      <c r="X63" s="218">
        <v>0</v>
      </c>
      <c r="Y63" s="218">
        <v>0</v>
      </c>
      <c r="Z63" s="218">
        <v>0</v>
      </c>
      <c r="AA63" s="218">
        <v>0</v>
      </c>
      <c r="AB63" s="218">
        <v>0</v>
      </c>
      <c r="AC63" s="218">
        <v>0</v>
      </c>
      <c r="AD63" s="218">
        <v>0</v>
      </c>
      <c r="AE63" s="218">
        <v>0</v>
      </c>
      <c r="AF63" s="218">
        <v>0</v>
      </c>
      <c r="AG63" s="218">
        <v>0</v>
      </c>
      <c r="AH63" s="218">
        <v>0</v>
      </c>
      <c r="AI63" s="218">
        <v>0</v>
      </c>
      <c r="AJ63" s="218">
        <v>0</v>
      </c>
      <c r="AK63" s="218">
        <v>0</v>
      </c>
      <c r="AL63" s="218">
        <v>0</v>
      </c>
      <c r="AM63" s="218">
        <v>0</v>
      </c>
      <c r="AN63" s="218">
        <v>0</v>
      </c>
      <c r="AO63" s="218">
        <v>0</v>
      </c>
      <c r="AP63" s="218">
        <v>0</v>
      </c>
      <c r="AQ63" s="218">
        <v>0</v>
      </c>
      <c r="AR63" s="218">
        <v>0</v>
      </c>
      <c r="AS63" s="218">
        <f t="shared" si="5"/>
        <v>0</v>
      </c>
      <c r="AT63" s="214">
        <f>IFERROR(VLOOKUP(B63,'3. PP Post Test vs Actuals'!$B$9:$B$26,1,FALSE),0)</f>
        <v>0</v>
      </c>
    </row>
    <row r="64" spans="1:46" x14ac:dyDescent="0.25">
      <c r="A64" s="213" t="s">
        <v>1851</v>
      </c>
      <c r="B64" s="231" t="str">
        <f t="shared" si="0"/>
        <v>CPUNGAG</v>
      </c>
      <c r="C64" s="231">
        <f>IFERROR(VLOOKUP(B64,'Projects FERCs'!$A$8:$B$290,2,FALSE),0)</f>
        <v>0</v>
      </c>
      <c r="D64" s="213" t="s">
        <v>1809</v>
      </c>
      <c r="E64" s="315">
        <f>IFERROR(VLOOKUP(B64,'Projects FERCs'!$A$8:$C$291,3,FALSE),0)</f>
        <v>0</v>
      </c>
      <c r="F64" s="215">
        <v>20180101</v>
      </c>
      <c r="G64" s="149" t="str">
        <f t="shared" si="1"/>
        <v>01</v>
      </c>
      <c r="H64" s="149" t="str">
        <f t="shared" si="2"/>
        <v>01</v>
      </c>
      <c r="I64" s="149" t="str">
        <f t="shared" si="3"/>
        <v>2018</v>
      </c>
      <c r="J64" s="149" t="str">
        <f t="shared" si="4"/>
        <v>01/01/2018</v>
      </c>
      <c r="K64" s="218">
        <v>0</v>
      </c>
      <c r="L64" s="218">
        <v>0</v>
      </c>
      <c r="M64" s="218">
        <v>0</v>
      </c>
      <c r="N64" s="218">
        <v>0</v>
      </c>
      <c r="O64" s="218">
        <v>0</v>
      </c>
      <c r="P64" s="218">
        <v>0</v>
      </c>
      <c r="Q64" s="218">
        <v>0</v>
      </c>
      <c r="R64" s="218">
        <v>0</v>
      </c>
      <c r="S64" s="218">
        <v>0</v>
      </c>
      <c r="T64" s="218">
        <v>0</v>
      </c>
      <c r="U64" s="218">
        <v>0</v>
      </c>
      <c r="V64" s="218">
        <v>0</v>
      </c>
      <c r="W64" s="218">
        <v>0</v>
      </c>
      <c r="X64" s="218">
        <v>0</v>
      </c>
      <c r="Y64" s="218">
        <v>0</v>
      </c>
      <c r="Z64" s="218">
        <v>0</v>
      </c>
      <c r="AA64" s="218">
        <v>0</v>
      </c>
      <c r="AB64" s="218">
        <v>0</v>
      </c>
      <c r="AC64" s="218">
        <v>0</v>
      </c>
      <c r="AD64" s="218">
        <v>0</v>
      </c>
      <c r="AE64" s="218">
        <v>0</v>
      </c>
      <c r="AF64" s="218">
        <v>0</v>
      </c>
      <c r="AG64" s="218">
        <v>0</v>
      </c>
      <c r="AH64" s="218">
        <v>0</v>
      </c>
      <c r="AI64" s="218">
        <v>0</v>
      </c>
      <c r="AJ64" s="218">
        <v>0</v>
      </c>
      <c r="AK64" s="218">
        <v>0</v>
      </c>
      <c r="AL64" s="218">
        <v>0</v>
      </c>
      <c r="AM64" s="218">
        <v>0</v>
      </c>
      <c r="AN64" s="218">
        <v>0</v>
      </c>
      <c r="AO64" s="218">
        <v>0</v>
      </c>
      <c r="AP64" s="218">
        <v>0</v>
      </c>
      <c r="AQ64" s="218">
        <v>0</v>
      </c>
      <c r="AR64" s="218">
        <v>0</v>
      </c>
      <c r="AS64" s="218">
        <f t="shared" si="5"/>
        <v>0</v>
      </c>
      <c r="AT64" s="214">
        <f>IFERROR(VLOOKUP(B64,'3. PP Post Test vs Actuals'!$B$9:$B$26,1,FALSE),0)</f>
        <v>0</v>
      </c>
    </row>
    <row r="65" spans="1:46" x14ac:dyDescent="0.25">
      <c r="A65" s="213" t="s">
        <v>1852</v>
      </c>
      <c r="B65" s="231" t="str">
        <f t="shared" si="0"/>
        <v>FBOGGRT</v>
      </c>
      <c r="C65" s="231">
        <f>IFERROR(VLOOKUP(B65,'Projects FERCs'!$A$8:$B$290,2,FALSE),0)</f>
        <v>0</v>
      </c>
      <c r="D65" s="213" t="s">
        <v>1809</v>
      </c>
      <c r="E65" s="315">
        <f>IFERROR(VLOOKUP(B65,'Projects FERCs'!$A$8:$C$291,3,FALSE),0)</f>
        <v>0</v>
      </c>
      <c r="F65" s="215"/>
      <c r="G65" s="149"/>
      <c r="H65" s="149"/>
      <c r="I65" s="149"/>
      <c r="J65" s="149"/>
      <c r="K65" s="218">
        <v>0</v>
      </c>
      <c r="L65" s="218">
        <v>0</v>
      </c>
      <c r="M65" s="218">
        <v>0</v>
      </c>
      <c r="N65" s="218">
        <v>0</v>
      </c>
      <c r="O65" s="218">
        <v>0</v>
      </c>
      <c r="P65" s="218">
        <v>0</v>
      </c>
      <c r="Q65" s="218">
        <v>0</v>
      </c>
      <c r="R65" s="218">
        <v>0</v>
      </c>
      <c r="S65" s="218">
        <v>0</v>
      </c>
      <c r="T65" s="218">
        <v>0</v>
      </c>
      <c r="U65" s="218">
        <v>0</v>
      </c>
      <c r="V65" s="218">
        <v>0</v>
      </c>
      <c r="W65" s="218">
        <v>0</v>
      </c>
      <c r="X65" s="218">
        <v>0</v>
      </c>
      <c r="Y65" s="218">
        <v>0</v>
      </c>
      <c r="Z65" s="218">
        <v>0</v>
      </c>
      <c r="AA65" s="218">
        <v>0</v>
      </c>
      <c r="AB65" s="218">
        <v>0</v>
      </c>
      <c r="AC65" s="218">
        <v>0</v>
      </c>
      <c r="AD65" s="218">
        <v>0</v>
      </c>
      <c r="AE65" s="218">
        <v>0</v>
      </c>
      <c r="AF65" s="218">
        <v>0</v>
      </c>
      <c r="AG65" s="218">
        <v>0</v>
      </c>
      <c r="AH65" s="218">
        <v>0</v>
      </c>
      <c r="AI65" s="218">
        <v>0</v>
      </c>
      <c r="AJ65" s="218">
        <v>0</v>
      </c>
      <c r="AK65" s="218">
        <v>0</v>
      </c>
      <c r="AL65" s="218">
        <v>0</v>
      </c>
      <c r="AM65" s="218">
        <v>0</v>
      </c>
      <c r="AN65" s="218">
        <v>0</v>
      </c>
      <c r="AO65" s="218">
        <v>0</v>
      </c>
      <c r="AP65" s="218">
        <v>0</v>
      </c>
      <c r="AQ65" s="218">
        <v>0</v>
      </c>
      <c r="AR65" s="218">
        <v>0</v>
      </c>
      <c r="AS65" s="218">
        <f t="shared" si="5"/>
        <v>0</v>
      </c>
      <c r="AT65" s="214">
        <f>IFERROR(VLOOKUP(B65,'3. PP Post Test vs Actuals'!$B$9:$B$26,1,FALSE),0)</f>
        <v>0</v>
      </c>
    </row>
    <row r="66" spans="1:46" x14ac:dyDescent="0.25">
      <c r="A66" s="231" t="s">
        <v>1853</v>
      </c>
      <c r="B66" s="231" t="str">
        <f t="shared" si="0"/>
        <v>UNSG004</v>
      </c>
      <c r="C66" s="231">
        <f>IFERROR(VLOOKUP(B66,'Projects FERCs'!$A$8:$B$290,2,FALSE),0)</f>
        <v>0</v>
      </c>
      <c r="D66" s="213" t="s">
        <v>1809</v>
      </c>
      <c r="E66" s="315">
        <f>IFERROR(VLOOKUP(B66,'Projects FERCs'!$A$8:$C$291,3,FALSE),0)</f>
        <v>0</v>
      </c>
      <c r="F66" s="215">
        <v>20180101</v>
      </c>
      <c r="G66" s="149" t="str">
        <f t="shared" si="1"/>
        <v>01</v>
      </c>
      <c r="H66" s="149" t="str">
        <f t="shared" si="2"/>
        <v>01</v>
      </c>
      <c r="I66" s="149" t="str">
        <f t="shared" si="3"/>
        <v>2018</v>
      </c>
      <c r="J66" s="149" t="str">
        <f t="shared" si="4"/>
        <v>01/01/2018</v>
      </c>
      <c r="K66" s="218">
        <v>0</v>
      </c>
      <c r="L66" s="218">
        <v>0</v>
      </c>
      <c r="M66" s="218">
        <v>0</v>
      </c>
      <c r="N66" s="218">
        <v>0</v>
      </c>
      <c r="O66" s="218">
        <v>0</v>
      </c>
      <c r="P66" s="218">
        <v>0</v>
      </c>
      <c r="Q66" s="218">
        <v>0</v>
      </c>
      <c r="R66" s="218">
        <v>0</v>
      </c>
      <c r="S66" s="218">
        <v>0</v>
      </c>
      <c r="T66" s="218">
        <v>0</v>
      </c>
      <c r="U66" s="218">
        <v>0</v>
      </c>
      <c r="V66" s="218">
        <v>0</v>
      </c>
      <c r="W66" s="218">
        <v>0</v>
      </c>
      <c r="X66" s="218">
        <v>0</v>
      </c>
      <c r="Y66" s="218">
        <v>0</v>
      </c>
      <c r="Z66" s="218">
        <v>-1475</v>
      </c>
      <c r="AA66" s="218">
        <v>-1475.0300000000134</v>
      </c>
      <c r="AB66" s="218">
        <v>-2.0000000004074536E-2</v>
      </c>
      <c r="AC66" s="218">
        <v>-3.0000000013387762E-2</v>
      </c>
      <c r="AD66" s="218">
        <v>-3.0000000013387762E-2</v>
      </c>
      <c r="AE66" s="218">
        <v>0</v>
      </c>
      <c r="AF66" s="218">
        <v>-2.0000000004074536E-2</v>
      </c>
      <c r="AG66" s="218">
        <v>-3.0000000013387762E-2</v>
      </c>
      <c r="AH66" s="218">
        <v>-3.0000000013387762E-2</v>
      </c>
      <c r="AI66" s="218">
        <v>-2.0000000004074536E-2</v>
      </c>
      <c r="AJ66" s="218">
        <v>-3.0000000013387762E-2</v>
      </c>
      <c r="AK66" s="218">
        <v>-3.0000000013387762E-2</v>
      </c>
      <c r="AL66" s="218">
        <v>-1475.2700000001059</v>
      </c>
      <c r="AM66" s="218">
        <v>3.3333333794871578E-3</v>
      </c>
      <c r="AN66" s="218">
        <v>3.3333333794871578E-3</v>
      </c>
      <c r="AO66" s="218">
        <v>3.3333333794871578E-3</v>
      </c>
      <c r="AP66" s="218">
        <v>4.3049415883918605E-11</v>
      </c>
      <c r="AQ66" s="218">
        <v>4.3049415883918605E-11</v>
      </c>
      <c r="AR66" s="218">
        <v>4.3049415883918605E-11</v>
      </c>
      <c r="AS66" s="218">
        <f t="shared" si="5"/>
        <v>-9.9999999776628101E-2</v>
      </c>
      <c r="AT66" s="214">
        <f>IFERROR(VLOOKUP(B66,'3. PP Post Test vs Actuals'!$B$9:$B$26,1,FALSE),0)</f>
        <v>0</v>
      </c>
    </row>
    <row r="67" spans="1:46" x14ac:dyDescent="0.25">
      <c r="A67" s="233" t="s">
        <v>1854</v>
      </c>
      <c r="B67" s="233" t="str">
        <f t="shared" si="0"/>
        <v>UNSG006</v>
      </c>
      <c r="C67" s="233">
        <f>IFERROR(VLOOKUP(B67,'Projects FERCs'!$A$8:$B$290,2,FALSE),0)</f>
        <v>0</v>
      </c>
      <c r="D67" s="232" t="s">
        <v>1809</v>
      </c>
      <c r="E67" s="316">
        <f>IFERROR(VLOOKUP(B67,'Projects FERCs'!$A$8:$C$291,3,FALSE),0)</f>
        <v>0</v>
      </c>
      <c r="F67" s="220">
        <v>20180101</v>
      </c>
      <c r="G67" s="149" t="str">
        <f t="shared" si="1"/>
        <v>01</v>
      </c>
      <c r="H67" s="149" t="str">
        <f t="shared" si="2"/>
        <v>01</v>
      </c>
      <c r="I67" s="149" t="str">
        <f t="shared" si="3"/>
        <v>2018</v>
      </c>
      <c r="J67" s="149" t="str">
        <f t="shared" si="4"/>
        <v>01/01/2018</v>
      </c>
      <c r="K67" s="222">
        <v>0</v>
      </c>
      <c r="L67" s="222">
        <v>0</v>
      </c>
      <c r="M67" s="222">
        <v>0</v>
      </c>
      <c r="N67" s="222">
        <v>0</v>
      </c>
      <c r="O67" s="222">
        <v>0</v>
      </c>
      <c r="P67" s="222">
        <v>0</v>
      </c>
      <c r="Q67" s="222">
        <v>0</v>
      </c>
      <c r="R67" s="222">
        <v>0</v>
      </c>
      <c r="S67" s="222">
        <v>0</v>
      </c>
      <c r="T67" s="222">
        <v>0</v>
      </c>
      <c r="U67" s="222">
        <v>0</v>
      </c>
      <c r="V67" s="222">
        <v>0</v>
      </c>
      <c r="W67" s="222">
        <v>0</v>
      </c>
      <c r="X67" s="222">
        <v>0</v>
      </c>
      <c r="Y67" s="222">
        <v>0</v>
      </c>
      <c r="Z67" s="222">
        <v>0</v>
      </c>
      <c r="AA67" s="222">
        <v>0</v>
      </c>
      <c r="AB67" s="222">
        <v>0</v>
      </c>
      <c r="AC67" s="222">
        <v>0</v>
      </c>
      <c r="AD67" s="222">
        <v>0</v>
      </c>
      <c r="AE67" s="222">
        <v>0</v>
      </c>
      <c r="AF67" s="222">
        <v>0</v>
      </c>
      <c r="AG67" s="222">
        <v>0</v>
      </c>
      <c r="AH67" s="222">
        <v>0</v>
      </c>
      <c r="AI67" s="222">
        <v>0</v>
      </c>
      <c r="AJ67" s="222">
        <v>0</v>
      </c>
      <c r="AK67" s="222">
        <v>0</v>
      </c>
      <c r="AL67" s="222">
        <v>0</v>
      </c>
      <c r="AM67" s="222">
        <v>0</v>
      </c>
      <c r="AN67" s="222">
        <v>0</v>
      </c>
      <c r="AO67" s="222">
        <v>0</v>
      </c>
      <c r="AP67" s="222">
        <v>0</v>
      </c>
      <c r="AQ67" s="222">
        <v>0</v>
      </c>
      <c r="AR67" s="222">
        <v>0</v>
      </c>
      <c r="AS67" s="222">
        <f t="shared" si="5"/>
        <v>0</v>
      </c>
      <c r="AT67" s="235">
        <f>IFERROR(VLOOKUP(B67,'3. PP Post Test vs Actuals'!$B$9:$B$26,1,FALSE),0)</f>
        <v>0</v>
      </c>
    </row>
    <row r="68" spans="1:46" s="239" customFormat="1" x14ac:dyDescent="0.25">
      <c r="A68" s="236" t="s">
        <v>1809</v>
      </c>
      <c r="B68" s="237"/>
      <c r="C68" s="237"/>
      <c r="D68" s="236"/>
      <c r="E68" s="317">
        <f>IFERROR(VLOOKUP(B68,'Projects FERCs'!$A$8:$C$291,3,FALSE),0)</f>
        <v>0</v>
      </c>
      <c r="F68" s="224"/>
      <c r="G68" s="148"/>
      <c r="H68" s="148"/>
      <c r="I68" s="148"/>
      <c r="J68" s="148"/>
      <c r="K68" s="225">
        <v>502942.61</v>
      </c>
      <c r="L68" s="225">
        <v>864795.97</v>
      </c>
      <c r="M68" s="225">
        <v>1738759.0699999998</v>
      </c>
      <c r="N68" s="225">
        <v>634479.74000000022</v>
      </c>
      <c r="O68" s="225">
        <v>1423740.0100000002</v>
      </c>
      <c r="P68" s="225">
        <v>1410894.7000000002</v>
      </c>
      <c r="Q68" s="225">
        <v>966448.52</v>
      </c>
      <c r="R68" s="225">
        <v>903315.65</v>
      </c>
      <c r="S68" s="225">
        <v>1208095.54</v>
      </c>
      <c r="T68" s="225">
        <v>700498.79999999993</v>
      </c>
      <c r="U68" s="225">
        <v>409119.77999999991</v>
      </c>
      <c r="V68" s="225">
        <v>743659.8600000001</v>
      </c>
      <c r="W68" s="225">
        <v>11506750.25</v>
      </c>
      <c r="X68" s="225">
        <v>683888.32</v>
      </c>
      <c r="Y68" s="225">
        <v>1108386.8399999999</v>
      </c>
      <c r="Z68" s="225">
        <v>2604673.6</v>
      </c>
      <c r="AA68" s="225">
        <v>2910281.1275000004</v>
      </c>
      <c r="AB68" s="225">
        <v>1438660.7061041738</v>
      </c>
      <c r="AC68" s="225">
        <v>935773.79088019917</v>
      </c>
      <c r="AD68" s="225">
        <v>788192.71753923886</v>
      </c>
      <c r="AE68" s="225">
        <v>708876.60384114133</v>
      </c>
      <c r="AF68" s="225">
        <v>809498.83030799392</v>
      </c>
      <c r="AG68" s="225">
        <v>774283.58002799237</v>
      </c>
      <c r="AH68" s="225">
        <v>1188491.4200257531</v>
      </c>
      <c r="AI68" s="225">
        <v>1017006.2972833706</v>
      </c>
      <c r="AJ68" s="225">
        <v>895154.55064417282</v>
      </c>
      <c r="AK68" s="225">
        <v>982389.77931881743</v>
      </c>
      <c r="AL68" s="225">
        <v>11739732.799631713</v>
      </c>
      <c r="AM68" s="225">
        <v>855823.81661887607</v>
      </c>
      <c r="AN68" s="225">
        <v>858488.67773172609</v>
      </c>
      <c r="AO68" s="225">
        <v>860494.82202474913</v>
      </c>
      <c r="AP68" s="225">
        <v>812256.64044546196</v>
      </c>
      <c r="AQ68" s="225">
        <v>810022.75596506661</v>
      </c>
      <c r="AR68" s="225">
        <v>808340.81267753849</v>
      </c>
      <c r="AS68" s="225">
        <f t="shared" si="5"/>
        <v>9088469.5727355331</v>
      </c>
      <c r="AT68" s="238">
        <f>IFERROR(VLOOKUP(B68,'3. PP Post Test vs Actuals'!$B$9:$B$26,1,FALSE),0)</f>
        <v>0</v>
      </c>
    </row>
    <row r="69" spans="1:46" x14ac:dyDescent="0.25">
      <c r="A69" s="228" t="s">
        <v>1855</v>
      </c>
      <c r="B69" s="228" t="str">
        <f t="shared" si="0"/>
        <v>251381A</v>
      </c>
      <c r="C69" s="231" t="str">
        <f>IFERROR(VLOOKUP(B69,'Projects FERCs'!$A$8:$B$290,2,FALSE),0)</f>
        <v>Meters - Bl - Flag</v>
      </c>
      <c r="D69" s="229" t="s">
        <v>1856</v>
      </c>
      <c r="E69" s="315" t="str">
        <f>IFERROR(VLOOKUP(B69,'Projects FERCs'!$A$8:$C$291,3,FALSE),0)</f>
        <v>Blanket Inventory Item</v>
      </c>
      <c r="F69" s="360">
        <v>20180101</v>
      </c>
      <c r="G69" s="149" t="str">
        <f t="shared" si="1"/>
        <v>01</v>
      </c>
      <c r="H69" s="149" t="str">
        <f t="shared" si="2"/>
        <v>01</v>
      </c>
      <c r="I69" s="149" t="str">
        <f t="shared" si="3"/>
        <v>2018</v>
      </c>
      <c r="J69" s="149" t="str">
        <f t="shared" si="4"/>
        <v>01/01/2018</v>
      </c>
      <c r="K69" s="368">
        <v>8948.86</v>
      </c>
      <c r="L69" s="368">
        <v>7071.73</v>
      </c>
      <c r="M69" s="368">
        <v>4913.1400000000003</v>
      </c>
      <c r="N69" s="368">
        <v>0</v>
      </c>
      <c r="O69" s="368">
        <v>4666.88</v>
      </c>
      <c r="P69" s="368">
        <v>7115.07</v>
      </c>
      <c r="Q69" s="368">
        <v>2481.65</v>
      </c>
      <c r="R69" s="368">
        <v>4744.51</v>
      </c>
      <c r="S69" s="368">
        <v>2315.34</v>
      </c>
      <c r="T69" s="368">
        <v>4318.8500000000004</v>
      </c>
      <c r="U69" s="368">
        <v>2372.62</v>
      </c>
      <c r="V69" s="368">
        <v>5233.1499999999996</v>
      </c>
      <c r="W69" s="368">
        <v>54181.8</v>
      </c>
      <c r="X69" s="368">
        <v>2315.1999999999998</v>
      </c>
      <c r="Y69" s="368">
        <v>4877.75</v>
      </c>
      <c r="Z69" s="368">
        <v>2322.8000000000002</v>
      </c>
      <c r="AA69" s="368">
        <v>14406.43</v>
      </c>
      <c r="AB69" s="368">
        <v>0</v>
      </c>
      <c r="AC69" s="368">
        <v>12083.63</v>
      </c>
      <c r="AD69" s="368">
        <v>0</v>
      </c>
      <c r="AE69" s="368">
        <v>0</v>
      </c>
      <c r="AF69" s="368">
        <v>12083.63</v>
      </c>
      <c r="AG69" s="368">
        <v>0</v>
      </c>
      <c r="AH69" s="368">
        <v>12083.63</v>
      </c>
      <c r="AI69" s="368">
        <v>0</v>
      </c>
      <c r="AJ69" s="368">
        <v>0</v>
      </c>
      <c r="AK69" s="368">
        <v>0</v>
      </c>
      <c r="AL69" s="368">
        <v>50657.319999999992</v>
      </c>
      <c r="AM69" s="368">
        <v>4060.0966666666668</v>
      </c>
      <c r="AN69" s="368">
        <v>4060.0966666666668</v>
      </c>
      <c r="AO69" s="368">
        <v>4060.0966666666668</v>
      </c>
      <c r="AP69" s="368">
        <v>4060.0966666666668</v>
      </c>
      <c r="AQ69" s="368">
        <v>4060.0966666666668</v>
      </c>
      <c r="AR69" s="368">
        <v>4060.0966666666668</v>
      </c>
      <c r="AS69" s="368">
        <f t="shared" si="5"/>
        <v>36444.21</v>
      </c>
      <c r="AT69" s="230">
        <f>IFERROR(VLOOKUP(B69,'3. PP Post Test vs Actuals'!$B$9:$B$26,1,FALSE),0)</f>
        <v>0</v>
      </c>
    </row>
    <row r="70" spans="1:46" x14ac:dyDescent="0.25">
      <c r="A70" s="231" t="s">
        <v>1857</v>
      </c>
      <c r="B70" s="231" t="str">
        <f t="shared" si="0"/>
        <v>251382A</v>
      </c>
      <c r="C70" s="231" t="str">
        <f>IFERROR(VLOOKUP(B70,'Projects FERCs'!$A$8:$B$290,2,FALSE),0)</f>
        <v>Meter Installations - Bl -Flag</v>
      </c>
      <c r="D70" s="213" t="s">
        <v>1856</v>
      </c>
      <c r="E70" s="315" t="str">
        <f>IFERROR(VLOOKUP(B70,'Projects FERCs'!$A$8:$C$291,3,FALSE),0)</f>
        <v>Estimated Asset</v>
      </c>
      <c r="F70" s="215">
        <v>20180101</v>
      </c>
      <c r="G70" s="149" t="str">
        <f t="shared" si="1"/>
        <v>01</v>
      </c>
      <c r="H70" s="149" t="str">
        <f t="shared" si="2"/>
        <v>01</v>
      </c>
      <c r="I70" s="149" t="str">
        <f t="shared" si="3"/>
        <v>2018</v>
      </c>
      <c r="J70" s="149" t="str">
        <f t="shared" si="4"/>
        <v>01/01/2018</v>
      </c>
      <c r="K70" s="218">
        <v>9551.9</v>
      </c>
      <c r="L70" s="218">
        <v>7175.4</v>
      </c>
      <c r="M70" s="218">
        <v>5092.84</v>
      </c>
      <c r="N70" s="218">
        <v>10656.59</v>
      </c>
      <c r="O70" s="218">
        <v>15769.99</v>
      </c>
      <c r="P70" s="218">
        <v>15961.86</v>
      </c>
      <c r="Q70" s="218">
        <v>7760.64</v>
      </c>
      <c r="R70" s="218">
        <v>10540</v>
      </c>
      <c r="S70" s="218">
        <v>14186.41</v>
      </c>
      <c r="T70" s="218">
        <v>12278.38</v>
      </c>
      <c r="U70" s="218">
        <v>13923.62</v>
      </c>
      <c r="V70" s="218">
        <v>9187.5499999999993</v>
      </c>
      <c r="W70" s="218">
        <v>132085.18</v>
      </c>
      <c r="X70" s="218">
        <v>12327.99</v>
      </c>
      <c r="Y70" s="218">
        <v>12861.37</v>
      </c>
      <c r="Z70" s="218">
        <v>3185.87</v>
      </c>
      <c r="AA70" s="218">
        <v>13865.259999999998</v>
      </c>
      <c r="AB70" s="218">
        <v>10674.519999999999</v>
      </c>
      <c r="AC70" s="218">
        <v>10672.689999999999</v>
      </c>
      <c r="AD70" s="218">
        <v>10685.55</v>
      </c>
      <c r="AE70" s="218">
        <v>0</v>
      </c>
      <c r="AF70" s="218">
        <v>10689.9</v>
      </c>
      <c r="AG70" s="218">
        <v>10692.569999999998</v>
      </c>
      <c r="AH70" s="218">
        <v>10644.99</v>
      </c>
      <c r="AI70" s="218">
        <v>10666.699999999999</v>
      </c>
      <c r="AJ70" s="218">
        <v>10685.179999999998</v>
      </c>
      <c r="AK70" s="218">
        <v>10696.15</v>
      </c>
      <c r="AL70" s="218">
        <v>109973.51</v>
      </c>
      <c r="AM70" s="218">
        <v>10479.036666666667</v>
      </c>
      <c r="AN70" s="218">
        <v>10479.036666666667</v>
      </c>
      <c r="AO70" s="218">
        <v>10479.036666666667</v>
      </c>
      <c r="AP70" s="218">
        <v>10468.216666666667</v>
      </c>
      <c r="AQ70" s="218">
        <v>10468.216666666667</v>
      </c>
      <c r="AR70" s="218">
        <v>10468.216666666667</v>
      </c>
      <c r="AS70" s="218">
        <f t="shared" si="5"/>
        <v>105534.78</v>
      </c>
      <c r="AT70" s="214">
        <f>IFERROR(VLOOKUP(B70,'3. PP Post Test vs Actuals'!$B$9:$B$26,1,FALSE),0)</f>
        <v>0</v>
      </c>
    </row>
    <row r="71" spans="1:46" x14ac:dyDescent="0.25">
      <c r="A71" s="231" t="s">
        <v>1858</v>
      </c>
      <c r="B71" s="231" t="str">
        <f t="shared" si="0"/>
        <v>251AMRN</v>
      </c>
      <c r="C71" s="231" t="str">
        <f>IFERROR(VLOOKUP(B71,'Projects FERCs'!$A$8:$B$290,2,FALSE),0)</f>
        <v>Meters (AMR) - Flag</v>
      </c>
      <c r="D71" s="213" t="s">
        <v>1856</v>
      </c>
      <c r="E71" s="315" t="str">
        <f>IFERROR(VLOOKUP(B71,'Projects FERCs'!$A$8:$C$291,3,FALSE),0)</f>
        <v>Specific As-Builts</v>
      </c>
      <c r="F71" s="215">
        <v>20191231</v>
      </c>
      <c r="G71" s="149" t="str">
        <f t="shared" si="1"/>
        <v>12</v>
      </c>
      <c r="H71" s="149" t="str">
        <f t="shared" si="2"/>
        <v>31</v>
      </c>
      <c r="I71" s="149" t="str">
        <f t="shared" si="3"/>
        <v>2019</v>
      </c>
      <c r="J71" s="149" t="str">
        <f t="shared" si="4"/>
        <v>12/31/2019</v>
      </c>
      <c r="K71" s="218">
        <v>0</v>
      </c>
      <c r="L71" s="218">
        <v>0</v>
      </c>
      <c r="M71" s="218">
        <v>0</v>
      </c>
      <c r="N71" s="218">
        <v>0</v>
      </c>
      <c r="O71" s="218">
        <v>0</v>
      </c>
      <c r="P71" s="218">
        <v>0</v>
      </c>
      <c r="Q71" s="218">
        <v>0</v>
      </c>
      <c r="R71" s="218">
        <v>0</v>
      </c>
      <c r="S71" s="218">
        <v>0</v>
      </c>
      <c r="T71" s="218">
        <v>0</v>
      </c>
      <c r="U71" s="218">
        <v>0</v>
      </c>
      <c r="V71" s="218">
        <v>0</v>
      </c>
      <c r="W71" s="218">
        <v>0</v>
      </c>
      <c r="X71" s="218">
        <v>0</v>
      </c>
      <c r="Y71" s="218">
        <v>0</v>
      </c>
      <c r="Z71" s="218">
        <v>0</v>
      </c>
      <c r="AA71" s="218">
        <v>0</v>
      </c>
      <c r="AB71" s="218">
        <v>0</v>
      </c>
      <c r="AC71" s="218">
        <v>0</v>
      </c>
      <c r="AD71" s="218">
        <v>0</v>
      </c>
      <c r="AE71" s="218">
        <v>0</v>
      </c>
      <c r="AF71" s="218">
        <v>0</v>
      </c>
      <c r="AG71" s="218">
        <v>0</v>
      </c>
      <c r="AH71" s="218">
        <v>0</v>
      </c>
      <c r="AI71" s="218">
        <v>0</v>
      </c>
      <c r="AJ71" s="218">
        <v>0</v>
      </c>
      <c r="AK71" s="218">
        <v>0</v>
      </c>
      <c r="AL71" s="218">
        <v>0</v>
      </c>
      <c r="AM71" s="218">
        <v>0</v>
      </c>
      <c r="AN71" s="218">
        <v>0</v>
      </c>
      <c r="AO71" s="218">
        <v>0</v>
      </c>
      <c r="AP71" s="218">
        <v>0</v>
      </c>
      <c r="AQ71" s="218">
        <v>0</v>
      </c>
      <c r="AR71" s="218">
        <v>0</v>
      </c>
      <c r="AS71" s="218">
        <f t="shared" si="5"/>
        <v>0</v>
      </c>
      <c r="AT71" s="214">
        <f>IFERROR(VLOOKUP(B71,'3. PP Post Test vs Actuals'!$B$9:$B$26,1,FALSE),0)</f>
        <v>0</v>
      </c>
    </row>
    <row r="72" spans="1:46" x14ac:dyDescent="0.25">
      <c r="A72" s="231" t="s">
        <v>1859</v>
      </c>
      <c r="B72" s="231" t="str">
        <f t="shared" si="0"/>
        <v>252381A</v>
      </c>
      <c r="C72" s="231" t="str">
        <f>IFERROR(VLOOKUP(B72,'Projects FERCs'!$A$8:$B$290,2,FALSE),0)</f>
        <v>Meters - Bl - King</v>
      </c>
      <c r="D72" s="213" t="s">
        <v>1856</v>
      </c>
      <c r="E72" s="315" t="str">
        <f>IFERROR(VLOOKUP(B72,'Projects FERCs'!$A$8:$C$291,3,FALSE),0)</f>
        <v>Blanket Inventory Item</v>
      </c>
      <c r="F72" s="215">
        <v>20180501</v>
      </c>
      <c r="G72" s="149" t="str">
        <f t="shared" si="1"/>
        <v>05</v>
      </c>
      <c r="H72" s="149" t="str">
        <f t="shared" si="2"/>
        <v>01</v>
      </c>
      <c r="I72" s="149" t="str">
        <f t="shared" si="3"/>
        <v>2018</v>
      </c>
      <c r="J72" s="149" t="str">
        <f t="shared" si="4"/>
        <v>05/01/2018</v>
      </c>
      <c r="K72" s="218">
        <v>6566.61</v>
      </c>
      <c r="L72" s="218">
        <v>2456.5700000000002</v>
      </c>
      <c r="M72" s="218">
        <v>4580.33</v>
      </c>
      <c r="N72" s="218">
        <v>19662.88</v>
      </c>
      <c r="O72" s="218">
        <v>0</v>
      </c>
      <c r="P72" s="218">
        <v>4925.1099999999997</v>
      </c>
      <c r="Q72" s="218">
        <v>4744.53</v>
      </c>
      <c r="R72" s="218">
        <v>2520.27</v>
      </c>
      <c r="S72" s="218">
        <v>0</v>
      </c>
      <c r="T72" s="218">
        <v>9245.9500000000007</v>
      </c>
      <c r="U72" s="218">
        <v>0</v>
      </c>
      <c r="V72" s="218">
        <v>6784.35</v>
      </c>
      <c r="W72" s="218">
        <v>61486.600000000006</v>
      </c>
      <c r="X72" s="218">
        <v>0</v>
      </c>
      <c r="Y72" s="218">
        <v>4873.55</v>
      </c>
      <c r="Z72" s="218">
        <v>2291.79</v>
      </c>
      <c r="AA72" s="218">
        <v>7662.29</v>
      </c>
      <c r="AB72" s="218">
        <v>5370.5</v>
      </c>
      <c r="AC72" s="218">
        <v>5370.5</v>
      </c>
      <c r="AD72" s="218">
        <v>5370.5</v>
      </c>
      <c r="AE72" s="218">
        <v>0</v>
      </c>
      <c r="AF72" s="218">
        <v>5370.5</v>
      </c>
      <c r="AG72" s="218">
        <v>5370.5</v>
      </c>
      <c r="AH72" s="218">
        <v>5370.5</v>
      </c>
      <c r="AI72" s="218">
        <v>5370.5</v>
      </c>
      <c r="AJ72" s="218">
        <v>5370.5</v>
      </c>
      <c r="AK72" s="218">
        <v>5370.5</v>
      </c>
      <c r="AL72" s="218">
        <v>55996.79</v>
      </c>
      <c r="AM72" s="218">
        <v>5451.0566666666664</v>
      </c>
      <c r="AN72" s="218">
        <v>5451.0566666666664</v>
      </c>
      <c r="AO72" s="218">
        <v>5451.0566666666664</v>
      </c>
      <c r="AP72" s="218">
        <v>5451.0566666666664</v>
      </c>
      <c r="AQ72" s="218">
        <v>5451.0566666666664</v>
      </c>
      <c r="AR72" s="218">
        <v>5451.0566666666664</v>
      </c>
      <c r="AS72" s="218">
        <f t="shared" si="5"/>
        <v>54188.34</v>
      </c>
      <c r="AT72" s="214">
        <f>IFERROR(VLOOKUP(B72,'3. PP Post Test vs Actuals'!$B$9:$B$26,1,FALSE),0)</f>
        <v>0</v>
      </c>
    </row>
    <row r="73" spans="1:46" x14ac:dyDescent="0.25">
      <c r="A73" s="231" t="s">
        <v>1860</v>
      </c>
      <c r="B73" s="231" t="str">
        <f t="shared" si="0"/>
        <v>252382A</v>
      </c>
      <c r="C73" s="231" t="str">
        <f>IFERROR(VLOOKUP(B73,'Projects FERCs'!$A$8:$B$290,2,FALSE),0)</f>
        <v>Meter Installations -Bl - King</v>
      </c>
      <c r="D73" s="213" t="s">
        <v>1856</v>
      </c>
      <c r="E73" s="315" t="str">
        <f>IFERROR(VLOOKUP(B73,'Projects FERCs'!$A$8:$C$291,3,FALSE),0)</f>
        <v>Estimated Asset</v>
      </c>
      <c r="F73" s="215">
        <v>20180501</v>
      </c>
      <c r="G73" s="149" t="str">
        <f t="shared" si="1"/>
        <v>05</v>
      </c>
      <c r="H73" s="149" t="str">
        <f t="shared" si="2"/>
        <v>01</v>
      </c>
      <c r="I73" s="149" t="str">
        <f t="shared" si="3"/>
        <v>2018</v>
      </c>
      <c r="J73" s="149" t="str">
        <f t="shared" si="4"/>
        <v>05/01/2018</v>
      </c>
      <c r="K73" s="218">
        <v>5994.6</v>
      </c>
      <c r="L73" s="218">
        <v>9016.24</v>
      </c>
      <c r="M73" s="218">
        <v>8598.6</v>
      </c>
      <c r="N73" s="218">
        <v>11674.74</v>
      </c>
      <c r="O73" s="218">
        <v>12513.07</v>
      </c>
      <c r="P73" s="218">
        <v>7578.11</v>
      </c>
      <c r="Q73" s="218">
        <v>8641.24</v>
      </c>
      <c r="R73" s="218">
        <v>7088.79</v>
      </c>
      <c r="S73" s="218">
        <v>12169.04</v>
      </c>
      <c r="T73" s="218">
        <v>12176.16</v>
      </c>
      <c r="U73" s="218">
        <v>9726.68</v>
      </c>
      <c r="V73" s="218">
        <v>5437.72</v>
      </c>
      <c r="W73" s="218">
        <v>110614.98999999999</v>
      </c>
      <c r="X73" s="218">
        <v>7954.38</v>
      </c>
      <c r="Y73" s="218">
        <v>14439.78</v>
      </c>
      <c r="Z73" s="218">
        <v>2374.4699999999998</v>
      </c>
      <c r="AA73" s="218">
        <v>20391.140000000003</v>
      </c>
      <c r="AB73" s="218">
        <v>17995.66</v>
      </c>
      <c r="AC73" s="218">
        <v>17987.77</v>
      </c>
      <c r="AD73" s="218">
        <v>18043.260000000002</v>
      </c>
      <c r="AE73" s="218">
        <v>0</v>
      </c>
      <c r="AF73" s="218">
        <v>18062.050000000003</v>
      </c>
      <c r="AG73" s="218">
        <v>18073.54</v>
      </c>
      <c r="AH73" s="218">
        <v>17868.170000000006</v>
      </c>
      <c r="AI73" s="218">
        <v>17961.910000000003</v>
      </c>
      <c r="AJ73" s="218">
        <v>18041.700000000004</v>
      </c>
      <c r="AK73" s="218">
        <v>18089.000000000004</v>
      </c>
      <c r="AL73" s="218">
        <v>182514.2</v>
      </c>
      <c r="AM73" s="218">
        <v>18116.706666666661</v>
      </c>
      <c r="AN73" s="218">
        <v>18116.706666666661</v>
      </c>
      <c r="AO73" s="218">
        <v>18116.706666666661</v>
      </c>
      <c r="AP73" s="218">
        <v>18070.329999999994</v>
      </c>
      <c r="AQ73" s="218">
        <v>18070.329999999994</v>
      </c>
      <c r="AR73" s="218">
        <v>18070.329999999994</v>
      </c>
      <c r="AS73" s="218">
        <f t="shared" si="5"/>
        <v>180521.88999999996</v>
      </c>
      <c r="AT73" s="214">
        <f>IFERROR(VLOOKUP(B73,'3. PP Post Test vs Actuals'!$B$9:$B$26,1,FALSE),0)</f>
        <v>0</v>
      </c>
    </row>
    <row r="74" spans="1:46" x14ac:dyDescent="0.25">
      <c r="A74" s="231" t="s">
        <v>1861</v>
      </c>
      <c r="B74" s="231" t="str">
        <f t="shared" ref="B74:B137" si="6">LEFT($A74,7)</f>
        <v>252391A</v>
      </c>
      <c r="C74" s="231" t="str">
        <f>IFERROR(VLOOKUP(B74,'Projects FERCs'!$A$8:$B$290,2,FALSE),0)</f>
        <v>UNSG Non-AFUDC</v>
      </c>
      <c r="D74" s="213" t="s">
        <v>1856</v>
      </c>
      <c r="E74" s="315" t="str">
        <f>IFERROR(VLOOKUP(B74,'Projects FERCs'!$A$8:$C$291,3,FALSE),0)</f>
        <v>Specific As-Builts</v>
      </c>
      <c r="F74" s="215">
        <v>20180920</v>
      </c>
      <c r="G74" s="149" t="str">
        <f t="shared" ref="G74:G137" si="7">MID($F74,5,2)</f>
        <v>09</v>
      </c>
      <c r="H74" s="149" t="str">
        <f t="shared" ref="H74:H137" si="8">MID($F74,7,2)</f>
        <v>20</v>
      </c>
      <c r="I74" s="149" t="str">
        <f t="shared" ref="I74:I137" si="9">MID($F74,1,4)</f>
        <v>2018</v>
      </c>
      <c r="J74" s="149" t="str">
        <f t="shared" ref="J74:J137" si="10">CONCATENATE(G74,"/",H74,"/",I74)</f>
        <v>09/20/2018</v>
      </c>
      <c r="K74" s="218">
        <v>0</v>
      </c>
      <c r="L74" s="218">
        <v>0</v>
      </c>
      <c r="M74" s="218">
        <v>0</v>
      </c>
      <c r="N74" s="218">
        <v>0</v>
      </c>
      <c r="O74" s="218">
        <v>0</v>
      </c>
      <c r="P74" s="218">
        <v>0</v>
      </c>
      <c r="Q74" s="218">
        <v>0</v>
      </c>
      <c r="R74" s="218">
        <v>0</v>
      </c>
      <c r="S74" s="218">
        <v>0</v>
      </c>
      <c r="T74" s="218">
        <v>0</v>
      </c>
      <c r="U74" s="218">
        <v>0</v>
      </c>
      <c r="V74" s="218">
        <v>0</v>
      </c>
      <c r="W74" s="218">
        <v>0</v>
      </c>
      <c r="X74" s="218">
        <v>0</v>
      </c>
      <c r="Y74" s="218">
        <v>0</v>
      </c>
      <c r="Z74" s="218">
        <v>0</v>
      </c>
      <c r="AA74" s="218">
        <v>0</v>
      </c>
      <c r="AB74" s="218">
        <v>0</v>
      </c>
      <c r="AC74" s="218">
        <v>0</v>
      </c>
      <c r="AD74" s="218">
        <v>0</v>
      </c>
      <c r="AE74" s="218">
        <v>0</v>
      </c>
      <c r="AF74" s="218">
        <v>0</v>
      </c>
      <c r="AG74" s="218">
        <v>0</v>
      </c>
      <c r="AH74" s="218">
        <v>0</v>
      </c>
      <c r="AI74" s="218">
        <v>0</v>
      </c>
      <c r="AJ74" s="218">
        <v>0</v>
      </c>
      <c r="AK74" s="218">
        <v>0</v>
      </c>
      <c r="AL74" s="218">
        <v>0</v>
      </c>
      <c r="AM74" s="218">
        <v>0</v>
      </c>
      <c r="AN74" s="218">
        <v>0</v>
      </c>
      <c r="AO74" s="218">
        <v>0</v>
      </c>
      <c r="AP74" s="218">
        <v>0</v>
      </c>
      <c r="AQ74" s="218">
        <v>0</v>
      </c>
      <c r="AR74" s="218">
        <v>0</v>
      </c>
      <c r="AS74" s="218">
        <f t="shared" ref="AS74:AS137" si="11">SUM(AH74:AK74)+SUM(AM74:AR74)</f>
        <v>0</v>
      </c>
      <c r="AT74" s="214">
        <f>IFERROR(VLOOKUP(B74,'3. PP Post Test vs Actuals'!$B$9:$B$26,1,FALSE),0)</f>
        <v>0</v>
      </c>
    </row>
    <row r="75" spans="1:46" x14ac:dyDescent="0.25">
      <c r="A75" s="231" t="s">
        <v>1862</v>
      </c>
      <c r="B75" s="231" t="str">
        <f t="shared" si="6"/>
        <v>252850A</v>
      </c>
      <c r="C75" s="231" t="str">
        <f>IFERROR(VLOOKUP(B75,'Projects FERCs'!$A$8:$B$290,2,FALSE),0)</f>
        <v>BMGS Meter Station</v>
      </c>
      <c r="D75" s="213" t="s">
        <v>1856</v>
      </c>
      <c r="E75" s="315" t="str">
        <f>IFERROR(VLOOKUP(B75,'Projects FERCs'!$A$8:$C$291,3,FALSE),0)</f>
        <v>Manual</v>
      </c>
      <c r="F75" s="215">
        <v>20261231</v>
      </c>
      <c r="G75" s="149" t="str">
        <f t="shared" si="7"/>
        <v>12</v>
      </c>
      <c r="H75" s="149" t="str">
        <f t="shared" si="8"/>
        <v>31</v>
      </c>
      <c r="I75" s="149" t="str">
        <f t="shared" si="9"/>
        <v>2026</v>
      </c>
      <c r="J75" s="149" t="str">
        <f t="shared" si="10"/>
        <v>12/31/2026</v>
      </c>
      <c r="K75" s="218">
        <v>0</v>
      </c>
      <c r="L75" s="218">
        <v>0</v>
      </c>
      <c r="M75" s="218">
        <v>0</v>
      </c>
      <c r="N75" s="218">
        <v>0</v>
      </c>
      <c r="O75" s="218">
        <v>0</v>
      </c>
      <c r="P75" s="218">
        <v>0</v>
      </c>
      <c r="Q75" s="218">
        <v>0</v>
      </c>
      <c r="R75" s="218">
        <v>0</v>
      </c>
      <c r="S75" s="218">
        <v>0</v>
      </c>
      <c r="T75" s="218">
        <v>0</v>
      </c>
      <c r="U75" s="218">
        <v>0</v>
      </c>
      <c r="V75" s="218">
        <v>0</v>
      </c>
      <c r="W75" s="218">
        <v>0</v>
      </c>
      <c r="X75" s="218">
        <v>0</v>
      </c>
      <c r="Y75" s="218">
        <v>0</v>
      </c>
      <c r="Z75" s="218">
        <v>0</v>
      </c>
      <c r="AA75" s="218">
        <v>0</v>
      </c>
      <c r="AB75" s="218">
        <v>0</v>
      </c>
      <c r="AC75" s="218">
        <v>0</v>
      </c>
      <c r="AD75" s="218">
        <v>0</v>
      </c>
      <c r="AE75" s="218">
        <v>28473.206390081574</v>
      </c>
      <c r="AF75" s="218">
        <v>0</v>
      </c>
      <c r="AG75" s="218">
        <v>0</v>
      </c>
      <c r="AH75" s="218">
        <v>0</v>
      </c>
      <c r="AI75" s="218">
        <v>0</v>
      </c>
      <c r="AJ75" s="218">
        <v>0</v>
      </c>
      <c r="AK75" s="218">
        <v>0</v>
      </c>
      <c r="AL75" s="218">
        <v>0</v>
      </c>
      <c r="AM75" s="218">
        <v>0</v>
      </c>
      <c r="AN75" s="218">
        <v>0</v>
      </c>
      <c r="AO75" s="218">
        <v>0</v>
      </c>
      <c r="AP75" s="218">
        <v>0</v>
      </c>
      <c r="AQ75" s="218">
        <v>0</v>
      </c>
      <c r="AR75" s="218">
        <v>0</v>
      </c>
      <c r="AS75" s="218">
        <f t="shared" si="11"/>
        <v>0</v>
      </c>
      <c r="AT75" s="214">
        <f>IFERROR(VLOOKUP(B75,'3. PP Post Test vs Actuals'!$B$9:$B$26,1,FALSE),0)</f>
        <v>0</v>
      </c>
    </row>
    <row r="76" spans="1:46" x14ac:dyDescent="0.25">
      <c r="A76" s="231" t="s">
        <v>1863</v>
      </c>
      <c r="B76" s="231" t="str">
        <f t="shared" si="6"/>
        <v>253381A</v>
      </c>
      <c r="C76" s="231" t="str">
        <f>IFERROR(VLOOKUP(B76,'Projects FERCs'!$A$8:$B$290,2,FALSE),0)</f>
        <v>Meters - Bl - Pres</v>
      </c>
      <c r="D76" s="213" t="s">
        <v>1856</v>
      </c>
      <c r="E76" s="315" t="str">
        <f>IFERROR(VLOOKUP(B76,'Projects FERCs'!$A$8:$C$291,3,FALSE),0)</f>
        <v>Blanket Inventory Item</v>
      </c>
      <c r="F76" s="215">
        <v>20180101</v>
      </c>
      <c r="G76" s="149" t="str">
        <f t="shared" si="7"/>
        <v>01</v>
      </c>
      <c r="H76" s="149" t="str">
        <f t="shared" si="8"/>
        <v>01</v>
      </c>
      <c r="I76" s="149" t="str">
        <f t="shared" si="9"/>
        <v>2018</v>
      </c>
      <c r="J76" s="149" t="str">
        <f t="shared" si="10"/>
        <v>01/01/2018</v>
      </c>
      <c r="K76" s="218">
        <v>19276.080000000002</v>
      </c>
      <c r="L76" s="218">
        <v>4746.72</v>
      </c>
      <c r="M76" s="218">
        <v>0</v>
      </c>
      <c r="N76" s="218">
        <v>7115.79</v>
      </c>
      <c r="O76" s="218">
        <v>191550.45</v>
      </c>
      <c r="P76" s="218">
        <v>348638.06</v>
      </c>
      <c r="Q76" s="218">
        <v>0</v>
      </c>
      <c r="R76" s="218">
        <v>244333.98</v>
      </c>
      <c r="S76" s="218">
        <v>309796.46999999997</v>
      </c>
      <c r="T76" s="218">
        <v>444817.28</v>
      </c>
      <c r="U76" s="218">
        <v>496146.13</v>
      </c>
      <c r="V76" s="218">
        <v>131050.4</v>
      </c>
      <c r="W76" s="218">
        <v>2197471.3600000003</v>
      </c>
      <c r="X76" s="218">
        <v>981889.73</v>
      </c>
      <c r="Y76" s="218">
        <v>47467.75</v>
      </c>
      <c r="Z76" s="218">
        <v>0</v>
      </c>
      <c r="AA76" s="218">
        <v>314715.51</v>
      </c>
      <c r="AB76" s="218">
        <v>236036.63</v>
      </c>
      <c r="AC76" s="218">
        <v>236036.63</v>
      </c>
      <c r="AD76" s="218">
        <v>236036.63</v>
      </c>
      <c r="AE76" s="218">
        <v>0</v>
      </c>
      <c r="AF76" s="218">
        <v>236036.63</v>
      </c>
      <c r="AG76" s="218">
        <v>236036.63</v>
      </c>
      <c r="AH76" s="218">
        <v>157357.75999999998</v>
      </c>
      <c r="AI76" s="218">
        <v>157357.75999999998</v>
      </c>
      <c r="AJ76" s="218">
        <v>157357.75999999998</v>
      </c>
      <c r="AK76" s="218">
        <v>157357.75999999998</v>
      </c>
      <c r="AL76" s="218">
        <v>2124329.6999999997</v>
      </c>
      <c r="AM76" s="218">
        <v>212957.49666666667</v>
      </c>
      <c r="AN76" s="218">
        <v>212957.49666666667</v>
      </c>
      <c r="AO76" s="218">
        <v>212957.49666666667</v>
      </c>
      <c r="AP76" s="218">
        <v>212957.49666666667</v>
      </c>
      <c r="AQ76" s="218">
        <v>212957.49666666667</v>
      </c>
      <c r="AR76" s="218">
        <v>212957.49666666667</v>
      </c>
      <c r="AS76" s="218">
        <f t="shared" si="11"/>
        <v>1907176.02</v>
      </c>
      <c r="AT76" s="214">
        <f>IFERROR(VLOOKUP(B76,'3. PP Post Test vs Actuals'!$B$9:$B$26,1,FALSE),0)</f>
        <v>0</v>
      </c>
    </row>
    <row r="77" spans="1:46" x14ac:dyDescent="0.25">
      <c r="A77" s="231" t="s">
        <v>1864</v>
      </c>
      <c r="B77" s="231" t="str">
        <f t="shared" si="6"/>
        <v>253382A</v>
      </c>
      <c r="C77" s="231" t="str">
        <f>IFERROR(VLOOKUP(B77,'Projects FERCs'!$A$8:$B$290,2,FALSE),0)</f>
        <v>Meter Installations -Bl - Pres</v>
      </c>
      <c r="D77" s="213" t="s">
        <v>1856</v>
      </c>
      <c r="E77" s="315" t="str">
        <f>IFERROR(VLOOKUP(B77,'Projects FERCs'!$A$8:$C$291,3,FALSE),0)</f>
        <v>Estimated Asset</v>
      </c>
      <c r="F77" s="215">
        <v>20180101</v>
      </c>
      <c r="G77" s="149" t="str">
        <f t="shared" si="7"/>
        <v>01</v>
      </c>
      <c r="H77" s="149" t="str">
        <f t="shared" si="8"/>
        <v>01</v>
      </c>
      <c r="I77" s="149" t="str">
        <f t="shared" si="9"/>
        <v>2018</v>
      </c>
      <c r="J77" s="149" t="str">
        <f t="shared" si="10"/>
        <v>01/01/2018</v>
      </c>
      <c r="K77" s="218">
        <v>14113.45</v>
      </c>
      <c r="L77" s="218">
        <v>23359.77</v>
      </c>
      <c r="M77" s="218">
        <v>32895.94</v>
      </c>
      <c r="N77" s="218">
        <v>24969.39</v>
      </c>
      <c r="O77" s="218">
        <v>17712.46</v>
      </c>
      <c r="P77" s="218">
        <v>9985.5499999999993</v>
      </c>
      <c r="Q77" s="218">
        <v>8456.1200000000008</v>
      </c>
      <c r="R77" s="218">
        <v>18999.62</v>
      </c>
      <c r="S77" s="218">
        <v>13698.72</v>
      </c>
      <c r="T77" s="218">
        <v>9361.34</v>
      </c>
      <c r="U77" s="218">
        <v>20527.97</v>
      </c>
      <c r="V77" s="218">
        <v>16149.01</v>
      </c>
      <c r="W77" s="218">
        <v>210229.34</v>
      </c>
      <c r="X77" s="218">
        <v>15749.38</v>
      </c>
      <c r="Y77" s="218">
        <v>13259.85</v>
      </c>
      <c r="Z77" s="218">
        <v>2392.5100000000002</v>
      </c>
      <c r="AA77" s="218">
        <v>32412.450000000004</v>
      </c>
      <c r="AB77" s="218">
        <v>29982.960000000003</v>
      </c>
      <c r="AC77" s="218">
        <v>29969.050000000007</v>
      </c>
      <c r="AD77" s="218">
        <v>30066.790000000005</v>
      </c>
      <c r="AE77" s="218">
        <v>0</v>
      </c>
      <c r="AF77" s="218">
        <v>30099.900000000005</v>
      </c>
      <c r="AG77" s="218">
        <v>30120.150000000005</v>
      </c>
      <c r="AH77" s="218">
        <v>37197.96</v>
      </c>
      <c r="AI77" s="218">
        <v>37404.379999999997</v>
      </c>
      <c r="AJ77" s="218">
        <v>37580.060000000005</v>
      </c>
      <c r="AK77" s="218">
        <v>37684.239999999998</v>
      </c>
      <c r="AL77" s="218">
        <v>332517.94000000006</v>
      </c>
      <c r="AM77" s="218">
        <v>30220.17333333334</v>
      </c>
      <c r="AN77" s="218">
        <v>30220.17333333334</v>
      </c>
      <c r="AO77" s="218">
        <v>30220.17333333334</v>
      </c>
      <c r="AP77" s="218">
        <v>30138.333333333339</v>
      </c>
      <c r="AQ77" s="218">
        <v>30138.333333333339</v>
      </c>
      <c r="AR77" s="218">
        <v>30138.333333333339</v>
      </c>
      <c r="AS77" s="218">
        <f t="shared" si="11"/>
        <v>330942.16000000003</v>
      </c>
      <c r="AT77" s="214">
        <f>IFERROR(VLOOKUP(B77,'3. PP Post Test vs Actuals'!$B$9:$B$26,1,FALSE),0)</f>
        <v>0</v>
      </c>
    </row>
    <row r="78" spans="1:46" x14ac:dyDescent="0.25">
      <c r="A78" s="231" t="s">
        <v>1865</v>
      </c>
      <c r="B78" s="231" t="str">
        <f t="shared" si="6"/>
        <v>253AMRN</v>
      </c>
      <c r="C78" s="231" t="str">
        <f>IFERROR(VLOOKUP(B78,'Projects FERCs'!$A$8:$B$290,2,FALSE),0)</f>
        <v>Meters (AMR) - Prescott</v>
      </c>
      <c r="D78" s="213" t="s">
        <v>1856</v>
      </c>
      <c r="E78" s="315" t="str">
        <f>IFERROR(VLOOKUP(B78,'Projects FERCs'!$A$8:$C$291,3,FALSE),0)</f>
        <v>Specific As-Builts</v>
      </c>
      <c r="F78" s="215">
        <v>20180101</v>
      </c>
      <c r="G78" s="149" t="str">
        <f t="shared" si="7"/>
        <v>01</v>
      </c>
      <c r="H78" s="149" t="str">
        <f t="shared" si="8"/>
        <v>01</v>
      </c>
      <c r="I78" s="149" t="str">
        <f t="shared" si="9"/>
        <v>2018</v>
      </c>
      <c r="J78" s="149" t="str">
        <f t="shared" si="10"/>
        <v>01/01/2018</v>
      </c>
      <c r="K78" s="218">
        <v>0</v>
      </c>
      <c r="L78" s="218">
        <v>0</v>
      </c>
      <c r="M78" s="218">
        <v>0</v>
      </c>
      <c r="N78" s="218">
        <v>0</v>
      </c>
      <c r="O78" s="218">
        <v>0</v>
      </c>
      <c r="P78" s="218">
        <v>0</v>
      </c>
      <c r="Q78" s="218">
        <v>0</v>
      </c>
      <c r="R78" s="218">
        <v>0</v>
      </c>
      <c r="S78" s="218">
        <v>0</v>
      </c>
      <c r="T78" s="218">
        <v>0</v>
      </c>
      <c r="U78" s="218">
        <v>0</v>
      </c>
      <c r="V78" s="218">
        <v>0</v>
      </c>
      <c r="W78" s="218">
        <v>0</v>
      </c>
      <c r="X78" s="218">
        <v>0</v>
      </c>
      <c r="Y78" s="218">
        <v>0</v>
      </c>
      <c r="Z78" s="218">
        <v>0</v>
      </c>
      <c r="AA78" s="218">
        <v>0</v>
      </c>
      <c r="AB78" s="218">
        <v>0</v>
      </c>
      <c r="AC78" s="218">
        <v>0</v>
      </c>
      <c r="AD78" s="218">
        <v>0</v>
      </c>
      <c r="AE78" s="218">
        <v>0</v>
      </c>
      <c r="AF78" s="218">
        <v>0</v>
      </c>
      <c r="AG78" s="218">
        <v>0</v>
      </c>
      <c r="AH78" s="218">
        <v>0</v>
      </c>
      <c r="AI78" s="218">
        <v>0</v>
      </c>
      <c r="AJ78" s="218">
        <v>0</v>
      </c>
      <c r="AK78" s="218">
        <v>0</v>
      </c>
      <c r="AL78" s="218">
        <v>0</v>
      </c>
      <c r="AM78" s="218">
        <v>0</v>
      </c>
      <c r="AN78" s="218">
        <v>0</v>
      </c>
      <c r="AO78" s="218">
        <v>0</v>
      </c>
      <c r="AP78" s="218">
        <v>0</v>
      </c>
      <c r="AQ78" s="218">
        <v>0</v>
      </c>
      <c r="AR78" s="218">
        <v>0</v>
      </c>
      <c r="AS78" s="218">
        <f t="shared" si="11"/>
        <v>0</v>
      </c>
      <c r="AT78" s="214">
        <f>IFERROR(VLOOKUP(B78,'3. PP Post Test vs Actuals'!$B$9:$B$26,1,FALSE),0)</f>
        <v>0</v>
      </c>
    </row>
    <row r="79" spans="1:46" x14ac:dyDescent="0.25">
      <c r="A79" s="231" t="s">
        <v>1866</v>
      </c>
      <c r="B79" s="231" t="str">
        <f t="shared" si="6"/>
        <v>255381A</v>
      </c>
      <c r="C79" s="231" t="str">
        <f>IFERROR(VLOOKUP(B79,'Projects FERCs'!$A$8:$B$290,2,FALSE),0)</f>
        <v>Meters - Bl - Verde</v>
      </c>
      <c r="D79" s="213" t="s">
        <v>1856</v>
      </c>
      <c r="E79" s="315" t="str">
        <f>IFERROR(VLOOKUP(B79,'Projects FERCs'!$A$8:$C$291,3,FALSE),0)</f>
        <v>Blanket Inventory Item</v>
      </c>
      <c r="F79" s="215">
        <v>20180101</v>
      </c>
      <c r="G79" s="149" t="str">
        <f t="shared" si="7"/>
        <v>01</v>
      </c>
      <c r="H79" s="149" t="str">
        <f t="shared" si="8"/>
        <v>01</v>
      </c>
      <c r="I79" s="149" t="str">
        <f t="shared" si="9"/>
        <v>2018</v>
      </c>
      <c r="J79" s="149" t="str">
        <f t="shared" si="10"/>
        <v>01/01/2018</v>
      </c>
      <c r="K79" s="218">
        <v>2723.29</v>
      </c>
      <c r="L79" s="218">
        <v>0</v>
      </c>
      <c r="M79" s="218">
        <v>2402.66</v>
      </c>
      <c r="N79" s="218">
        <v>2333.46</v>
      </c>
      <c r="O79" s="218">
        <v>4896.3500000000004</v>
      </c>
      <c r="P79" s="218">
        <v>0</v>
      </c>
      <c r="Q79" s="218">
        <v>2429.17</v>
      </c>
      <c r="R79" s="218">
        <v>0</v>
      </c>
      <c r="S79" s="218">
        <v>0</v>
      </c>
      <c r="T79" s="218">
        <v>0</v>
      </c>
      <c r="U79" s="218">
        <v>2372.63</v>
      </c>
      <c r="V79" s="218">
        <v>0</v>
      </c>
      <c r="W79" s="218">
        <v>17157.560000000001</v>
      </c>
      <c r="X79" s="218">
        <v>0</v>
      </c>
      <c r="Y79" s="218">
        <v>0</v>
      </c>
      <c r="Z79" s="218">
        <v>0</v>
      </c>
      <c r="AA79" s="218">
        <v>16439.009999999998</v>
      </c>
      <c r="AB79" s="218">
        <v>0</v>
      </c>
      <c r="AC79" s="218">
        <v>8219.5</v>
      </c>
      <c r="AD79" s="218">
        <v>0</v>
      </c>
      <c r="AE79" s="218">
        <v>0</v>
      </c>
      <c r="AF79" s="218">
        <v>4109.76</v>
      </c>
      <c r="AG79" s="218">
        <v>0</v>
      </c>
      <c r="AH79" s="218">
        <v>4109.76</v>
      </c>
      <c r="AI79" s="218">
        <v>0</v>
      </c>
      <c r="AJ79" s="218">
        <v>0</v>
      </c>
      <c r="AK79" s="218">
        <v>0</v>
      </c>
      <c r="AL79" s="218">
        <v>32878.03</v>
      </c>
      <c r="AM79" s="218">
        <v>5479.5800000000008</v>
      </c>
      <c r="AN79" s="218">
        <v>5479.5800000000008</v>
      </c>
      <c r="AO79" s="218">
        <v>5479.5800000000008</v>
      </c>
      <c r="AP79" s="218">
        <v>2739.7900000000004</v>
      </c>
      <c r="AQ79" s="218">
        <v>2739.7900000000004</v>
      </c>
      <c r="AR79" s="218">
        <v>2739.7900000000004</v>
      </c>
      <c r="AS79" s="218">
        <f t="shared" si="11"/>
        <v>28767.870000000003</v>
      </c>
      <c r="AT79" s="214">
        <f>IFERROR(VLOOKUP(B79,'3. PP Post Test vs Actuals'!$B$9:$B$26,1,FALSE),0)</f>
        <v>0</v>
      </c>
    </row>
    <row r="80" spans="1:46" x14ac:dyDescent="0.25">
      <c r="A80" s="231" t="s">
        <v>1867</v>
      </c>
      <c r="B80" s="231" t="str">
        <f t="shared" si="6"/>
        <v>255382A</v>
      </c>
      <c r="C80" s="231" t="str">
        <f>IFERROR(VLOOKUP(B80,'Projects FERCs'!$A$8:$B$290,2,FALSE),0)</f>
        <v>Meter Installations-Bl - Verde</v>
      </c>
      <c r="D80" s="213" t="s">
        <v>1856</v>
      </c>
      <c r="E80" s="315" t="str">
        <f>IFERROR(VLOOKUP(B80,'Projects FERCs'!$A$8:$C$291,3,FALSE),0)</f>
        <v>Estimated Asset</v>
      </c>
      <c r="F80" s="215">
        <v>20180101</v>
      </c>
      <c r="G80" s="149" t="str">
        <f t="shared" si="7"/>
        <v>01</v>
      </c>
      <c r="H80" s="149" t="str">
        <f t="shared" si="8"/>
        <v>01</v>
      </c>
      <c r="I80" s="149" t="str">
        <f t="shared" si="9"/>
        <v>2018</v>
      </c>
      <c r="J80" s="149" t="str">
        <f t="shared" si="10"/>
        <v>01/01/2018</v>
      </c>
      <c r="K80" s="218">
        <v>5661.41</v>
      </c>
      <c r="L80" s="218">
        <v>10663.63</v>
      </c>
      <c r="M80" s="218">
        <v>13935.66</v>
      </c>
      <c r="N80" s="218">
        <v>9452.8799999999992</v>
      </c>
      <c r="O80" s="218">
        <v>6956.48</v>
      </c>
      <c r="P80" s="218">
        <v>5474.79</v>
      </c>
      <c r="Q80" s="218">
        <v>4358.3500000000004</v>
      </c>
      <c r="R80" s="218">
        <v>14553.05</v>
      </c>
      <c r="S80" s="218">
        <v>16606.900000000001</v>
      </c>
      <c r="T80" s="218">
        <v>15031.38</v>
      </c>
      <c r="U80" s="218">
        <v>9842.44</v>
      </c>
      <c r="V80" s="218">
        <v>3155.63</v>
      </c>
      <c r="W80" s="218">
        <v>115692.59999999999</v>
      </c>
      <c r="X80" s="218">
        <v>8312.51</v>
      </c>
      <c r="Y80" s="218">
        <v>8080.46</v>
      </c>
      <c r="Z80" s="218">
        <v>1605.97</v>
      </c>
      <c r="AA80" s="218">
        <v>11272.27</v>
      </c>
      <c r="AB80" s="218">
        <v>9652.0400000000009</v>
      </c>
      <c r="AC80" s="218">
        <v>9646.69</v>
      </c>
      <c r="AD80" s="218">
        <v>9684.36</v>
      </c>
      <c r="AE80" s="218">
        <v>0</v>
      </c>
      <c r="AF80" s="218">
        <v>9697.1200000000008</v>
      </c>
      <c r="AG80" s="218">
        <v>9704.92</v>
      </c>
      <c r="AH80" s="218">
        <v>9565.4500000000007</v>
      </c>
      <c r="AI80" s="218">
        <v>9629.1200000000008</v>
      </c>
      <c r="AJ80" s="218">
        <v>9683.2999999999993</v>
      </c>
      <c r="AK80" s="218">
        <v>9715.43</v>
      </c>
      <c r="AL80" s="218">
        <v>98250.700000000012</v>
      </c>
      <c r="AM80" s="218">
        <v>9724.1299999999992</v>
      </c>
      <c r="AN80" s="218">
        <v>9724.1299999999992</v>
      </c>
      <c r="AO80" s="218">
        <v>9724.1299999999992</v>
      </c>
      <c r="AP80" s="218">
        <v>9692.6999999999989</v>
      </c>
      <c r="AQ80" s="218">
        <v>9692.6999999999989</v>
      </c>
      <c r="AR80" s="218">
        <v>9692.6999999999989</v>
      </c>
      <c r="AS80" s="218">
        <f t="shared" si="11"/>
        <v>96843.79</v>
      </c>
      <c r="AT80" s="214">
        <f>IFERROR(VLOOKUP(B80,'3. PP Post Test vs Actuals'!$B$9:$B$26,1,FALSE),0)</f>
        <v>0</v>
      </c>
    </row>
    <row r="81" spans="1:46" x14ac:dyDescent="0.25">
      <c r="A81" s="231" t="s">
        <v>1868</v>
      </c>
      <c r="B81" s="231" t="str">
        <f t="shared" si="6"/>
        <v>255AMRN</v>
      </c>
      <c r="C81" s="231" t="str">
        <f>IFERROR(VLOOKUP(B81,'Projects FERCs'!$A$8:$B$290,2,FALSE),0)</f>
        <v>Meters (AMR) - Verde</v>
      </c>
      <c r="D81" s="213" t="s">
        <v>1856</v>
      </c>
      <c r="E81" s="315" t="str">
        <f>IFERROR(VLOOKUP(B81,'Projects FERCs'!$A$8:$C$291,3,FALSE),0)</f>
        <v>Specific As-Builts</v>
      </c>
      <c r="F81" s="215">
        <v>20180101</v>
      </c>
      <c r="G81" s="149" t="str">
        <f t="shared" si="7"/>
        <v>01</v>
      </c>
      <c r="H81" s="149" t="str">
        <f t="shared" si="8"/>
        <v>01</v>
      </c>
      <c r="I81" s="149" t="str">
        <f t="shared" si="9"/>
        <v>2018</v>
      </c>
      <c r="J81" s="149" t="str">
        <f t="shared" si="10"/>
        <v>01/01/2018</v>
      </c>
      <c r="K81" s="218">
        <v>0</v>
      </c>
      <c r="L81" s="218">
        <v>0</v>
      </c>
      <c r="M81" s="218">
        <v>0</v>
      </c>
      <c r="N81" s="218">
        <v>0</v>
      </c>
      <c r="O81" s="218">
        <v>0</v>
      </c>
      <c r="P81" s="218">
        <v>0</v>
      </c>
      <c r="Q81" s="218">
        <v>0</v>
      </c>
      <c r="R81" s="218">
        <v>0</v>
      </c>
      <c r="S81" s="218">
        <v>0</v>
      </c>
      <c r="T81" s="218">
        <v>0</v>
      </c>
      <c r="U81" s="218">
        <v>0</v>
      </c>
      <c r="V81" s="218">
        <v>0</v>
      </c>
      <c r="W81" s="218">
        <v>0</v>
      </c>
      <c r="X81" s="218">
        <v>0</v>
      </c>
      <c r="Y81" s="218">
        <v>0</v>
      </c>
      <c r="Z81" s="218">
        <v>0</v>
      </c>
      <c r="AA81" s="218">
        <v>0</v>
      </c>
      <c r="AB81" s="218">
        <v>0</v>
      </c>
      <c r="AC81" s="218">
        <v>0</v>
      </c>
      <c r="AD81" s="218">
        <v>0</v>
      </c>
      <c r="AE81" s="218">
        <v>0</v>
      </c>
      <c r="AF81" s="218">
        <v>0</v>
      </c>
      <c r="AG81" s="218">
        <v>0</v>
      </c>
      <c r="AH81" s="218">
        <v>0</v>
      </c>
      <c r="AI81" s="218">
        <v>0</v>
      </c>
      <c r="AJ81" s="218">
        <v>0</v>
      </c>
      <c r="AK81" s="218">
        <v>0</v>
      </c>
      <c r="AL81" s="218">
        <v>0</v>
      </c>
      <c r="AM81" s="218">
        <v>0</v>
      </c>
      <c r="AN81" s="218">
        <v>0</v>
      </c>
      <c r="AO81" s="218">
        <v>0</v>
      </c>
      <c r="AP81" s="218">
        <v>0</v>
      </c>
      <c r="AQ81" s="218">
        <v>0</v>
      </c>
      <c r="AR81" s="218">
        <v>0</v>
      </c>
      <c r="AS81" s="218">
        <f t="shared" si="11"/>
        <v>0</v>
      </c>
      <c r="AT81" s="214">
        <f>IFERROR(VLOOKUP(B81,'3. PP Post Test vs Actuals'!$B$9:$B$26,1,FALSE),0)</f>
        <v>0</v>
      </c>
    </row>
    <row r="82" spans="1:46" x14ac:dyDescent="0.25">
      <c r="A82" s="231" t="s">
        <v>1869</v>
      </c>
      <c r="B82" s="231" t="str">
        <f t="shared" si="6"/>
        <v>256381A</v>
      </c>
      <c r="C82" s="231" t="str">
        <f>IFERROR(VLOOKUP(B82,'Projects FERCs'!$A$8:$B$290,2,FALSE),0)</f>
        <v>Meters - Bl - Nog</v>
      </c>
      <c r="D82" s="213" t="s">
        <v>1856</v>
      </c>
      <c r="E82" s="315" t="str">
        <f>IFERROR(VLOOKUP(B82,'Projects FERCs'!$A$8:$C$291,3,FALSE),0)</f>
        <v>Blanket Inventory Item</v>
      </c>
      <c r="F82" s="215">
        <v>20180101</v>
      </c>
      <c r="G82" s="149" t="str">
        <f t="shared" si="7"/>
        <v>01</v>
      </c>
      <c r="H82" s="149" t="str">
        <f t="shared" si="8"/>
        <v>01</v>
      </c>
      <c r="I82" s="149" t="str">
        <f t="shared" si="9"/>
        <v>2018</v>
      </c>
      <c r="J82" s="149" t="str">
        <f t="shared" si="10"/>
        <v>01/01/2018</v>
      </c>
      <c r="K82" s="218">
        <v>0</v>
      </c>
      <c r="L82" s="218">
        <v>0</v>
      </c>
      <c r="M82" s="218">
        <v>0</v>
      </c>
      <c r="N82" s="218">
        <v>0</v>
      </c>
      <c r="O82" s="218">
        <v>0</v>
      </c>
      <c r="P82" s="218">
        <v>0</v>
      </c>
      <c r="Q82" s="218">
        <v>0</v>
      </c>
      <c r="R82" s="218">
        <v>0</v>
      </c>
      <c r="S82" s="218">
        <v>2315.35</v>
      </c>
      <c r="T82" s="218">
        <v>0</v>
      </c>
      <c r="U82" s="218">
        <v>0</v>
      </c>
      <c r="V82" s="218">
        <v>0</v>
      </c>
      <c r="W82" s="218">
        <v>2315.35</v>
      </c>
      <c r="X82" s="218">
        <v>0</v>
      </c>
      <c r="Y82" s="218">
        <v>0</v>
      </c>
      <c r="Z82" s="218">
        <v>0</v>
      </c>
      <c r="AA82" s="218">
        <v>1038.95</v>
      </c>
      <c r="AB82" s="218">
        <v>1034.31</v>
      </c>
      <c r="AC82" s="218">
        <v>1031.25</v>
      </c>
      <c r="AD82" s="218">
        <v>1046.48</v>
      </c>
      <c r="AE82" s="218">
        <v>0</v>
      </c>
      <c r="AF82" s="218">
        <v>1053.68</v>
      </c>
      <c r="AG82" s="218">
        <v>1051.6499999999999</v>
      </c>
      <c r="AH82" s="218">
        <v>1006.71</v>
      </c>
      <c r="AI82" s="218">
        <v>1027.55</v>
      </c>
      <c r="AJ82" s="218">
        <v>1046.29</v>
      </c>
      <c r="AK82" s="218">
        <v>1060.17</v>
      </c>
      <c r="AL82" s="218">
        <v>10397.040000000001</v>
      </c>
      <c r="AM82" s="218">
        <v>1072.5733333333333</v>
      </c>
      <c r="AN82" s="218">
        <v>1072.5733333333333</v>
      </c>
      <c r="AO82" s="218">
        <v>1072.5733333333333</v>
      </c>
      <c r="AP82" s="218">
        <v>1061.4000000000001</v>
      </c>
      <c r="AQ82" s="218">
        <v>1061.4000000000001</v>
      </c>
      <c r="AR82" s="218">
        <v>1061.4000000000001</v>
      </c>
      <c r="AS82" s="218">
        <f t="shared" si="11"/>
        <v>10542.64</v>
      </c>
      <c r="AT82" s="214">
        <f>IFERROR(VLOOKUP(B82,'3. PP Post Test vs Actuals'!$B$9:$B$26,1,FALSE),0)</f>
        <v>0</v>
      </c>
    </row>
    <row r="83" spans="1:46" x14ac:dyDescent="0.25">
      <c r="A83" s="231" t="s">
        <v>1870</v>
      </c>
      <c r="B83" s="231" t="str">
        <f t="shared" si="6"/>
        <v>256382A</v>
      </c>
      <c r="C83" s="231" t="str">
        <f>IFERROR(VLOOKUP(B83,'Projects FERCs'!$A$8:$B$290,2,FALSE),0)</f>
        <v>Meter Installations - Bl - Nog</v>
      </c>
      <c r="D83" s="213" t="s">
        <v>1856</v>
      </c>
      <c r="E83" s="315" t="str">
        <f>IFERROR(VLOOKUP(B83,'Projects FERCs'!$A$8:$C$291,3,FALSE),0)</f>
        <v>Estimated Asset</v>
      </c>
      <c r="F83" s="215">
        <v>20180101</v>
      </c>
      <c r="G83" s="149" t="str">
        <f t="shared" si="7"/>
        <v>01</v>
      </c>
      <c r="H83" s="149" t="str">
        <f t="shared" si="8"/>
        <v>01</v>
      </c>
      <c r="I83" s="149" t="str">
        <f t="shared" si="9"/>
        <v>2018</v>
      </c>
      <c r="J83" s="149" t="str">
        <f t="shared" si="10"/>
        <v>01/01/2018</v>
      </c>
      <c r="K83" s="218">
        <v>1018.64</v>
      </c>
      <c r="L83" s="218">
        <v>1599.77</v>
      </c>
      <c r="M83" s="218">
        <v>2661.24</v>
      </c>
      <c r="N83" s="218">
        <v>2852.8</v>
      </c>
      <c r="O83" s="218">
        <v>408.48</v>
      </c>
      <c r="P83" s="218">
        <v>1350.8</v>
      </c>
      <c r="Q83" s="218">
        <v>414.68</v>
      </c>
      <c r="R83" s="218">
        <v>1633.64</v>
      </c>
      <c r="S83" s="218">
        <v>1799.21</v>
      </c>
      <c r="T83" s="218">
        <v>1551.38</v>
      </c>
      <c r="U83" s="218">
        <v>1732.8</v>
      </c>
      <c r="V83" s="218">
        <v>996.94</v>
      </c>
      <c r="W83" s="218">
        <v>18020.38</v>
      </c>
      <c r="X83" s="218">
        <v>1342.41</v>
      </c>
      <c r="Y83" s="218">
        <v>903.33</v>
      </c>
      <c r="Z83" s="218">
        <v>125.07</v>
      </c>
      <c r="AA83" s="218">
        <v>2260.6500000000005</v>
      </c>
      <c r="AB83" s="218">
        <v>2133.7000000000003</v>
      </c>
      <c r="AC83" s="218">
        <v>2133.0100000000002</v>
      </c>
      <c r="AD83" s="218">
        <v>2137.94</v>
      </c>
      <c r="AE83" s="218">
        <v>0</v>
      </c>
      <c r="AF83" s="218">
        <v>2139.62</v>
      </c>
      <c r="AG83" s="218">
        <v>2140.65</v>
      </c>
      <c r="AH83" s="218">
        <v>2122.3500000000004</v>
      </c>
      <c r="AI83" s="218">
        <v>2130.7000000000003</v>
      </c>
      <c r="AJ83" s="218">
        <v>2137.81</v>
      </c>
      <c r="AK83" s="218">
        <v>2142.0099999999998</v>
      </c>
      <c r="AL83" s="218">
        <v>21478.440000000002</v>
      </c>
      <c r="AM83" s="218">
        <v>2143.1399999999994</v>
      </c>
      <c r="AN83" s="218">
        <v>2143.1399999999994</v>
      </c>
      <c r="AO83" s="218">
        <v>2143.1399999999994</v>
      </c>
      <c r="AP83" s="218">
        <v>2139.0199999999995</v>
      </c>
      <c r="AQ83" s="218">
        <v>2139.0199999999995</v>
      </c>
      <c r="AR83" s="218">
        <v>2139.0199999999995</v>
      </c>
      <c r="AS83" s="218">
        <f t="shared" si="11"/>
        <v>21379.35</v>
      </c>
      <c r="AT83" s="214">
        <f>IFERROR(VLOOKUP(B83,'3. PP Post Test vs Actuals'!$B$9:$B$26,1,FALSE),0)</f>
        <v>0</v>
      </c>
    </row>
    <row r="84" spans="1:46" x14ac:dyDescent="0.25">
      <c r="A84" s="231" t="s">
        <v>1871</v>
      </c>
      <c r="B84" s="231" t="str">
        <f t="shared" si="6"/>
        <v>257381A</v>
      </c>
      <c r="C84" s="231" t="str">
        <f>IFERROR(VLOOKUP(B84,'Projects FERCs'!$A$8:$B$290,2,FALSE),0)</f>
        <v>Meters - Bl - SL</v>
      </c>
      <c r="D84" s="213" t="s">
        <v>1856</v>
      </c>
      <c r="E84" s="315" t="str">
        <f>IFERROR(VLOOKUP(B84,'Projects FERCs'!$A$8:$C$291,3,FALSE),0)</f>
        <v>Blanket Inventory Item</v>
      </c>
      <c r="F84" s="215">
        <v>20180101</v>
      </c>
      <c r="G84" s="149" t="str">
        <f t="shared" si="7"/>
        <v>01</v>
      </c>
      <c r="H84" s="149" t="str">
        <f t="shared" si="8"/>
        <v>01</v>
      </c>
      <c r="I84" s="149" t="str">
        <f t="shared" si="9"/>
        <v>2018</v>
      </c>
      <c r="J84" s="149" t="str">
        <f t="shared" si="10"/>
        <v>01/01/2018</v>
      </c>
      <c r="K84" s="218">
        <v>2402.67</v>
      </c>
      <c r="L84" s="218">
        <v>2402.67</v>
      </c>
      <c r="M84" s="218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9261.3799999999992</v>
      </c>
      <c r="S84" s="218">
        <v>0</v>
      </c>
      <c r="T84" s="218">
        <v>6784.35</v>
      </c>
      <c r="U84" s="218">
        <v>11471.23</v>
      </c>
      <c r="V84" s="218">
        <v>13679.84</v>
      </c>
      <c r="W84" s="218">
        <v>46002.14</v>
      </c>
      <c r="X84" s="218">
        <v>4535.46</v>
      </c>
      <c r="Y84" s="218">
        <v>2383.0100000000002</v>
      </c>
      <c r="Z84" s="218">
        <v>0</v>
      </c>
      <c r="AA84" s="218">
        <v>0</v>
      </c>
      <c r="AB84" s="218">
        <v>9005.7199999999993</v>
      </c>
      <c r="AC84" s="218">
        <v>0</v>
      </c>
      <c r="AD84" s="218">
        <v>9005.7199999999993</v>
      </c>
      <c r="AE84" s="218">
        <v>0</v>
      </c>
      <c r="AF84" s="218">
        <v>9005.7199999999993</v>
      </c>
      <c r="AG84" s="218">
        <v>0</v>
      </c>
      <c r="AH84" s="218">
        <v>0</v>
      </c>
      <c r="AI84" s="218">
        <v>9005.7199999999993</v>
      </c>
      <c r="AJ84" s="218">
        <v>0</v>
      </c>
      <c r="AK84" s="218">
        <v>0</v>
      </c>
      <c r="AL84" s="218">
        <v>36022.879999999997</v>
      </c>
      <c r="AM84" s="218">
        <v>3254.003333333334</v>
      </c>
      <c r="AN84" s="218">
        <v>3254.003333333334</v>
      </c>
      <c r="AO84" s="218">
        <v>3254.003333333334</v>
      </c>
      <c r="AP84" s="218">
        <v>3254.003333333334</v>
      </c>
      <c r="AQ84" s="218">
        <v>3254.003333333334</v>
      </c>
      <c r="AR84" s="218">
        <v>3254.003333333334</v>
      </c>
      <c r="AS84" s="218">
        <f t="shared" si="11"/>
        <v>28529.740000000005</v>
      </c>
      <c r="AT84" s="214">
        <f>IFERROR(VLOOKUP(B84,'3. PP Post Test vs Actuals'!$B$9:$B$26,1,FALSE),0)</f>
        <v>0</v>
      </c>
    </row>
    <row r="85" spans="1:46" x14ac:dyDescent="0.25">
      <c r="A85" s="231" t="s">
        <v>1872</v>
      </c>
      <c r="B85" s="231" t="str">
        <f t="shared" si="6"/>
        <v>257382A</v>
      </c>
      <c r="C85" s="231" t="str">
        <f>IFERROR(VLOOKUP(B85,'Projects FERCs'!$A$8:$B$290,2,FALSE),0)</f>
        <v>Meter Installations - Bl -SL</v>
      </c>
      <c r="D85" s="213" t="s">
        <v>1856</v>
      </c>
      <c r="E85" s="315" t="str">
        <f>IFERROR(VLOOKUP(B85,'Projects FERCs'!$A$8:$C$291,3,FALSE),0)</f>
        <v>Estimated Asset</v>
      </c>
      <c r="F85" s="215">
        <v>20180101</v>
      </c>
      <c r="G85" s="149" t="str">
        <f t="shared" si="7"/>
        <v>01</v>
      </c>
      <c r="H85" s="149" t="str">
        <f t="shared" si="8"/>
        <v>01</v>
      </c>
      <c r="I85" s="149" t="str">
        <f t="shared" si="9"/>
        <v>2018</v>
      </c>
      <c r="J85" s="149" t="str">
        <f t="shared" si="10"/>
        <v>01/01/2018</v>
      </c>
      <c r="K85" s="218">
        <v>10780.49</v>
      </c>
      <c r="L85" s="218">
        <v>6673.84</v>
      </c>
      <c r="M85" s="218">
        <v>12582.22</v>
      </c>
      <c r="N85" s="218">
        <v>3854.9</v>
      </c>
      <c r="O85" s="218">
        <v>8456.6299999999992</v>
      </c>
      <c r="P85" s="218">
        <v>4208.37</v>
      </c>
      <c r="Q85" s="218">
        <v>2411.08</v>
      </c>
      <c r="R85" s="218">
        <v>9284.69</v>
      </c>
      <c r="S85" s="218">
        <v>7566.29</v>
      </c>
      <c r="T85" s="218">
        <v>13015.74</v>
      </c>
      <c r="U85" s="218">
        <v>6693.82</v>
      </c>
      <c r="V85" s="218">
        <v>12424.71</v>
      </c>
      <c r="W85" s="218">
        <v>97952.78</v>
      </c>
      <c r="X85" s="218">
        <v>3438.56</v>
      </c>
      <c r="Y85" s="218">
        <v>5975.71</v>
      </c>
      <c r="Z85" s="218">
        <v>811.37</v>
      </c>
      <c r="AA85" s="218">
        <v>6334.13</v>
      </c>
      <c r="AB85" s="218">
        <v>5519.670000000001</v>
      </c>
      <c r="AC85" s="218">
        <v>5518.52</v>
      </c>
      <c r="AD85" s="218">
        <v>5526.6600000000008</v>
      </c>
      <c r="AE85" s="218">
        <v>0</v>
      </c>
      <c r="AF85" s="218">
        <v>5529.4100000000008</v>
      </c>
      <c r="AG85" s="218">
        <v>5531.1000000000013</v>
      </c>
      <c r="AH85" s="218">
        <v>5501.0000000000009</v>
      </c>
      <c r="AI85" s="218">
        <v>5514.7400000000007</v>
      </c>
      <c r="AJ85" s="218">
        <v>5526.4300000000012</v>
      </c>
      <c r="AK85" s="218">
        <v>5533.3700000000008</v>
      </c>
      <c r="AL85" s="218">
        <v>56035.030000000006</v>
      </c>
      <c r="AM85" s="218">
        <v>5535.1899999999987</v>
      </c>
      <c r="AN85" s="218">
        <v>5535.1899999999987</v>
      </c>
      <c r="AO85" s="218">
        <v>5535.1899999999987</v>
      </c>
      <c r="AP85" s="218">
        <v>5528.4033333333327</v>
      </c>
      <c r="AQ85" s="218">
        <v>5528.4033333333327</v>
      </c>
      <c r="AR85" s="218">
        <v>5528.4033333333327</v>
      </c>
      <c r="AS85" s="218">
        <f t="shared" si="11"/>
        <v>55266.319999999992</v>
      </c>
      <c r="AT85" s="214">
        <f>IFERROR(VLOOKUP(B85,'3. PP Post Test vs Actuals'!$B$9:$B$26,1,FALSE),0)</f>
        <v>0</v>
      </c>
    </row>
    <row r="86" spans="1:46" x14ac:dyDescent="0.25">
      <c r="A86" s="232" t="s">
        <v>1873</v>
      </c>
      <c r="B86" s="233" t="str">
        <f t="shared" si="6"/>
        <v>FBOGIMP</v>
      </c>
      <c r="C86" s="233">
        <f>IFERROR(VLOOKUP(B86,'Projects FERCs'!$A$8:$B$290,2,FALSE),0)</f>
        <v>0</v>
      </c>
      <c r="D86" s="232" t="s">
        <v>1856</v>
      </c>
      <c r="E86" s="316">
        <f>IFERROR(VLOOKUP(B86,'Projects FERCs'!$A$8:$C$291,3,FALSE),0)</f>
        <v>0</v>
      </c>
      <c r="F86" s="220"/>
      <c r="G86" s="149"/>
      <c r="H86" s="149"/>
      <c r="I86" s="149"/>
      <c r="J86" s="149"/>
      <c r="K86" s="222">
        <v>0</v>
      </c>
      <c r="L86" s="222">
        <v>0</v>
      </c>
      <c r="M86" s="222">
        <v>0</v>
      </c>
      <c r="N86" s="222">
        <v>0</v>
      </c>
      <c r="O86" s="222">
        <v>0</v>
      </c>
      <c r="P86" s="222">
        <v>0</v>
      </c>
      <c r="Q86" s="222">
        <v>0</v>
      </c>
      <c r="R86" s="222">
        <v>0</v>
      </c>
      <c r="S86" s="222">
        <v>0</v>
      </c>
      <c r="T86" s="222">
        <v>0</v>
      </c>
      <c r="U86" s="222">
        <v>0</v>
      </c>
      <c r="V86" s="222">
        <v>0</v>
      </c>
      <c r="W86" s="222">
        <v>0</v>
      </c>
      <c r="X86" s="222">
        <v>0</v>
      </c>
      <c r="Y86" s="222">
        <v>0</v>
      </c>
      <c r="Z86" s="222">
        <v>0</v>
      </c>
      <c r="AA86" s="222">
        <v>0</v>
      </c>
      <c r="AB86" s="222">
        <v>0</v>
      </c>
      <c r="AC86" s="222">
        <v>0</v>
      </c>
      <c r="AD86" s="222">
        <v>0</v>
      </c>
      <c r="AE86" s="222">
        <v>0</v>
      </c>
      <c r="AF86" s="222">
        <v>0</v>
      </c>
      <c r="AG86" s="222">
        <v>0</v>
      </c>
      <c r="AH86" s="222">
        <v>0</v>
      </c>
      <c r="AI86" s="222">
        <v>0</v>
      </c>
      <c r="AJ86" s="222">
        <v>0</v>
      </c>
      <c r="AK86" s="222">
        <v>0</v>
      </c>
      <c r="AL86" s="222">
        <v>0</v>
      </c>
      <c r="AM86" s="222">
        <v>0</v>
      </c>
      <c r="AN86" s="222">
        <v>0</v>
      </c>
      <c r="AO86" s="222">
        <v>0</v>
      </c>
      <c r="AP86" s="222">
        <v>0</v>
      </c>
      <c r="AQ86" s="222">
        <v>0</v>
      </c>
      <c r="AR86" s="222">
        <v>0</v>
      </c>
      <c r="AS86" s="222">
        <f t="shared" si="11"/>
        <v>0</v>
      </c>
      <c r="AT86" s="235">
        <f>IFERROR(VLOOKUP(B86,'3. PP Post Test vs Actuals'!$B$9:$B$26,1,FALSE),0)</f>
        <v>0</v>
      </c>
    </row>
    <row r="87" spans="1:46" s="239" customFormat="1" x14ac:dyDescent="0.25">
      <c r="A87" s="236" t="s">
        <v>1856</v>
      </c>
      <c r="B87" s="237"/>
      <c r="C87" s="237"/>
      <c r="D87" s="236"/>
      <c r="E87" s="317">
        <f>IFERROR(VLOOKUP(B87,'Projects FERCs'!$A$8:$C$291,3,FALSE),0)</f>
        <v>0</v>
      </c>
      <c r="F87" s="224"/>
      <c r="G87" s="148"/>
      <c r="H87" s="148"/>
      <c r="I87" s="148"/>
      <c r="J87" s="148"/>
      <c r="K87" s="225">
        <v>87038</v>
      </c>
      <c r="L87" s="225">
        <v>75166.34</v>
      </c>
      <c r="M87" s="225">
        <v>87662.630000000019</v>
      </c>
      <c r="N87" s="225">
        <v>92573.430000000008</v>
      </c>
      <c r="O87" s="225">
        <v>262930.79000000004</v>
      </c>
      <c r="P87" s="225">
        <v>405237.72</v>
      </c>
      <c r="Q87" s="225">
        <v>41697.46</v>
      </c>
      <c r="R87" s="225">
        <v>322959.93</v>
      </c>
      <c r="S87" s="225">
        <v>380453.72999999992</v>
      </c>
      <c r="T87" s="225">
        <v>528580.81000000006</v>
      </c>
      <c r="U87" s="225">
        <v>574809.93999999994</v>
      </c>
      <c r="V87" s="225">
        <v>204099.3</v>
      </c>
      <c r="W87" s="225">
        <v>3063210.08</v>
      </c>
      <c r="X87" s="225">
        <v>1037865.62</v>
      </c>
      <c r="Y87" s="225">
        <v>115122.56000000003</v>
      </c>
      <c r="Z87" s="225">
        <v>15109.85</v>
      </c>
      <c r="AA87" s="225">
        <v>440798.09000000008</v>
      </c>
      <c r="AB87" s="225">
        <v>327405.70999999996</v>
      </c>
      <c r="AC87" s="225">
        <v>338669.24</v>
      </c>
      <c r="AD87" s="225">
        <v>327603.8899999999</v>
      </c>
      <c r="AE87" s="225">
        <v>28473.206390081574</v>
      </c>
      <c r="AF87" s="225">
        <v>343877.92</v>
      </c>
      <c r="AG87" s="225">
        <v>318721.71000000002</v>
      </c>
      <c r="AH87" s="225">
        <v>262828.28000000003</v>
      </c>
      <c r="AI87" s="225">
        <v>256069.08</v>
      </c>
      <c r="AJ87" s="225">
        <v>247429.02999999997</v>
      </c>
      <c r="AK87" s="225">
        <v>247648.62999999998</v>
      </c>
      <c r="AL87" s="225">
        <v>3111051.58</v>
      </c>
      <c r="AM87" s="225">
        <v>308493.18333333335</v>
      </c>
      <c r="AN87" s="225">
        <v>308493.18333333335</v>
      </c>
      <c r="AO87" s="225">
        <v>308493.18333333335</v>
      </c>
      <c r="AP87" s="225">
        <v>305560.84666666668</v>
      </c>
      <c r="AQ87" s="225">
        <v>305560.84666666668</v>
      </c>
      <c r="AR87" s="225">
        <v>305560.84666666668</v>
      </c>
      <c r="AS87" s="225">
        <f t="shared" si="11"/>
        <v>2856137.11</v>
      </c>
      <c r="AT87" s="238">
        <f>IFERROR(VLOOKUP(B87,'3. PP Post Test vs Actuals'!$B$9:$B$26,1,FALSE),0)</f>
        <v>0</v>
      </c>
    </row>
    <row r="88" spans="1:46" x14ac:dyDescent="0.25">
      <c r="A88" s="228" t="s">
        <v>1874</v>
      </c>
      <c r="B88" s="228" t="str">
        <f t="shared" si="6"/>
        <v>251383A</v>
      </c>
      <c r="C88" s="231" t="str">
        <f>IFERROR(VLOOKUP(B88,'Projects FERCs'!$A$8:$B$290,2,FALSE),0)</f>
        <v>Regulators - Blanket - Flag</v>
      </c>
      <c r="D88" s="229" t="s">
        <v>1875</v>
      </c>
      <c r="E88" s="315" t="str">
        <f>IFERROR(VLOOKUP(B88,'Projects FERCs'!$A$8:$C$291,3,FALSE),0)</f>
        <v>Blanket Inventory Item</v>
      </c>
      <c r="F88" s="360">
        <v>20180501</v>
      </c>
      <c r="G88" s="149" t="str">
        <f t="shared" si="7"/>
        <v>05</v>
      </c>
      <c r="H88" s="149" t="str">
        <f t="shared" si="8"/>
        <v>01</v>
      </c>
      <c r="I88" s="149" t="str">
        <f t="shared" si="9"/>
        <v>2018</v>
      </c>
      <c r="J88" s="149" t="str">
        <f t="shared" si="10"/>
        <v>05/01/2018</v>
      </c>
      <c r="K88" s="368">
        <v>3458.36</v>
      </c>
      <c r="L88" s="368">
        <v>1237.01</v>
      </c>
      <c r="M88" s="368">
        <v>2254.7399999999998</v>
      </c>
      <c r="N88" s="368">
        <v>2283.83</v>
      </c>
      <c r="O88" s="368">
        <v>1723.91</v>
      </c>
      <c r="P88" s="368">
        <v>79.819999999999993</v>
      </c>
      <c r="Q88" s="368">
        <v>1827.11</v>
      </c>
      <c r="R88" s="368">
        <v>2299.0300000000002</v>
      </c>
      <c r="S88" s="368">
        <v>1796.36</v>
      </c>
      <c r="T88" s="368">
        <v>2273.25</v>
      </c>
      <c r="U88" s="368">
        <v>1754.54</v>
      </c>
      <c r="V88" s="368">
        <v>5871.85</v>
      </c>
      <c r="W88" s="368">
        <v>26859.809999999998</v>
      </c>
      <c r="X88" s="368">
        <v>1222.9100000000001</v>
      </c>
      <c r="Y88" s="368">
        <v>1816.33</v>
      </c>
      <c r="Z88" s="368">
        <v>1166.79</v>
      </c>
      <c r="AA88" s="368">
        <v>3852.04</v>
      </c>
      <c r="AB88" s="368">
        <v>2685.25</v>
      </c>
      <c r="AC88" s="368">
        <v>2685.25</v>
      </c>
      <c r="AD88" s="368">
        <v>2685.25</v>
      </c>
      <c r="AE88" s="368">
        <v>0</v>
      </c>
      <c r="AF88" s="368">
        <v>2685.25</v>
      </c>
      <c r="AG88" s="368">
        <v>2685.25</v>
      </c>
      <c r="AH88" s="368">
        <v>2685.25</v>
      </c>
      <c r="AI88" s="368">
        <v>2685.25</v>
      </c>
      <c r="AJ88" s="368">
        <v>2685.25</v>
      </c>
      <c r="AK88" s="368">
        <v>2685.25</v>
      </c>
      <c r="AL88" s="368">
        <v>28019.29</v>
      </c>
      <c r="AM88" s="368">
        <v>2725.53</v>
      </c>
      <c r="AN88" s="368">
        <v>2725.53</v>
      </c>
      <c r="AO88" s="368">
        <v>2725.53</v>
      </c>
      <c r="AP88" s="368">
        <v>2725.53</v>
      </c>
      <c r="AQ88" s="368">
        <v>2725.53</v>
      </c>
      <c r="AR88" s="368">
        <v>2725.53</v>
      </c>
      <c r="AS88" s="368">
        <f t="shared" si="11"/>
        <v>27094.18</v>
      </c>
      <c r="AT88" s="230">
        <f>IFERROR(VLOOKUP(B88,'3. PP Post Test vs Actuals'!$B$9:$B$26,1,FALSE),0)</f>
        <v>0</v>
      </c>
    </row>
    <row r="89" spans="1:46" x14ac:dyDescent="0.25">
      <c r="A89" s="231" t="s">
        <v>1876</v>
      </c>
      <c r="B89" s="231" t="str">
        <f t="shared" si="6"/>
        <v>251384A</v>
      </c>
      <c r="C89" s="231" t="str">
        <f>IFERROR(VLOOKUP(B89,'Projects FERCs'!$A$8:$B$290,2,FALSE),0)</f>
        <v>Regulator Install - Bl - Flag</v>
      </c>
      <c r="D89" s="213" t="s">
        <v>1875</v>
      </c>
      <c r="E89" s="315" t="str">
        <f>IFERROR(VLOOKUP(B89,'Projects FERCs'!$A$8:$C$291,3,FALSE),0)</f>
        <v>Estimated Asset</v>
      </c>
      <c r="F89" s="215">
        <v>20180501</v>
      </c>
      <c r="G89" s="149" t="str">
        <f t="shared" si="7"/>
        <v>05</v>
      </c>
      <c r="H89" s="149" t="str">
        <f t="shared" si="8"/>
        <v>01</v>
      </c>
      <c r="I89" s="149" t="str">
        <f t="shared" si="9"/>
        <v>2018</v>
      </c>
      <c r="J89" s="149" t="str">
        <f t="shared" si="10"/>
        <v>05/01/2018</v>
      </c>
      <c r="K89" s="218">
        <v>1202.05</v>
      </c>
      <c r="L89" s="218">
        <v>2181.6</v>
      </c>
      <c r="M89" s="218">
        <v>705.31</v>
      </c>
      <c r="N89" s="218">
        <v>1359.12</v>
      </c>
      <c r="O89" s="218">
        <v>1078.07</v>
      </c>
      <c r="P89" s="218">
        <v>1044.8800000000001</v>
      </c>
      <c r="Q89" s="218">
        <v>1346.94</v>
      </c>
      <c r="R89" s="218">
        <v>1793.9</v>
      </c>
      <c r="S89" s="218">
        <v>2765.82</v>
      </c>
      <c r="T89" s="218">
        <v>2786.65</v>
      </c>
      <c r="U89" s="218">
        <v>3240.39</v>
      </c>
      <c r="V89" s="218">
        <v>970.44</v>
      </c>
      <c r="W89" s="218">
        <v>20475.169999999998</v>
      </c>
      <c r="X89" s="218">
        <v>2778.28</v>
      </c>
      <c r="Y89" s="218">
        <v>1609.23</v>
      </c>
      <c r="Z89" s="218">
        <v>316.06</v>
      </c>
      <c r="AA89" s="218">
        <v>2375.91</v>
      </c>
      <c r="AB89" s="218">
        <v>2055.11</v>
      </c>
      <c r="AC89" s="218">
        <v>2053.33</v>
      </c>
      <c r="AD89" s="218">
        <v>2065.85</v>
      </c>
      <c r="AE89" s="218">
        <v>0</v>
      </c>
      <c r="AF89" s="218">
        <v>2070.1</v>
      </c>
      <c r="AG89" s="218">
        <v>2072.71</v>
      </c>
      <c r="AH89" s="218">
        <v>2026.3000000000002</v>
      </c>
      <c r="AI89" s="218">
        <v>2047.4900000000002</v>
      </c>
      <c r="AJ89" s="218">
        <v>2065.5100000000002</v>
      </c>
      <c r="AK89" s="218">
        <v>2076.1999999999998</v>
      </c>
      <c r="AL89" s="218">
        <v>20908.510000000002</v>
      </c>
      <c r="AM89" s="218">
        <v>2079.1166666666668</v>
      </c>
      <c r="AN89" s="218">
        <v>2079.1166666666668</v>
      </c>
      <c r="AO89" s="218">
        <v>2079.1166666666668</v>
      </c>
      <c r="AP89" s="218">
        <v>2068.66</v>
      </c>
      <c r="AQ89" s="218">
        <v>2068.66</v>
      </c>
      <c r="AR89" s="218">
        <v>2068.66</v>
      </c>
      <c r="AS89" s="218">
        <f t="shared" si="11"/>
        <v>20658.830000000002</v>
      </c>
      <c r="AT89" s="214">
        <f>IFERROR(VLOOKUP(B89,'3. PP Post Test vs Actuals'!$B$9:$B$26,1,FALSE),0)</f>
        <v>0</v>
      </c>
    </row>
    <row r="90" spans="1:46" x14ac:dyDescent="0.25">
      <c r="A90" s="231" t="s">
        <v>1877</v>
      </c>
      <c r="B90" s="231" t="str">
        <f t="shared" si="6"/>
        <v>252383A</v>
      </c>
      <c r="C90" s="231" t="str">
        <f>IFERROR(VLOOKUP(B90,'Projects FERCs'!$A$8:$B$290,2,FALSE),0)</f>
        <v>Regulators - Blanket - King</v>
      </c>
      <c r="D90" s="213" t="s">
        <v>1875</v>
      </c>
      <c r="E90" s="315" t="str">
        <f>IFERROR(VLOOKUP(B90,'Projects FERCs'!$A$8:$C$291,3,FALSE),0)</f>
        <v>Blanket Inventory Item</v>
      </c>
      <c r="F90" s="215">
        <v>20180501</v>
      </c>
      <c r="G90" s="149" t="str">
        <f t="shared" si="7"/>
        <v>05</v>
      </c>
      <c r="H90" s="149" t="str">
        <f t="shared" si="8"/>
        <v>01</v>
      </c>
      <c r="I90" s="149" t="str">
        <f t="shared" si="9"/>
        <v>2018</v>
      </c>
      <c r="J90" s="149" t="str">
        <f t="shared" si="10"/>
        <v>05/01/2018</v>
      </c>
      <c r="K90" s="218">
        <v>1741.91</v>
      </c>
      <c r="L90" s="218">
        <v>1979.21</v>
      </c>
      <c r="M90" s="218">
        <v>3543.82</v>
      </c>
      <c r="N90" s="218">
        <v>8865.69</v>
      </c>
      <c r="O90" s="218">
        <v>1970.15</v>
      </c>
      <c r="P90" s="218">
        <v>2958.2</v>
      </c>
      <c r="Q90" s="218">
        <v>2028.46</v>
      </c>
      <c r="R90" s="218">
        <v>4105.9799999999996</v>
      </c>
      <c r="S90" s="218">
        <v>3079.47</v>
      </c>
      <c r="T90" s="218">
        <v>3509.1</v>
      </c>
      <c r="U90" s="218">
        <v>4010.39</v>
      </c>
      <c r="V90" s="218">
        <v>2964.65</v>
      </c>
      <c r="W90" s="218">
        <v>40757.03</v>
      </c>
      <c r="X90" s="218">
        <v>3339.25</v>
      </c>
      <c r="Y90" s="218">
        <v>5991.34</v>
      </c>
      <c r="Z90" s="218">
        <v>933.43</v>
      </c>
      <c r="AA90" s="218">
        <v>4513.76</v>
      </c>
      <c r="AB90" s="218">
        <v>3580.33</v>
      </c>
      <c r="AC90" s="218">
        <v>3580.33</v>
      </c>
      <c r="AD90" s="218">
        <v>3580.33</v>
      </c>
      <c r="AE90" s="218">
        <v>0</v>
      </c>
      <c r="AF90" s="218">
        <v>3580.33</v>
      </c>
      <c r="AG90" s="218">
        <v>3580.33</v>
      </c>
      <c r="AH90" s="218">
        <v>3580.33</v>
      </c>
      <c r="AI90" s="218">
        <v>3580.33</v>
      </c>
      <c r="AJ90" s="218">
        <v>3580.33</v>
      </c>
      <c r="AK90" s="218">
        <v>3580.33</v>
      </c>
      <c r="AL90" s="218">
        <v>36736.729999999996</v>
      </c>
      <c r="AM90" s="218">
        <v>3634.0366666666669</v>
      </c>
      <c r="AN90" s="218">
        <v>3634.0366666666669</v>
      </c>
      <c r="AO90" s="218">
        <v>3634.0366666666669</v>
      </c>
      <c r="AP90" s="218">
        <v>3634.0366666666669</v>
      </c>
      <c r="AQ90" s="218">
        <v>3634.0366666666669</v>
      </c>
      <c r="AR90" s="218">
        <v>3634.0366666666669</v>
      </c>
      <c r="AS90" s="218">
        <f t="shared" si="11"/>
        <v>36125.54</v>
      </c>
      <c r="AT90" s="214">
        <f>IFERROR(VLOOKUP(B90,'3. PP Post Test vs Actuals'!$B$9:$B$26,1,FALSE),0)</f>
        <v>0</v>
      </c>
    </row>
    <row r="91" spans="1:46" x14ac:dyDescent="0.25">
      <c r="A91" s="231" t="s">
        <v>1878</v>
      </c>
      <c r="B91" s="231" t="str">
        <f t="shared" si="6"/>
        <v>252384A</v>
      </c>
      <c r="C91" s="231" t="str">
        <f>IFERROR(VLOOKUP(B91,'Projects FERCs'!$A$8:$B$290,2,FALSE),0)</f>
        <v>Regulator Install - Bl - King</v>
      </c>
      <c r="D91" s="213" t="s">
        <v>1875</v>
      </c>
      <c r="E91" s="315" t="str">
        <f>IFERROR(VLOOKUP(B91,'Projects FERCs'!$A$8:$C$291,3,FALSE),0)</f>
        <v>Estimated Asset</v>
      </c>
      <c r="F91" s="215">
        <v>20180501</v>
      </c>
      <c r="G91" s="149" t="str">
        <f t="shared" si="7"/>
        <v>05</v>
      </c>
      <c r="H91" s="149" t="str">
        <f t="shared" si="8"/>
        <v>01</v>
      </c>
      <c r="I91" s="149" t="str">
        <f t="shared" si="9"/>
        <v>2018</v>
      </c>
      <c r="J91" s="149" t="str">
        <f t="shared" si="10"/>
        <v>05/01/2018</v>
      </c>
      <c r="K91" s="218">
        <v>3204.25</v>
      </c>
      <c r="L91" s="218">
        <v>5782.64</v>
      </c>
      <c r="M91" s="218">
        <v>2731.87</v>
      </c>
      <c r="N91" s="218">
        <v>3744.58</v>
      </c>
      <c r="O91" s="218">
        <v>3377.07</v>
      </c>
      <c r="P91" s="218">
        <v>3233.57</v>
      </c>
      <c r="Q91" s="218">
        <v>2513.9299999999998</v>
      </c>
      <c r="R91" s="218">
        <v>3299.24</v>
      </c>
      <c r="S91" s="218">
        <v>3307.49</v>
      </c>
      <c r="T91" s="218">
        <v>3605.16</v>
      </c>
      <c r="U91" s="218">
        <v>2214.58</v>
      </c>
      <c r="V91" s="218">
        <v>2448.06</v>
      </c>
      <c r="W91" s="218">
        <v>39462.439999999995</v>
      </c>
      <c r="X91" s="218">
        <v>4694.32</v>
      </c>
      <c r="Y91" s="218">
        <v>3430.1</v>
      </c>
      <c r="Z91" s="218">
        <v>942.56</v>
      </c>
      <c r="AA91" s="218">
        <v>3768.4900000000007</v>
      </c>
      <c r="AB91" s="218">
        <v>2820.5600000000009</v>
      </c>
      <c r="AC91" s="218">
        <v>2818.5600000000004</v>
      </c>
      <c r="AD91" s="218">
        <v>2832.7400000000007</v>
      </c>
      <c r="AE91" s="218">
        <v>0</v>
      </c>
      <c r="AF91" s="218">
        <v>2837.5400000000009</v>
      </c>
      <c r="AG91" s="218">
        <v>2840.4800000000005</v>
      </c>
      <c r="AH91" s="218">
        <v>2787.9600000000009</v>
      </c>
      <c r="AI91" s="218">
        <v>2811.9300000000003</v>
      </c>
      <c r="AJ91" s="218">
        <v>2832.3400000000011</v>
      </c>
      <c r="AK91" s="218">
        <v>2844.4300000000007</v>
      </c>
      <c r="AL91" s="218">
        <v>29195.030000000006</v>
      </c>
      <c r="AM91" s="218">
        <v>2855.2133333333331</v>
      </c>
      <c r="AN91" s="218">
        <v>2855.2133333333331</v>
      </c>
      <c r="AO91" s="218">
        <v>2855.2133333333331</v>
      </c>
      <c r="AP91" s="218">
        <v>2843.3333333333335</v>
      </c>
      <c r="AQ91" s="218">
        <v>2843.3333333333335</v>
      </c>
      <c r="AR91" s="218">
        <v>2843.3333333333335</v>
      </c>
      <c r="AS91" s="218">
        <f t="shared" si="11"/>
        <v>28372.300000000003</v>
      </c>
      <c r="AT91" s="214">
        <f>IFERROR(VLOOKUP(B91,'3. PP Post Test vs Actuals'!$B$9:$B$26,1,FALSE),0)</f>
        <v>0</v>
      </c>
    </row>
    <row r="92" spans="1:46" x14ac:dyDescent="0.25">
      <c r="A92" s="231" t="s">
        <v>1879</v>
      </c>
      <c r="B92" s="231" t="str">
        <f t="shared" si="6"/>
        <v>253383A</v>
      </c>
      <c r="C92" s="231" t="str">
        <f>IFERROR(VLOOKUP(B92,'Projects FERCs'!$A$8:$B$290,2,FALSE),0)</f>
        <v>Regulators - Blanket - Pres</v>
      </c>
      <c r="D92" s="213" t="s">
        <v>1875</v>
      </c>
      <c r="E92" s="315" t="str">
        <f>IFERROR(VLOOKUP(B92,'Projects FERCs'!$A$8:$C$291,3,FALSE),0)</f>
        <v>Blanket Inventory Item</v>
      </c>
      <c r="F92" s="215">
        <v>20180501</v>
      </c>
      <c r="G92" s="149" t="str">
        <f t="shared" si="7"/>
        <v>05</v>
      </c>
      <c r="H92" s="149" t="str">
        <f t="shared" si="8"/>
        <v>01</v>
      </c>
      <c r="I92" s="149" t="str">
        <f t="shared" si="9"/>
        <v>2018</v>
      </c>
      <c r="J92" s="149" t="str">
        <f t="shared" si="10"/>
        <v>05/01/2018</v>
      </c>
      <c r="K92" s="218">
        <v>9360.02</v>
      </c>
      <c r="L92" s="218">
        <v>6352.22</v>
      </c>
      <c r="M92" s="218">
        <v>4173.8</v>
      </c>
      <c r="N92" s="218">
        <v>5312.58</v>
      </c>
      <c r="O92" s="218">
        <v>5550.07</v>
      </c>
      <c r="P92" s="218">
        <v>5941.66</v>
      </c>
      <c r="Q92" s="218">
        <v>4105.97</v>
      </c>
      <c r="R92" s="218">
        <v>5231.7700000000004</v>
      </c>
      <c r="S92" s="218">
        <v>4616.2700000000004</v>
      </c>
      <c r="T92" s="218">
        <v>589.79999999999995</v>
      </c>
      <c r="U92" s="218">
        <v>12798.5</v>
      </c>
      <c r="V92" s="218">
        <v>1310.8</v>
      </c>
      <c r="W92" s="218">
        <v>65343.46</v>
      </c>
      <c r="X92" s="218">
        <v>5122.2700000000004</v>
      </c>
      <c r="Y92" s="218">
        <v>39.64</v>
      </c>
      <c r="Z92" s="218">
        <v>0</v>
      </c>
      <c r="AA92" s="218">
        <v>5937.0199999999995</v>
      </c>
      <c r="AB92" s="218">
        <v>5937.0199999999995</v>
      </c>
      <c r="AC92" s="218">
        <v>5937.0199999999995</v>
      </c>
      <c r="AD92" s="218">
        <v>5937.0199999999995</v>
      </c>
      <c r="AE92" s="218">
        <v>0</v>
      </c>
      <c r="AF92" s="218">
        <v>5937.0199999999995</v>
      </c>
      <c r="AG92" s="218">
        <v>5937.0199999999995</v>
      </c>
      <c r="AH92" s="218">
        <v>5937.0199999999995</v>
      </c>
      <c r="AI92" s="218">
        <v>5937.0199999999995</v>
      </c>
      <c r="AJ92" s="218">
        <v>5937.0199999999995</v>
      </c>
      <c r="AK92" s="218">
        <v>5937.0199999999995</v>
      </c>
      <c r="AL92" s="218">
        <v>59370.2</v>
      </c>
      <c r="AM92" s="218">
        <v>6026.0766666666668</v>
      </c>
      <c r="AN92" s="218">
        <v>6026.0766666666668</v>
      </c>
      <c r="AO92" s="218">
        <v>6026.0766666666668</v>
      </c>
      <c r="AP92" s="218">
        <v>6026.0766666666668</v>
      </c>
      <c r="AQ92" s="218">
        <v>6026.0766666666668</v>
      </c>
      <c r="AR92" s="218">
        <v>6026.0766666666668</v>
      </c>
      <c r="AS92" s="218">
        <f t="shared" si="11"/>
        <v>59904.539999999994</v>
      </c>
      <c r="AT92" s="214">
        <f>IFERROR(VLOOKUP(B92,'3. PP Post Test vs Actuals'!$B$9:$B$26,1,FALSE),0)</f>
        <v>0</v>
      </c>
    </row>
    <row r="93" spans="1:46" x14ac:dyDescent="0.25">
      <c r="A93" s="231" t="s">
        <v>1880</v>
      </c>
      <c r="B93" s="231" t="str">
        <f t="shared" si="6"/>
        <v>253384A</v>
      </c>
      <c r="C93" s="231" t="str">
        <f>IFERROR(VLOOKUP(B93,'Projects FERCs'!$A$8:$B$290,2,FALSE),0)</f>
        <v>Regulator Install - Bl - Pres</v>
      </c>
      <c r="D93" s="213" t="s">
        <v>1875</v>
      </c>
      <c r="E93" s="315" t="str">
        <f>IFERROR(VLOOKUP(B93,'Projects FERCs'!$A$8:$C$291,3,FALSE),0)</f>
        <v>Estimated Asset</v>
      </c>
      <c r="F93" s="215">
        <v>20180501</v>
      </c>
      <c r="G93" s="149" t="str">
        <f t="shared" si="7"/>
        <v>05</v>
      </c>
      <c r="H93" s="149" t="str">
        <f t="shared" si="8"/>
        <v>01</v>
      </c>
      <c r="I93" s="149" t="str">
        <f t="shared" si="9"/>
        <v>2018</v>
      </c>
      <c r="J93" s="149" t="str">
        <f t="shared" si="10"/>
        <v>05/01/2018</v>
      </c>
      <c r="K93" s="218">
        <v>6619.03</v>
      </c>
      <c r="L93" s="218">
        <v>7567.64</v>
      </c>
      <c r="M93" s="218">
        <v>6597.25</v>
      </c>
      <c r="N93" s="218">
        <v>5309.22</v>
      </c>
      <c r="O93" s="218">
        <v>6017.69</v>
      </c>
      <c r="P93" s="218">
        <v>6118.2</v>
      </c>
      <c r="Q93" s="218">
        <v>4146.04</v>
      </c>
      <c r="R93" s="218">
        <v>9203.64</v>
      </c>
      <c r="S93" s="218">
        <v>4306.43</v>
      </c>
      <c r="T93" s="218">
        <v>4997.75</v>
      </c>
      <c r="U93" s="218">
        <v>4980.2299999999996</v>
      </c>
      <c r="V93" s="218">
        <v>3010.42</v>
      </c>
      <c r="W93" s="218">
        <v>68873.539999999994</v>
      </c>
      <c r="X93" s="218">
        <v>5008.24</v>
      </c>
      <c r="Y93" s="218">
        <v>4909.0600000000004</v>
      </c>
      <c r="Z93" s="218">
        <v>1063.45</v>
      </c>
      <c r="AA93" s="218">
        <v>2053.0500000000002</v>
      </c>
      <c r="AB93" s="218">
        <v>987.28</v>
      </c>
      <c r="AC93" s="218">
        <v>986.41000000000008</v>
      </c>
      <c r="AD93" s="218">
        <v>992.55</v>
      </c>
      <c r="AE93" s="218">
        <v>0</v>
      </c>
      <c r="AF93" s="218">
        <v>994.62</v>
      </c>
      <c r="AG93" s="218">
        <v>995.88</v>
      </c>
      <c r="AH93" s="218">
        <v>973.2</v>
      </c>
      <c r="AI93" s="218">
        <v>983.56</v>
      </c>
      <c r="AJ93" s="218">
        <v>992.37</v>
      </c>
      <c r="AK93" s="218">
        <v>997.58999999999992</v>
      </c>
      <c r="AL93" s="218">
        <v>10956.509999999998</v>
      </c>
      <c r="AM93" s="218">
        <v>1002.8700000000002</v>
      </c>
      <c r="AN93" s="218">
        <v>1002.8700000000002</v>
      </c>
      <c r="AO93" s="218">
        <v>1002.8700000000002</v>
      </c>
      <c r="AP93" s="218">
        <v>997.73666666666679</v>
      </c>
      <c r="AQ93" s="218">
        <v>997.73666666666679</v>
      </c>
      <c r="AR93" s="218">
        <v>997.73666666666679</v>
      </c>
      <c r="AS93" s="218">
        <f t="shared" si="11"/>
        <v>9948.5400000000009</v>
      </c>
      <c r="AT93" s="214">
        <f>IFERROR(VLOOKUP(B93,'3. PP Post Test vs Actuals'!$B$9:$B$26,1,FALSE),0)</f>
        <v>0</v>
      </c>
    </row>
    <row r="94" spans="1:46" x14ac:dyDescent="0.25">
      <c r="A94" s="231" t="s">
        <v>1881</v>
      </c>
      <c r="B94" s="231" t="str">
        <f t="shared" si="6"/>
        <v>255383A</v>
      </c>
      <c r="C94" s="231" t="str">
        <f>IFERROR(VLOOKUP(B94,'Projects FERCs'!$A$8:$B$290,2,FALSE),0)</f>
        <v>Regulators - Blanket - Verde</v>
      </c>
      <c r="D94" s="213" t="s">
        <v>1875</v>
      </c>
      <c r="E94" s="315" t="str">
        <f>IFERROR(VLOOKUP(B94,'Projects FERCs'!$A$8:$C$291,3,FALSE),0)</f>
        <v>Blanket Inventory Item</v>
      </c>
      <c r="F94" s="215">
        <v>20180501</v>
      </c>
      <c r="G94" s="149" t="str">
        <f t="shared" si="7"/>
        <v>05</v>
      </c>
      <c r="H94" s="149" t="str">
        <f t="shared" si="8"/>
        <v>01</v>
      </c>
      <c r="I94" s="149" t="str">
        <f t="shared" si="9"/>
        <v>2018</v>
      </c>
      <c r="J94" s="149" t="str">
        <f t="shared" si="10"/>
        <v>05/01/2018</v>
      </c>
      <c r="K94" s="218">
        <v>2860.02</v>
      </c>
      <c r="L94" s="218">
        <v>3844.97</v>
      </c>
      <c r="M94" s="218">
        <v>4219.8100000000004</v>
      </c>
      <c r="N94" s="218">
        <v>80.95</v>
      </c>
      <c r="O94" s="218">
        <v>2461.56</v>
      </c>
      <c r="P94" s="218">
        <v>4698.2</v>
      </c>
      <c r="Q94" s="218">
        <v>3438.81</v>
      </c>
      <c r="R94" s="218">
        <v>3374.55</v>
      </c>
      <c r="S94" s="218">
        <v>2294.31</v>
      </c>
      <c r="T94" s="218">
        <v>1503.9</v>
      </c>
      <c r="U94" s="218">
        <v>1043.21</v>
      </c>
      <c r="V94" s="218">
        <v>1002.59</v>
      </c>
      <c r="W94" s="218">
        <v>30822.880000000001</v>
      </c>
      <c r="X94" s="218">
        <v>528.79999999999995</v>
      </c>
      <c r="Y94" s="218">
        <v>987.43</v>
      </c>
      <c r="Z94" s="218">
        <v>189.08</v>
      </c>
      <c r="AA94" s="218">
        <v>1800.23</v>
      </c>
      <c r="AB94" s="218">
        <v>1611.15</v>
      </c>
      <c r="AC94" s="218">
        <v>1611.15</v>
      </c>
      <c r="AD94" s="218">
        <v>1611.15</v>
      </c>
      <c r="AE94" s="218">
        <v>0</v>
      </c>
      <c r="AF94" s="218">
        <v>1611.15</v>
      </c>
      <c r="AG94" s="218">
        <v>1611.15</v>
      </c>
      <c r="AH94" s="218">
        <v>1611.15</v>
      </c>
      <c r="AI94" s="218">
        <v>1611.15</v>
      </c>
      <c r="AJ94" s="218">
        <v>1611.15</v>
      </c>
      <c r="AK94" s="218">
        <v>1611.15</v>
      </c>
      <c r="AL94" s="218">
        <v>16300.580000000002</v>
      </c>
      <c r="AM94" s="218">
        <v>1635.3166666666666</v>
      </c>
      <c r="AN94" s="218">
        <v>1635.3166666666666</v>
      </c>
      <c r="AO94" s="218">
        <v>1635.3166666666666</v>
      </c>
      <c r="AP94" s="218">
        <v>1635.3166666666666</v>
      </c>
      <c r="AQ94" s="218">
        <v>1635.3166666666666</v>
      </c>
      <c r="AR94" s="218">
        <v>1635.3166666666666</v>
      </c>
      <c r="AS94" s="218">
        <f t="shared" si="11"/>
        <v>16256.5</v>
      </c>
      <c r="AT94" s="214">
        <f>IFERROR(VLOOKUP(B94,'3. PP Post Test vs Actuals'!$B$9:$B$26,1,FALSE),0)</f>
        <v>0</v>
      </c>
    </row>
    <row r="95" spans="1:46" x14ac:dyDescent="0.25">
      <c r="A95" s="231" t="s">
        <v>1882</v>
      </c>
      <c r="B95" s="231" t="str">
        <f t="shared" si="6"/>
        <v>255384A</v>
      </c>
      <c r="C95" s="231" t="str">
        <f>IFERROR(VLOOKUP(B95,'Projects FERCs'!$A$8:$B$290,2,FALSE),0)</f>
        <v>Regulator Install- Bl - Verde</v>
      </c>
      <c r="D95" s="213" t="s">
        <v>1875</v>
      </c>
      <c r="E95" s="315" t="str">
        <f>IFERROR(VLOOKUP(B95,'Projects FERCs'!$A$8:$C$291,3,FALSE),0)</f>
        <v>Estimated Asset</v>
      </c>
      <c r="F95" s="215">
        <v>20180501</v>
      </c>
      <c r="G95" s="149" t="str">
        <f t="shared" si="7"/>
        <v>05</v>
      </c>
      <c r="H95" s="149" t="str">
        <f t="shared" si="8"/>
        <v>01</v>
      </c>
      <c r="I95" s="149" t="str">
        <f t="shared" si="9"/>
        <v>2018</v>
      </c>
      <c r="J95" s="149" t="str">
        <f t="shared" si="10"/>
        <v>05/01/2018</v>
      </c>
      <c r="K95" s="218">
        <v>2047.84</v>
      </c>
      <c r="L95" s="218">
        <v>2826.55</v>
      </c>
      <c r="M95" s="218">
        <v>4356.92</v>
      </c>
      <c r="N95" s="218">
        <v>2704.83</v>
      </c>
      <c r="O95" s="218">
        <v>852.58</v>
      </c>
      <c r="P95" s="218">
        <v>1879.46</v>
      </c>
      <c r="Q95" s="218">
        <v>1667.37</v>
      </c>
      <c r="R95" s="218">
        <v>3132.83</v>
      </c>
      <c r="S95" s="218">
        <v>1688.11</v>
      </c>
      <c r="T95" s="218">
        <v>2288.33</v>
      </c>
      <c r="U95" s="218">
        <v>2918.93</v>
      </c>
      <c r="V95" s="218">
        <v>1158.82</v>
      </c>
      <c r="W95" s="218">
        <v>27522.57</v>
      </c>
      <c r="X95" s="218">
        <v>3671.02</v>
      </c>
      <c r="Y95" s="218">
        <v>3770.01</v>
      </c>
      <c r="Z95" s="218">
        <v>929.45</v>
      </c>
      <c r="AA95" s="218">
        <v>3096.6099999999997</v>
      </c>
      <c r="AB95" s="218">
        <v>2162.16</v>
      </c>
      <c r="AC95" s="218">
        <v>2160.29</v>
      </c>
      <c r="AD95" s="218">
        <v>2173.4900000000002</v>
      </c>
      <c r="AE95" s="218">
        <v>0</v>
      </c>
      <c r="AF95" s="218">
        <v>2177.9500000000003</v>
      </c>
      <c r="AG95" s="218">
        <v>2180.6799999999998</v>
      </c>
      <c r="AH95" s="218">
        <v>2131.86</v>
      </c>
      <c r="AI95" s="218">
        <v>2154.15</v>
      </c>
      <c r="AJ95" s="218">
        <v>2173.11</v>
      </c>
      <c r="AK95" s="218">
        <v>2184.35</v>
      </c>
      <c r="AL95" s="218">
        <v>22594.65</v>
      </c>
      <c r="AM95" s="218">
        <v>2187.42</v>
      </c>
      <c r="AN95" s="218">
        <v>2187.42</v>
      </c>
      <c r="AO95" s="218">
        <v>2187.42</v>
      </c>
      <c r="AP95" s="218">
        <v>2176.42</v>
      </c>
      <c r="AQ95" s="218">
        <v>2176.42</v>
      </c>
      <c r="AR95" s="218">
        <v>2176.42</v>
      </c>
      <c r="AS95" s="218">
        <f t="shared" si="11"/>
        <v>21734.99</v>
      </c>
      <c r="AT95" s="214">
        <f>IFERROR(VLOOKUP(B95,'3. PP Post Test vs Actuals'!$B$9:$B$26,1,FALSE),0)</f>
        <v>0</v>
      </c>
    </row>
    <row r="96" spans="1:46" x14ac:dyDescent="0.25">
      <c r="A96" s="231" t="s">
        <v>1883</v>
      </c>
      <c r="B96" s="231" t="str">
        <f t="shared" si="6"/>
        <v>256101R</v>
      </c>
      <c r="C96" s="231" t="str">
        <f>IFERROR(VLOOKUP(B96,'Projects FERCs'!$A$8:$B$290,2,FALSE),0)</f>
        <v>Mains - Blanket Refund - Nog</v>
      </c>
      <c r="D96" s="213" t="s">
        <v>1875</v>
      </c>
      <c r="E96" s="315" t="str">
        <f>IFERROR(VLOOKUP(B96,'Projects FERCs'!$A$8:$C$291,3,FALSE),0)</f>
        <v>Specific As-Builts</v>
      </c>
      <c r="F96" s="215">
        <v>20320101</v>
      </c>
      <c r="G96" s="149" t="str">
        <f t="shared" si="7"/>
        <v>01</v>
      </c>
      <c r="H96" s="149" t="str">
        <f t="shared" si="8"/>
        <v>01</v>
      </c>
      <c r="I96" s="149" t="str">
        <f t="shared" si="9"/>
        <v>2032</v>
      </c>
      <c r="J96" s="149" t="str">
        <f t="shared" si="10"/>
        <v>01/01/2032</v>
      </c>
      <c r="K96" s="218">
        <v>0</v>
      </c>
      <c r="L96" s="218">
        <v>0</v>
      </c>
      <c r="M96" s="218">
        <v>0</v>
      </c>
      <c r="N96" s="218">
        <v>0</v>
      </c>
      <c r="O96" s="218">
        <v>0</v>
      </c>
      <c r="P96" s="218">
        <v>0</v>
      </c>
      <c r="Q96" s="218">
        <v>0</v>
      </c>
      <c r="R96" s="218">
        <v>0</v>
      </c>
      <c r="S96" s="218">
        <v>0</v>
      </c>
      <c r="T96" s="218">
        <v>0</v>
      </c>
      <c r="U96" s="218">
        <v>0</v>
      </c>
      <c r="V96" s="218">
        <v>0</v>
      </c>
      <c r="W96" s="218">
        <v>0</v>
      </c>
      <c r="X96" s="218">
        <v>0</v>
      </c>
      <c r="Y96" s="218">
        <v>0</v>
      </c>
      <c r="Z96" s="218">
        <v>0</v>
      </c>
      <c r="AA96" s="218">
        <v>0</v>
      </c>
      <c r="AB96" s="218">
        <v>0</v>
      </c>
      <c r="AC96" s="218">
        <v>0</v>
      </c>
      <c r="AD96" s="218">
        <v>-1715.97</v>
      </c>
      <c r="AE96" s="218">
        <v>0</v>
      </c>
      <c r="AF96" s="218">
        <v>0</v>
      </c>
      <c r="AG96" s="218">
        <v>-6917.32</v>
      </c>
      <c r="AH96" s="218">
        <v>0</v>
      </c>
      <c r="AI96" s="218">
        <v>0</v>
      </c>
      <c r="AJ96" s="218">
        <v>0</v>
      </c>
      <c r="AK96" s="218">
        <v>0</v>
      </c>
      <c r="AL96" s="218">
        <v>-8633.2899999999991</v>
      </c>
      <c r="AM96" s="218">
        <v>0</v>
      </c>
      <c r="AN96" s="218">
        <v>0</v>
      </c>
      <c r="AO96" s="218">
        <v>0</v>
      </c>
      <c r="AP96" s="218">
        <v>0</v>
      </c>
      <c r="AQ96" s="218">
        <v>0</v>
      </c>
      <c r="AR96" s="218">
        <v>0</v>
      </c>
      <c r="AS96" s="218">
        <f t="shared" si="11"/>
        <v>0</v>
      </c>
      <c r="AT96" s="214">
        <f>IFERROR(VLOOKUP(B96,'3. PP Post Test vs Actuals'!$B$9:$B$26,1,FALSE),0)</f>
        <v>0</v>
      </c>
    </row>
    <row r="97" spans="1:46" x14ac:dyDescent="0.25">
      <c r="A97" s="231" t="s">
        <v>1884</v>
      </c>
      <c r="B97" s="231" t="str">
        <f t="shared" si="6"/>
        <v>256383A</v>
      </c>
      <c r="C97" s="231" t="str">
        <f>IFERROR(VLOOKUP(B97,'Projects FERCs'!$A$8:$B$290,2,FALSE),0)</f>
        <v>Regulators - Blanket - Nog</v>
      </c>
      <c r="D97" s="213" t="s">
        <v>1875</v>
      </c>
      <c r="E97" s="315" t="str">
        <f>IFERROR(VLOOKUP(B97,'Projects FERCs'!$A$8:$C$291,3,FALSE),0)</f>
        <v>Blanket Inventory Item</v>
      </c>
      <c r="F97" s="215">
        <v>20180501</v>
      </c>
      <c r="G97" s="149" t="str">
        <f t="shared" si="7"/>
        <v>05</v>
      </c>
      <c r="H97" s="149" t="str">
        <f t="shared" si="8"/>
        <v>01</v>
      </c>
      <c r="I97" s="149" t="str">
        <f t="shared" si="9"/>
        <v>2018</v>
      </c>
      <c r="J97" s="149" t="str">
        <f t="shared" si="10"/>
        <v>05/01/2018</v>
      </c>
      <c r="K97" s="218">
        <v>442.74</v>
      </c>
      <c r="L97" s="218">
        <v>860.23</v>
      </c>
      <c r="M97" s="218">
        <v>776.61</v>
      </c>
      <c r="N97" s="218">
        <v>122</v>
      </c>
      <c r="O97" s="218">
        <v>490.28</v>
      </c>
      <c r="P97" s="218">
        <v>41.04</v>
      </c>
      <c r="Q97" s="218">
        <v>127.14</v>
      </c>
      <c r="R97" s="218">
        <v>938.69</v>
      </c>
      <c r="S97" s="218">
        <v>725.91</v>
      </c>
      <c r="T97" s="218">
        <v>410.8</v>
      </c>
      <c r="U97" s="218">
        <v>371.33</v>
      </c>
      <c r="V97" s="218">
        <v>830.85</v>
      </c>
      <c r="W97" s="218">
        <v>6137.619999999999</v>
      </c>
      <c r="X97" s="218">
        <v>118.91</v>
      </c>
      <c r="Y97" s="218">
        <v>322.73</v>
      </c>
      <c r="Z97" s="218">
        <v>0</v>
      </c>
      <c r="AA97" s="218">
        <v>179.01999999999998</v>
      </c>
      <c r="AB97" s="218">
        <v>179.01999999999998</v>
      </c>
      <c r="AC97" s="218">
        <v>179.01999999999998</v>
      </c>
      <c r="AD97" s="218">
        <v>179.01999999999998</v>
      </c>
      <c r="AE97" s="218">
        <v>0</v>
      </c>
      <c r="AF97" s="218">
        <v>179.01999999999998</v>
      </c>
      <c r="AG97" s="218">
        <v>179.01999999999998</v>
      </c>
      <c r="AH97" s="218">
        <v>179.01999999999998</v>
      </c>
      <c r="AI97" s="218">
        <v>179.01999999999998</v>
      </c>
      <c r="AJ97" s="218">
        <v>179.01999999999998</v>
      </c>
      <c r="AK97" s="218">
        <v>179.01999999999998</v>
      </c>
      <c r="AL97" s="218">
        <v>1790.1999999999998</v>
      </c>
      <c r="AM97" s="218">
        <v>181.70333333333335</v>
      </c>
      <c r="AN97" s="218">
        <v>181.70333333333335</v>
      </c>
      <c r="AO97" s="218">
        <v>181.70333333333335</v>
      </c>
      <c r="AP97" s="218">
        <v>181.70333333333335</v>
      </c>
      <c r="AQ97" s="218">
        <v>181.70333333333335</v>
      </c>
      <c r="AR97" s="218">
        <v>181.70333333333335</v>
      </c>
      <c r="AS97" s="218">
        <f t="shared" si="11"/>
        <v>1806.3</v>
      </c>
      <c r="AT97" s="214">
        <f>IFERROR(VLOOKUP(B97,'3. PP Post Test vs Actuals'!$B$9:$B$26,1,FALSE),0)</f>
        <v>0</v>
      </c>
    </row>
    <row r="98" spans="1:46" x14ac:dyDescent="0.25">
      <c r="A98" s="231" t="s">
        <v>1885</v>
      </c>
      <c r="B98" s="231" t="str">
        <f t="shared" si="6"/>
        <v>256384A</v>
      </c>
      <c r="C98" s="231" t="str">
        <f>IFERROR(VLOOKUP(B98,'Projects FERCs'!$A$8:$B$290,2,FALSE),0)</f>
        <v>Regulator Install - Bl - Nog</v>
      </c>
      <c r="D98" s="213" t="s">
        <v>1875</v>
      </c>
      <c r="E98" s="315" t="str">
        <f>IFERROR(VLOOKUP(B98,'Projects FERCs'!$A$8:$C$291,3,FALSE),0)</f>
        <v>Estimated Asset</v>
      </c>
      <c r="F98" s="215">
        <v>20180501</v>
      </c>
      <c r="G98" s="149" t="str">
        <f t="shared" si="7"/>
        <v>05</v>
      </c>
      <c r="H98" s="149" t="str">
        <f t="shared" si="8"/>
        <v>01</v>
      </c>
      <c r="I98" s="149" t="str">
        <f t="shared" si="9"/>
        <v>2018</v>
      </c>
      <c r="J98" s="149" t="str">
        <f t="shared" si="10"/>
        <v>05/01/2018</v>
      </c>
      <c r="K98" s="218">
        <v>-158.18</v>
      </c>
      <c r="L98" s="218">
        <v>114.88</v>
      </c>
      <c r="M98" s="218">
        <v>169.26</v>
      </c>
      <c r="N98" s="218">
        <v>-32.409999999999997</v>
      </c>
      <c r="O98" s="218">
        <v>241.43</v>
      </c>
      <c r="P98" s="218">
        <v>44.83</v>
      </c>
      <c r="Q98" s="218">
        <v>0</v>
      </c>
      <c r="R98" s="218">
        <v>369.17</v>
      </c>
      <c r="S98" s="218">
        <v>-17.52</v>
      </c>
      <c r="T98" s="218">
        <v>148.97999999999999</v>
      </c>
      <c r="U98" s="218">
        <v>-21.6</v>
      </c>
      <c r="V98" s="218">
        <v>445.64</v>
      </c>
      <c r="W98" s="218">
        <v>1304.48</v>
      </c>
      <c r="X98" s="218">
        <v>653.32000000000005</v>
      </c>
      <c r="Y98" s="218">
        <v>14.16</v>
      </c>
      <c r="Z98" s="218">
        <v>29.39</v>
      </c>
      <c r="AA98" s="218">
        <v>67.62</v>
      </c>
      <c r="AB98" s="218">
        <v>38.15</v>
      </c>
      <c r="AC98" s="218">
        <v>38.11</v>
      </c>
      <c r="AD98" s="218">
        <v>38.35</v>
      </c>
      <c r="AE98" s="218">
        <v>0</v>
      </c>
      <c r="AF98" s="218">
        <v>38.42</v>
      </c>
      <c r="AG98" s="218">
        <v>38.47</v>
      </c>
      <c r="AH98" s="218">
        <v>37.61</v>
      </c>
      <c r="AI98" s="218">
        <v>38</v>
      </c>
      <c r="AJ98" s="218">
        <v>38.339999999999996</v>
      </c>
      <c r="AK98" s="218">
        <v>38.54</v>
      </c>
      <c r="AL98" s="218">
        <v>411.61</v>
      </c>
      <c r="AM98" s="218">
        <v>38.590000000000003</v>
      </c>
      <c r="AN98" s="218">
        <v>38.590000000000003</v>
      </c>
      <c r="AO98" s="218">
        <v>38.590000000000003</v>
      </c>
      <c r="AP98" s="218">
        <v>38.393333333333338</v>
      </c>
      <c r="AQ98" s="218">
        <v>38.393333333333338</v>
      </c>
      <c r="AR98" s="218">
        <v>38.393333333333338</v>
      </c>
      <c r="AS98" s="218">
        <f t="shared" si="11"/>
        <v>383.44000000000005</v>
      </c>
      <c r="AT98" s="214">
        <f>IFERROR(VLOOKUP(B98,'3. PP Post Test vs Actuals'!$B$9:$B$26,1,FALSE),0)</f>
        <v>0</v>
      </c>
    </row>
    <row r="99" spans="1:46" x14ac:dyDescent="0.25">
      <c r="A99" s="231" t="s">
        <v>1886</v>
      </c>
      <c r="B99" s="231" t="str">
        <f t="shared" si="6"/>
        <v>257383A</v>
      </c>
      <c r="C99" s="231" t="str">
        <f>IFERROR(VLOOKUP(B99,'Projects FERCs'!$A$8:$B$290,2,FALSE),0)</f>
        <v>Regulators - Blanket - SL</v>
      </c>
      <c r="D99" s="213" t="s">
        <v>1875</v>
      </c>
      <c r="E99" s="315" t="str">
        <f>IFERROR(VLOOKUP(B99,'Projects FERCs'!$A$8:$C$291,3,FALSE),0)</f>
        <v>Blanket Inventory Item</v>
      </c>
      <c r="F99" s="215">
        <v>20180501</v>
      </c>
      <c r="G99" s="149" t="str">
        <f t="shared" si="7"/>
        <v>05</v>
      </c>
      <c r="H99" s="149" t="str">
        <f t="shared" si="8"/>
        <v>01</v>
      </c>
      <c r="I99" s="149" t="str">
        <f t="shared" si="9"/>
        <v>2018</v>
      </c>
      <c r="J99" s="149" t="str">
        <f t="shared" si="10"/>
        <v>05/01/2018</v>
      </c>
      <c r="K99" s="218">
        <v>1880.76</v>
      </c>
      <c r="L99" s="218">
        <v>3624.03</v>
      </c>
      <c r="M99" s="218">
        <v>575</v>
      </c>
      <c r="N99" s="218">
        <v>0</v>
      </c>
      <c r="O99" s="218">
        <v>1253.54</v>
      </c>
      <c r="P99" s="218">
        <v>1477.62</v>
      </c>
      <c r="Q99" s="218">
        <v>1135.8399999999999</v>
      </c>
      <c r="R99" s="218">
        <v>3079.49</v>
      </c>
      <c r="S99" s="218">
        <v>772.46</v>
      </c>
      <c r="T99" s="218">
        <v>0</v>
      </c>
      <c r="U99" s="218">
        <v>2936.01</v>
      </c>
      <c r="V99" s="218">
        <v>5281.1</v>
      </c>
      <c r="W99" s="218">
        <v>22015.850000000002</v>
      </c>
      <c r="X99" s="218">
        <v>2999.26</v>
      </c>
      <c r="Y99" s="218">
        <v>1173.56</v>
      </c>
      <c r="Z99" s="218">
        <v>0</v>
      </c>
      <c r="AA99" s="218">
        <v>1059.3799999999999</v>
      </c>
      <c r="AB99" s="218">
        <v>1059.3799999999999</v>
      </c>
      <c r="AC99" s="218">
        <v>1059.3799999999999</v>
      </c>
      <c r="AD99" s="218">
        <v>1059.3799999999999</v>
      </c>
      <c r="AE99" s="218">
        <v>0</v>
      </c>
      <c r="AF99" s="218">
        <v>1059.3799999999999</v>
      </c>
      <c r="AG99" s="218">
        <v>1059.3799999999999</v>
      </c>
      <c r="AH99" s="218">
        <v>1059.3799999999999</v>
      </c>
      <c r="AI99" s="218">
        <v>1059.3799999999999</v>
      </c>
      <c r="AJ99" s="218">
        <v>1059.3799999999999</v>
      </c>
      <c r="AK99" s="218">
        <v>1059.3799999999999</v>
      </c>
      <c r="AL99" s="218">
        <v>10593.8</v>
      </c>
      <c r="AM99" s="218">
        <v>1075.2733333333333</v>
      </c>
      <c r="AN99" s="218">
        <v>1075.2733333333333</v>
      </c>
      <c r="AO99" s="218">
        <v>1075.2733333333333</v>
      </c>
      <c r="AP99" s="218">
        <v>1075.2733333333333</v>
      </c>
      <c r="AQ99" s="218">
        <v>1075.2733333333333</v>
      </c>
      <c r="AR99" s="218">
        <v>1075.2733333333333</v>
      </c>
      <c r="AS99" s="218">
        <f t="shared" si="11"/>
        <v>10689.16</v>
      </c>
      <c r="AT99" s="214">
        <f>IFERROR(VLOOKUP(B99,'3. PP Post Test vs Actuals'!$B$9:$B$26,1,FALSE),0)</f>
        <v>0</v>
      </c>
    </row>
    <row r="100" spans="1:46" x14ac:dyDescent="0.25">
      <c r="A100" s="233" t="s">
        <v>1887</v>
      </c>
      <c r="B100" s="233" t="str">
        <f t="shared" si="6"/>
        <v>257384A</v>
      </c>
      <c r="C100" s="233" t="str">
        <f>IFERROR(VLOOKUP(B100,'Projects FERCs'!$A$8:$B$290,2,FALSE),0)</f>
        <v>Regulator Install - Bl - SL</v>
      </c>
      <c r="D100" s="232" t="s">
        <v>1875</v>
      </c>
      <c r="E100" s="316" t="str">
        <f>IFERROR(VLOOKUP(B100,'Projects FERCs'!$A$8:$C$291,3,FALSE),0)</f>
        <v>Estimated Asset</v>
      </c>
      <c r="F100" s="220">
        <v>20180501</v>
      </c>
      <c r="G100" s="149" t="str">
        <f t="shared" si="7"/>
        <v>05</v>
      </c>
      <c r="H100" s="149" t="str">
        <f t="shared" si="8"/>
        <v>01</v>
      </c>
      <c r="I100" s="149" t="str">
        <f t="shared" si="9"/>
        <v>2018</v>
      </c>
      <c r="J100" s="149" t="str">
        <f t="shared" si="10"/>
        <v>05/01/2018</v>
      </c>
      <c r="K100" s="222">
        <v>1339.98</v>
      </c>
      <c r="L100" s="222">
        <v>1627.65</v>
      </c>
      <c r="M100" s="222">
        <v>1001.07</v>
      </c>
      <c r="N100" s="222">
        <v>1384.33</v>
      </c>
      <c r="O100" s="222">
        <v>1495.41</v>
      </c>
      <c r="P100" s="222">
        <v>1281.6400000000001</v>
      </c>
      <c r="Q100" s="222">
        <v>2015.8</v>
      </c>
      <c r="R100" s="222">
        <v>718.95</v>
      </c>
      <c r="S100" s="222">
        <v>2352.3000000000002</v>
      </c>
      <c r="T100" s="222">
        <v>2042.4</v>
      </c>
      <c r="U100" s="222">
        <v>2019.17</v>
      </c>
      <c r="V100" s="222">
        <v>2213.6999999999998</v>
      </c>
      <c r="W100" s="222">
        <v>19492.400000000001</v>
      </c>
      <c r="X100" s="222">
        <v>2668.78</v>
      </c>
      <c r="Y100" s="222">
        <v>1497.48</v>
      </c>
      <c r="Z100" s="222">
        <v>360.89</v>
      </c>
      <c r="AA100" s="222">
        <v>1874.2199999999998</v>
      </c>
      <c r="AB100" s="222">
        <v>1509.8400000000001</v>
      </c>
      <c r="AC100" s="222">
        <v>1508.54</v>
      </c>
      <c r="AD100" s="222">
        <v>1517.75</v>
      </c>
      <c r="AE100" s="222">
        <v>0</v>
      </c>
      <c r="AF100" s="222">
        <v>1520.8600000000001</v>
      </c>
      <c r="AG100" s="222">
        <v>1522.77</v>
      </c>
      <c r="AH100" s="222">
        <v>1488.69</v>
      </c>
      <c r="AI100" s="222">
        <v>1504.2399999999998</v>
      </c>
      <c r="AJ100" s="222">
        <v>1517.48</v>
      </c>
      <c r="AK100" s="222">
        <v>1525.3400000000001</v>
      </c>
      <c r="AL100" s="222">
        <v>15489.73</v>
      </c>
      <c r="AM100" s="222">
        <v>1527.4733333333334</v>
      </c>
      <c r="AN100" s="222">
        <v>1527.4733333333334</v>
      </c>
      <c r="AO100" s="222">
        <v>1527.4733333333334</v>
      </c>
      <c r="AP100" s="222">
        <v>1519.79</v>
      </c>
      <c r="AQ100" s="222">
        <v>1519.79</v>
      </c>
      <c r="AR100" s="222">
        <v>1519.79</v>
      </c>
      <c r="AS100" s="222">
        <f t="shared" si="11"/>
        <v>15177.54</v>
      </c>
      <c r="AT100" s="235">
        <f>IFERROR(VLOOKUP(B100,'3. PP Post Test vs Actuals'!$B$9:$B$26,1,FALSE),0)</f>
        <v>0</v>
      </c>
    </row>
    <row r="101" spans="1:46" s="239" customFormat="1" x14ac:dyDescent="0.25">
      <c r="A101" s="236" t="s">
        <v>1875</v>
      </c>
      <c r="B101" s="237"/>
      <c r="C101" s="237"/>
      <c r="D101" s="236"/>
      <c r="E101" s="317"/>
      <c r="F101" s="224"/>
      <c r="G101" s="148"/>
      <c r="H101" s="148"/>
      <c r="I101" s="148"/>
      <c r="J101" s="148"/>
      <c r="K101" s="225">
        <v>33998.78</v>
      </c>
      <c r="L101" s="225">
        <v>37998.630000000005</v>
      </c>
      <c r="M101" s="225">
        <v>31105.460000000003</v>
      </c>
      <c r="N101" s="225">
        <v>31134.720000000001</v>
      </c>
      <c r="O101" s="225">
        <v>26511.760000000002</v>
      </c>
      <c r="P101" s="225">
        <v>28799.119999999999</v>
      </c>
      <c r="Q101" s="225">
        <v>24353.41</v>
      </c>
      <c r="R101" s="225">
        <v>37547.239999999991</v>
      </c>
      <c r="S101" s="225">
        <v>27687.41</v>
      </c>
      <c r="T101" s="225">
        <v>24156.120000000003</v>
      </c>
      <c r="U101" s="225">
        <v>38265.68</v>
      </c>
      <c r="V101" s="225">
        <v>27508.920000000002</v>
      </c>
      <c r="W101" s="225">
        <v>369067.25</v>
      </c>
      <c r="X101" s="225">
        <v>32805.359999999993</v>
      </c>
      <c r="Y101" s="225">
        <v>25561.07</v>
      </c>
      <c r="Z101" s="225">
        <v>5931.1</v>
      </c>
      <c r="AA101" s="225">
        <v>30577.350000000002</v>
      </c>
      <c r="AB101" s="225">
        <v>24625.250000000004</v>
      </c>
      <c r="AC101" s="225">
        <v>24617.390000000007</v>
      </c>
      <c r="AD101" s="225">
        <v>22956.910000000003</v>
      </c>
      <c r="AE101" s="225">
        <v>0</v>
      </c>
      <c r="AF101" s="225">
        <v>24691.640000000003</v>
      </c>
      <c r="AG101" s="225">
        <v>17785.820000000003</v>
      </c>
      <c r="AH101" s="225">
        <v>24497.770000000004</v>
      </c>
      <c r="AI101" s="225">
        <v>24591.520000000004</v>
      </c>
      <c r="AJ101" s="225">
        <v>24671.300000000003</v>
      </c>
      <c r="AK101" s="225">
        <v>24718.600000000002</v>
      </c>
      <c r="AL101" s="225">
        <v>243733.55000000005</v>
      </c>
      <c r="AM101" s="225">
        <v>24968.620000000003</v>
      </c>
      <c r="AN101" s="225">
        <v>24968.620000000003</v>
      </c>
      <c r="AO101" s="225">
        <v>24968.620000000003</v>
      </c>
      <c r="AP101" s="225">
        <v>24922.270000000004</v>
      </c>
      <c r="AQ101" s="225">
        <v>24922.270000000004</v>
      </c>
      <c r="AR101" s="225">
        <v>24922.270000000004</v>
      </c>
      <c r="AS101" s="225">
        <f t="shared" si="11"/>
        <v>248151.86000000004</v>
      </c>
      <c r="AT101" s="238">
        <f>IFERROR(VLOOKUP(B101,'3. PP Post Test vs Actuals'!$B$9:$B$26,1,FALSE),0)</f>
        <v>0</v>
      </c>
    </row>
    <row r="102" spans="1:46" x14ac:dyDescent="0.25">
      <c r="A102" s="228" t="s">
        <v>1888</v>
      </c>
      <c r="B102" s="228" t="str">
        <f t="shared" si="6"/>
        <v>251380A</v>
      </c>
      <c r="C102" s="231" t="str">
        <f>IFERROR(VLOOKUP(B102,'Projects FERCs'!$A$8:$B$290,2,FALSE),0)</f>
        <v>Services - Bl - Flag</v>
      </c>
      <c r="D102" s="229" t="s">
        <v>1889</v>
      </c>
      <c r="E102" s="315" t="str">
        <f>IFERROR(VLOOKUP(B102,'Projects FERCs'!$A$8:$C$291,3,FALSE),0)</f>
        <v>Estimated Asset</v>
      </c>
      <c r="F102" s="360">
        <v>20180501</v>
      </c>
      <c r="G102" s="149" t="str">
        <f t="shared" si="7"/>
        <v>05</v>
      </c>
      <c r="H102" s="149" t="str">
        <f t="shared" si="8"/>
        <v>01</v>
      </c>
      <c r="I102" s="149" t="str">
        <f t="shared" si="9"/>
        <v>2018</v>
      </c>
      <c r="J102" s="149" t="str">
        <f t="shared" si="10"/>
        <v>05/01/2018</v>
      </c>
      <c r="K102" s="368">
        <v>84055.38</v>
      </c>
      <c r="L102" s="368">
        <v>107909.22</v>
      </c>
      <c r="M102" s="368">
        <v>178353.9</v>
      </c>
      <c r="N102" s="368">
        <v>143235.79</v>
      </c>
      <c r="O102" s="368">
        <v>198680.84</v>
      </c>
      <c r="P102" s="368">
        <v>259943.24</v>
      </c>
      <c r="Q102" s="368">
        <v>63695.6</v>
      </c>
      <c r="R102" s="368">
        <v>121721.37</v>
      </c>
      <c r="S102" s="368">
        <v>129680.66</v>
      </c>
      <c r="T102" s="368">
        <v>161026.59</v>
      </c>
      <c r="U102" s="368">
        <v>106313.67</v>
      </c>
      <c r="V102" s="368">
        <v>153263.85</v>
      </c>
      <c r="W102" s="368">
        <v>1707880.1099999999</v>
      </c>
      <c r="X102" s="368">
        <v>189241.57</v>
      </c>
      <c r="Y102" s="368">
        <v>239412.57</v>
      </c>
      <c r="Z102" s="368">
        <v>64684.75</v>
      </c>
      <c r="AA102" s="368">
        <v>191259.86</v>
      </c>
      <c r="AB102" s="368">
        <v>90082.25</v>
      </c>
      <c r="AC102" s="368">
        <v>131161.88000000003</v>
      </c>
      <c r="AD102" s="368">
        <v>168797.01000000004</v>
      </c>
      <c r="AE102" s="368">
        <v>0</v>
      </c>
      <c r="AF102" s="368">
        <v>169855.29000000004</v>
      </c>
      <c r="AG102" s="368">
        <v>169571.54000000004</v>
      </c>
      <c r="AH102" s="368">
        <v>101546.29999999999</v>
      </c>
      <c r="AI102" s="368">
        <v>137666.97</v>
      </c>
      <c r="AJ102" s="368">
        <v>139772.32</v>
      </c>
      <c r="AK102" s="368">
        <v>170818.58000000005</v>
      </c>
      <c r="AL102" s="368">
        <v>1470532.0000000002</v>
      </c>
      <c r="AM102" s="368">
        <v>171634.1466666667</v>
      </c>
      <c r="AN102" s="368">
        <v>171634.1466666667</v>
      </c>
      <c r="AO102" s="368">
        <v>171634.1466666667</v>
      </c>
      <c r="AP102" s="368">
        <v>169975.87666666671</v>
      </c>
      <c r="AQ102" s="368">
        <v>169975.87666666671</v>
      </c>
      <c r="AR102" s="368">
        <v>169975.87666666671</v>
      </c>
      <c r="AS102" s="368">
        <f t="shared" si="11"/>
        <v>1574634.2400000002</v>
      </c>
      <c r="AT102" s="230">
        <f>IFERROR(VLOOKUP(B102,'3. PP Post Test vs Actuals'!$B$9:$B$26,1,FALSE),0)</f>
        <v>0</v>
      </c>
    </row>
    <row r="103" spans="1:46" x14ac:dyDescent="0.25">
      <c r="A103" s="231" t="s">
        <v>1890</v>
      </c>
      <c r="B103" s="231" t="str">
        <f t="shared" si="6"/>
        <v>251380R</v>
      </c>
      <c r="C103" s="231" t="str">
        <f>IFERROR(VLOOKUP(B103,'Projects FERCs'!$A$8:$B$290,2,FALSE),0)</f>
        <v>Service Repl - Flag</v>
      </c>
      <c r="D103" s="213" t="s">
        <v>1889</v>
      </c>
      <c r="E103" s="315" t="str">
        <f>IFERROR(VLOOKUP(B103,'Projects FERCs'!$A$8:$C$291,3,FALSE),0)</f>
        <v>Blanket As-Builts</v>
      </c>
      <c r="F103" s="215">
        <v>20180501</v>
      </c>
      <c r="G103" s="149" t="str">
        <f t="shared" si="7"/>
        <v>05</v>
      </c>
      <c r="H103" s="149" t="str">
        <f t="shared" si="8"/>
        <v>01</v>
      </c>
      <c r="I103" s="149" t="str">
        <f t="shared" si="9"/>
        <v>2018</v>
      </c>
      <c r="J103" s="149" t="str">
        <f t="shared" si="10"/>
        <v>05/01/2018</v>
      </c>
      <c r="K103" s="218">
        <v>-24.7</v>
      </c>
      <c r="L103" s="218">
        <v>-1580.53</v>
      </c>
      <c r="M103" s="218">
        <v>0</v>
      </c>
      <c r="N103" s="218">
        <v>-2448</v>
      </c>
      <c r="O103" s="218">
        <v>3566.64</v>
      </c>
      <c r="P103" s="218">
        <v>-799.99</v>
      </c>
      <c r="Q103" s="218">
        <v>12396.91</v>
      </c>
      <c r="R103" s="218">
        <v>11050.63</v>
      </c>
      <c r="S103" s="218">
        <v>109578.89</v>
      </c>
      <c r="T103" s="218">
        <v>20368.54</v>
      </c>
      <c r="U103" s="218">
        <v>1090.5</v>
      </c>
      <c r="V103" s="218">
        <v>36.520000000000003</v>
      </c>
      <c r="W103" s="218">
        <v>153235.41</v>
      </c>
      <c r="X103" s="218">
        <v>-2256.67</v>
      </c>
      <c r="Y103" s="218">
        <v>171.61</v>
      </c>
      <c r="Z103" s="218">
        <v>279.47000000000003</v>
      </c>
      <c r="AA103" s="218">
        <v>4451.92</v>
      </c>
      <c r="AB103" s="218">
        <v>3041.43</v>
      </c>
      <c r="AC103" s="218">
        <v>4161.45</v>
      </c>
      <c r="AD103" s="218">
        <v>4182.5999999999995</v>
      </c>
      <c r="AE103" s="218">
        <v>0</v>
      </c>
      <c r="AF103" s="218">
        <v>4189.76</v>
      </c>
      <c r="AG103" s="218">
        <v>4194.1399999999994</v>
      </c>
      <c r="AH103" s="218">
        <v>3373.23</v>
      </c>
      <c r="AI103" s="218">
        <v>4151.6000000000004</v>
      </c>
      <c r="AJ103" s="218">
        <v>4182.0099999999993</v>
      </c>
      <c r="AK103" s="218">
        <v>4200.03</v>
      </c>
      <c r="AL103" s="218">
        <v>40128.17</v>
      </c>
      <c r="AM103" s="218">
        <v>4221.7366666666667</v>
      </c>
      <c r="AN103" s="218">
        <v>4221.7366666666667</v>
      </c>
      <c r="AO103" s="218">
        <v>4221.7366666666667</v>
      </c>
      <c r="AP103" s="218">
        <v>4204</v>
      </c>
      <c r="AQ103" s="218">
        <v>4204</v>
      </c>
      <c r="AR103" s="218">
        <v>4204</v>
      </c>
      <c r="AS103" s="218">
        <f t="shared" si="11"/>
        <v>41184.080000000002</v>
      </c>
      <c r="AT103" s="214">
        <f>IFERROR(VLOOKUP(B103,'3. PP Post Test vs Actuals'!$B$9:$B$26,1,FALSE),0)</f>
        <v>0</v>
      </c>
    </row>
    <row r="104" spans="1:46" x14ac:dyDescent="0.25">
      <c r="A104" s="231" t="s">
        <v>1891</v>
      </c>
      <c r="B104" s="231" t="str">
        <f t="shared" si="6"/>
        <v>252380A</v>
      </c>
      <c r="C104" s="231" t="str">
        <f>IFERROR(VLOOKUP(B104,'Projects FERCs'!$A$8:$B$290,2,FALSE),0)</f>
        <v>Install Services - Bl - King</v>
      </c>
      <c r="D104" s="213" t="s">
        <v>1889</v>
      </c>
      <c r="E104" s="315" t="str">
        <f>IFERROR(VLOOKUP(B104,'Projects FERCs'!$A$8:$C$291,3,FALSE),0)</f>
        <v>Estimated Asset</v>
      </c>
      <c r="F104" s="215">
        <v>20180501</v>
      </c>
      <c r="G104" s="149" t="str">
        <f t="shared" si="7"/>
        <v>05</v>
      </c>
      <c r="H104" s="149" t="str">
        <f t="shared" si="8"/>
        <v>01</v>
      </c>
      <c r="I104" s="149" t="str">
        <f t="shared" si="9"/>
        <v>2018</v>
      </c>
      <c r="J104" s="149" t="str">
        <f t="shared" si="10"/>
        <v>05/01/2018</v>
      </c>
      <c r="K104" s="218">
        <v>38300.31</v>
      </c>
      <c r="L104" s="218">
        <v>54755.54</v>
      </c>
      <c r="M104" s="218">
        <v>139525.98000000001</v>
      </c>
      <c r="N104" s="218">
        <v>47874.77</v>
      </c>
      <c r="O104" s="218">
        <v>56404.57</v>
      </c>
      <c r="P104" s="218">
        <v>107346.66</v>
      </c>
      <c r="Q104" s="218">
        <v>90258.66</v>
      </c>
      <c r="R104" s="218">
        <v>21261.14</v>
      </c>
      <c r="S104" s="218">
        <v>39384.400000000001</v>
      </c>
      <c r="T104" s="218">
        <v>113580.53</v>
      </c>
      <c r="U104" s="218">
        <v>51783.89</v>
      </c>
      <c r="V104" s="218">
        <v>68440.45</v>
      </c>
      <c r="W104" s="218">
        <v>828916.9</v>
      </c>
      <c r="X104" s="218">
        <v>107991.83</v>
      </c>
      <c r="Y104" s="218">
        <v>81055.039999999994</v>
      </c>
      <c r="Z104" s="218">
        <v>23698.57</v>
      </c>
      <c r="AA104" s="218">
        <v>94006.95</v>
      </c>
      <c r="AB104" s="218">
        <v>70041.58</v>
      </c>
      <c r="AC104" s="218">
        <v>69867.760000000009</v>
      </c>
      <c r="AD104" s="218">
        <v>70738.98000000001</v>
      </c>
      <c r="AE104" s="218">
        <v>0</v>
      </c>
      <c r="AF104" s="218">
        <v>71148.140000000014</v>
      </c>
      <c r="AG104" s="218">
        <v>71038.44</v>
      </c>
      <c r="AH104" s="218">
        <v>61833.930000000008</v>
      </c>
      <c r="AI104" s="218">
        <v>69651.89</v>
      </c>
      <c r="AJ104" s="218">
        <v>70727.5</v>
      </c>
      <c r="AK104" s="218">
        <v>71520.590000000011</v>
      </c>
      <c r="AL104" s="218">
        <v>720575.76</v>
      </c>
      <c r="AM104" s="218">
        <v>71804.263333333336</v>
      </c>
      <c r="AN104" s="218">
        <v>71804.263333333336</v>
      </c>
      <c r="AO104" s="218">
        <v>71804.263333333336</v>
      </c>
      <c r="AP104" s="218">
        <v>71162.149999999994</v>
      </c>
      <c r="AQ104" s="218">
        <v>71162.149999999994</v>
      </c>
      <c r="AR104" s="218">
        <v>71162.149999999994</v>
      </c>
      <c r="AS104" s="218">
        <f t="shared" si="11"/>
        <v>702633.15</v>
      </c>
      <c r="AT104" s="214">
        <f>IFERROR(VLOOKUP(B104,'3. PP Post Test vs Actuals'!$B$9:$B$26,1,FALSE),0)</f>
        <v>0</v>
      </c>
    </row>
    <row r="105" spans="1:46" x14ac:dyDescent="0.25">
      <c r="A105" s="231" t="s">
        <v>1892</v>
      </c>
      <c r="B105" s="231" t="str">
        <f t="shared" si="6"/>
        <v>252380B</v>
      </c>
      <c r="C105" s="231" t="str">
        <f>IFERROR(VLOOKUP(B105,'Projects FERCs'!$A$8:$B$290,2,FALSE),0)</f>
        <v>PI Service Repl- King</v>
      </c>
      <c r="D105" s="213" t="s">
        <v>1889</v>
      </c>
      <c r="E105" s="315" t="str">
        <f>IFERROR(VLOOKUP(B105,'Projects FERCs'!$A$8:$C$291,3,FALSE),0)</f>
        <v>Blanket As-Builts</v>
      </c>
      <c r="F105" s="215">
        <v>20180501</v>
      </c>
      <c r="G105" s="149" t="str">
        <f t="shared" si="7"/>
        <v>05</v>
      </c>
      <c r="H105" s="149" t="str">
        <f t="shared" si="8"/>
        <v>01</v>
      </c>
      <c r="I105" s="149" t="str">
        <f t="shared" si="9"/>
        <v>2018</v>
      </c>
      <c r="J105" s="149" t="str">
        <f t="shared" si="10"/>
        <v>05/01/2018</v>
      </c>
      <c r="K105" s="218">
        <v>0</v>
      </c>
      <c r="L105" s="218">
        <v>0</v>
      </c>
      <c r="M105" s="218">
        <v>0</v>
      </c>
      <c r="N105" s="218">
        <v>0</v>
      </c>
      <c r="O105" s="218">
        <v>0</v>
      </c>
      <c r="P105" s="218">
        <v>0</v>
      </c>
      <c r="Q105" s="218">
        <v>0</v>
      </c>
      <c r="R105" s="218">
        <v>0</v>
      </c>
      <c r="S105" s="218">
        <v>0</v>
      </c>
      <c r="T105" s="218">
        <v>0</v>
      </c>
      <c r="U105" s="218">
        <v>0</v>
      </c>
      <c r="V105" s="218">
        <v>0</v>
      </c>
      <c r="W105" s="218">
        <v>0</v>
      </c>
      <c r="X105" s="218">
        <v>0</v>
      </c>
      <c r="Y105" s="218">
        <v>0</v>
      </c>
      <c r="Z105" s="218">
        <v>-88337</v>
      </c>
      <c r="AA105" s="218">
        <v>-88337</v>
      </c>
      <c r="AB105" s="218">
        <v>0</v>
      </c>
      <c r="AC105" s="218">
        <v>0</v>
      </c>
      <c r="AD105" s="218">
        <v>0</v>
      </c>
      <c r="AE105" s="218">
        <v>0</v>
      </c>
      <c r="AF105" s="218">
        <v>0</v>
      </c>
      <c r="AG105" s="218">
        <v>0</v>
      </c>
      <c r="AH105" s="218">
        <v>0</v>
      </c>
      <c r="AI105" s="218">
        <v>0</v>
      </c>
      <c r="AJ105" s="218">
        <v>0</v>
      </c>
      <c r="AK105" s="218">
        <v>0</v>
      </c>
      <c r="AL105" s="218">
        <v>-88337</v>
      </c>
      <c r="AM105" s="218">
        <v>0</v>
      </c>
      <c r="AN105" s="218">
        <v>0</v>
      </c>
      <c r="AO105" s="218">
        <v>0</v>
      </c>
      <c r="AP105" s="218">
        <v>0</v>
      </c>
      <c r="AQ105" s="218">
        <v>0</v>
      </c>
      <c r="AR105" s="218">
        <v>0</v>
      </c>
      <c r="AS105" s="218">
        <f t="shared" si="11"/>
        <v>0</v>
      </c>
      <c r="AT105" s="214">
        <f>IFERROR(VLOOKUP(B105,'3. PP Post Test vs Actuals'!$B$9:$B$26,1,FALSE),0)</f>
        <v>0</v>
      </c>
    </row>
    <row r="106" spans="1:46" x14ac:dyDescent="0.25">
      <c r="A106" s="231" t="s">
        <v>1893</v>
      </c>
      <c r="B106" s="231" t="str">
        <f t="shared" si="6"/>
        <v>252380R</v>
      </c>
      <c r="C106" s="231" t="str">
        <f>IFERROR(VLOOKUP(B106,'Projects FERCs'!$A$8:$B$290,2,FALSE),0)</f>
        <v>Service Repl - King</v>
      </c>
      <c r="D106" s="213" t="s">
        <v>1889</v>
      </c>
      <c r="E106" s="315" t="str">
        <f>IFERROR(VLOOKUP(B106,'Projects FERCs'!$A$8:$C$291,3,FALSE),0)</f>
        <v>Blanket As-Builts</v>
      </c>
      <c r="F106" s="215">
        <v>20320101</v>
      </c>
      <c r="G106" s="149" t="str">
        <f t="shared" si="7"/>
        <v>01</v>
      </c>
      <c r="H106" s="149" t="str">
        <f t="shared" si="8"/>
        <v>01</v>
      </c>
      <c r="I106" s="149" t="str">
        <f t="shared" si="9"/>
        <v>2032</v>
      </c>
      <c r="J106" s="149" t="str">
        <f t="shared" si="10"/>
        <v>01/01/2032</v>
      </c>
      <c r="K106" s="218">
        <v>13504.1</v>
      </c>
      <c r="L106" s="218">
        <v>10273.1</v>
      </c>
      <c r="M106" s="218">
        <v>18698.669999999998</v>
      </c>
      <c r="N106" s="218">
        <v>22666.43</v>
      </c>
      <c r="O106" s="218">
        <v>10575.43</v>
      </c>
      <c r="P106" s="218">
        <v>19929.37</v>
      </c>
      <c r="Q106" s="218">
        <v>27474.84</v>
      </c>
      <c r="R106" s="218">
        <v>34737.29</v>
      </c>
      <c r="S106" s="218">
        <v>25285.42</v>
      </c>
      <c r="T106" s="218">
        <v>33578.589999999997</v>
      </c>
      <c r="U106" s="218">
        <v>17069.240000000002</v>
      </c>
      <c r="V106" s="218">
        <v>29767.34</v>
      </c>
      <c r="W106" s="218">
        <v>263559.82</v>
      </c>
      <c r="X106" s="218">
        <v>33526.68</v>
      </c>
      <c r="Y106" s="218">
        <v>18633.03</v>
      </c>
      <c r="Z106" s="218">
        <v>5973.71</v>
      </c>
      <c r="AA106" s="218">
        <v>13508.09</v>
      </c>
      <c r="AB106" s="218">
        <v>7522.17</v>
      </c>
      <c r="AC106" s="218">
        <v>7517.58</v>
      </c>
      <c r="AD106" s="218">
        <v>7549.82</v>
      </c>
      <c r="AE106" s="218">
        <v>0</v>
      </c>
      <c r="AF106" s="218">
        <v>7560.75</v>
      </c>
      <c r="AG106" s="218">
        <v>7567.43</v>
      </c>
      <c r="AH106" s="218">
        <v>7448.0899999999992</v>
      </c>
      <c r="AI106" s="218">
        <v>7502.5599999999995</v>
      </c>
      <c r="AJ106" s="218">
        <v>7548.9199999999992</v>
      </c>
      <c r="AK106" s="218">
        <v>7576.4199999999992</v>
      </c>
      <c r="AL106" s="218">
        <v>81301.83</v>
      </c>
      <c r="AM106" s="218">
        <v>7610.9933333333347</v>
      </c>
      <c r="AN106" s="218">
        <v>7610.9933333333347</v>
      </c>
      <c r="AO106" s="218">
        <v>7610.9933333333347</v>
      </c>
      <c r="AP106" s="218">
        <v>7583.9433333333354</v>
      </c>
      <c r="AQ106" s="218">
        <v>7583.9433333333354</v>
      </c>
      <c r="AR106" s="218">
        <v>7583.9433333333354</v>
      </c>
      <c r="AS106" s="218">
        <f t="shared" si="11"/>
        <v>75660.800000000003</v>
      </c>
      <c r="AT106" s="214">
        <f>IFERROR(VLOOKUP(B106,'3. PP Post Test vs Actuals'!$B$9:$B$26,1,FALSE),0)</f>
        <v>0</v>
      </c>
    </row>
    <row r="107" spans="1:46" x14ac:dyDescent="0.25">
      <c r="A107" s="231" t="s">
        <v>1894</v>
      </c>
      <c r="B107" s="231" t="str">
        <f t="shared" si="6"/>
        <v>253380A</v>
      </c>
      <c r="C107" s="231" t="str">
        <f>IFERROR(VLOOKUP(B107,'Projects FERCs'!$A$8:$B$290,2,FALSE),0)</f>
        <v>Services - Bl - Pres</v>
      </c>
      <c r="D107" s="213" t="s">
        <v>1889</v>
      </c>
      <c r="E107" s="315" t="str">
        <f>IFERROR(VLOOKUP(B107,'Projects FERCs'!$A$8:$C$291,3,FALSE),0)</f>
        <v>Estimated Asset</v>
      </c>
      <c r="F107" s="215">
        <v>20180501</v>
      </c>
      <c r="G107" s="149" t="str">
        <f t="shared" si="7"/>
        <v>05</v>
      </c>
      <c r="H107" s="149" t="str">
        <f t="shared" si="8"/>
        <v>01</v>
      </c>
      <c r="I107" s="149" t="str">
        <f t="shared" si="9"/>
        <v>2018</v>
      </c>
      <c r="J107" s="149" t="str">
        <f t="shared" si="10"/>
        <v>05/01/2018</v>
      </c>
      <c r="K107" s="218">
        <v>211224.94</v>
      </c>
      <c r="L107" s="218">
        <v>281933.09999999998</v>
      </c>
      <c r="M107" s="218">
        <v>235174.01</v>
      </c>
      <c r="N107" s="218">
        <v>152261.71</v>
      </c>
      <c r="O107" s="218">
        <v>199873.95</v>
      </c>
      <c r="P107" s="218">
        <v>296911.35999999999</v>
      </c>
      <c r="Q107" s="218">
        <v>130579.4</v>
      </c>
      <c r="R107" s="218">
        <v>190611.59</v>
      </c>
      <c r="S107" s="218">
        <v>247913.26</v>
      </c>
      <c r="T107" s="218">
        <v>176362.48</v>
      </c>
      <c r="U107" s="218">
        <v>160883.41</v>
      </c>
      <c r="V107" s="218">
        <v>144820.93</v>
      </c>
      <c r="W107" s="218">
        <v>2428550.14</v>
      </c>
      <c r="X107" s="218">
        <v>233197.11</v>
      </c>
      <c r="Y107" s="218">
        <v>264977.64</v>
      </c>
      <c r="Z107" s="218">
        <v>75024.62</v>
      </c>
      <c r="AA107" s="218">
        <v>281768.89</v>
      </c>
      <c r="AB107" s="218">
        <v>205804.77999999997</v>
      </c>
      <c r="AC107" s="218">
        <v>205192.71000000002</v>
      </c>
      <c r="AD107" s="218">
        <v>208260.59999999998</v>
      </c>
      <c r="AE107" s="218">
        <v>0</v>
      </c>
      <c r="AF107" s="218">
        <v>209701.46999999997</v>
      </c>
      <c r="AG107" s="218">
        <v>209315.13</v>
      </c>
      <c r="AH107" s="218">
        <v>200208.64000000007</v>
      </c>
      <c r="AI107" s="218">
        <v>204432.55</v>
      </c>
      <c r="AJ107" s="218">
        <v>208220.16999999993</v>
      </c>
      <c r="AK107" s="218">
        <v>211012.98999999993</v>
      </c>
      <c r="AL107" s="218">
        <v>2143917.9299999997</v>
      </c>
      <c r="AM107" s="218">
        <v>212279.99999999997</v>
      </c>
      <c r="AN107" s="218">
        <v>212279.99999999997</v>
      </c>
      <c r="AO107" s="218">
        <v>212279.99999999997</v>
      </c>
      <c r="AP107" s="218">
        <v>210023.41</v>
      </c>
      <c r="AQ107" s="218">
        <v>210023.41</v>
      </c>
      <c r="AR107" s="218">
        <v>210023.41</v>
      </c>
      <c r="AS107" s="218">
        <f t="shared" si="11"/>
        <v>2090784.5799999996</v>
      </c>
      <c r="AT107" s="214">
        <f>IFERROR(VLOOKUP(B107,'3. PP Post Test vs Actuals'!$B$9:$B$26,1,FALSE),0)</f>
        <v>0</v>
      </c>
    </row>
    <row r="108" spans="1:46" x14ac:dyDescent="0.25">
      <c r="A108" s="231" t="s">
        <v>1895</v>
      </c>
      <c r="B108" s="231" t="str">
        <f t="shared" si="6"/>
        <v>253380B</v>
      </c>
      <c r="C108" s="231" t="str">
        <f>IFERROR(VLOOKUP(B108,'Projects FERCs'!$A$8:$B$290,2,FALSE),0)</f>
        <v>PI Services Repl - Prescott</v>
      </c>
      <c r="D108" s="213" t="s">
        <v>1889</v>
      </c>
      <c r="E108" s="315" t="str">
        <f>IFERROR(VLOOKUP(B108,'Projects FERCs'!$A$8:$C$291,3,FALSE),0)</f>
        <v>Blanket As-Builts</v>
      </c>
      <c r="F108" s="215">
        <v>20180501</v>
      </c>
      <c r="G108" s="149" t="str">
        <f t="shared" si="7"/>
        <v>05</v>
      </c>
      <c r="H108" s="149" t="str">
        <f t="shared" si="8"/>
        <v>01</v>
      </c>
      <c r="I108" s="149" t="str">
        <f t="shared" si="9"/>
        <v>2018</v>
      </c>
      <c r="J108" s="149" t="str">
        <f t="shared" si="10"/>
        <v>05/01/2018</v>
      </c>
      <c r="K108" s="218">
        <v>2116.02</v>
      </c>
      <c r="L108" s="218">
        <v>20.49</v>
      </c>
      <c r="M108" s="218">
        <v>0</v>
      </c>
      <c r="N108" s="218">
        <v>-1858.15</v>
      </c>
      <c r="O108" s="218">
        <v>-22.13</v>
      </c>
      <c r="P108" s="218">
        <v>-13040.99</v>
      </c>
      <c r="Q108" s="218">
        <v>-2557.4899999999998</v>
      </c>
      <c r="R108" s="218">
        <v>1015.79</v>
      </c>
      <c r="S108" s="218">
        <v>3007.99</v>
      </c>
      <c r="T108" s="218">
        <v>2264.21</v>
      </c>
      <c r="U108" s="218">
        <v>966</v>
      </c>
      <c r="V108" s="218">
        <v>1617.76</v>
      </c>
      <c r="W108" s="218">
        <v>-6470.5000000000009</v>
      </c>
      <c r="X108" s="218">
        <v>3491.51</v>
      </c>
      <c r="Y108" s="218">
        <v>4348.88</v>
      </c>
      <c r="Z108" s="218">
        <v>0</v>
      </c>
      <c r="AA108" s="218">
        <v>695.92</v>
      </c>
      <c r="AB108" s="218">
        <v>695.45000000000016</v>
      </c>
      <c r="AC108" s="218">
        <v>695.16</v>
      </c>
      <c r="AD108" s="218">
        <v>696.68000000000006</v>
      </c>
      <c r="AE108" s="218">
        <v>0</v>
      </c>
      <c r="AF108" s="218">
        <v>697.37000000000012</v>
      </c>
      <c r="AG108" s="218">
        <v>697.18000000000006</v>
      </c>
      <c r="AH108" s="218">
        <v>692.7</v>
      </c>
      <c r="AI108" s="218">
        <v>694.77</v>
      </c>
      <c r="AJ108" s="218">
        <v>696.64</v>
      </c>
      <c r="AK108" s="218">
        <v>698.01</v>
      </c>
      <c r="AL108" s="218">
        <v>6959.88</v>
      </c>
      <c r="AM108" s="218">
        <v>698.4799999999999</v>
      </c>
      <c r="AN108" s="218">
        <v>698.4799999999999</v>
      </c>
      <c r="AO108" s="218">
        <v>698.4799999999999</v>
      </c>
      <c r="AP108" s="218">
        <v>697.36333333333323</v>
      </c>
      <c r="AQ108" s="218">
        <v>697.36333333333323</v>
      </c>
      <c r="AR108" s="218">
        <v>697.36333333333323</v>
      </c>
      <c r="AS108" s="218">
        <f t="shared" si="11"/>
        <v>6969.6499999999987</v>
      </c>
      <c r="AT108" s="214">
        <f>IFERROR(VLOOKUP(B108,'3. PP Post Test vs Actuals'!$B$9:$B$26,1,FALSE),0)</f>
        <v>0</v>
      </c>
    </row>
    <row r="109" spans="1:46" x14ac:dyDescent="0.25">
      <c r="A109" s="231" t="s">
        <v>1896</v>
      </c>
      <c r="B109" s="231" t="str">
        <f t="shared" si="6"/>
        <v>253380C</v>
      </c>
      <c r="C109" s="231" t="str">
        <f>IFERROR(VLOOKUP(B109,'Projects FERCs'!$A$8:$B$290,2,FALSE),0)</f>
        <v>PI Service Repl - Prescott Val</v>
      </c>
      <c r="D109" s="213" t="s">
        <v>1889</v>
      </c>
      <c r="E109" s="315" t="str">
        <f>IFERROR(VLOOKUP(B109,'Projects FERCs'!$A$8:$C$291,3,FALSE),0)</f>
        <v>Blanket As-Builts</v>
      </c>
      <c r="F109" s="215">
        <v>20180501</v>
      </c>
      <c r="G109" s="149" t="str">
        <f t="shared" si="7"/>
        <v>05</v>
      </c>
      <c r="H109" s="149" t="str">
        <f t="shared" si="8"/>
        <v>01</v>
      </c>
      <c r="I109" s="149" t="str">
        <f t="shared" si="9"/>
        <v>2018</v>
      </c>
      <c r="J109" s="149" t="str">
        <f t="shared" si="10"/>
        <v>05/01/2018</v>
      </c>
      <c r="K109" s="218">
        <v>12385.28</v>
      </c>
      <c r="L109" s="218">
        <v>2868.73</v>
      </c>
      <c r="M109" s="218">
        <v>341.55</v>
      </c>
      <c r="N109" s="218">
        <v>0</v>
      </c>
      <c r="O109" s="218">
        <v>0</v>
      </c>
      <c r="P109" s="218">
        <v>0</v>
      </c>
      <c r="Q109" s="218">
        <v>0</v>
      </c>
      <c r="R109" s="218">
        <v>0</v>
      </c>
      <c r="S109" s="218">
        <v>0</v>
      </c>
      <c r="T109" s="218">
        <v>0</v>
      </c>
      <c r="U109" s="218">
        <v>85.58</v>
      </c>
      <c r="V109" s="218">
        <v>32.5</v>
      </c>
      <c r="W109" s="218">
        <v>15713.64</v>
      </c>
      <c r="X109" s="218">
        <v>0</v>
      </c>
      <c r="Y109" s="218">
        <v>0</v>
      </c>
      <c r="Z109" s="218">
        <v>0</v>
      </c>
      <c r="AA109" s="218">
        <v>296.37999999999994</v>
      </c>
      <c r="AB109" s="218">
        <v>295.91999999999996</v>
      </c>
      <c r="AC109" s="218">
        <v>295.62</v>
      </c>
      <c r="AD109" s="218">
        <v>297.14</v>
      </c>
      <c r="AE109" s="218">
        <v>0</v>
      </c>
      <c r="AF109" s="218">
        <v>297.83</v>
      </c>
      <c r="AG109" s="218">
        <v>297.64</v>
      </c>
      <c r="AH109" s="218">
        <v>293.15999999999997</v>
      </c>
      <c r="AI109" s="218">
        <v>295.23</v>
      </c>
      <c r="AJ109" s="218">
        <v>297.10999999999996</v>
      </c>
      <c r="AK109" s="218">
        <v>298.46999999999997</v>
      </c>
      <c r="AL109" s="218">
        <v>2964.5</v>
      </c>
      <c r="AM109" s="218">
        <v>298.94333333333333</v>
      </c>
      <c r="AN109" s="218">
        <v>298.94333333333333</v>
      </c>
      <c r="AO109" s="218">
        <v>298.94333333333333</v>
      </c>
      <c r="AP109" s="218">
        <v>297.82333333333338</v>
      </c>
      <c r="AQ109" s="218">
        <v>297.82333333333338</v>
      </c>
      <c r="AR109" s="218">
        <v>297.82333333333338</v>
      </c>
      <c r="AS109" s="218">
        <f t="shared" si="11"/>
        <v>2974.2699999999995</v>
      </c>
      <c r="AT109" s="214">
        <f>IFERROR(VLOOKUP(B109,'3. PP Post Test vs Actuals'!$B$9:$B$26,1,FALSE),0)</f>
        <v>0</v>
      </c>
    </row>
    <row r="110" spans="1:46" x14ac:dyDescent="0.25">
      <c r="A110" s="231" t="s">
        <v>1897</v>
      </c>
      <c r="B110" s="231" t="str">
        <f t="shared" si="6"/>
        <v>253380R</v>
      </c>
      <c r="C110" s="231" t="str">
        <f>IFERROR(VLOOKUP(B110,'Projects FERCs'!$A$8:$B$290,2,FALSE),0)</f>
        <v>Service Repl - Pres</v>
      </c>
      <c r="D110" s="213" t="s">
        <v>1889</v>
      </c>
      <c r="E110" s="315" t="str">
        <f>IFERROR(VLOOKUP(B110,'Projects FERCs'!$A$8:$C$291,3,FALSE),0)</f>
        <v>Blanket As-Builts</v>
      </c>
      <c r="F110" s="215">
        <v>20180501</v>
      </c>
      <c r="G110" s="149" t="str">
        <f t="shared" si="7"/>
        <v>05</v>
      </c>
      <c r="H110" s="149" t="str">
        <f t="shared" si="8"/>
        <v>01</v>
      </c>
      <c r="I110" s="149" t="str">
        <f t="shared" si="9"/>
        <v>2018</v>
      </c>
      <c r="J110" s="149" t="str">
        <f t="shared" si="10"/>
        <v>05/01/2018</v>
      </c>
      <c r="K110" s="218">
        <v>6129.29</v>
      </c>
      <c r="L110" s="218">
        <v>26727.09</v>
      </c>
      <c r="M110" s="218">
        <v>12075.56</v>
      </c>
      <c r="N110" s="218">
        <v>14791.28</v>
      </c>
      <c r="O110" s="218">
        <v>32525.64</v>
      </c>
      <c r="P110" s="218">
        <v>13969.96</v>
      </c>
      <c r="Q110" s="218">
        <v>11391.04</v>
      </c>
      <c r="R110" s="218">
        <v>51417.87</v>
      </c>
      <c r="S110" s="218">
        <v>4871.47</v>
      </c>
      <c r="T110" s="218">
        <v>6127.79</v>
      </c>
      <c r="U110" s="218">
        <v>21649.91</v>
      </c>
      <c r="V110" s="218">
        <v>30667.59</v>
      </c>
      <c r="W110" s="218">
        <v>232344.49000000002</v>
      </c>
      <c r="X110" s="218">
        <v>38280.370000000003</v>
      </c>
      <c r="Y110" s="218">
        <v>17953.04</v>
      </c>
      <c r="Z110" s="218">
        <v>6853.5</v>
      </c>
      <c r="AA110" s="218">
        <v>22441.339999999997</v>
      </c>
      <c r="AB110" s="218">
        <v>15564.199999999999</v>
      </c>
      <c r="AC110" s="218">
        <v>15555.32</v>
      </c>
      <c r="AD110" s="218">
        <v>15617.79</v>
      </c>
      <c r="AE110" s="218">
        <v>0</v>
      </c>
      <c r="AF110" s="218">
        <v>15638.949999999999</v>
      </c>
      <c r="AG110" s="218">
        <v>15651.88</v>
      </c>
      <c r="AH110" s="218">
        <v>15420.63</v>
      </c>
      <c r="AI110" s="218">
        <v>15526.18</v>
      </c>
      <c r="AJ110" s="218">
        <v>15616.04</v>
      </c>
      <c r="AK110" s="218">
        <v>15669.3</v>
      </c>
      <c r="AL110" s="218">
        <v>162701.63</v>
      </c>
      <c r="AM110" s="218">
        <v>15737.303333333335</v>
      </c>
      <c r="AN110" s="218">
        <v>15737.303333333335</v>
      </c>
      <c r="AO110" s="218">
        <v>15737.303333333335</v>
      </c>
      <c r="AP110" s="218">
        <v>15684.876666666669</v>
      </c>
      <c r="AQ110" s="218">
        <v>15684.876666666669</v>
      </c>
      <c r="AR110" s="218">
        <v>15684.876666666669</v>
      </c>
      <c r="AS110" s="218">
        <f t="shared" si="11"/>
        <v>156498.69</v>
      </c>
      <c r="AT110" s="214">
        <f>IFERROR(VLOOKUP(B110,'3. PP Post Test vs Actuals'!$B$9:$B$26,1,FALSE),0)</f>
        <v>0</v>
      </c>
    </row>
    <row r="111" spans="1:46" x14ac:dyDescent="0.25">
      <c r="A111" s="231" t="s">
        <v>1898</v>
      </c>
      <c r="B111" s="231" t="str">
        <f t="shared" si="6"/>
        <v>255104A</v>
      </c>
      <c r="C111" s="231">
        <f>IFERROR(VLOOKUP(B111,'Projects FERCs'!$A$8:$B$290,2,FALSE),0)</f>
        <v>0</v>
      </c>
      <c r="D111" s="213" t="s">
        <v>1889</v>
      </c>
      <c r="E111" s="315">
        <f>IFERROR(VLOOKUP(B111,'Projects FERCs'!$A$8:$C$291,3,FALSE),0)</f>
        <v>0</v>
      </c>
      <c r="F111" s="215">
        <v>20241231</v>
      </c>
      <c r="G111" s="149" t="str">
        <f t="shared" si="7"/>
        <v>12</v>
      </c>
      <c r="H111" s="149" t="str">
        <f t="shared" si="8"/>
        <v>31</v>
      </c>
      <c r="I111" s="149" t="str">
        <f t="shared" si="9"/>
        <v>2024</v>
      </c>
      <c r="J111" s="149" t="str">
        <f t="shared" si="10"/>
        <v>12/31/2024</v>
      </c>
      <c r="K111" s="218">
        <v>0</v>
      </c>
      <c r="L111" s="218">
        <v>0</v>
      </c>
      <c r="M111" s="218">
        <v>0</v>
      </c>
      <c r="N111" s="218">
        <v>0</v>
      </c>
      <c r="O111" s="218">
        <v>0</v>
      </c>
      <c r="P111" s="218">
        <v>0</v>
      </c>
      <c r="Q111" s="218">
        <v>0</v>
      </c>
      <c r="R111" s="218">
        <v>0</v>
      </c>
      <c r="S111" s="218">
        <v>0</v>
      </c>
      <c r="T111" s="218">
        <v>0</v>
      </c>
      <c r="U111" s="218">
        <v>0</v>
      </c>
      <c r="V111" s="218">
        <v>0</v>
      </c>
      <c r="W111" s="218">
        <v>0</v>
      </c>
      <c r="X111" s="218">
        <v>0</v>
      </c>
      <c r="Y111" s="218">
        <v>0</v>
      </c>
      <c r="Z111" s="218">
        <v>0</v>
      </c>
      <c r="AA111" s="218">
        <v>0</v>
      </c>
      <c r="AB111" s="218">
        <v>0</v>
      </c>
      <c r="AC111" s="218">
        <v>0</v>
      </c>
      <c r="AD111" s="218">
        <v>0</v>
      </c>
      <c r="AE111" s="218">
        <v>0</v>
      </c>
      <c r="AF111" s="218">
        <v>0</v>
      </c>
      <c r="AG111" s="218">
        <v>0</v>
      </c>
      <c r="AH111" s="218">
        <v>0</v>
      </c>
      <c r="AI111" s="218">
        <v>0</v>
      </c>
      <c r="AJ111" s="218">
        <v>0</v>
      </c>
      <c r="AK111" s="218">
        <v>0</v>
      </c>
      <c r="AL111" s="218">
        <v>0</v>
      </c>
      <c r="AM111" s="218">
        <v>0</v>
      </c>
      <c r="AN111" s="218">
        <v>0</v>
      </c>
      <c r="AO111" s="218">
        <v>0</v>
      </c>
      <c r="AP111" s="218">
        <v>0</v>
      </c>
      <c r="AQ111" s="218">
        <v>0</v>
      </c>
      <c r="AR111" s="218">
        <v>0</v>
      </c>
      <c r="AS111" s="218">
        <f t="shared" si="11"/>
        <v>0</v>
      </c>
      <c r="AT111" s="214">
        <f>IFERROR(VLOOKUP(B111,'3. PP Post Test vs Actuals'!$B$9:$B$26,1,FALSE),0)</f>
        <v>0</v>
      </c>
    </row>
    <row r="112" spans="1:46" x14ac:dyDescent="0.25">
      <c r="A112" s="231" t="s">
        <v>1899</v>
      </c>
      <c r="B112" s="231" t="str">
        <f t="shared" si="6"/>
        <v>255380A</v>
      </c>
      <c r="C112" s="231" t="str">
        <f>IFERROR(VLOOKUP(B112,'Projects FERCs'!$A$8:$B$290,2,FALSE),0)</f>
        <v>Services - Bl - Verde</v>
      </c>
      <c r="D112" s="213" t="s">
        <v>1889</v>
      </c>
      <c r="E112" s="315" t="str">
        <f>IFERROR(VLOOKUP(B112,'Projects FERCs'!$A$8:$C$291,3,FALSE),0)</f>
        <v>Estimated Asset</v>
      </c>
      <c r="F112" s="215">
        <v>20180501</v>
      </c>
      <c r="G112" s="149" t="str">
        <f t="shared" si="7"/>
        <v>05</v>
      </c>
      <c r="H112" s="149" t="str">
        <f t="shared" si="8"/>
        <v>01</v>
      </c>
      <c r="I112" s="149" t="str">
        <f t="shared" si="9"/>
        <v>2018</v>
      </c>
      <c r="J112" s="149" t="str">
        <f t="shared" si="10"/>
        <v>05/01/2018</v>
      </c>
      <c r="K112" s="218">
        <v>64885.56</v>
      </c>
      <c r="L112" s="218">
        <v>99203.9</v>
      </c>
      <c r="M112" s="218">
        <v>73207.03</v>
      </c>
      <c r="N112" s="218">
        <v>64293.01</v>
      </c>
      <c r="O112" s="218">
        <v>59624.45</v>
      </c>
      <c r="P112" s="218">
        <v>90127.65</v>
      </c>
      <c r="Q112" s="218">
        <v>62532.9</v>
      </c>
      <c r="R112" s="218">
        <v>64916.6</v>
      </c>
      <c r="S112" s="218">
        <v>64786.48</v>
      </c>
      <c r="T112" s="218">
        <v>70140.81</v>
      </c>
      <c r="U112" s="218">
        <v>53476.91</v>
      </c>
      <c r="V112" s="218">
        <v>44260.9</v>
      </c>
      <c r="W112" s="218">
        <v>811456.2</v>
      </c>
      <c r="X112" s="218">
        <v>88738.45</v>
      </c>
      <c r="Y112" s="218">
        <v>52719.09</v>
      </c>
      <c r="Z112" s="218">
        <v>20837.61</v>
      </c>
      <c r="AA112" s="218">
        <v>87879.44</v>
      </c>
      <c r="AB112" s="218">
        <v>66674.73</v>
      </c>
      <c r="AC112" s="218">
        <v>66435.569999999992</v>
      </c>
      <c r="AD112" s="218">
        <v>67634.31</v>
      </c>
      <c r="AE112" s="218">
        <v>0</v>
      </c>
      <c r="AF112" s="218">
        <v>68197.299999999988</v>
      </c>
      <c r="AG112" s="218">
        <v>68046.36</v>
      </c>
      <c r="AH112" s="218">
        <v>36881.270000000004</v>
      </c>
      <c r="AI112" s="218">
        <v>60848.929999999993</v>
      </c>
      <c r="AJ112" s="218">
        <v>67618.509999999995</v>
      </c>
      <c r="AK112" s="218">
        <v>68709.76999999999</v>
      </c>
      <c r="AL112" s="218">
        <v>658926.18999999994</v>
      </c>
      <c r="AM112" s="218">
        <v>69042.736666666664</v>
      </c>
      <c r="AN112" s="218">
        <v>69042.736666666664</v>
      </c>
      <c r="AO112" s="218">
        <v>69042.736666666664</v>
      </c>
      <c r="AP112" s="218">
        <v>68159.990000000005</v>
      </c>
      <c r="AQ112" s="218">
        <v>68159.990000000005</v>
      </c>
      <c r="AR112" s="218">
        <v>68159.990000000005</v>
      </c>
      <c r="AS112" s="218">
        <f t="shared" si="11"/>
        <v>645666.65999999992</v>
      </c>
      <c r="AT112" s="214">
        <f>IFERROR(VLOOKUP(B112,'3. PP Post Test vs Actuals'!$B$9:$B$26,1,FALSE),0)</f>
        <v>0</v>
      </c>
    </row>
    <row r="113" spans="1:46" x14ac:dyDescent="0.25">
      <c r="A113" s="231" t="s">
        <v>1900</v>
      </c>
      <c r="B113" s="231" t="str">
        <f t="shared" si="6"/>
        <v>255380R</v>
      </c>
      <c r="C113" s="231" t="str">
        <f>IFERROR(VLOOKUP(B113,'Projects FERCs'!$A$8:$B$290,2,FALSE),0)</f>
        <v>Service Repl - Verde</v>
      </c>
      <c r="D113" s="213" t="s">
        <v>1889</v>
      </c>
      <c r="E113" s="315" t="str">
        <f>IFERROR(VLOOKUP(B113,'Projects FERCs'!$A$8:$C$291,3,FALSE),0)</f>
        <v>Blanket As-Builts</v>
      </c>
      <c r="F113" s="215">
        <v>20320101</v>
      </c>
      <c r="G113" s="149" t="str">
        <f t="shared" si="7"/>
        <v>01</v>
      </c>
      <c r="H113" s="149" t="str">
        <f t="shared" si="8"/>
        <v>01</v>
      </c>
      <c r="I113" s="149" t="str">
        <f t="shared" si="9"/>
        <v>2032</v>
      </c>
      <c r="J113" s="149" t="str">
        <f t="shared" si="10"/>
        <v>01/01/2032</v>
      </c>
      <c r="K113" s="218">
        <v>0</v>
      </c>
      <c r="L113" s="218">
        <v>3936.72</v>
      </c>
      <c r="M113" s="218">
        <v>1232.42</v>
      </c>
      <c r="N113" s="218">
        <v>0</v>
      </c>
      <c r="O113" s="218">
        <v>2965.83</v>
      </c>
      <c r="P113" s="218">
        <v>229.58</v>
      </c>
      <c r="Q113" s="218">
        <v>6675.38</v>
      </c>
      <c r="R113" s="218">
        <v>3490.97</v>
      </c>
      <c r="S113" s="218">
        <v>-2628.96</v>
      </c>
      <c r="T113" s="218">
        <v>-39136.75</v>
      </c>
      <c r="U113" s="218">
        <v>6770.55</v>
      </c>
      <c r="V113" s="218">
        <v>8782.44</v>
      </c>
      <c r="W113" s="218">
        <v>-7681.8200000000033</v>
      </c>
      <c r="X113" s="218">
        <v>466.97</v>
      </c>
      <c r="Y113" s="218">
        <v>893.65</v>
      </c>
      <c r="Z113" s="218">
        <v>300.98</v>
      </c>
      <c r="AA113" s="218">
        <v>2533.08</v>
      </c>
      <c r="AB113" s="218">
        <v>2226.83</v>
      </c>
      <c r="AC113" s="218">
        <v>2224.86</v>
      </c>
      <c r="AD113" s="218">
        <v>2238.7300000000005</v>
      </c>
      <c r="AE113" s="218">
        <v>0</v>
      </c>
      <c r="AF113" s="218">
        <v>2243.4299999999998</v>
      </c>
      <c r="AG113" s="218">
        <v>2246.31</v>
      </c>
      <c r="AH113" s="218">
        <v>2194.98</v>
      </c>
      <c r="AI113" s="218">
        <v>2218.3999999999996</v>
      </c>
      <c r="AJ113" s="218">
        <v>2238.35</v>
      </c>
      <c r="AK113" s="218">
        <v>2250.1600000000003</v>
      </c>
      <c r="AL113" s="218">
        <v>22615.129999999997</v>
      </c>
      <c r="AM113" s="218">
        <v>2264.0499999999997</v>
      </c>
      <c r="AN113" s="218">
        <v>2264.0499999999997</v>
      </c>
      <c r="AO113" s="218">
        <v>2264.0499999999997</v>
      </c>
      <c r="AP113" s="218">
        <v>2252.4166666666665</v>
      </c>
      <c r="AQ113" s="218">
        <v>2252.4166666666665</v>
      </c>
      <c r="AR113" s="218">
        <v>2252.4166666666665</v>
      </c>
      <c r="AS113" s="218">
        <f t="shared" si="11"/>
        <v>22451.289999999997</v>
      </c>
      <c r="AT113" s="214">
        <f>IFERROR(VLOOKUP(B113,'3. PP Post Test vs Actuals'!$B$9:$B$26,1,FALSE),0)</f>
        <v>0</v>
      </c>
    </row>
    <row r="114" spans="1:46" x14ac:dyDescent="0.25">
      <c r="A114" s="231" t="s">
        <v>1901</v>
      </c>
      <c r="B114" s="231" t="str">
        <f t="shared" si="6"/>
        <v>256380A</v>
      </c>
      <c r="C114" s="231" t="str">
        <f>IFERROR(VLOOKUP(B114,'Projects FERCs'!$A$8:$B$290,2,FALSE),0)</f>
        <v>Services - Bl - Nog</v>
      </c>
      <c r="D114" s="213" t="s">
        <v>1889</v>
      </c>
      <c r="E114" s="315" t="str">
        <f>IFERROR(VLOOKUP(B114,'Projects FERCs'!$A$8:$C$291,3,FALSE),0)</f>
        <v>Estimated Asset</v>
      </c>
      <c r="F114" s="215">
        <v>20180501</v>
      </c>
      <c r="G114" s="149" t="str">
        <f t="shared" si="7"/>
        <v>05</v>
      </c>
      <c r="H114" s="149" t="str">
        <f t="shared" si="8"/>
        <v>01</v>
      </c>
      <c r="I114" s="149" t="str">
        <f t="shared" si="9"/>
        <v>2018</v>
      </c>
      <c r="J114" s="149" t="str">
        <f t="shared" si="10"/>
        <v>05/01/2018</v>
      </c>
      <c r="K114" s="218">
        <v>24716.57</v>
      </c>
      <c r="L114" s="218">
        <v>20042.650000000001</v>
      </c>
      <c r="M114" s="218">
        <v>6934.52</v>
      </c>
      <c r="N114" s="218">
        <v>14602.3</v>
      </c>
      <c r="O114" s="218">
        <v>6822.79</v>
      </c>
      <c r="P114" s="218">
        <v>21387.84</v>
      </c>
      <c r="Q114" s="218">
        <v>14150.07</v>
      </c>
      <c r="R114" s="218">
        <v>12308.25</v>
      </c>
      <c r="S114" s="218">
        <v>-6861.02</v>
      </c>
      <c r="T114" s="218">
        <v>6507.53</v>
      </c>
      <c r="U114" s="218">
        <v>10892.51</v>
      </c>
      <c r="V114" s="218">
        <v>11715.45</v>
      </c>
      <c r="W114" s="218">
        <v>143219.46000000002</v>
      </c>
      <c r="X114" s="218">
        <v>5990.92</v>
      </c>
      <c r="Y114" s="218">
        <v>10070.709999999999</v>
      </c>
      <c r="Z114" s="218">
        <v>2153.6999999999998</v>
      </c>
      <c r="AA114" s="218">
        <v>11047.369999999997</v>
      </c>
      <c r="AB114" s="218">
        <v>8853.8499999999985</v>
      </c>
      <c r="AC114" s="218">
        <v>8827.9</v>
      </c>
      <c r="AD114" s="218">
        <v>8957.9399999999987</v>
      </c>
      <c r="AE114" s="218">
        <v>0</v>
      </c>
      <c r="AF114" s="218">
        <v>9019.0099999999984</v>
      </c>
      <c r="AG114" s="218">
        <v>9002.65</v>
      </c>
      <c r="AH114" s="218">
        <v>8616.67</v>
      </c>
      <c r="AI114" s="218">
        <v>8795.7000000000007</v>
      </c>
      <c r="AJ114" s="218">
        <v>8956.2199999999993</v>
      </c>
      <c r="AK114" s="218">
        <v>9074.5999999999985</v>
      </c>
      <c r="AL114" s="218">
        <v>91151.909999999989</v>
      </c>
      <c r="AM114" s="218">
        <v>9080</v>
      </c>
      <c r="AN114" s="218">
        <v>9080</v>
      </c>
      <c r="AO114" s="218">
        <v>9080</v>
      </c>
      <c r="AP114" s="218">
        <v>8984.6633333333339</v>
      </c>
      <c r="AQ114" s="218">
        <v>8984.6633333333339</v>
      </c>
      <c r="AR114" s="218">
        <v>8984.6633333333339</v>
      </c>
      <c r="AS114" s="218">
        <f t="shared" si="11"/>
        <v>89637.18</v>
      </c>
      <c r="AT114" s="214">
        <f>IFERROR(VLOOKUP(B114,'3. PP Post Test vs Actuals'!$B$9:$B$26,1,FALSE),0)</f>
        <v>0</v>
      </c>
    </row>
    <row r="115" spans="1:46" x14ac:dyDescent="0.25">
      <c r="A115" s="231" t="s">
        <v>1902</v>
      </c>
      <c r="B115" s="231" t="str">
        <f t="shared" si="6"/>
        <v>256380R</v>
      </c>
      <c r="C115" s="231" t="str">
        <f>IFERROR(VLOOKUP(B115,'Projects FERCs'!$A$8:$B$290,2,FALSE),0)</f>
        <v>Service Repl - Santa Cruz</v>
      </c>
      <c r="D115" s="213" t="s">
        <v>1889</v>
      </c>
      <c r="E115" s="315" t="str">
        <f>IFERROR(VLOOKUP(B115,'Projects FERCs'!$A$8:$C$291,3,FALSE),0)</f>
        <v>Blanket As-Builts</v>
      </c>
      <c r="F115" s="215">
        <v>20180501</v>
      </c>
      <c r="G115" s="149" t="str">
        <f t="shared" si="7"/>
        <v>05</v>
      </c>
      <c r="H115" s="149" t="str">
        <f t="shared" si="8"/>
        <v>01</v>
      </c>
      <c r="I115" s="149" t="str">
        <f t="shared" si="9"/>
        <v>2018</v>
      </c>
      <c r="J115" s="149" t="str">
        <f t="shared" si="10"/>
        <v>05/01/2018</v>
      </c>
      <c r="K115" s="218">
        <v>6828.25</v>
      </c>
      <c r="L115" s="218">
        <v>194.06</v>
      </c>
      <c r="M115" s="218">
        <v>67.739999999999995</v>
      </c>
      <c r="N115" s="218">
        <v>271.62</v>
      </c>
      <c r="O115" s="218">
        <v>1332.77</v>
      </c>
      <c r="P115" s="218">
        <v>1568.81</v>
      </c>
      <c r="Q115" s="218">
        <v>6582.58</v>
      </c>
      <c r="R115" s="218">
        <v>6689.01</v>
      </c>
      <c r="S115" s="218">
        <v>2245.37</v>
      </c>
      <c r="T115" s="218">
        <v>5368.79</v>
      </c>
      <c r="U115" s="218">
        <v>5457.04</v>
      </c>
      <c r="V115" s="218">
        <v>3583.59</v>
      </c>
      <c r="W115" s="218">
        <v>40189.629999999997</v>
      </c>
      <c r="X115" s="218">
        <v>5187.8599999999997</v>
      </c>
      <c r="Y115" s="218">
        <v>7520.53</v>
      </c>
      <c r="Z115" s="218">
        <v>2243.56</v>
      </c>
      <c r="AA115" s="218">
        <v>5578.1600000000008</v>
      </c>
      <c r="AB115" s="218">
        <v>3330.53</v>
      </c>
      <c r="AC115" s="218">
        <v>3328.9900000000002</v>
      </c>
      <c r="AD115" s="218">
        <v>3339.7400000000007</v>
      </c>
      <c r="AE115" s="218">
        <v>0</v>
      </c>
      <c r="AF115" s="218">
        <v>3343.3700000000003</v>
      </c>
      <c r="AG115" s="218">
        <v>3345.6100000000006</v>
      </c>
      <c r="AH115" s="218">
        <v>3305.8500000000004</v>
      </c>
      <c r="AI115" s="218">
        <v>3323.99</v>
      </c>
      <c r="AJ115" s="218">
        <v>3339.44</v>
      </c>
      <c r="AK115" s="218">
        <v>3348.6000000000004</v>
      </c>
      <c r="AL115" s="218">
        <v>35584.280000000006</v>
      </c>
      <c r="AM115" s="218">
        <v>3351.6133333333328</v>
      </c>
      <c r="AN115" s="218">
        <v>3351.6133333333328</v>
      </c>
      <c r="AO115" s="218">
        <v>3351.6133333333328</v>
      </c>
      <c r="AP115" s="218">
        <v>3342.66</v>
      </c>
      <c r="AQ115" s="218">
        <v>3342.66</v>
      </c>
      <c r="AR115" s="218">
        <v>3342.66</v>
      </c>
      <c r="AS115" s="218">
        <f t="shared" si="11"/>
        <v>33400.699999999997</v>
      </c>
      <c r="AT115" s="214">
        <f>IFERROR(VLOOKUP(B115,'3. PP Post Test vs Actuals'!$B$9:$B$26,1,FALSE),0)</f>
        <v>0</v>
      </c>
    </row>
    <row r="116" spans="1:46" x14ac:dyDescent="0.25">
      <c r="A116" s="231" t="s">
        <v>1903</v>
      </c>
      <c r="B116" s="231" t="str">
        <f t="shared" si="6"/>
        <v>257380A</v>
      </c>
      <c r="C116" s="231" t="str">
        <f>IFERROR(VLOOKUP(B116,'Projects FERCs'!$A$8:$B$290,2,FALSE),0)</f>
        <v>Services - Bl - SL</v>
      </c>
      <c r="D116" s="213" t="s">
        <v>1889</v>
      </c>
      <c r="E116" s="315" t="str">
        <f>IFERROR(VLOOKUP(B116,'Projects FERCs'!$A$8:$C$291,3,FALSE),0)</f>
        <v>Estimated Asset</v>
      </c>
      <c r="F116" s="215">
        <v>20180501</v>
      </c>
      <c r="G116" s="149" t="str">
        <f t="shared" si="7"/>
        <v>05</v>
      </c>
      <c r="H116" s="149" t="str">
        <f t="shared" si="8"/>
        <v>01</v>
      </c>
      <c r="I116" s="149" t="str">
        <f t="shared" si="9"/>
        <v>2018</v>
      </c>
      <c r="J116" s="149" t="str">
        <f t="shared" si="10"/>
        <v>05/01/2018</v>
      </c>
      <c r="K116" s="218">
        <v>23620.03</v>
      </c>
      <c r="L116" s="218">
        <v>29485.63</v>
      </c>
      <c r="M116" s="218">
        <v>30577.66</v>
      </c>
      <c r="N116" s="218">
        <v>25983.8</v>
      </c>
      <c r="O116" s="218">
        <v>16960.900000000001</v>
      </c>
      <c r="P116" s="218">
        <v>91608.02</v>
      </c>
      <c r="Q116" s="218">
        <v>-743.51</v>
      </c>
      <c r="R116" s="218">
        <v>95380.5</v>
      </c>
      <c r="S116" s="218">
        <v>66579.92</v>
      </c>
      <c r="T116" s="218">
        <v>49126.82</v>
      </c>
      <c r="U116" s="218">
        <v>18867.34</v>
      </c>
      <c r="V116" s="218">
        <v>43362.61</v>
      </c>
      <c r="W116" s="218">
        <v>490809.72000000003</v>
      </c>
      <c r="X116" s="218">
        <v>96828.32</v>
      </c>
      <c r="Y116" s="218">
        <v>62683.54</v>
      </c>
      <c r="Z116" s="218">
        <v>20014.12</v>
      </c>
      <c r="AA116" s="218">
        <v>103375.35</v>
      </c>
      <c r="AB116" s="218">
        <v>69970.009999999995</v>
      </c>
      <c r="AC116" s="218">
        <v>69460.3</v>
      </c>
      <c r="AD116" s="218">
        <v>58938.650000000009</v>
      </c>
      <c r="AE116" s="218">
        <v>0</v>
      </c>
      <c r="AF116" s="218">
        <v>66449.650000000009</v>
      </c>
      <c r="AG116" s="218">
        <v>82548.41</v>
      </c>
      <c r="AH116" s="218">
        <v>78771.87999999999</v>
      </c>
      <c r="AI116" s="218">
        <v>80648.94</v>
      </c>
      <c r="AJ116" s="218">
        <v>82321.169999999984</v>
      </c>
      <c r="AK116" s="218">
        <v>83468.81</v>
      </c>
      <c r="AL116" s="218">
        <v>775953.16999999993</v>
      </c>
      <c r="AM116" s="218">
        <v>78613.753333333327</v>
      </c>
      <c r="AN116" s="218">
        <v>78613.753333333327</v>
      </c>
      <c r="AO116" s="218">
        <v>78613.753333333327</v>
      </c>
      <c r="AP116" s="218">
        <v>77682.973333333328</v>
      </c>
      <c r="AQ116" s="218">
        <v>77682.973333333328</v>
      </c>
      <c r="AR116" s="218">
        <v>77682.973333333328</v>
      </c>
      <c r="AS116" s="218">
        <f t="shared" si="11"/>
        <v>794100.98</v>
      </c>
      <c r="AT116" s="214">
        <f>IFERROR(VLOOKUP(B116,'3. PP Post Test vs Actuals'!$B$9:$B$26,1,FALSE),0)</f>
        <v>0</v>
      </c>
    </row>
    <row r="117" spans="1:46" x14ac:dyDescent="0.25">
      <c r="A117" s="231" t="s">
        <v>1904</v>
      </c>
      <c r="B117" s="231" t="str">
        <f t="shared" si="6"/>
        <v>257380R</v>
      </c>
      <c r="C117" s="231" t="str">
        <f>IFERROR(VLOOKUP(B117,'Projects FERCs'!$A$8:$B$290,2,FALSE),0)</f>
        <v>Service Repl - Show Low</v>
      </c>
      <c r="D117" s="213" t="s">
        <v>1889</v>
      </c>
      <c r="E117" s="315" t="str">
        <f>IFERROR(VLOOKUP(B117,'Projects FERCs'!$A$8:$C$291,3,FALSE),0)</f>
        <v>Blanket As-Builts</v>
      </c>
      <c r="F117" s="215">
        <v>20180501</v>
      </c>
      <c r="G117" s="149" t="str">
        <f t="shared" si="7"/>
        <v>05</v>
      </c>
      <c r="H117" s="149" t="str">
        <f t="shared" si="8"/>
        <v>01</v>
      </c>
      <c r="I117" s="149" t="str">
        <f t="shared" si="9"/>
        <v>2018</v>
      </c>
      <c r="J117" s="149" t="str">
        <f t="shared" si="10"/>
        <v>05/01/2018</v>
      </c>
      <c r="K117" s="218">
        <v>573.91999999999996</v>
      </c>
      <c r="L117" s="218">
        <v>5908.66</v>
      </c>
      <c r="M117" s="218">
        <v>6702.05</v>
      </c>
      <c r="N117" s="218">
        <v>2900.17</v>
      </c>
      <c r="O117" s="218">
        <v>5565.87</v>
      </c>
      <c r="P117" s="218">
        <v>1435.76</v>
      </c>
      <c r="Q117" s="218">
        <v>9396.66</v>
      </c>
      <c r="R117" s="218">
        <v>3029.43</v>
      </c>
      <c r="S117" s="218">
        <v>3628.47</v>
      </c>
      <c r="T117" s="218">
        <v>2626.41</v>
      </c>
      <c r="U117" s="218">
        <v>5031.8599999999997</v>
      </c>
      <c r="V117" s="218">
        <v>3261.3</v>
      </c>
      <c r="W117" s="218">
        <v>50060.56</v>
      </c>
      <c r="X117" s="218">
        <v>2768.03</v>
      </c>
      <c r="Y117" s="218">
        <v>10707.84</v>
      </c>
      <c r="Z117" s="218">
        <v>2060.37</v>
      </c>
      <c r="AA117" s="218">
        <v>7194.2199999999993</v>
      </c>
      <c r="AB117" s="218">
        <v>5122.51</v>
      </c>
      <c r="AC117" s="218">
        <v>5118.2499999999991</v>
      </c>
      <c r="AD117" s="218">
        <v>5148.2</v>
      </c>
      <c r="AE117" s="218">
        <v>0</v>
      </c>
      <c r="AF117" s="218">
        <v>5158.3499999999995</v>
      </c>
      <c r="AG117" s="218">
        <v>4760.5599999999995</v>
      </c>
      <c r="AH117" s="218">
        <v>4106.6100000000006</v>
      </c>
      <c r="AI117" s="218">
        <v>5104.3</v>
      </c>
      <c r="AJ117" s="218">
        <v>5147.37</v>
      </c>
      <c r="AK117" s="218">
        <v>4201.6099999999997</v>
      </c>
      <c r="AL117" s="218">
        <v>51061.979999999996</v>
      </c>
      <c r="AM117" s="218">
        <v>5204.5133333333333</v>
      </c>
      <c r="AN117" s="218">
        <v>5204.5133333333333</v>
      </c>
      <c r="AO117" s="218">
        <v>5204.5133333333333</v>
      </c>
      <c r="AP117" s="218">
        <v>5179.380000000001</v>
      </c>
      <c r="AQ117" s="218">
        <v>5179.380000000001</v>
      </c>
      <c r="AR117" s="218">
        <v>5179.380000000001</v>
      </c>
      <c r="AS117" s="218">
        <f t="shared" si="11"/>
        <v>49711.570000000007</v>
      </c>
      <c r="AT117" s="214">
        <f>IFERROR(VLOOKUP(B117,'3. PP Post Test vs Actuals'!$B$9:$B$26,1,FALSE),0)</f>
        <v>0</v>
      </c>
    </row>
    <row r="118" spans="1:46" x14ac:dyDescent="0.25">
      <c r="A118" s="232" t="s">
        <v>1905</v>
      </c>
      <c r="B118" s="233" t="str">
        <f t="shared" si="6"/>
        <v>FBOGRPL</v>
      </c>
      <c r="C118" s="233">
        <f>IFERROR(VLOOKUP(B118,'Projects FERCs'!$A$8:$B$290,2,FALSE),0)</f>
        <v>0</v>
      </c>
      <c r="D118" s="232" t="s">
        <v>1889</v>
      </c>
      <c r="E118" s="316">
        <f>IFERROR(VLOOKUP(B118,'Projects FERCs'!$A$8:$C$291,3,FALSE),0)</f>
        <v>0</v>
      </c>
      <c r="F118" s="220"/>
      <c r="G118" s="149"/>
      <c r="H118" s="149"/>
      <c r="I118" s="149"/>
      <c r="J118" s="149"/>
      <c r="K118" s="222">
        <v>0</v>
      </c>
      <c r="L118" s="222">
        <v>0</v>
      </c>
      <c r="M118" s="222">
        <v>0</v>
      </c>
      <c r="N118" s="222">
        <v>0</v>
      </c>
      <c r="O118" s="222">
        <v>0</v>
      </c>
      <c r="P118" s="222">
        <v>0</v>
      </c>
      <c r="Q118" s="222">
        <v>0</v>
      </c>
      <c r="R118" s="222">
        <v>0</v>
      </c>
      <c r="S118" s="222">
        <v>0</v>
      </c>
      <c r="T118" s="222">
        <v>0</v>
      </c>
      <c r="U118" s="222">
        <v>0</v>
      </c>
      <c r="V118" s="222">
        <v>0</v>
      </c>
      <c r="W118" s="222">
        <v>0</v>
      </c>
      <c r="X118" s="222">
        <v>0</v>
      </c>
      <c r="Y118" s="222">
        <v>0</v>
      </c>
      <c r="Z118" s="222">
        <v>0</v>
      </c>
      <c r="AA118" s="222">
        <v>0</v>
      </c>
      <c r="AB118" s="222">
        <v>0</v>
      </c>
      <c r="AC118" s="222">
        <v>0</v>
      </c>
      <c r="AD118" s="222">
        <v>0</v>
      </c>
      <c r="AE118" s="222">
        <v>0</v>
      </c>
      <c r="AF118" s="222">
        <v>0</v>
      </c>
      <c r="AG118" s="222">
        <v>0</v>
      </c>
      <c r="AH118" s="222">
        <v>0</v>
      </c>
      <c r="AI118" s="222">
        <v>0</v>
      </c>
      <c r="AJ118" s="222">
        <v>0</v>
      </c>
      <c r="AK118" s="222">
        <v>0</v>
      </c>
      <c r="AL118" s="222">
        <v>0</v>
      </c>
      <c r="AM118" s="222">
        <v>0</v>
      </c>
      <c r="AN118" s="222">
        <v>0</v>
      </c>
      <c r="AO118" s="222">
        <v>0</v>
      </c>
      <c r="AP118" s="222">
        <v>0</v>
      </c>
      <c r="AQ118" s="222">
        <v>0</v>
      </c>
      <c r="AR118" s="222">
        <v>0</v>
      </c>
      <c r="AS118" s="222">
        <f t="shared" si="11"/>
        <v>0</v>
      </c>
      <c r="AT118" s="235">
        <f>IFERROR(VLOOKUP(B118,'3. PP Post Test vs Actuals'!$B$9:$B$26,1,FALSE),0)</f>
        <v>0</v>
      </c>
    </row>
    <row r="119" spans="1:46" s="239" customFormat="1" x14ac:dyDescent="0.25">
      <c r="A119" s="236" t="s">
        <v>1889</v>
      </c>
      <c r="B119" s="237"/>
      <c r="C119" s="237"/>
      <c r="D119" s="236"/>
      <c r="E119" s="317"/>
      <c r="F119" s="224"/>
      <c r="G119" s="148"/>
      <c r="H119" s="148"/>
      <c r="I119" s="148"/>
      <c r="J119" s="148"/>
      <c r="K119" s="225">
        <v>488314.95</v>
      </c>
      <c r="L119" s="225">
        <v>641678.3600000001</v>
      </c>
      <c r="M119" s="225">
        <v>702891.09000000032</v>
      </c>
      <c r="N119" s="225">
        <v>484574.72999999992</v>
      </c>
      <c r="O119" s="225">
        <v>594877.55000000005</v>
      </c>
      <c r="P119" s="225">
        <v>890617.27</v>
      </c>
      <c r="Q119" s="225">
        <v>431833.04</v>
      </c>
      <c r="R119" s="225">
        <v>617630.44000000006</v>
      </c>
      <c r="S119" s="225">
        <v>687472.35</v>
      </c>
      <c r="T119" s="225">
        <v>607942.34000000008</v>
      </c>
      <c r="U119" s="225">
        <v>460338.41</v>
      </c>
      <c r="V119" s="225">
        <v>543613.2300000001</v>
      </c>
      <c r="W119" s="225">
        <v>7151783.7599999998</v>
      </c>
      <c r="X119" s="225">
        <v>803452.95</v>
      </c>
      <c r="Y119" s="225">
        <v>771147.17</v>
      </c>
      <c r="Z119" s="225">
        <v>135787.96</v>
      </c>
      <c r="AA119" s="225">
        <v>737699.97</v>
      </c>
      <c r="AB119" s="225">
        <v>549226.23999999999</v>
      </c>
      <c r="AC119" s="225">
        <v>589843.35000000009</v>
      </c>
      <c r="AD119" s="225">
        <v>622398.18999999983</v>
      </c>
      <c r="AE119" s="225">
        <v>0</v>
      </c>
      <c r="AF119" s="225">
        <v>633500.67000000016</v>
      </c>
      <c r="AG119" s="225">
        <v>648283.28000000026</v>
      </c>
      <c r="AH119" s="225">
        <v>524693.94000000006</v>
      </c>
      <c r="AI119" s="225">
        <v>600862.01</v>
      </c>
      <c r="AJ119" s="225">
        <v>616681.7699999999</v>
      </c>
      <c r="AK119" s="225">
        <v>652847.93999999983</v>
      </c>
      <c r="AL119" s="225">
        <v>6176037.3600000003</v>
      </c>
      <c r="AM119" s="225">
        <v>651842.53333333333</v>
      </c>
      <c r="AN119" s="225">
        <v>651842.53333333333</v>
      </c>
      <c r="AO119" s="225">
        <v>651842.53333333333</v>
      </c>
      <c r="AP119" s="225">
        <v>645231.52666666673</v>
      </c>
      <c r="AQ119" s="225">
        <v>645231.52666666673</v>
      </c>
      <c r="AR119" s="225">
        <v>645231.52666666673</v>
      </c>
      <c r="AS119" s="225">
        <f t="shared" si="11"/>
        <v>6286307.8400000008</v>
      </c>
      <c r="AT119" s="238">
        <f>IFERROR(VLOOKUP(B119,'3. PP Post Test vs Actuals'!$B$9:$B$26,1,FALSE),0)</f>
        <v>0</v>
      </c>
    </row>
    <row r="120" spans="1:46" x14ac:dyDescent="0.25">
      <c r="A120" s="228" t="s">
        <v>1906</v>
      </c>
      <c r="B120" s="228" t="str">
        <f t="shared" si="6"/>
        <v>251378A</v>
      </c>
      <c r="C120" s="231" t="str">
        <f>IFERROR(VLOOKUP(B120,'Projects FERCs'!$A$8:$B$290,2,FALSE),0)</f>
        <v>Meas&amp;Reg Sta Distribution-Flag</v>
      </c>
      <c r="D120" s="229" t="s">
        <v>1907</v>
      </c>
      <c r="E120" s="315" t="str">
        <f>IFERROR(VLOOKUP(B120,'Projects FERCs'!$A$8:$C$291,3,FALSE),0)</f>
        <v>Specific As-Builts</v>
      </c>
      <c r="F120" s="360">
        <v>20240131</v>
      </c>
      <c r="G120" s="149" t="str">
        <f t="shared" si="7"/>
        <v>01</v>
      </c>
      <c r="H120" s="149" t="str">
        <f t="shared" si="8"/>
        <v>31</v>
      </c>
      <c r="I120" s="149" t="str">
        <f t="shared" si="9"/>
        <v>2024</v>
      </c>
      <c r="J120" s="149" t="str">
        <f t="shared" si="10"/>
        <v>01/31/2024</v>
      </c>
      <c r="K120" s="368">
        <v>0</v>
      </c>
      <c r="L120" s="368">
        <v>0</v>
      </c>
      <c r="M120" s="368">
        <v>0</v>
      </c>
      <c r="N120" s="368">
        <v>0</v>
      </c>
      <c r="O120" s="368">
        <v>4497.49</v>
      </c>
      <c r="P120" s="368">
        <v>355.45</v>
      </c>
      <c r="Q120" s="368">
        <v>12202.54</v>
      </c>
      <c r="R120" s="368">
        <v>0</v>
      </c>
      <c r="S120" s="368">
        <v>1062.56</v>
      </c>
      <c r="T120" s="368">
        <v>269.41000000000003</v>
      </c>
      <c r="U120" s="368">
        <v>0</v>
      </c>
      <c r="V120" s="368">
        <v>0</v>
      </c>
      <c r="W120" s="368">
        <v>18387.45</v>
      </c>
      <c r="X120" s="368">
        <v>0</v>
      </c>
      <c r="Y120" s="368">
        <v>0</v>
      </c>
      <c r="Z120" s="368">
        <v>72030.69</v>
      </c>
      <c r="AA120" s="368">
        <v>72030.69</v>
      </c>
      <c r="AB120" s="368">
        <v>51525.88</v>
      </c>
      <c r="AC120" s="368">
        <v>0</v>
      </c>
      <c r="AD120" s="368">
        <v>0</v>
      </c>
      <c r="AE120" s="368">
        <v>0</v>
      </c>
      <c r="AF120" s="368">
        <v>0</v>
      </c>
      <c r="AG120" s="368">
        <v>0</v>
      </c>
      <c r="AH120" s="368">
        <v>50670.05999999999</v>
      </c>
      <c r="AI120" s="368">
        <v>0</v>
      </c>
      <c r="AJ120" s="368">
        <v>0</v>
      </c>
      <c r="AK120" s="368">
        <v>0</v>
      </c>
      <c r="AL120" s="368">
        <v>174226.63</v>
      </c>
      <c r="AM120" s="368">
        <v>0</v>
      </c>
      <c r="AN120" s="368">
        <v>0</v>
      </c>
      <c r="AO120" s="368">
        <v>0</v>
      </c>
      <c r="AP120" s="368">
        <v>16407.73</v>
      </c>
      <c r="AQ120" s="368">
        <v>16407.73</v>
      </c>
      <c r="AR120" s="368">
        <v>16407.73</v>
      </c>
      <c r="AS120" s="368">
        <f t="shared" si="11"/>
        <v>99893.25</v>
      </c>
      <c r="AT120" s="230" t="str">
        <f>IFERROR(VLOOKUP(B120,'3. PP Post Test vs Actuals'!$B$9:$B$26,1,FALSE),0)</f>
        <v>251378A</v>
      </c>
    </row>
    <row r="121" spans="1:46" x14ac:dyDescent="0.25">
      <c r="A121" s="231" t="s">
        <v>1908</v>
      </c>
      <c r="B121" s="231" t="str">
        <f t="shared" si="6"/>
        <v>251379A</v>
      </c>
      <c r="C121" s="231" t="str">
        <f>IFERROR(VLOOKUP(B121,'Projects FERCs'!$A$8:$B$290,2,FALSE),0)</f>
        <v>Meas &amp; Reg Sta City Gate-Flag</v>
      </c>
      <c r="D121" s="213" t="s">
        <v>1907</v>
      </c>
      <c r="E121" s="315" t="str">
        <f>IFERROR(VLOOKUP(B121,'Projects FERCs'!$A$8:$C$291,3,FALSE),0)</f>
        <v>Specific As-Builts</v>
      </c>
      <c r="F121" s="215">
        <v>20240131</v>
      </c>
      <c r="G121" s="149" t="str">
        <f t="shared" si="7"/>
        <v>01</v>
      </c>
      <c r="H121" s="149" t="str">
        <f t="shared" si="8"/>
        <v>31</v>
      </c>
      <c r="I121" s="149" t="str">
        <f t="shared" si="9"/>
        <v>2024</v>
      </c>
      <c r="J121" s="149" t="str">
        <f t="shared" si="10"/>
        <v>01/31/2024</v>
      </c>
      <c r="K121" s="218">
        <v>0</v>
      </c>
      <c r="L121" s="218">
        <v>0</v>
      </c>
      <c r="M121" s="218">
        <v>1303.98</v>
      </c>
      <c r="N121" s="218">
        <v>0</v>
      </c>
      <c r="O121" s="218">
        <v>-9.6</v>
      </c>
      <c r="P121" s="218">
        <v>0</v>
      </c>
      <c r="Q121" s="218">
        <v>0</v>
      </c>
      <c r="R121" s="218">
        <v>0</v>
      </c>
      <c r="S121" s="218">
        <v>0</v>
      </c>
      <c r="T121" s="218">
        <v>0</v>
      </c>
      <c r="U121" s="218">
        <v>0</v>
      </c>
      <c r="V121" s="218">
        <v>0</v>
      </c>
      <c r="W121" s="218">
        <v>1294.3800000000001</v>
      </c>
      <c r="X121" s="218">
        <v>0</v>
      </c>
      <c r="Y121" s="218">
        <v>0</v>
      </c>
      <c r="Z121" s="218">
        <v>22572.46</v>
      </c>
      <c r="AA121" s="218">
        <v>23885.149999999998</v>
      </c>
      <c r="AB121" s="218">
        <v>0</v>
      </c>
      <c r="AC121" s="218">
        <v>4120.1500000000005</v>
      </c>
      <c r="AD121" s="218">
        <v>0</v>
      </c>
      <c r="AE121" s="218">
        <v>0</v>
      </c>
      <c r="AF121" s="218">
        <v>0</v>
      </c>
      <c r="AG121" s="218">
        <v>1333.6499999999999</v>
      </c>
      <c r="AH121" s="218">
        <v>0</v>
      </c>
      <c r="AI121" s="218">
        <v>4120.1500000000005</v>
      </c>
      <c r="AJ121" s="218">
        <v>0</v>
      </c>
      <c r="AK121" s="218">
        <v>0</v>
      </c>
      <c r="AL121" s="218">
        <v>33459.1</v>
      </c>
      <c r="AM121" s="218">
        <v>426.3</v>
      </c>
      <c r="AN121" s="218">
        <v>426.3</v>
      </c>
      <c r="AO121" s="218">
        <v>426.3</v>
      </c>
      <c r="AP121" s="218">
        <v>420.48666666666668</v>
      </c>
      <c r="AQ121" s="218">
        <v>420.48666666666668</v>
      </c>
      <c r="AR121" s="218">
        <v>420.48666666666668</v>
      </c>
      <c r="AS121" s="218">
        <f t="shared" si="11"/>
        <v>6660.51</v>
      </c>
      <c r="AT121" s="214" t="str">
        <f>IFERROR(VLOOKUP(B121,'3. PP Post Test vs Actuals'!$B$9:$B$26,1,FALSE),0)</f>
        <v>251379A</v>
      </c>
    </row>
    <row r="122" spans="1:46" x14ac:dyDescent="0.25">
      <c r="A122" s="231" t="s">
        <v>1909</v>
      </c>
      <c r="B122" s="231" t="str">
        <f t="shared" si="6"/>
        <v>251385A</v>
      </c>
      <c r="C122" s="231" t="str">
        <f>IFERROR(VLOOKUP(B122,'Projects FERCs'!$A$8:$B$290,2,FALSE),0)</f>
        <v>Industrial Metering - Flag</v>
      </c>
      <c r="D122" s="213" t="s">
        <v>1907</v>
      </c>
      <c r="E122" s="315" t="str">
        <f>IFERROR(VLOOKUP(B122,'Projects FERCs'!$A$8:$C$291,3,FALSE),0)</f>
        <v>Blanket Inventory Item</v>
      </c>
      <c r="F122" s="215">
        <v>20180501</v>
      </c>
      <c r="G122" s="149" t="str">
        <f t="shared" si="7"/>
        <v>05</v>
      </c>
      <c r="H122" s="149" t="str">
        <f t="shared" si="8"/>
        <v>01</v>
      </c>
      <c r="I122" s="149" t="str">
        <f t="shared" si="9"/>
        <v>2018</v>
      </c>
      <c r="J122" s="149" t="str">
        <f t="shared" si="10"/>
        <v>05/01/2018</v>
      </c>
      <c r="K122" s="218">
        <v>-988.28</v>
      </c>
      <c r="L122" s="218">
        <v>7051.39</v>
      </c>
      <c r="M122" s="218">
        <v>160.56</v>
      </c>
      <c r="N122" s="218">
        <v>1485.83</v>
      </c>
      <c r="O122" s="218">
        <v>5945.07</v>
      </c>
      <c r="P122" s="218">
        <v>-686.08</v>
      </c>
      <c r="Q122" s="218">
        <v>0</v>
      </c>
      <c r="R122" s="218">
        <v>2884.25</v>
      </c>
      <c r="S122" s="218">
        <v>4622.08</v>
      </c>
      <c r="T122" s="218">
        <v>1573.63</v>
      </c>
      <c r="U122" s="218">
        <v>3430.17</v>
      </c>
      <c r="V122" s="218">
        <v>21046.16</v>
      </c>
      <c r="W122" s="218">
        <v>46524.78</v>
      </c>
      <c r="X122" s="218">
        <v>1491.06</v>
      </c>
      <c r="Y122" s="218">
        <v>3576.6</v>
      </c>
      <c r="Z122" s="218">
        <v>984.26</v>
      </c>
      <c r="AA122" s="218">
        <v>16120.010000000004</v>
      </c>
      <c r="AB122" s="218">
        <v>0</v>
      </c>
      <c r="AC122" s="218">
        <v>0</v>
      </c>
      <c r="AD122" s="218">
        <v>15181.32</v>
      </c>
      <c r="AE122" s="218">
        <v>0</v>
      </c>
      <c r="AF122" s="218">
        <v>0</v>
      </c>
      <c r="AG122" s="218">
        <v>0</v>
      </c>
      <c r="AH122" s="218">
        <v>14939.36</v>
      </c>
      <c r="AI122" s="218">
        <v>0</v>
      </c>
      <c r="AJ122" s="218">
        <v>0</v>
      </c>
      <c r="AK122" s="218">
        <v>15264.020000000002</v>
      </c>
      <c r="AL122" s="218">
        <v>61504.710000000006</v>
      </c>
      <c r="AM122" s="218">
        <v>5096.0899999999992</v>
      </c>
      <c r="AN122" s="218">
        <v>5096.0899999999992</v>
      </c>
      <c r="AO122" s="218">
        <v>5096.0899999999992</v>
      </c>
      <c r="AP122" s="218">
        <v>5073.4366666666665</v>
      </c>
      <c r="AQ122" s="218">
        <v>5073.4366666666665</v>
      </c>
      <c r="AR122" s="218">
        <v>5073.4366666666665</v>
      </c>
      <c r="AS122" s="218">
        <f t="shared" si="11"/>
        <v>60711.960000000006</v>
      </c>
      <c r="AT122" s="214">
        <f>IFERROR(VLOOKUP(B122,'3. PP Post Test vs Actuals'!$B$9:$B$26,1,FALSE),0)</f>
        <v>0</v>
      </c>
    </row>
    <row r="123" spans="1:46" x14ac:dyDescent="0.25">
      <c r="A123" s="231" t="s">
        <v>1910</v>
      </c>
      <c r="B123" s="231" t="str">
        <f t="shared" si="6"/>
        <v>251387A</v>
      </c>
      <c r="C123" s="231" t="str">
        <f>IFERROR(VLOOKUP(B123,'Projects FERCs'!$A$8:$B$290,2,FALSE),0)</f>
        <v>Other Distr Equip CP-Bl - Flag</v>
      </c>
      <c r="D123" s="213" t="s">
        <v>1907</v>
      </c>
      <c r="E123" s="315" t="str">
        <f>IFERROR(VLOOKUP(B123,'Projects FERCs'!$A$8:$C$291,3,FALSE),0)</f>
        <v>Estimated Asset</v>
      </c>
      <c r="F123" s="215">
        <v>20180101</v>
      </c>
      <c r="G123" s="149" t="str">
        <f t="shared" si="7"/>
        <v>01</v>
      </c>
      <c r="H123" s="149" t="str">
        <f t="shared" si="8"/>
        <v>01</v>
      </c>
      <c r="I123" s="149" t="str">
        <f t="shared" si="9"/>
        <v>2018</v>
      </c>
      <c r="J123" s="149" t="str">
        <f t="shared" si="10"/>
        <v>01/01/2018</v>
      </c>
      <c r="K123" s="218">
        <v>0</v>
      </c>
      <c r="L123" s="218">
        <v>0</v>
      </c>
      <c r="M123" s="218">
        <v>0</v>
      </c>
      <c r="N123" s="218">
        <v>0</v>
      </c>
      <c r="O123" s="218">
        <v>0</v>
      </c>
      <c r="P123" s="218">
        <v>0</v>
      </c>
      <c r="Q123" s="218">
        <v>-2029.52</v>
      </c>
      <c r="R123" s="218">
        <v>0</v>
      </c>
      <c r="S123" s="218">
        <v>0</v>
      </c>
      <c r="T123" s="218">
        <v>1671.32</v>
      </c>
      <c r="U123" s="218">
        <v>490.22</v>
      </c>
      <c r="V123" s="218">
        <v>0</v>
      </c>
      <c r="W123" s="218">
        <v>132.01999999999998</v>
      </c>
      <c r="X123" s="218">
        <v>0</v>
      </c>
      <c r="Y123" s="218">
        <v>0</v>
      </c>
      <c r="Z123" s="218">
        <v>0</v>
      </c>
      <c r="AA123" s="218">
        <v>963.29</v>
      </c>
      <c r="AB123" s="218">
        <v>539.56000000000006</v>
      </c>
      <c r="AC123" s="218">
        <v>955.9</v>
      </c>
      <c r="AD123" s="218">
        <v>970.5</v>
      </c>
      <c r="AE123" s="218">
        <v>0</v>
      </c>
      <c r="AF123" s="218">
        <v>977.36</v>
      </c>
      <c r="AG123" s="218">
        <v>975.53</v>
      </c>
      <c r="AH123" s="218">
        <v>932.18999999999994</v>
      </c>
      <c r="AI123" s="218">
        <v>952.28999999999985</v>
      </c>
      <c r="AJ123" s="218">
        <v>970.32999999999993</v>
      </c>
      <c r="AK123" s="218">
        <v>983.61</v>
      </c>
      <c r="AL123" s="218">
        <v>9220.56</v>
      </c>
      <c r="AM123" s="218">
        <v>987.59333333333325</v>
      </c>
      <c r="AN123" s="218">
        <v>987.59333333333325</v>
      </c>
      <c r="AO123" s="218">
        <v>987.59333333333325</v>
      </c>
      <c r="AP123" s="218">
        <v>976.84</v>
      </c>
      <c r="AQ123" s="218">
        <v>976.84</v>
      </c>
      <c r="AR123" s="218">
        <v>976.84</v>
      </c>
      <c r="AS123" s="218">
        <f t="shared" si="11"/>
        <v>9731.7199999999993</v>
      </c>
      <c r="AT123" s="214">
        <f>IFERROR(VLOOKUP(B123,'3. PP Post Test vs Actuals'!$B$9:$B$26,1,FALSE),0)</f>
        <v>0</v>
      </c>
    </row>
    <row r="124" spans="1:46" x14ac:dyDescent="0.25">
      <c r="A124" s="231" t="s">
        <v>1911</v>
      </c>
      <c r="B124" s="231" t="str">
        <f t="shared" si="6"/>
        <v>252378A</v>
      </c>
      <c r="C124" s="231" t="str">
        <f>IFERROR(VLOOKUP(B124,'Projects FERCs'!$A$8:$B$290,2,FALSE),0)</f>
        <v>Meas&amp;Reg Sta Distribution-King</v>
      </c>
      <c r="D124" s="213" t="s">
        <v>1907</v>
      </c>
      <c r="E124" s="315" t="str">
        <f>IFERROR(VLOOKUP(B124,'Projects FERCs'!$A$8:$C$291,3,FALSE),0)</f>
        <v>Specific As-Builts</v>
      </c>
      <c r="F124" s="215">
        <v>20231225</v>
      </c>
      <c r="G124" s="149" t="str">
        <f t="shared" si="7"/>
        <v>12</v>
      </c>
      <c r="H124" s="149" t="str">
        <f t="shared" si="8"/>
        <v>25</v>
      </c>
      <c r="I124" s="149" t="str">
        <f t="shared" si="9"/>
        <v>2023</v>
      </c>
      <c r="J124" s="149" t="str">
        <f t="shared" si="10"/>
        <v>12/25/2023</v>
      </c>
      <c r="K124" s="218">
        <v>0</v>
      </c>
      <c r="L124" s="218">
        <v>0</v>
      </c>
      <c r="M124" s="218">
        <v>0</v>
      </c>
      <c r="N124" s="218">
        <v>0</v>
      </c>
      <c r="O124" s="218">
        <v>0</v>
      </c>
      <c r="P124" s="218">
        <v>0</v>
      </c>
      <c r="Q124" s="218">
        <v>2066.1</v>
      </c>
      <c r="R124" s="218">
        <v>0</v>
      </c>
      <c r="S124" s="218">
        <v>0</v>
      </c>
      <c r="T124" s="218">
        <v>0</v>
      </c>
      <c r="U124" s="218">
        <v>0</v>
      </c>
      <c r="V124" s="218">
        <v>36655.75</v>
      </c>
      <c r="W124" s="218">
        <v>38721.85</v>
      </c>
      <c r="X124" s="218">
        <v>32.64</v>
      </c>
      <c r="Y124" s="218">
        <v>59831.29</v>
      </c>
      <c r="Z124" s="218">
        <v>34.69</v>
      </c>
      <c r="AA124" s="218">
        <v>34.69</v>
      </c>
      <c r="AB124" s="218">
        <v>0</v>
      </c>
      <c r="AC124" s="218">
        <v>0</v>
      </c>
      <c r="AD124" s="218">
        <v>0</v>
      </c>
      <c r="AE124" s="218">
        <v>0</v>
      </c>
      <c r="AF124" s="218">
        <v>0</v>
      </c>
      <c r="AG124" s="218">
        <v>0</v>
      </c>
      <c r="AH124" s="218">
        <v>67949.08</v>
      </c>
      <c r="AI124" s="218">
        <v>0</v>
      </c>
      <c r="AJ124" s="218">
        <v>0</v>
      </c>
      <c r="AK124" s="218">
        <v>0</v>
      </c>
      <c r="AL124" s="218">
        <v>67983.77</v>
      </c>
      <c r="AM124" s="218">
        <v>0</v>
      </c>
      <c r="AN124" s="218">
        <v>0</v>
      </c>
      <c r="AO124" s="218">
        <v>0</v>
      </c>
      <c r="AP124" s="218">
        <v>0</v>
      </c>
      <c r="AQ124" s="218">
        <v>0</v>
      </c>
      <c r="AR124" s="218">
        <v>0</v>
      </c>
      <c r="AS124" s="218">
        <f t="shared" si="11"/>
        <v>67949.08</v>
      </c>
      <c r="AT124" s="214">
        <f>IFERROR(VLOOKUP(B124,'3. PP Post Test vs Actuals'!$B$9:$B$26,1,FALSE),0)</f>
        <v>0</v>
      </c>
    </row>
    <row r="125" spans="1:46" x14ac:dyDescent="0.25">
      <c r="A125" s="231" t="s">
        <v>1912</v>
      </c>
      <c r="B125" s="231" t="str">
        <f t="shared" si="6"/>
        <v>252379A</v>
      </c>
      <c r="C125" s="231" t="str">
        <f>IFERROR(VLOOKUP(B125,'Projects FERCs'!$A$8:$B$290,2,FALSE),0)</f>
        <v>Meas&amp;Reg Sta City Gate-King</v>
      </c>
      <c r="D125" s="213" t="s">
        <v>1907</v>
      </c>
      <c r="E125" s="315" t="str">
        <f>IFERROR(VLOOKUP(B125,'Projects FERCs'!$A$8:$C$291,3,FALSE),0)</f>
        <v>Manual</v>
      </c>
      <c r="F125" s="215">
        <v>20241231</v>
      </c>
      <c r="G125" s="149" t="str">
        <f t="shared" si="7"/>
        <v>12</v>
      </c>
      <c r="H125" s="149" t="str">
        <f t="shared" si="8"/>
        <v>31</v>
      </c>
      <c r="I125" s="149" t="str">
        <f t="shared" si="9"/>
        <v>2024</v>
      </c>
      <c r="J125" s="149" t="str">
        <f t="shared" si="10"/>
        <v>12/31/2024</v>
      </c>
      <c r="K125" s="218">
        <v>0</v>
      </c>
      <c r="L125" s="218">
        <v>0</v>
      </c>
      <c r="M125" s="218">
        <v>0</v>
      </c>
      <c r="N125" s="218">
        <v>0</v>
      </c>
      <c r="O125" s="218">
        <v>0</v>
      </c>
      <c r="P125" s="218">
        <v>0</v>
      </c>
      <c r="Q125" s="218">
        <v>0</v>
      </c>
      <c r="R125" s="218">
        <v>0</v>
      </c>
      <c r="S125" s="218">
        <v>0</v>
      </c>
      <c r="T125" s="218">
        <v>0</v>
      </c>
      <c r="U125" s="218">
        <v>0</v>
      </c>
      <c r="V125" s="218">
        <v>0</v>
      </c>
      <c r="W125" s="218">
        <v>0</v>
      </c>
      <c r="X125" s="218">
        <v>0</v>
      </c>
      <c r="Y125" s="218">
        <v>0</v>
      </c>
      <c r="Z125" s="218">
        <v>0</v>
      </c>
      <c r="AA125" s="218">
        <v>0</v>
      </c>
      <c r="AB125" s="218">
        <v>0</v>
      </c>
      <c r="AC125" s="218">
        <v>0</v>
      </c>
      <c r="AD125" s="218">
        <v>0</v>
      </c>
      <c r="AE125" s="218">
        <v>0</v>
      </c>
      <c r="AF125" s="218">
        <v>0</v>
      </c>
      <c r="AG125" s="218">
        <v>0</v>
      </c>
      <c r="AH125" s="218">
        <v>0</v>
      </c>
      <c r="AI125" s="218">
        <v>0</v>
      </c>
      <c r="AJ125" s="218">
        <v>0</v>
      </c>
      <c r="AK125" s="218">
        <v>414422.29800892476</v>
      </c>
      <c r="AL125" s="218">
        <v>414422.29800892476</v>
      </c>
      <c r="AM125" s="218">
        <v>0</v>
      </c>
      <c r="AN125" s="218">
        <v>0</v>
      </c>
      <c r="AO125" s="218">
        <v>0</v>
      </c>
      <c r="AP125" s="218">
        <v>0</v>
      </c>
      <c r="AQ125" s="218">
        <v>0</v>
      </c>
      <c r="AR125" s="218">
        <v>0</v>
      </c>
      <c r="AS125" s="218">
        <f t="shared" si="11"/>
        <v>414422.29800892476</v>
      </c>
      <c r="AT125" s="214">
        <f>IFERROR(VLOOKUP(B125,'3. PP Post Test vs Actuals'!$B$9:$B$26,1,FALSE),0)</f>
        <v>0</v>
      </c>
    </row>
    <row r="126" spans="1:46" x14ac:dyDescent="0.25">
      <c r="A126" s="231" t="s">
        <v>1913</v>
      </c>
      <c r="B126" s="231" t="str">
        <f t="shared" si="6"/>
        <v>252385A</v>
      </c>
      <c r="C126" s="231" t="str">
        <f>IFERROR(VLOOKUP(B126,'Projects FERCs'!$A$8:$B$290,2,FALSE),0)</f>
        <v>Industrial Metering - King</v>
      </c>
      <c r="D126" s="213" t="s">
        <v>1907</v>
      </c>
      <c r="E126" s="315" t="str">
        <f>IFERROR(VLOOKUP(B126,'Projects FERCs'!$A$8:$C$291,3,FALSE),0)</f>
        <v>Blanket Inventory Item</v>
      </c>
      <c r="F126" s="215">
        <v>20180501</v>
      </c>
      <c r="G126" s="149" t="str">
        <f t="shared" si="7"/>
        <v>05</v>
      </c>
      <c r="H126" s="149" t="str">
        <f t="shared" si="8"/>
        <v>01</v>
      </c>
      <c r="I126" s="149" t="str">
        <f t="shared" si="9"/>
        <v>2018</v>
      </c>
      <c r="J126" s="149" t="str">
        <f t="shared" si="10"/>
        <v>05/01/2018</v>
      </c>
      <c r="K126" s="218">
        <v>597.28</v>
      </c>
      <c r="L126" s="218">
        <v>258.19</v>
      </c>
      <c r="M126" s="218">
        <v>3207.04</v>
      </c>
      <c r="N126" s="218">
        <v>562.05999999999995</v>
      </c>
      <c r="O126" s="218">
        <v>0</v>
      </c>
      <c r="P126" s="218">
        <v>0</v>
      </c>
      <c r="Q126" s="218">
        <v>0</v>
      </c>
      <c r="R126" s="218">
        <v>5954.98</v>
      </c>
      <c r="S126" s="218">
        <v>5234.5200000000004</v>
      </c>
      <c r="T126" s="218">
        <v>1501.77</v>
      </c>
      <c r="U126" s="218">
        <v>8.68</v>
      </c>
      <c r="V126" s="218">
        <v>0</v>
      </c>
      <c r="W126" s="218">
        <v>17324.52</v>
      </c>
      <c r="X126" s="218">
        <v>2728.56</v>
      </c>
      <c r="Y126" s="218">
        <v>26.87</v>
      </c>
      <c r="Z126" s="218">
        <v>0</v>
      </c>
      <c r="AA126" s="218">
        <v>0</v>
      </c>
      <c r="AB126" s="218">
        <v>3209.1524999999997</v>
      </c>
      <c r="AC126" s="218">
        <v>2417.6455228237496</v>
      </c>
      <c r="AD126" s="218">
        <v>1821.3079298969201</v>
      </c>
      <c r="AE126" s="218">
        <v>5496.7444128177131</v>
      </c>
      <c r="AF126" s="218">
        <v>1374.1861032044283</v>
      </c>
      <c r="AG126" s="218">
        <v>4266.5190351297606</v>
      </c>
      <c r="AH126" s="218">
        <v>3214.0740807771872</v>
      </c>
      <c r="AI126" s="218">
        <v>2421.1411377213003</v>
      </c>
      <c r="AJ126" s="218">
        <v>1823.7301558786603</v>
      </c>
      <c r="AK126" s="218">
        <v>1373.6296456771222</v>
      </c>
      <c r="AL126" s="218">
        <v>21921.386111109128</v>
      </c>
      <c r="AM126" s="218">
        <v>1034.5160267610845</v>
      </c>
      <c r="AN126" s="218">
        <v>778.54904454647749</v>
      </c>
      <c r="AO126" s="218">
        <v>585.83356994187614</v>
      </c>
      <c r="AP126" s="218">
        <v>1518.0199583120707</v>
      </c>
      <c r="AQ126" s="218">
        <v>2219.8135042501863</v>
      </c>
      <c r="AR126" s="218">
        <v>2748.1749898129774</v>
      </c>
      <c r="AS126" s="218">
        <f t="shared" si="11"/>
        <v>17717.48211367894</v>
      </c>
      <c r="AT126" s="214">
        <f>IFERROR(VLOOKUP(B126,'3. PP Post Test vs Actuals'!$B$9:$B$26,1,FALSE),0)</f>
        <v>0</v>
      </c>
    </row>
    <row r="127" spans="1:46" x14ac:dyDescent="0.25">
      <c r="A127" s="231" t="s">
        <v>1914</v>
      </c>
      <c r="B127" s="231" t="str">
        <f t="shared" si="6"/>
        <v>252387A</v>
      </c>
      <c r="C127" s="231" t="str">
        <f>IFERROR(VLOOKUP(B127,'Projects FERCs'!$A$8:$B$290,2,FALSE),0)</f>
        <v>Other Distr Eq CP-Bl - King</v>
      </c>
      <c r="D127" s="213" t="s">
        <v>1907</v>
      </c>
      <c r="E127" s="315" t="str">
        <f>IFERROR(VLOOKUP(B127,'Projects FERCs'!$A$8:$C$291,3,FALSE),0)</f>
        <v>Estimated Asset</v>
      </c>
      <c r="F127" s="215">
        <v>20180501</v>
      </c>
      <c r="G127" s="149" t="str">
        <f t="shared" si="7"/>
        <v>05</v>
      </c>
      <c r="H127" s="149" t="str">
        <f t="shared" si="8"/>
        <v>01</v>
      </c>
      <c r="I127" s="149" t="str">
        <f t="shared" si="9"/>
        <v>2018</v>
      </c>
      <c r="J127" s="149" t="str">
        <f t="shared" si="10"/>
        <v>05/01/2018</v>
      </c>
      <c r="K127" s="218">
        <v>19.47</v>
      </c>
      <c r="L127" s="218">
        <v>2142.0700000000002</v>
      </c>
      <c r="M127" s="218">
        <v>13137.36</v>
      </c>
      <c r="N127" s="218">
        <v>10114.94</v>
      </c>
      <c r="O127" s="218">
        <v>1712.5</v>
      </c>
      <c r="P127" s="218">
        <v>1790.88</v>
      </c>
      <c r="Q127" s="218">
        <v>1294.3599999999999</v>
      </c>
      <c r="R127" s="218">
        <v>2244.69</v>
      </c>
      <c r="S127" s="218">
        <v>1343.23</v>
      </c>
      <c r="T127" s="218">
        <v>3398.4</v>
      </c>
      <c r="U127" s="218">
        <v>1549.4</v>
      </c>
      <c r="V127" s="218">
        <v>1473.29</v>
      </c>
      <c r="W127" s="218">
        <v>40220.589999999997</v>
      </c>
      <c r="X127" s="218">
        <v>3161.65</v>
      </c>
      <c r="Y127" s="218">
        <v>1495.26</v>
      </c>
      <c r="Z127" s="218">
        <v>2217.66</v>
      </c>
      <c r="AA127" s="218">
        <v>15466.159999999998</v>
      </c>
      <c r="AB127" s="218">
        <v>13190.549999999997</v>
      </c>
      <c r="AC127" s="218">
        <v>13152.789999999999</v>
      </c>
      <c r="AD127" s="218">
        <v>13342.039999999997</v>
      </c>
      <c r="AE127" s="218">
        <v>0</v>
      </c>
      <c r="AF127" s="218">
        <v>13430.92</v>
      </c>
      <c r="AG127" s="218">
        <v>13407.089999999998</v>
      </c>
      <c r="AH127" s="218">
        <v>459.84000000000003</v>
      </c>
      <c r="AI127" s="218">
        <v>459.84000000000003</v>
      </c>
      <c r="AJ127" s="218">
        <v>459.84000000000003</v>
      </c>
      <c r="AK127" s="218">
        <v>459.84000000000003</v>
      </c>
      <c r="AL127" s="218">
        <v>83828.909999999989</v>
      </c>
      <c r="AM127" s="218">
        <v>27124.186666666665</v>
      </c>
      <c r="AN127" s="218">
        <v>27124.186666666665</v>
      </c>
      <c r="AO127" s="218">
        <v>27124.186666666665</v>
      </c>
      <c r="AP127" s="218">
        <v>13114.603333333333</v>
      </c>
      <c r="AQ127" s="218">
        <v>13114.603333333333</v>
      </c>
      <c r="AR127" s="218">
        <v>13114.603333333333</v>
      </c>
      <c r="AS127" s="218">
        <f t="shared" si="11"/>
        <v>122555.73</v>
      </c>
      <c r="AT127" s="214">
        <f>IFERROR(VLOOKUP(B127,'3. PP Post Test vs Actuals'!$B$9:$B$26,1,FALSE),0)</f>
        <v>0</v>
      </c>
    </row>
    <row r="128" spans="1:46" x14ac:dyDescent="0.25">
      <c r="A128" s="231" t="s">
        <v>1915</v>
      </c>
      <c r="B128" s="231" t="str">
        <f t="shared" si="6"/>
        <v>253378A</v>
      </c>
      <c r="C128" s="231" t="str">
        <f>IFERROR(VLOOKUP(B128,'Projects FERCs'!$A$8:$B$290,2,FALSE),0)</f>
        <v>Meas&amp;Reg Sta Distribution-Pres</v>
      </c>
      <c r="D128" s="213" t="s">
        <v>1907</v>
      </c>
      <c r="E128" s="315" t="str">
        <f>IFERROR(VLOOKUP(B128,'Projects FERCs'!$A$8:$C$291,3,FALSE),0)</f>
        <v>Specific As-Builts</v>
      </c>
      <c r="F128" s="215">
        <v>20240122</v>
      </c>
      <c r="G128" s="149" t="str">
        <f t="shared" si="7"/>
        <v>01</v>
      </c>
      <c r="H128" s="149" t="str">
        <f t="shared" si="8"/>
        <v>22</v>
      </c>
      <c r="I128" s="149" t="str">
        <f t="shared" si="9"/>
        <v>2024</v>
      </c>
      <c r="J128" s="149" t="str">
        <f t="shared" si="10"/>
        <v>01/22/2024</v>
      </c>
      <c r="K128" s="218">
        <v>0</v>
      </c>
      <c r="L128" s="218">
        <v>0</v>
      </c>
      <c r="M128" s="218">
        <v>0</v>
      </c>
      <c r="N128" s="218">
        <v>0</v>
      </c>
      <c r="O128" s="218">
        <v>0</v>
      </c>
      <c r="P128" s="218">
        <v>0</v>
      </c>
      <c r="Q128" s="218">
        <v>0</v>
      </c>
      <c r="R128" s="218">
        <v>9746.65</v>
      </c>
      <c r="S128" s="218">
        <v>-194.01</v>
      </c>
      <c r="T128" s="218">
        <v>3169.81</v>
      </c>
      <c r="U128" s="218">
        <v>-674.25</v>
      </c>
      <c r="V128" s="218">
        <v>0</v>
      </c>
      <c r="W128" s="218">
        <v>12048.199999999999</v>
      </c>
      <c r="X128" s="218">
        <v>39898.639999999999</v>
      </c>
      <c r="Y128" s="218">
        <v>-897.19</v>
      </c>
      <c r="Z128" s="218">
        <v>38362.53</v>
      </c>
      <c r="AA128" s="218">
        <v>177316.34</v>
      </c>
      <c r="AB128" s="218">
        <v>0</v>
      </c>
      <c r="AC128" s="218">
        <v>0</v>
      </c>
      <c r="AD128" s="218">
        <v>0</v>
      </c>
      <c r="AE128" s="218">
        <v>0</v>
      </c>
      <c r="AF128" s="218">
        <v>269401.28999999998</v>
      </c>
      <c r="AG128" s="218">
        <v>139006.69</v>
      </c>
      <c r="AH128" s="218">
        <v>0</v>
      </c>
      <c r="AI128" s="218">
        <v>0</v>
      </c>
      <c r="AJ128" s="218">
        <v>0</v>
      </c>
      <c r="AK128" s="218">
        <v>0</v>
      </c>
      <c r="AL128" s="218">
        <v>585724.31999999995</v>
      </c>
      <c r="AM128" s="218">
        <v>0</v>
      </c>
      <c r="AN128" s="218">
        <v>0</v>
      </c>
      <c r="AO128" s="218">
        <v>0</v>
      </c>
      <c r="AP128" s="218">
        <v>47810.950000000004</v>
      </c>
      <c r="AQ128" s="218">
        <v>47810.950000000004</v>
      </c>
      <c r="AR128" s="218">
        <v>47810.950000000004</v>
      </c>
      <c r="AS128" s="218">
        <f t="shared" si="11"/>
        <v>143432.85</v>
      </c>
      <c r="AT128" s="214">
        <f>IFERROR(VLOOKUP(B128,'3. PP Post Test vs Actuals'!$B$9:$B$26,1,FALSE),0)</f>
        <v>0</v>
      </c>
    </row>
    <row r="129" spans="1:46" x14ac:dyDescent="0.25">
      <c r="A129" s="231" t="s">
        <v>1916</v>
      </c>
      <c r="B129" s="231" t="str">
        <f t="shared" si="6"/>
        <v>253379A</v>
      </c>
      <c r="C129" s="231" t="str">
        <f>IFERROR(VLOOKUP(B129,'Projects FERCs'!$A$8:$B$290,2,FALSE),0)</f>
        <v>Meas &amp; Reg Sta City Gate-Pres</v>
      </c>
      <c r="D129" s="213" t="s">
        <v>1907</v>
      </c>
      <c r="E129" s="315" t="str">
        <f>IFERROR(VLOOKUP(B129,'Projects FERCs'!$A$8:$C$291,3,FALSE),0)</f>
        <v>Specific As-Builts</v>
      </c>
      <c r="F129" s="215">
        <v>20240304</v>
      </c>
      <c r="G129" s="149" t="str">
        <f t="shared" si="7"/>
        <v>03</v>
      </c>
      <c r="H129" s="149" t="str">
        <f t="shared" si="8"/>
        <v>04</v>
      </c>
      <c r="I129" s="149" t="str">
        <f t="shared" si="9"/>
        <v>2024</v>
      </c>
      <c r="J129" s="149" t="str">
        <f t="shared" si="10"/>
        <v>03/04/2024</v>
      </c>
      <c r="K129" s="218">
        <v>0</v>
      </c>
      <c r="L129" s="218">
        <v>0</v>
      </c>
      <c r="M129" s="218">
        <v>0</v>
      </c>
      <c r="N129" s="218">
        <v>0</v>
      </c>
      <c r="O129" s="218">
        <v>0</v>
      </c>
      <c r="P129" s="218">
        <v>0</v>
      </c>
      <c r="Q129" s="218">
        <v>0</v>
      </c>
      <c r="R129" s="218">
        <v>0</v>
      </c>
      <c r="S129" s="218">
        <v>0</v>
      </c>
      <c r="T129" s="218">
        <v>0</v>
      </c>
      <c r="U129" s="218">
        <v>0</v>
      </c>
      <c r="V129" s="218">
        <v>0</v>
      </c>
      <c r="W129" s="218">
        <v>0</v>
      </c>
      <c r="X129" s="218">
        <v>0</v>
      </c>
      <c r="Y129" s="218">
        <v>0</v>
      </c>
      <c r="Z129" s="218">
        <v>152508.07</v>
      </c>
      <c r="AA129" s="218">
        <v>158075.31</v>
      </c>
      <c r="AB129" s="218">
        <v>0</v>
      </c>
      <c r="AC129" s="218">
        <v>65274.139999999992</v>
      </c>
      <c r="AD129" s="218">
        <v>0</v>
      </c>
      <c r="AE129" s="218">
        <v>0</v>
      </c>
      <c r="AF129" s="218">
        <v>0</v>
      </c>
      <c r="AG129" s="218">
        <v>5611.64</v>
      </c>
      <c r="AH129" s="218">
        <v>0</v>
      </c>
      <c r="AI129" s="218">
        <v>0</v>
      </c>
      <c r="AJ129" s="218">
        <v>0</v>
      </c>
      <c r="AK129" s="218">
        <v>0</v>
      </c>
      <c r="AL129" s="218">
        <v>228961.09</v>
      </c>
      <c r="AM129" s="218">
        <v>0</v>
      </c>
      <c r="AN129" s="218">
        <v>0</v>
      </c>
      <c r="AO129" s="218">
        <v>0</v>
      </c>
      <c r="AP129" s="218">
        <v>25532.566666666677</v>
      </c>
      <c r="AQ129" s="218">
        <v>25532.566666666677</v>
      </c>
      <c r="AR129" s="218">
        <v>25532.566666666677</v>
      </c>
      <c r="AS129" s="218">
        <f t="shared" si="11"/>
        <v>76597.700000000026</v>
      </c>
      <c r="AT129" s="214" t="str">
        <f>IFERROR(VLOOKUP(B129,'3. PP Post Test vs Actuals'!$B$9:$B$26,1,FALSE),0)</f>
        <v>253379A</v>
      </c>
    </row>
    <row r="130" spans="1:46" x14ac:dyDescent="0.25">
      <c r="A130" s="231" t="s">
        <v>1917</v>
      </c>
      <c r="B130" s="231" t="str">
        <f t="shared" si="6"/>
        <v>253385A</v>
      </c>
      <c r="C130" s="231" t="str">
        <f>IFERROR(VLOOKUP(B130,'Projects FERCs'!$A$8:$B$290,2,FALSE),0)</f>
        <v>Industrial Metering - Pres</v>
      </c>
      <c r="D130" s="213" t="s">
        <v>1907</v>
      </c>
      <c r="E130" s="315" t="str">
        <f>IFERROR(VLOOKUP(B130,'Projects FERCs'!$A$8:$C$291,3,FALSE),0)</f>
        <v>Blanket Inventory Item</v>
      </c>
      <c r="F130" s="215">
        <v>20180501</v>
      </c>
      <c r="G130" s="149" t="str">
        <f t="shared" si="7"/>
        <v>05</v>
      </c>
      <c r="H130" s="149" t="str">
        <f t="shared" si="8"/>
        <v>01</v>
      </c>
      <c r="I130" s="149" t="str">
        <f t="shared" si="9"/>
        <v>2018</v>
      </c>
      <c r="J130" s="149" t="str">
        <f t="shared" si="10"/>
        <v>05/01/2018</v>
      </c>
      <c r="K130" s="218">
        <v>10245.18</v>
      </c>
      <c r="L130" s="218">
        <v>9621.9699999999993</v>
      </c>
      <c r="M130" s="218">
        <v>-1657.17</v>
      </c>
      <c r="N130" s="218">
        <v>4694.9799999999996</v>
      </c>
      <c r="O130" s="218">
        <v>4720.97</v>
      </c>
      <c r="P130" s="218">
        <v>-656.54</v>
      </c>
      <c r="Q130" s="218">
        <v>0</v>
      </c>
      <c r="R130" s="218">
        <v>0</v>
      </c>
      <c r="S130" s="218">
        <v>5350</v>
      </c>
      <c r="T130" s="218">
        <v>0</v>
      </c>
      <c r="U130" s="218">
        <v>26783.759999999998</v>
      </c>
      <c r="V130" s="218">
        <v>6791.58</v>
      </c>
      <c r="W130" s="218">
        <v>65894.73</v>
      </c>
      <c r="X130" s="218">
        <v>4178.99</v>
      </c>
      <c r="Y130" s="218">
        <v>1954.47</v>
      </c>
      <c r="Z130" s="218">
        <v>367.47</v>
      </c>
      <c r="AA130" s="218">
        <v>7890.6000000000022</v>
      </c>
      <c r="AB130" s="218">
        <v>7508.5300000000016</v>
      </c>
      <c r="AC130" s="218">
        <v>7499.0200000000013</v>
      </c>
      <c r="AD130" s="218">
        <v>7546.7100000000009</v>
      </c>
      <c r="AE130" s="218">
        <v>0</v>
      </c>
      <c r="AF130" s="218">
        <v>7569.1100000000006</v>
      </c>
      <c r="AG130" s="218">
        <v>7563.0900000000011</v>
      </c>
      <c r="AH130" s="218">
        <v>7421.56</v>
      </c>
      <c r="AI130" s="218">
        <v>7487.2200000000012</v>
      </c>
      <c r="AJ130" s="218">
        <v>7546.0700000000015</v>
      </c>
      <c r="AK130" s="218">
        <v>7589.4700000000012</v>
      </c>
      <c r="AL130" s="218">
        <v>75621.38</v>
      </c>
      <c r="AM130" s="218">
        <v>7602.1933333333327</v>
      </c>
      <c r="AN130" s="218">
        <v>7602.1933333333327</v>
      </c>
      <c r="AO130" s="218">
        <v>7602.1933333333327</v>
      </c>
      <c r="AP130" s="218">
        <v>7567.04</v>
      </c>
      <c r="AQ130" s="218">
        <v>7567.04</v>
      </c>
      <c r="AR130" s="218">
        <v>7567.04</v>
      </c>
      <c r="AS130" s="218">
        <f t="shared" si="11"/>
        <v>75552.02</v>
      </c>
      <c r="AT130" s="214">
        <f>IFERROR(VLOOKUP(B130,'3. PP Post Test vs Actuals'!$B$9:$B$26,1,FALSE),0)</f>
        <v>0</v>
      </c>
    </row>
    <row r="131" spans="1:46" x14ac:dyDescent="0.25">
      <c r="A131" s="231" t="s">
        <v>1918</v>
      </c>
      <c r="B131" s="231" t="str">
        <f t="shared" si="6"/>
        <v>253387A</v>
      </c>
      <c r="C131" s="231" t="str">
        <f>IFERROR(VLOOKUP(B131,'Projects FERCs'!$A$8:$B$290,2,FALSE),0)</f>
        <v>Other Distr Equip CP-Bl-Pres</v>
      </c>
      <c r="D131" s="213" t="s">
        <v>1907</v>
      </c>
      <c r="E131" s="315" t="str">
        <f>IFERROR(VLOOKUP(B131,'Projects FERCs'!$A$8:$C$291,3,FALSE),0)</f>
        <v>Estimated Asset</v>
      </c>
      <c r="F131" s="215">
        <v>20180501</v>
      </c>
      <c r="G131" s="149" t="str">
        <f t="shared" si="7"/>
        <v>05</v>
      </c>
      <c r="H131" s="149" t="str">
        <f t="shared" si="8"/>
        <v>01</v>
      </c>
      <c r="I131" s="149" t="str">
        <f t="shared" si="9"/>
        <v>2018</v>
      </c>
      <c r="J131" s="149" t="str">
        <f t="shared" si="10"/>
        <v>05/01/2018</v>
      </c>
      <c r="K131" s="218">
        <v>196.07</v>
      </c>
      <c r="L131" s="218">
        <v>1033.4100000000001</v>
      </c>
      <c r="M131" s="218">
        <v>1657.76</v>
      </c>
      <c r="N131" s="218">
        <v>4389.3</v>
      </c>
      <c r="O131" s="218">
        <v>3209.42</v>
      </c>
      <c r="P131" s="218">
        <v>1317.66</v>
      </c>
      <c r="Q131" s="218">
        <v>3335.02</v>
      </c>
      <c r="R131" s="218">
        <v>822.79</v>
      </c>
      <c r="S131" s="218">
        <v>12832.03</v>
      </c>
      <c r="T131" s="218">
        <v>9466.6</v>
      </c>
      <c r="U131" s="218">
        <v>12941.74</v>
      </c>
      <c r="V131" s="218">
        <v>5041.71</v>
      </c>
      <c r="W131" s="218">
        <v>56243.509999999995</v>
      </c>
      <c r="X131" s="218">
        <v>2392.5</v>
      </c>
      <c r="Y131" s="218">
        <v>1406.59</v>
      </c>
      <c r="Z131" s="218">
        <v>783.5</v>
      </c>
      <c r="AA131" s="218">
        <v>4155.72</v>
      </c>
      <c r="AB131" s="218">
        <v>3355.3299999999995</v>
      </c>
      <c r="AC131" s="218">
        <v>36959.06</v>
      </c>
      <c r="AD131" s="218">
        <v>37014.189999999995</v>
      </c>
      <c r="AE131" s="218">
        <v>0</v>
      </c>
      <c r="AF131" s="218">
        <v>3425.38</v>
      </c>
      <c r="AG131" s="218">
        <v>3418.4399999999996</v>
      </c>
      <c r="AH131" s="218">
        <v>3254.77</v>
      </c>
      <c r="AI131" s="218">
        <v>3330.69</v>
      </c>
      <c r="AJ131" s="218">
        <v>3398.7599999999993</v>
      </c>
      <c r="AK131" s="218">
        <v>3448.9500000000003</v>
      </c>
      <c r="AL131" s="218">
        <v>101761.28999999998</v>
      </c>
      <c r="AM131" s="218">
        <v>3463.8799999999997</v>
      </c>
      <c r="AN131" s="218">
        <v>3463.8799999999997</v>
      </c>
      <c r="AO131" s="218">
        <v>3463.8799999999997</v>
      </c>
      <c r="AP131" s="218">
        <v>12835.330000000002</v>
      </c>
      <c r="AQ131" s="218">
        <v>12835.330000000002</v>
      </c>
      <c r="AR131" s="218">
        <v>12835.330000000002</v>
      </c>
      <c r="AS131" s="218">
        <f t="shared" si="11"/>
        <v>62330.8</v>
      </c>
      <c r="AT131" s="214">
        <f>IFERROR(VLOOKUP(B131,'3. PP Post Test vs Actuals'!$B$9:$B$26,1,FALSE),0)</f>
        <v>0</v>
      </c>
    </row>
    <row r="132" spans="1:46" x14ac:dyDescent="0.25">
      <c r="A132" s="231" t="s">
        <v>1919</v>
      </c>
      <c r="B132" s="231" t="str">
        <f t="shared" si="6"/>
        <v>254369B</v>
      </c>
      <c r="C132" s="231" t="str">
        <f>IFERROR(VLOOKUP(B132,'Projects FERCs'!$A$8:$B$290,2,FALSE),0)</f>
        <v>Griffith Meter Station Valves</v>
      </c>
      <c r="D132" s="213" t="s">
        <v>1907</v>
      </c>
      <c r="E132" s="315" t="str">
        <f>IFERROR(VLOOKUP(B132,'Projects FERCs'!$A$8:$C$291,3,FALSE),0)</f>
        <v>Specific As-Builts</v>
      </c>
      <c r="F132" s="215">
        <v>20201231</v>
      </c>
      <c r="G132" s="149" t="str">
        <f t="shared" si="7"/>
        <v>12</v>
      </c>
      <c r="H132" s="149" t="str">
        <f t="shared" si="8"/>
        <v>31</v>
      </c>
      <c r="I132" s="149" t="str">
        <f t="shared" si="9"/>
        <v>2020</v>
      </c>
      <c r="J132" s="149" t="str">
        <f t="shared" si="10"/>
        <v>12/31/2020</v>
      </c>
      <c r="K132" s="218">
        <v>0</v>
      </c>
      <c r="L132" s="218">
        <v>0</v>
      </c>
      <c r="M132" s="218">
        <v>0</v>
      </c>
      <c r="N132" s="218">
        <v>0</v>
      </c>
      <c r="O132" s="218">
        <v>0</v>
      </c>
      <c r="P132" s="218">
        <v>0</v>
      </c>
      <c r="Q132" s="218">
        <v>0</v>
      </c>
      <c r="R132" s="218">
        <v>0</v>
      </c>
      <c r="S132" s="218">
        <v>0</v>
      </c>
      <c r="T132" s="218">
        <v>0</v>
      </c>
      <c r="U132" s="218">
        <v>0</v>
      </c>
      <c r="V132" s="218">
        <v>0</v>
      </c>
      <c r="W132" s="218">
        <v>0</v>
      </c>
      <c r="X132" s="218">
        <v>0</v>
      </c>
      <c r="Y132" s="218">
        <v>0</v>
      </c>
      <c r="Z132" s="218">
        <v>0</v>
      </c>
      <c r="AA132" s="218">
        <v>0</v>
      </c>
      <c r="AB132" s="218">
        <v>0</v>
      </c>
      <c r="AC132" s="218">
        <v>0</v>
      </c>
      <c r="AD132" s="218">
        <v>0</v>
      </c>
      <c r="AE132" s="218">
        <v>0</v>
      </c>
      <c r="AF132" s="218">
        <v>0</v>
      </c>
      <c r="AG132" s="218">
        <v>0</v>
      </c>
      <c r="AH132" s="218">
        <v>0</v>
      </c>
      <c r="AI132" s="218">
        <v>0</v>
      </c>
      <c r="AJ132" s="218">
        <v>0</v>
      </c>
      <c r="AK132" s="218">
        <v>0</v>
      </c>
      <c r="AL132" s="218">
        <v>0</v>
      </c>
      <c r="AM132" s="218">
        <v>0</v>
      </c>
      <c r="AN132" s="218">
        <v>0</v>
      </c>
      <c r="AO132" s="218">
        <v>0</v>
      </c>
      <c r="AP132" s="218">
        <v>0</v>
      </c>
      <c r="AQ132" s="218">
        <v>0</v>
      </c>
      <c r="AR132" s="218">
        <v>0</v>
      </c>
      <c r="AS132" s="218">
        <f t="shared" si="11"/>
        <v>0</v>
      </c>
      <c r="AT132" s="214">
        <f>IFERROR(VLOOKUP(B132,'3. PP Post Test vs Actuals'!$B$9:$B$26,1,FALSE),0)</f>
        <v>0</v>
      </c>
    </row>
    <row r="133" spans="1:46" x14ac:dyDescent="0.25">
      <c r="A133" s="231" t="s">
        <v>1920</v>
      </c>
      <c r="B133" s="231" t="str">
        <f t="shared" si="6"/>
        <v>254385A</v>
      </c>
      <c r="C133" s="231">
        <f>IFERROR(VLOOKUP(B133,'Projects FERCs'!$A$8:$B$290,2,FALSE),0)</f>
        <v>0</v>
      </c>
      <c r="D133" s="213" t="s">
        <v>1907</v>
      </c>
      <c r="E133" s="315">
        <f>IFERROR(VLOOKUP(B133,'Projects FERCs'!$A$8:$C$291,3,FALSE),0)</f>
        <v>0</v>
      </c>
      <c r="F133" s="215">
        <v>20200630</v>
      </c>
      <c r="G133" s="149" t="str">
        <f t="shared" si="7"/>
        <v>06</v>
      </c>
      <c r="H133" s="149" t="str">
        <f t="shared" si="8"/>
        <v>30</v>
      </c>
      <c r="I133" s="149" t="str">
        <f t="shared" si="9"/>
        <v>2020</v>
      </c>
      <c r="J133" s="149" t="str">
        <f t="shared" si="10"/>
        <v>06/30/2020</v>
      </c>
      <c r="K133" s="218">
        <v>0</v>
      </c>
      <c r="L133" s="218">
        <v>0</v>
      </c>
      <c r="M133" s="218">
        <v>0</v>
      </c>
      <c r="N133" s="218">
        <v>0</v>
      </c>
      <c r="O133" s="218">
        <v>0</v>
      </c>
      <c r="P133" s="218">
        <v>0</v>
      </c>
      <c r="Q133" s="218">
        <v>0</v>
      </c>
      <c r="R133" s="218">
        <v>0</v>
      </c>
      <c r="S133" s="218">
        <v>0</v>
      </c>
      <c r="T133" s="218">
        <v>0</v>
      </c>
      <c r="U133" s="218">
        <v>0</v>
      </c>
      <c r="V133" s="218">
        <v>0</v>
      </c>
      <c r="W133" s="218">
        <v>0</v>
      </c>
      <c r="X133" s="218">
        <v>0</v>
      </c>
      <c r="Y133" s="218">
        <v>0</v>
      </c>
      <c r="Z133" s="218">
        <v>0</v>
      </c>
      <c r="AA133" s="218">
        <v>0</v>
      </c>
      <c r="AB133" s="218">
        <v>0</v>
      </c>
      <c r="AC133" s="218">
        <v>0</v>
      </c>
      <c r="AD133" s="218">
        <v>0</v>
      </c>
      <c r="AE133" s="218">
        <v>0</v>
      </c>
      <c r="AF133" s="218">
        <v>0</v>
      </c>
      <c r="AG133" s="218">
        <v>0</v>
      </c>
      <c r="AH133" s="218">
        <v>0</v>
      </c>
      <c r="AI133" s="218">
        <v>0</v>
      </c>
      <c r="AJ133" s="218">
        <v>0</v>
      </c>
      <c r="AK133" s="218">
        <v>0</v>
      </c>
      <c r="AL133" s="218">
        <v>0</v>
      </c>
      <c r="AM133" s="218">
        <v>0</v>
      </c>
      <c r="AN133" s="218">
        <v>0</v>
      </c>
      <c r="AO133" s="218">
        <v>0</v>
      </c>
      <c r="AP133" s="218">
        <v>0</v>
      </c>
      <c r="AQ133" s="218">
        <v>0</v>
      </c>
      <c r="AR133" s="218">
        <v>0</v>
      </c>
      <c r="AS133" s="218">
        <f t="shared" si="11"/>
        <v>0</v>
      </c>
      <c r="AT133" s="214">
        <f>IFERROR(VLOOKUP(B133,'3. PP Post Test vs Actuals'!$B$9:$B$26,1,FALSE),0)</f>
        <v>0</v>
      </c>
    </row>
    <row r="134" spans="1:46" x14ac:dyDescent="0.25">
      <c r="A134" s="231" t="s">
        <v>1921</v>
      </c>
      <c r="B134" s="231" t="str">
        <f t="shared" si="6"/>
        <v>255378A</v>
      </c>
      <c r="C134" s="231" t="str">
        <f>IFERROR(VLOOKUP(B134,'Projects FERCs'!$A$8:$B$290,2,FALSE),0)</f>
        <v>Meas&amp;Reg Sta DistributionVerde</v>
      </c>
      <c r="D134" s="213" t="s">
        <v>1907</v>
      </c>
      <c r="E134" s="315" t="str">
        <f>IFERROR(VLOOKUP(B134,'Projects FERCs'!$A$8:$C$291,3,FALSE),0)</f>
        <v>Specific As-Builts</v>
      </c>
      <c r="F134" s="215">
        <v>20231231</v>
      </c>
      <c r="G134" s="149" t="str">
        <f t="shared" si="7"/>
        <v>12</v>
      </c>
      <c r="H134" s="149" t="str">
        <f t="shared" si="8"/>
        <v>31</v>
      </c>
      <c r="I134" s="149" t="str">
        <f t="shared" si="9"/>
        <v>2023</v>
      </c>
      <c r="J134" s="149" t="str">
        <f t="shared" si="10"/>
        <v>12/31/2023</v>
      </c>
      <c r="K134" s="218">
        <v>0</v>
      </c>
      <c r="L134" s="218">
        <v>0</v>
      </c>
      <c r="M134" s="218">
        <v>0</v>
      </c>
      <c r="N134" s="218">
        <v>0</v>
      </c>
      <c r="O134" s="218">
        <v>0</v>
      </c>
      <c r="P134" s="218">
        <v>0</v>
      </c>
      <c r="Q134" s="218">
        <v>0</v>
      </c>
      <c r="R134" s="218">
        <v>0</v>
      </c>
      <c r="S134" s="218">
        <v>0</v>
      </c>
      <c r="T134" s="218">
        <v>0</v>
      </c>
      <c r="U134" s="218">
        <v>10567.12</v>
      </c>
      <c r="V134" s="218">
        <v>1146.1500000000001</v>
      </c>
      <c r="W134" s="218">
        <v>11713.27</v>
      </c>
      <c r="X134" s="218">
        <v>0</v>
      </c>
      <c r="Y134" s="218">
        <v>0</v>
      </c>
      <c r="Z134" s="218">
        <v>554.46</v>
      </c>
      <c r="AA134" s="218">
        <v>554.46</v>
      </c>
      <c r="AB134" s="218">
        <v>33590.810000000005</v>
      </c>
      <c r="AC134" s="218">
        <v>0</v>
      </c>
      <c r="AD134" s="218">
        <v>0</v>
      </c>
      <c r="AE134" s="218">
        <v>0</v>
      </c>
      <c r="AF134" s="218">
        <v>0</v>
      </c>
      <c r="AG134" s="218">
        <v>0</v>
      </c>
      <c r="AH134" s="218">
        <v>33052.000000000007</v>
      </c>
      <c r="AI134" s="218">
        <v>0</v>
      </c>
      <c r="AJ134" s="218">
        <v>0</v>
      </c>
      <c r="AK134" s="218">
        <v>0</v>
      </c>
      <c r="AL134" s="218">
        <v>67197.270000000019</v>
      </c>
      <c r="AM134" s="218">
        <v>0</v>
      </c>
      <c r="AN134" s="218">
        <v>0</v>
      </c>
      <c r="AO134" s="218">
        <v>0</v>
      </c>
      <c r="AP134" s="218">
        <v>10692</v>
      </c>
      <c r="AQ134" s="218">
        <v>10692</v>
      </c>
      <c r="AR134" s="218">
        <v>10692</v>
      </c>
      <c r="AS134" s="218">
        <f t="shared" si="11"/>
        <v>65128.000000000007</v>
      </c>
      <c r="AT134" s="214">
        <f>IFERROR(VLOOKUP(B134,'3. PP Post Test vs Actuals'!$B$9:$B$26,1,FALSE),0)</f>
        <v>0</v>
      </c>
    </row>
    <row r="135" spans="1:46" x14ac:dyDescent="0.25">
      <c r="A135" s="231" t="s">
        <v>1922</v>
      </c>
      <c r="B135" s="231" t="str">
        <f t="shared" si="6"/>
        <v>255379A</v>
      </c>
      <c r="C135" s="231" t="str">
        <f>IFERROR(VLOOKUP(B135,'Projects FERCs'!$A$8:$B$290,2,FALSE),0)</f>
        <v>Meas &amp; Reg Sta City Gate-Verde</v>
      </c>
      <c r="D135" s="213" t="s">
        <v>1907</v>
      </c>
      <c r="E135" s="315" t="str">
        <f>IFERROR(VLOOKUP(B135,'Projects FERCs'!$A$8:$C$291,3,FALSE),0)</f>
        <v>Specific As-Builts</v>
      </c>
      <c r="F135" s="215">
        <v>20241231</v>
      </c>
      <c r="G135" s="149" t="str">
        <f t="shared" si="7"/>
        <v>12</v>
      </c>
      <c r="H135" s="149" t="str">
        <f t="shared" si="8"/>
        <v>31</v>
      </c>
      <c r="I135" s="149" t="str">
        <f t="shared" si="9"/>
        <v>2024</v>
      </c>
      <c r="J135" s="149" t="str">
        <f t="shared" si="10"/>
        <v>12/31/2024</v>
      </c>
      <c r="K135" s="218">
        <v>0</v>
      </c>
      <c r="L135" s="218">
        <v>0</v>
      </c>
      <c r="M135" s="218">
        <v>0</v>
      </c>
      <c r="N135" s="218">
        <v>0</v>
      </c>
      <c r="O135" s="218">
        <v>0</v>
      </c>
      <c r="P135" s="218">
        <v>0</v>
      </c>
      <c r="Q135" s="218">
        <v>0</v>
      </c>
      <c r="R135" s="218">
        <v>0</v>
      </c>
      <c r="S135" s="218">
        <v>0</v>
      </c>
      <c r="T135" s="218">
        <v>0</v>
      </c>
      <c r="U135" s="218">
        <v>0</v>
      </c>
      <c r="V135" s="218">
        <v>0</v>
      </c>
      <c r="W135" s="218">
        <v>0</v>
      </c>
      <c r="X135" s="218">
        <v>0</v>
      </c>
      <c r="Y135" s="218">
        <v>0</v>
      </c>
      <c r="Z135" s="218">
        <v>0</v>
      </c>
      <c r="AA135" s="218">
        <v>0</v>
      </c>
      <c r="AB135" s="218">
        <v>0</v>
      </c>
      <c r="AC135" s="218">
        <v>0</v>
      </c>
      <c r="AD135" s="218">
        <v>0</v>
      </c>
      <c r="AE135" s="218">
        <v>0</v>
      </c>
      <c r="AF135" s="218">
        <v>0</v>
      </c>
      <c r="AG135" s="218">
        <v>0</v>
      </c>
      <c r="AH135" s="218">
        <v>0</v>
      </c>
      <c r="AI135" s="218">
        <v>0</v>
      </c>
      <c r="AJ135" s="218">
        <v>0</v>
      </c>
      <c r="AK135" s="218">
        <v>0</v>
      </c>
      <c r="AL135" s="218">
        <v>0</v>
      </c>
      <c r="AM135" s="218">
        <v>0</v>
      </c>
      <c r="AN135" s="218">
        <v>0</v>
      </c>
      <c r="AO135" s="218">
        <v>0</v>
      </c>
      <c r="AP135" s="218">
        <v>0</v>
      </c>
      <c r="AQ135" s="218">
        <v>0</v>
      </c>
      <c r="AR135" s="218">
        <v>0</v>
      </c>
      <c r="AS135" s="218">
        <f t="shared" si="11"/>
        <v>0</v>
      </c>
      <c r="AT135" s="214">
        <f>IFERROR(VLOOKUP(B135,'3. PP Post Test vs Actuals'!$B$9:$B$26,1,FALSE),0)</f>
        <v>0</v>
      </c>
    </row>
    <row r="136" spans="1:46" x14ac:dyDescent="0.25">
      <c r="A136" s="231" t="s">
        <v>1923</v>
      </c>
      <c r="B136" s="231" t="str">
        <f t="shared" si="6"/>
        <v>255385A</v>
      </c>
      <c r="C136" s="231" t="str">
        <f>IFERROR(VLOOKUP(B136,'Projects FERCs'!$A$8:$B$290,2,FALSE),0)</f>
        <v>Industrial Metering - Verde</v>
      </c>
      <c r="D136" s="213" t="s">
        <v>1907</v>
      </c>
      <c r="E136" s="315" t="str">
        <f>IFERROR(VLOOKUP(B136,'Projects FERCs'!$A$8:$C$291,3,FALSE),0)</f>
        <v>Blanket Inventory Item</v>
      </c>
      <c r="F136" s="215">
        <v>20180501</v>
      </c>
      <c r="G136" s="149" t="str">
        <f t="shared" si="7"/>
        <v>05</v>
      </c>
      <c r="H136" s="149" t="str">
        <f t="shared" si="8"/>
        <v>01</v>
      </c>
      <c r="I136" s="149" t="str">
        <f t="shared" si="9"/>
        <v>2018</v>
      </c>
      <c r="J136" s="149" t="str">
        <f t="shared" si="10"/>
        <v>05/01/2018</v>
      </c>
      <c r="K136" s="218">
        <v>3743.42</v>
      </c>
      <c r="L136" s="218">
        <v>3322.05</v>
      </c>
      <c r="M136" s="218">
        <v>-998.34</v>
      </c>
      <c r="N136" s="218">
        <v>0</v>
      </c>
      <c r="O136" s="218">
        <v>743.95</v>
      </c>
      <c r="P136" s="218">
        <v>1117.1199999999999</v>
      </c>
      <c r="Q136" s="218">
        <v>283.63</v>
      </c>
      <c r="R136" s="218">
        <v>73.209999999999994</v>
      </c>
      <c r="S136" s="218">
        <v>0</v>
      </c>
      <c r="T136" s="218">
        <v>0</v>
      </c>
      <c r="U136" s="218">
        <v>0</v>
      </c>
      <c r="V136" s="218">
        <v>0</v>
      </c>
      <c r="W136" s="218">
        <v>8285.0399999999991</v>
      </c>
      <c r="X136" s="218">
        <v>0</v>
      </c>
      <c r="Y136" s="218">
        <v>0</v>
      </c>
      <c r="Z136" s="218">
        <v>0</v>
      </c>
      <c r="AA136" s="218">
        <v>8049.0499999999993</v>
      </c>
      <c r="AB136" s="218">
        <v>0</v>
      </c>
      <c r="AC136" s="218">
        <v>0</v>
      </c>
      <c r="AD136" s="218">
        <v>8098.1099999999988</v>
      </c>
      <c r="AE136" s="218">
        <v>0</v>
      </c>
      <c r="AF136" s="218">
        <v>0</v>
      </c>
      <c r="AG136" s="218">
        <v>0</v>
      </c>
      <c r="AH136" s="218">
        <v>7837.5999999999985</v>
      </c>
      <c r="AI136" s="218">
        <v>0</v>
      </c>
      <c r="AJ136" s="218">
        <v>0</v>
      </c>
      <c r="AK136" s="218">
        <v>8187.1699999999983</v>
      </c>
      <c r="AL136" s="218">
        <v>32171.929999999993</v>
      </c>
      <c r="AM136" s="218">
        <v>2736.97</v>
      </c>
      <c r="AN136" s="218">
        <v>2736.97</v>
      </c>
      <c r="AO136" s="218">
        <v>2736.97</v>
      </c>
      <c r="AP136" s="218">
        <v>2712.5966666666668</v>
      </c>
      <c r="AQ136" s="218">
        <v>2712.5966666666668</v>
      </c>
      <c r="AR136" s="218">
        <v>2712.5966666666668</v>
      </c>
      <c r="AS136" s="218">
        <f t="shared" si="11"/>
        <v>32373.469999999994</v>
      </c>
      <c r="AT136" s="214">
        <f>IFERROR(VLOOKUP(B136,'3. PP Post Test vs Actuals'!$B$9:$B$26,1,FALSE),0)</f>
        <v>0</v>
      </c>
    </row>
    <row r="137" spans="1:46" x14ac:dyDescent="0.25">
      <c r="A137" s="231" t="s">
        <v>1924</v>
      </c>
      <c r="B137" s="231" t="str">
        <f t="shared" si="6"/>
        <v>255387A</v>
      </c>
      <c r="C137" s="231" t="str">
        <f>IFERROR(VLOOKUP(B137,'Projects FERCs'!$A$8:$B$290,2,FALSE),0)</f>
        <v>Other Distr Eq CP - Bl - Verde</v>
      </c>
      <c r="D137" s="213" t="s">
        <v>1907</v>
      </c>
      <c r="E137" s="315" t="str">
        <f>IFERROR(VLOOKUP(B137,'Projects FERCs'!$A$8:$C$291,3,FALSE),0)</f>
        <v>Estimated Asset</v>
      </c>
      <c r="F137" s="215">
        <v>20180501</v>
      </c>
      <c r="G137" s="149" t="str">
        <f t="shared" si="7"/>
        <v>05</v>
      </c>
      <c r="H137" s="149" t="str">
        <f t="shared" si="8"/>
        <v>01</v>
      </c>
      <c r="I137" s="149" t="str">
        <f t="shared" si="9"/>
        <v>2018</v>
      </c>
      <c r="J137" s="149" t="str">
        <f t="shared" si="10"/>
        <v>05/01/2018</v>
      </c>
      <c r="K137" s="218">
        <v>0</v>
      </c>
      <c r="L137" s="218">
        <v>0</v>
      </c>
      <c r="M137" s="218">
        <v>-24.19</v>
      </c>
      <c r="N137" s="218">
        <v>1800.72</v>
      </c>
      <c r="O137" s="218">
        <v>497.98</v>
      </c>
      <c r="P137" s="218">
        <v>248.22</v>
      </c>
      <c r="Q137" s="218">
        <v>-65.55</v>
      </c>
      <c r="R137" s="218">
        <v>0</v>
      </c>
      <c r="S137" s="218">
        <v>0</v>
      </c>
      <c r="T137" s="218">
        <v>0</v>
      </c>
      <c r="U137" s="218">
        <v>0</v>
      </c>
      <c r="V137" s="218">
        <v>0</v>
      </c>
      <c r="W137" s="218">
        <v>2457.1799999999994</v>
      </c>
      <c r="X137" s="218">
        <v>0</v>
      </c>
      <c r="Y137" s="218">
        <v>463.58</v>
      </c>
      <c r="Z137" s="218">
        <v>195.14</v>
      </c>
      <c r="AA137" s="218">
        <v>1138.72</v>
      </c>
      <c r="AB137" s="218">
        <v>940.1</v>
      </c>
      <c r="AC137" s="218">
        <v>937.82</v>
      </c>
      <c r="AD137" s="218">
        <v>949.22</v>
      </c>
      <c r="AE137" s="218">
        <v>0</v>
      </c>
      <c r="AF137" s="218">
        <v>954.56000000000017</v>
      </c>
      <c r="AG137" s="218">
        <v>953.1400000000001</v>
      </c>
      <c r="AH137" s="218">
        <v>919.30000000000007</v>
      </c>
      <c r="AI137" s="218">
        <v>935.00000000000011</v>
      </c>
      <c r="AJ137" s="218">
        <v>949.06000000000006</v>
      </c>
      <c r="AK137" s="218">
        <v>959.44</v>
      </c>
      <c r="AL137" s="218">
        <v>9636.36</v>
      </c>
      <c r="AM137" s="218">
        <v>962.68666666666661</v>
      </c>
      <c r="AN137" s="218">
        <v>962.68666666666661</v>
      </c>
      <c r="AO137" s="218">
        <v>962.68666666666661</v>
      </c>
      <c r="AP137" s="218">
        <v>954.28666666666652</v>
      </c>
      <c r="AQ137" s="218">
        <v>954.28666666666652</v>
      </c>
      <c r="AR137" s="218">
        <v>954.28666666666652</v>
      </c>
      <c r="AS137" s="218">
        <f t="shared" si="11"/>
        <v>9513.7200000000012</v>
      </c>
      <c r="AT137" s="214">
        <f>IFERROR(VLOOKUP(B137,'3. PP Post Test vs Actuals'!$B$9:$B$26,1,FALSE),0)</f>
        <v>0</v>
      </c>
    </row>
    <row r="138" spans="1:46" x14ac:dyDescent="0.25">
      <c r="A138" s="231" t="s">
        <v>1925</v>
      </c>
      <c r="B138" s="231" t="str">
        <f t="shared" ref="B138:B201" si="12">LEFT($A138,7)</f>
        <v>256378A</v>
      </c>
      <c r="C138" s="231" t="str">
        <f>IFERROR(VLOOKUP(B138,'Projects FERCs'!$A$8:$B$290,2,FALSE),0)</f>
        <v>Meas&amp;Reg Sta Distribution-Nog</v>
      </c>
      <c r="D138" s="213" t="s">
        <v>1907</v>
      </c>
      <c r="E138" s="315" t="str">
        <f>IFERROR(VLOOKUP(B138,'Projects FERCs'!$A$8:$C$291,3,FALSE),0)</f>
        <v>Specific As-Builts</v>
      </c>
      <c r="F138" s="215">
        <v>20221231</v>
      </c>
      <c r="G138" s="149" t="str">
        <f t="shared" ref="G138:G201" si="13">MID($F138,5,2)</f>
        <v>12</v>
      </c>
      <c r="H138" s="149" t="str">
        <f t="shared" ref="H138:H201" si="14">MID($F138,7,2)</f>
        <v>31</v>
      </c>
      <c r="I138" s="149" t="str">
        <f t="shared" ref="I138:I201" si="15">MID($F138,1,4)</f>
        <v>2022</v>
      </c>
      <c r="J138" s="149" t="str">
        <f t="shared" ref="J138:J201" si="16">CONCATENATE(G138,"/",H138,"/",I138)</f>
        <v>12/31/2022</v>
      </c>
      <c r="K138" s="218">
        <v>0</v>
      </c>
      <c r="L138" s="218">
        <v>0</v>
      </c>
      <c r="M138" s="218">
        <v>0</v>
      </c>
      <c r="N138" s="218">
        <v>0</v>
      </c>
      <c r="O138" s="218">
        <v>0</v>
      </c>
      <c r="P138" s="218">
        <v>0</v>
      </c>
      <c r="Q138" s="218">
        <v>0</v>
      </c>
      <c r="R138" s="218">
        <v>0</v>
      </c>
      <c r="S138" s="218">
        <v>0</v>
      </c>
      <c r="T138" s="218">
        <v>0</v>
      </c>
      <c r="U138" s="218">
        <v>0</v>
      </c>
      <c r="V138" s="218">
        <v>0</v>
      </c>
      <c r="W138" s="218">
        <v>0</v>
      </c>
      <c r="X138" s="218">
        <v>0</v>
      </c>
      <c r="Y138" s="218">
        <v>0</v>
      </c>
      <c r="Z138" s="218">
        <v>0</v>
      </c>
      <c r="AA138" s="218">
        <v>3126.39</v>
      </c>
      <c r="AB138" s="218">
        <v>3121.8500000000004</v>
      </c>
      <c r="AC138" s="218">
        <v>3118.8999999999996</v>
      </c>
      <c r="AD138" s="218">
        <v>3133.7200000000003</v>
      </c>
      <c r="AE138" s="218">
        <v>0</v>
      </c>
      <c r="AF138" s="218">
        <v>3140.6600000000008</v>
      </c>
      <c r="AG138" s="218">
        <v>3138.8200000000006</v>
      </c>
      <c r="AH138" s="218">
        <v>3094.8299999999995</v>
      </c>
      <c r="AI138" s="218">
        <v>3115.22</v>
      </c>
      <c r="AJ138" s="218">
        <v>3133.53</v>
      </c>
      <c r="AK138" s="218">
        <v>3147.0000000000009</v>
      </c>
      <c r="AL138" s="218">
        <v>31270.920000000002</v>
      </c>
      <c r="AM138" s="218">
        <v>3148.5633333333335</v>
      </c>
      <c r="AN138" s="218">
        <v>3148.5633333333335</v>
      </c>
      <c r="AO138" s="218">
        <v>3148.5633333333335</v>
      </c>
      <c r="AP138" s="218">
        <v>3137.6966666666654</v>
      </c>
      <c r="AQ138" s="218">
        <v>3137.6966666666654</v>
      </c>
      <c r="AR138" s="218">
        <v>3137.6966666666654</v>
      </c>
      <c r="AS138" s="218">
        <f t="shared" ref="AS138:AS201" si="17">SUM(AH138:AK138)+SUM(AM138:AR138)</f>
        <v>31349.359999999997</v>
      </c>
      <c r="AT138" s="214">
        <f>IFERROR(VLOOKUP(B138,'3. PP Post Test vs Actuals'!$B$9:$B$26,1,FALSE),0)</f>
        <v>0</v>
      </c>
    </row>
    <row r="139" spans="1:46" x14ac:dyDescent="0.25">
      <c r="A139" s="231" t="s">
        <v>1926</v>
      </c>
      <c r="B139" s="231" t="str">
        <f t="shared" si="12"/>
        <v>256379A</v>
      </c>
      <c r="C139" s="231" t="str">
        <f>IFERROR(VLOOKUP(B139,'Projects FERCs'!$A$8:$B$290,2,FALSE),0)</f>
        <v>Meas &amp; Reg Sta City Gate-Nog</v>
      </c>
      <c r="D139" s="213" t="s">
        <v>1907</v>
      </c>
      <c r="E139" s="315" t="str">
        <f>IFERROR(VLOOKUP(B139,'Projects FERCs'!$A$8:$C$291,3,FALSE),0)</f>
        <v>Specific As-Builts</v>
      </c>
      <c r="F139" s="215">
        <v>20220228</v>
      </c>
      <c r="G139" s="149" t="str">
        <f t="shared" si="13"/>
        <v>02</v>
      </c>
      <c r="H139" s="149" t="str">
        <f t="shared" si="14"/>
        <v>28</v>
      </c>
      <c r="I139" s="149" t="str">
        <f t="shared" si="15"/>
        <v>2022</v>
      </c>
      <c r="J139" s="149" t="str">
        <f t="shared" si="16"/>
        <v>02/28/2022</v>
      </c>
      <c r="K139" s="218">
        <v>0</v>
      </c>
      <c r="L139" s="218">
        <v>0</v>
      </c>
      <c r="M139" s="218">
        <v>0</v>
      </c>
      <c r="N139" s="218">
        <v>0</v>
      </c>
      <c r="O139" s="218">
        <v>0</v>
      </c>
      <c r="P139" s="218">
        <v>0</v>
      </c>
      <c r="Q139" s="218">
        <v>0</v>
      </c>
      <c r="R139" s="218">
        <v>0</v>
      </c>
      <c r="S139" s="218">
        <v>0</v>
      </c>
      <c r="T139" s="218">
        <v>0</v>
      </c>
      <c r="U139" s="218">
        <v>0</v>
      </c>
      <c r="V139" s="218">
        <v>0</v>
      </c>
      <c r="W139" s="218">
        <v>0</v>
      </c>
      <c r="X139" s="218">
        <v>0</v>
      </c>
      <c r="Y139" s="218">
        <v>0</v>
      </c>
      <c r="Z139" s="218">
        <v>0</v>
      </c>
      <c r="AA139" s="218">
        <v>381.39000000000004</v>
      </c>
      <c r="AB139" s="218">
        <v>380.49</v>
      </c>
      <c r="AC139" s="218">
        <v>379.89000000000004</v>
      </c>
      <c r="AD139" s="218">
        <v>382.87</v>
      </c>
      <c r="AE139" s="218">
        <v>0</v>
      </c>
      <c r="AF139" s="218">
        <v>384.26000000000005</v>
      </c>
      <c r="AG139" s="218">
        <v>383.88</v>
      </c>
      <c r="AH139" s="218">
        <v>375.08000000000004</v>
      </c>
      <c r="AI139" s="218">
        <v>379.16</v>
      </c>
      <c r="AJ139" s="218">
        <v>382.82000000000005</v>
      </c>
      <c r="AK139" s="218">
        <v>385.53000000000003</v>
      </c>
      <c r="AL139" s="218">
        <v>3815.3700000000008</v>
      </c>
      <c r="AM139" s="218">
        <v>385.66666666666669</v>
      </c>
      <c r="AN139" s="218">
        <v>385.66666666666669</v>
      </c>
      <c r="AO139" s="218">
        <v>385.66666666666669</v>
      </c>
      <c r="AP139" s="218">
        <v>383.4933333333334</v>
      </c>
      <c r="AQ139" s="218">
        <v>383.4933333333334</v>
      </c>
      <c r="AR139" s="218">
        <v>383.4933333333334</v>
      </c>
      <c r="AS139" s="218">
        <f t="shared" si="17"/>
        <v>3830.0699999999997</v>
      </c>
      <c r="AT139" s="214">
        <f>IFERROR(VLOOKUP(B139,'3. PP Post Test vs Actuals'!$B$9:$B$26,1,FALSE),0)</f>
        <v>0</v>
      </c>
    </row>
    <row r="140" spans="1:46" x14ac:dyDescent="0.25">
      <c r="A140" s="231" t="s">
        <v>1927</v>
      </c>
      <c r="B140" s="231" t="str">
        <f t="shared" si="12"/>
        <v>256385A</v>
      </c>
      <c r="C140" s="231" t="str">
        <f>IFERROR(VLOOKUP(B140,'Projects FERCs'!$A$8:$B$290,2,FALSE),0)</f>
        <v>Industrial Metering - Nog</v>
      </c>
      <c r="D140" s="213" t="s">
        <v>1907</v>
      </c>
      <c r="E140" s="315" t="str">
        <f>IFERROR(VLOOKUP(B140,'Projects FERCs'!$A$8:$C$291,3,FALSE),0)</f>
        <v>Blanket Inventory Item</v>
      </c>
      <c r="F140" s="215">
        <v>20180501</v>
      </c>
      <c r="G140" s="149" t="str">
        <f t="shared" si="13"/>
        <v>05</v>
      </c>
      <c r="H140" s="149" t="str">
        <f t="shared" si="14"/>
        <v>01</v>
      </c>
      <c r="I140" s="149" t="str">
        <f t="shared" si="15"/>
        <v>2018</v>
      </c>
      <c r="J140" s="149" t="str">
        <f t="shared" si="16"/>
        <v>05/01/2018</v>
      </c>
      <c r="K140" s="218">
        <v>3278.71</v>
      </c>
      <c r="L140" s="218">
        <v>5591.98</v>
      </c>
      <c r="M140" s="218">
        <v>14661.21</v>
      </c>
      <c r="N140" s="218">
        <v>4763.8500000000004</v>
      </c>
      <c r="O140" s="218">
        <v>0</v>
      </c>
      <c r="P140" s="218">
        <v>0</v>
      </c>
      <c r="Q140" s="218">
        <v>53.51</v>
      </c>
      <c r="R140" s="218">
        <v>97.32</v>
      </c>
      <c r="S140" s="218">
        <v>-49.67</v>
      </c>
      <c r="T140" s="218">
        <v>1907.44</v>
      </c>
      <c r="U140" s="218">
        <v>120.97</v>
      </c>
      <c r="V140" s="218">
        <v>1947.63</v>
      </c>
      <c r="W140" s="218">
        <v>32372.95</v>
      </c>
      <c r="X140" s="218">
        <v>59.57</v>
      </c>
      <c r="Y140" s="218">
        <v>163.99</v>
      </c>
      <c r="Z140" s="218">
        <v>39.090000000000003</v>
      </c>
      <c r="AA140" s="218">
        <v>39.090000000000003</v>
      </c>
      <c r="AB140" s="218">
        <v>0</v>
      </c>
      <c r="AC140" s="218">
        <v>0</v>
      </c>
      <c r="AD140" s="218">
        <v>0</v>
      </c>
      <c r="AE140" s="218">
        <v>0</v>
      </c>
      <c r="AF140" s="218">
        <v>0</v>
      </c>
      <c r="AG140" s="218">
        <v>0</v>
      </c>
      <c r="AH140" s="218">
        <v>0</v>
      </c>
      <c r="AI140" s="218">
        <v>0</v>
      </c>
      <c r="AJ140" s="218">
        <v>0</v>
      </c>
      <c r="AK140" s="218">
        <v>0</v>
      </c>
      <c r="AL140" s="218">
        <v>39.090000000000003</v>
      </c>
      <c r="AM140" s="218">
        <v>0</v>
      </c>
      <c r="AN140" s="218">
        <v>0</v>
      </c>
      <c r="AO140" s="218">
        <v>0</v>
      </c>
      <c r="AP140" s="218">
        <v>0</v>
      </c>
      <c r="AQ140" s="218">
        <v>0</v>
      </c>
      <c r="AR140" s="218">
        <v>0</v>
      </c>
      <c r="AS140" s="218">
        <f t="shared" si="17"/>
        <v>0</v>
      </c>
      <c r="AT140" s="214">
        <f>IFERROR(VLOOKUP(B140,'3. PP Post Test vs Actuals'!$B$9:$B$26,1,FALSE),0)</f>
        <v>0</v>
      </c>
    </row>
    <row r="141" spans="1:46" x14ac:dyDescent="0.25">
      <c r="A141" s="231" t="s">
        <v>1928</v>
      </c>
      <c r="B141" s="231" t="str">
        <f t="shared" si="12"/>
        <v>256387A</v>
      </c>
      <c r="C141" s="231" t="str">
        <f>IFERROR(VLOOKUP(B141,'Projects FERCs'!$A$8:$B$290,2,FALSE),0)</f>
        <v>Other Distr Eq CP - Bl - Nog</v>
      </c>
      <c r="D141" s="213" t="s">
        <v>1907</v>
      </c>
      <c r="E141" s="315" t="str">
        <f>IFERROR(VLOOKUP(B141,'Projects FERCs'!$A$8:$C$291,3,FALSE),0)</f>
        <v>Estimated Asset</v>
      </c>
      <c r="F141" s="215">
        <v>20180501</v>
      </c>
      <c r="G141" s="149" t="str">
        <f t="shared" si="13"/>
        <v>05</v>
      </c>
      <c r="H141" s="149" t="str">
        <f t="shared" si="14"/>
        <v>01</v>
      </c>
      <c r="I141" s="149" t="str">
        <f t="shared" si="15"/>
        <v>2018</v>
      </c>
      <c r="J141" s="149" t="str">
        <f t="shared" si="16"/>
        <v>05/01/2018</v>
      </c>
      <c r="K141" s="218">
        <v>12695.58</v>
      </c>
      <c r="L141" s="218">
        <v>2054.52</v>
      </c>
      <c r="M141" s="218">
        <v>0</v>
      </c>
      <c r="N141" s="218">
        <v>0</v>
      </c>
      <c r="O141" s="218">
        <v>1414.28</v>
      </c>
      <c r="P141" s="218">
        <v>4902.18</v>
      </c>
      <c r="Q141" s="218">
        <v>2371.4899999999998</v>
      </c>
      <c r="R141" s="218">
        <v>5325.99</v>
      </c>
      <c r="S141" s="218">
        <v>12646.88</v>
      </c>
      <c r="T141" s="218">
        <v>12658.45</v>
      </c>
      <c r="U141" s="218">
        <v>34614.71</v>
      </c>
      <c r="V141" s="218">
        <v>11263.76</v>
      </c>
      <c r="W141" s="218">
        <v>99947.839999999997</v>
      </c>
      <c r="X141" s="218">
        <v>7514.74</v>
      </c>
      <c r="Y141" s="218">
        <v>716.67</v>
      </c>
      <c r="Z141" s="218">
        <v>0</v>
      </c>
      <c r="AA141" s="218">
        <v>2632.8900000000003</v>
      </c>
      <c r="AB141" s="218">
        <v>2621.5299999999997</v>
      </c>
      <c r="AC141" s="218">
        <v>2614.14</v>
      </c>
      <c r="AD141" s="218">
        <v>2651.21</v>
      </c>
      <c r="AE141" s="218">
        <v>0</v>
      </c>
      <c r="AF141" s="218">
        <v>2668.6</v>
      </c>
      <c r="AG141" s="218">
        <v>2663.94</v>
      </c>
      <c r="AH141" s="218">
        <v>2553.9399999999996</v>
      </c>
      <c r="AI141" s="218">
        <v>2604.96</v>
      </c>
      <c r="AJ141" s="218">
        <v>2650.71</v>
      </c>
      <c r="AK141" s="218">
        <v>2684.4500000000003</v>
      </c>
      <c r="AL141" s="218">
        <v>26346.370000000003</v>
      </c>
      <c r="AM141" s="218">
        <v>2684.8666666666672</v>
      </c>
      <c r="AN141" s="218">
        <v>2684.8666666666672</v>
      </c>
      <c r="AO141" s="218">
        <v>2684.8666666666672</v>
      </c>
      <c r="AP141" s="218">
        <v>2657.6900000000005</v>
      </c>
      <c r="AQ141" s="218">
        <v>2657.6900000000005</v>
      </c>
      <c r="AR141" s="218">
        <v>2657.6900000000005</v>
      </c>
      <c r="AS141" s="218">
        <f t="shared" si="17"/>
        <v>26521.730000000003</v>
      </c>
      <c r="AT141" s="214">
        <f>IFERROR(VLOOKUP(B141,'3. PP Post Test vs Actuals'!$B$9:$B$26,1,FALSE),0)</f>
        <v>0</v>
      </c>
    </row>
    <row r="142" spans="1:46" x14ac:dyDescent="0.25">
      <c r="A142" s="231" t="s">
        <v>1929</v>
      </c>
      <c r="B142" s="231" t="str">
        <f t="shared" si="12"/>
        <v>257379A</v>
      </c>
      <c r="C142" s="231" t="str">
        <f>IFERROR(VLOOKUP(B142,'Projects FERCs'!$A$8:$B$290,2,FALSE),0)</f>
        <v>Meas &amp; Reg Sta Eq Gen-BL-SL</v>
      </c>
      <c r="D142" s="213" t="s">
        <v>1907</v>
      </c>
      <c r="E142" s="315" t="str">
        <f>IFERROR(VLOOKUP(B142,'Projects FERCs'!$A$8:$C$291,3,FALSE),0)</f>
        <v>Specific As-Builts</v>
      </c>
      <c r="F142" s="215">
        <v>20251231</v>
      </c>
      <c r="G142" s="149" t="str">
        <f t="shared" si="13"/>
        <v>12</v>
      </c>
      <c r="H142" s="149" t="str">
        <f t="shared" si="14"/>
        <v>31</v>
      </c>
      <c r="I142" s="149" t="str">
        <f t="shared" si="15"/>
        <v>2025</v>
      </c>
      <c r="J142" s="149" t="str">
        <f t="shared" si="16"/>
        <v>12/31/2025</v>
      </c>
      <c r="K142" s="218">
        <v>9978.0300000000007</v>
      </c>
      <c r="L142" s="218">
        <v>-636.03</v>
      </c>
      <c r="M142" s="218">
        <v>0</v>
      </c>
      <c r="N142" s="218">
        <v>0</v>
      </c>
      <c r="O142" s="218">
        <v>0</v>
      </c>
      <c r="P142" s="218">
        <v>0</v>
      </c>
      <c r="Q142" s="218">
        <v>0</v>
      </c>
      <c r="R142" s="218">
        <v>0</v>
      </c>
      <c r="S142" s="218">
        <v>0</v>
      </c>
      <c r="T142" s="218">
        <v>0</v>
      </c>
      <c r="U142" s="218">
        <v>0</v>
      </c>
      <c r="V142" s="218">
        <v>0</v>
      </c>
      <c r="W142" s="218">
        <v>9342</v>
      </c>
      <c r="X142" s="218">
        <v>0</v>
      </c>
      <c r="Y142" s="218">
        <v>0</v>
      </c>
      <c r="Z142" s="218">
        <v>0</v>
      </c>
      <c r="AA142" s="218">
        <v>0</v>
      </c>
      <c r="AB142" s="218">
        <v>0</v>
      </c>
      <c r="AC142" s="218">
        <v>0</v>
      </c>
      <c r="AD142" s="218">
        <v>0</v>
      </c>
      <c r="AE142" s="218">
        <v>169142.66979389355</v>
      </c>
      <c r="AF142" s="218">
        <v>0</v>
      </c>
      <c r="AG142" s="218">
        <v>0</v>
      </c>
      <c r="AH142" s="218">
        <v>0</v>
      </c>
      <c r="AI142" s="218">
        <v>0</v>
      </c>
      <c r="AJ142" s="218">
        <v>0</v>
      </c>
      <c r="AK142" s="218">
        <v>0</v>
      </c>
      <c r="AL142" s="218">
        <v>0</v>
      </c>
      <c r="AM142" s="218">
        <v>0</v>
      </c>
      <c r="AN142" s="218">
        <v>0</v>
      </c>
      <c r="AO142" s="218">
        <v>0</v>
      </c>
      <c r="AP142" s="218">
        <v>0</v>
      </c>
      <c r="AQ142" s="218">
        <v>0</v>
      </c>
      <c r="AR142" s="218">
        <v>0</v>
      </c>
      <c r="AS142" s="218">
        <f t="shared" si="17"/>
        <v>0</v>
      </c>
      <c r="AT142" s="214">
        <f>IFERROR(VLOOKUP(B142,'3. PP Post Test vs Actuals'!$B$9:$B$26,1,FALSE),0)</f>
        <v>0</v>
      </c>
    </row>
    <row r="143" spans="1:46" x14ac:dyDescent="0.25">
      <c r="A143" s="231" t="s">
        <v>1930</v>
      </c>
      <c r="B143" s="231" t="str">
        <f t="shared" si="12"/>
        <v>256AMRN</v>
      </c>
      <c r="C143" s="231" t="str">
        <f>IFERROR(VLOOKUP(B143,'Projects FERCs'!$A$8:$B$290,2,FALSE),0)</f>
        <v>Meters (AMR) - Nog</v>
      </c>
      <c r="D143" s="213" t="s">
        <v>1907</v>
      </c>
      <c r="E143" s="315" t="str">
        <f>IFERROR(VLOOKUP(B143,'Projects FERCs'!$A$8:$C$291,3,FALSE),0)</f>
        <v>Specific As-Builts</v>
      </c>
      <c r="F143" s="215">
        <v>20320101</v>
      </c>
      <c r="G143" s="149" t="str">
        <f t="shared" si="13"/>
        <v>01</v>
      </c>
      <c r="H143" s="149" t="str">
        <f t="shared" si="14"/>
        <v>01</v>
      </c>
      <c r="I143" s="149" t="str">
        <f t="shared" si="15"/>
        <v>2032</v>
      </c>
      <c r="J143" s="149" t="str">
        <f t="shared" si="16"/>
        <v>01/01/2032</v>
      </c>
      <c r="K143" s="218">
        <v>0</v>
      </c>
      <c r="L143" s="218">
        <v>0</v>
      </c>
      <c r="M143" s="218">
        <v>0</v>
      </c>
      <c r="N143" s="218">
        <v>0</v>
      </c>
      <c r="O143" s="218">
        <v>0</v>
      </c>
      <c r="P143" s="218">
        <v>0</v>
      </c>
      <c r="Q143" s="218">
        <v>0</v>
      </c>
      <c r="R143" s="218">
        <v>0</v>
      </c>
      <c r="S143" s="218">
        <v>0</v>
      </c>
      <c r="T143" s="218">
        <v>0</v>
      </c>
      <c r="U143" s="218">
        <v>0</v>
      </c>
      <c r="V143" s="218">
        <v>0</v>
      </c>
      <c r="W143" s="218">
        <v>0</v>
      </c>
      <c r="X143" s="218">
        <v>0</v>
      </c>
      <c r="Y143" s="218">
        <v>0</v>
      </c>
      <c r="Z143" s="218">
        <v>0</v>
      </c>
      <c r="AA143" s="218">
        <v>0</v>
      </c>
      <c r="AB143" s="218">
        <v>0</v>
      </c>
      <c r="AC143" s="218">
        <v>0</v>
      </c>
      <c r="AD143" s="218">
        <v>0</v>
      </c>
      <c r="AE143" s="218">
        <v>0</v>
      </c>
      <c r="AF143" s="218">
        <v>0</v>
      </c>
      <c r="AG143" s="218">
        <v>0</v>
      </c>
      <c r="AH143" s="218">
        <v>0</v>
      </c>
      <c r="AI143" s="218">
        <v>0</v>
      </c>
      <c r="AJ143" s="218">
        <v>0</v>
      </c>
      <c r="AK143" s="218">
        <v>0</v>
      </c>
      <c r="AL143" s="218">
        <v>0</v>
      </c>
      <c r="AM143" s="218">
        <v>0</v>
      </c>
      <c r="AN143" s="218">
        <v>0</v>
      </c>
      <c r="AO143" s="218">
        <v>0</v>
      </c>
      <c r="AP143" s="218">
        <v>0</v>
      </c>
      <c r="AQ143" s="218">
        <v>0</v>
      </c>
      <c r="AR143" s="218">
        <v>0</v>
      </c>
      <c r="AS143" s="218">
        <f t="shared" si="17"/>
        <v>0</v>
      </c>
      <c r="AT143" s="214">
        <f>IFERROR(VLOOKUP(B143,'3. PP Post Test vs Actuals'!$B$9:$B$26,1,FALSE),0)</f>
        <v>0</v>
      </c>
    </row>
    <row r="144" spans="1:46" x14ac:dyDescent="0.25">
      <c r="A144" s="231" t="s">
        <v>1931</v>
      </c>
      <c r="B144" s="231" t="str">
        <f t="shared" si="12"/>
        <v>257378A</v>
      </c>
      <c r="C144" s="231" t="str">
        <f>IFERROR(VLOOKUP(B144,'Projects FERCs'!$A$8:$B$290,2,FALSE),0)</f>
        <v>Meas&amp;Reg Sta Distribution-SL</v>
      </c>
      <c r="D144" s="213" t="s">
        <v>1907</v>
      </c>
      <c r="E144" s="315" t="str">
        <f>IFERROR(VLOOKUP(B144,'Projects FERCs'!$A$8:$C$291,3,FALSE),0)</f>
        <v>Specific As-Builts</v>
      </c>
      <c r="F144" s="215">
        <v>20251231</v>
      </c>
      <c r="G144" s="149" t="str">
        <f t="shared" si="13"/>
        <v>12</v>
      </c>
      <c r="H144" s="149" t="str">
        <f t="shared" si="14"/>
        <v>31</v>
      </c>
      <c r="I144" s="149" t="str">
        <f t="shared" si="15"/>
        <v>2025</v>
      </c>
      <c r="J144" s="149" t="str">
        <f t="shared" si="16"/>
        <v>12/31/2025</v>
      </c>
      <c r="K144" s="218">
        <v>-174.71</v>
      </c>
      <c r="L144" s="218">
        <v>0</v>
      </c>
      <c r="M144" s="218">
        <v>0</v>
      </c>
      <c r="N144" s="218">
        <v>0</v>
      </c>
      <c r="O144" s="218">
        <v>8901.81</v>
      </c>
      <c r="P144" s="218">
        <v>245.22</v>
      </c>
      <c r="Q144" s="218">
        <v>0</v>
      </c>
      <c r="R144" s="218">
        <v>0</v>
      </c>
      <c r="S144" s="218">
        <v>0</v>
      </c>
      <c r="T144" s="218">
        <v>0</v>
      </c>
      <c r="U144" s="218">
        <v>0</v>
      </c>
      <c r="V144" s="218">
        <v>0</v>
      </c>
      <c r="W144" s="218">
        <v>8972.32</v>
      </c>
      <c r="X144" s="218">
        <v>0</v>
      </c>
      <c r="Y144" s="218">
        <v>0</v>
      </c>
      <c r="Z144" s="218">
        <v>14627.22</v>
      </c>
      <c r="AA144" s="218">
        <v>0</v>
      </c>
      <c r="AB144" s="218">
        <v>0</v>
      </c>
      <c r="AC144" s="218">
        <v>0</v>
      </c>
      <c r="AD144" s="218">
        <v>0</v>
      </c>
      <c r="AE144" s="218">
        <v>44730.249708535535</v>
      </c>
      <c r="AF144" s="218">
        <v>0</v>
      </c>
      <c r="AG144" s="218">
        <v>0</v>
      </c>
      <c r="AH144" s="218">
        <v>0</v>
      </c>
      <c r="AI144" s="218">
        <v>0</v>
      </c>
      <c r="AJ144" s="218">
        <v>0</v>
      </c>
      <c r="AK144" s="218">
        <v>0</v>
      </c>
      <c r="AL144" s="218">
        <v>0</v>
      </c>
      <c r="AM144" s="218">
        <v>0</v>
      </c>
      <c r="AN144" s="218">
        <v>0</v>
      </c>
      <c r="AO144" s="218">
        <v>0</v>
      </c>
      <c r="AP144" s="218">
        <v>0</v>
      </c>
      <c r="AQ144" s="218">
        <v>0</v>
      </c>
      <c r="AR144" s="218">
        <v>0</v>
      </c>
      <c r="AS144" s="218">
        <f t="shared" si="17"/>
        <v>0</v>
      </c>
      <c r="AT144" s="214">
        <f>IFERROR(VLOOKUP(B144,'3. PP Post Test vs Actuals'!$B$9:$B$26,1,FALSE),0)</f>
        <v>0</v>
      </c>
    </row>
    <row r="145" spans="1:46" x14ac:dyDescent="0.25">
      <c r="A145" s="231" t="s">
        <v>1932</v>
      </c>
      <c r="B145" s="231" t="str">
        <f t="shared" si="12"/>
        <v>257385A</v>
      </c>
      <c r="C145" s="231" t="str">
        <f>IFERROR(VLOOKUP(B145,'Projects FERCs'!$A$8:$B$290,2,FALSE),0)</f>
        <v>Industrial Metering-Show Low</v>
      </c>
      <c r="D145" s="213" t="s">
        <v>1907</v>
      </c>
      <c r="E145" s="315" t="str">
        <f>IFERROR(VLOOKUP(B145,'Projects FERCs'!$A$8:$C$291,3,FALSE),0)</f>
        <v>Blanket Inventory Item</v>
      </c>
      <c r="F145" s="215">
        <v>20180501</v>
      </c>
      <c r="G145" s="149" t="str">
        <f t="shared" si="13"/>
        <v>05</v>
      </c>
      <c r="H145" s="149" t="str">
        <f t="shared" si="14"/>
        <v>01</v>
      </c>
      <c r="I145" s="149" t="str">
        <f t="shared" si="15"/>
        <v>2018</v>
      </c>
      <c r="J145" s="149" t="str">
        <f t="shared" si="16"/>
        <v>05/01/2018</v>
      </c>
      <c r="K145" s="218">
        <v>0</v>
      </c>
      <c r="L145" s="218">
        <v>62.62</v>
      </c>
      <c r="M145" s="218">
        <v>8549.06</v>
      </c>
      <c r="N145" s="218">
        <v>10644.59</v>
      </c>
      <c r="O145" s="218">
        <v>3353.86</v>
      </c>
      <c r="P145" s="218">
        <v>1124.44</v>
      </c>
      <c r="Q145" s="218">
        <v>0</v>
      </c>
      <c r="R145" s="218">
        <v>0</v>
      </c>
      <c r="S145" s="218">
        <v>686.64</v>
      </c>
      <c r="T145" s="218">
        <v>5837.27</v>
      </c>
      <c r="U145" s="218">
        <v>1326.38</v>
      </c>
      <c r="V145" s="218">
        <v>0</v>
      </c>
      <c r="W145" s="218">
        <v>31584.86</v>
      </c>
      <c r="X145" s="218">
        <v>0</v>
      </c>
      <c r="Y145" s="218">
        <v>0</v>
      </c>
      <c r="Z145" s="218">
        <v>0</v>
      </c>
      <c r="AA145" s="218">
        <v>0</v>
      </c>
      <c r="AB145" s="218">
        <v>7994.34</v>
      </c>
      <c r="AC145" s="218">
        <v>0</v>
      </c>
      <c r="AD145" s="218">
        <v>9469.4599999999991</v>
      </c>
      <c r="AE145" s="218">
        <v>0</v>
      </c>
      <c r="AF145" s="218">
        <v>0</v>
      </c>
      <c r="AG145" s="218">
        <v>8020.4500000000007</v>
      </c>
      <c r="AH145" s="218">
        <v>0</v>
      </c>
      <c r="AI145" s="218">
        <v>0</v>
      </c>
      <c r="AJ145" s="218">
        <v>0</v>
      </c>
      <c r="AK145" s="218">
        <v>0</v>
      </c>
      <c r="AL145" s="218">
        <v>25484.25</v>
      </c>
      <c r="AM145" s="218">
        <v>0</v>
      </c>
      <c r="AN145" s="218">
        <v>0</v>
      </c>
      <c r="AO145" s="218">
        <v>0</v>
      </c>
      <c r="AP145" s="218">
        <v>1215.5133333333331</v>
      </c>
      <c r="AQ145" s="218">
        <v>1215.5133333333331</v>
      </c>
      <c r="AR145" s="218">
        <v>1215.5133333333331</v>
      </c>
      <c r="AS145" s="218">
        <f t="shared" si="17"/>
        <v>3646.5399999999991</v>
      </c>
      <c r="AT145" s="214">
        <f>IFERROR(VLOOKUP(B145,'3. PP Post Test vs Actuals'!$B$9:$B$26,1,FALSE),0)</f>
        <v>0</v>
      </c>
    </row>
    <row r="146" spans="1:46" x14ac:dyDescent="0.25">
      <c r="A146" s="233" t="s">
        <v>1933</v>
      </c>
      <c r="B146" s="233" t="str">
        <f t="shared" si="12"/>
        <v>257387A</v>
      </c>
      <c r="C146" s="233" t="str">
        <f>IFERROR(VLOOKUP(B146,'Projects FERCs'!$A$8:$B$290,2,FALSE),0)</f>
        <v>Other Distr Equip CP-Bl - SL</v>
      </c>
      <c r="D146" s="232" t="s">
        <v>1907</v>
      </c>
      <c r="E146" s="316" t="str">
        <f>IFERROR(VLOOKUP(B146,'Projects FERCs'!$A$8:$C$291,3,FALSE),0)</f>
        <v>Estimated Asset</v>
      </c>
      <c r="F146" s="220">
        <v>20180501</v>
      </c>
      <c r="G146" s="149" t="str">
        <f t="shared" si="13"/>
        <v>05</v>
      </c>
      <c r="H146" s="149" t="str">
        <f t="shared" si="14"/>
        <v>01</v>
      </c>
      <c r="I146" s="149" t="str">
        <f t="shared" si="15"/>
        <v>2018</v>
      </c>
      <c r="J146" s="149" t="str">
        <f t="shared" si="16"/>
        <v>05/01/2018</v>
      </c>
      <c r="K146" s="222">
        <v>-1984.99</v>
      </c>
      <c r="L146" s="222">
        <v>0</v>
      </c>
      <c r="M146" s="222">
        <v>16974.5</v>
      </c>
      <c r="N146" s="222">
        <v>5988.24</v>
      </c>
      <c r="O146" s="222">
        <v>11087.35</v>
      </c>
      <c r="P146" s="222">
        <v>100635.49</v>
      </c>
      <c r="Q146" s="222">
        <v>14227.7</v>
      </c>
      <c r="R146" s="222">
        <v>11909.76</v>
      </c>
      <c r="S146" s="222">
        <v>4008.11</v>
      </c>
      <c r="T146" s="222">
        <v>0</v>
      </c>
      <c r="U146" s="222">
        <v>0</v>
      </c>
      <c r="V146" s="222">
        <v>47.07</v>
      </c>
      <c r="W146" s="222">
        <v>162893.23000000001</v>
      </c>
      <c r="X146" s="222">
        <v>1849.95</v>
      </c>
      <c r="Y146" s="222">
        <v>881.79</v>
      </c>
      <c r="Z146" s="222">
        <v>0</v>
      </c>
      <c r="AA146" s="222">
        <v>8803.130000000001</v>
      </c>
      <c r="AB146" s="222">
        <v>26148.170000000002</v>
      </c>
      <c r="AC146" s="222">
        <v>26122.560000000001</v>
      </c>
      <c r="AD146" s="222">
        <v>8866.61</v>
      </c>
      <c r="AE146" s="222">
        <v>0</v>
      </c>
      <c r="AF146" s="222">
        <v>8926.94</v>
      </c>
      <c r="AG146" s="222">
        <v>8446.1999999999989</v>
      </c>
      <c r="AH146" s="222">
        <v>7360.5399999999991</v>
      </c>
      <c r="AI146" s="222">
        <v>8706.35</v>
      </c>
      <c r="AJ146" s="222">
        <v>8864.9200000000019</v>
      </c>
      <c r="AK146" s="222">
        <v>7729.98</v>
      </c>
      <c r="AL146" s="222">
        <v>119975.4</v>
      </c>
      <c r="AM146" s="222">
        <v>10567.319999999998</v>
      </c>
      <c r="AN146" s="222">
        <v>10567.319999999998</v>
      </c>
      <c r="AO146" s="222">
        <v>10567.319999999998</v>
      </c>
      <c r="AP146" s="222">
        <v>10472.556666666665</v>
      </c>
      <c r="AQ146" s="222">
        <v>10472.556666666665</v>
      </c>
      <c r="AR146" s="222">
        <v>10472.556666666665</v>
      </c>
      <c r="AS146" s="222">
        <f t="shared" si="17"/>
        <v>95781.419999999984</v>
      </c>
      <c r="AT146" s="235">
        <f>IFERROR(VLOOKUP(B146,'3. PP Post Test vs Actuals'!$B$9:$B$26,1,FALSE),0)</f>
        <v>0</v>
      </c>
    </row>
    <row r="147" spans="1:46" s="239" customFormat="1" x14ac:dyDescent="0.25">
      <c r="A147" s="236" t="s">
        <v>1907</v>
      </c>
      <c r="B147" s="237"/>
      <c r="C147" s="237">
        <f>IFERROR(VLOOKUP(B147,'Projects FERCs'!$A$8:$B$290,2,FALSE),0)</f>
        <v>0</v>
      </c>
      <c r="D147" s="236"/>
      <c r="E147" s="317">
        <f>IFERROR(VLOOKUP(B147,'Projects FERCs'!$A$8:$C$291,3,FALSE),0)</f>
        <v>0</v>
      </c>
      <c r="F147" s="224"/>
      <c r="G147" s="148"/>
      <c r="H147" s="148"/>
      <c r="I147" s="148"/>
      <c r="J147" s="148"/>
      <c r="K147" s="225">
        <v>37605.760000000002</v>
      </c>
      <c r="L147" s="225">
        <v>30502.17</v>
      </c>
      <c r="M147" s="225">
        <v>56971.770000000004</v>
      </c>
      <c r="N147" s="225">
        <v>44444.51</v>
      </c>
      <c r="O147" s="225">
        <v>46075.079999999994</v>
      </c>
      <c r="P147" s="225">
        <v>110394.04000000001</v>
      </c>
      <c r="Q147" s="225">
        <v>33739.279999999999</v>
      </c>
      <c r="R147" s="225">
        <v>39059.64</v>
      </c>
      <c r="S147" s="225">
        <v>47542.369999999995</v>
      </c>
      <c r="T147" s="225">
        <v>41454.100000000006</v>
      </c>
      <c r="U147" s="225">
        <v>91158.900000000009</v>
      </c>
      <c r="V147" s="225">
        <v>85413.1</v>
      </c>
      <c r="W147" s="225">
        <v>664360.72</v>
      </c>
      <c r="X147" s="225">
        <v>63308.299999999996</v>
      </c>
      <c r="Y147" s="225">
        <v>69619.92</v>
      </c>
      <c r="Z147" s="225">
        <v>305277.24</v>
      </c>
      <c r="AA147" s="225">
        <v>500663.08</v>
      </c>
      <c r="AB147" s="225">
        <v>154126.29250000001</v>
      </c>
      <c r="AC147" s="225">
        <v>163552.01552282376</v>
      </c>
      <c r="AD147" s="225">
        <v>109427.2679298969</v>
      </c>
      <c r="AE147" s="225">
        <v>219369.66391524678</v>
      </c>
      <c r="AF147" s="225">
        <v>312253.26610320434</v>
      </c>
      <c r="AG147" s="225">
        <v>199189.07903512983</v>
      </c>
      <c r="AH147" s="225">
        <v>204034.22408077714</v>
      </c>
      <c r="AI147" s="225">
        <v>34512.021137721305</v>
      </c>
      <c r="AJ147" s="225">
        <v>30179.770155878661</v>
      </c>
      <c r="AK147" s="225">
        <v>466635.38765460195</v>
      </c>
      <c r="AL147" s="225">
        <v>2174572.4041200336</v>
      </c>
      <c r="AM147" s="225">
        <v>66220.832693427743</v>
      </c>
      <c r="AN147" s="225">
        <v>65964.865711213133</v>
      </c>
      <c r="AO147" s="225">
        <v>65772.150236608533</v>
      </c>
      <c r="AP147" s="225">
        <v>163482.83662497875</v>
      </c>
      <c r="AQ147" s="225">
        <v>164184.63017091688</v>
      </c>
      <c r="AR147" s="225">
        <v>164712.99165647966</v>
      </c>
      <c r="AS147" s="225">
        <f t="shared" si="17"/>
        <v>1425699.7101226039</v>
      </c>
      <c r="AT147" s="238">
        <f>IFERROR(VLOOKUP(B147,'3. PP Post Test vs Actuals'!$B$9:$B$26,1,FALSE),0)</f>
        <v>0</v>
      </c>
    </row>
    <row r="148" spans="1:46" x14ac:dyDescent="0.25">
      <c r="A148" s="228" t="s">
        <v>1934</v>
      </c>
      <c r="B148" s="228" t="str">
        <f t="shared" si="12"/>
        <v>250391A</v>
      </c>
      <c r="C148" s="233" t="str">
        <f>IFERROR(VLOOKUP(B148,'Projects FERCs'!$A$8:$B$290,2,FALSE),0)</f>
        <v>UNSG Non-Roll Up</v>
      </c>
      <c r="D148" s="229" t="s">
        <v>1935</v>
      </c>
      <c r="E148" s="315" t="str">
        <f>IFERROR(VLOOKUP(B148,'Projects FERCs'!$A$8:$C$291,3,FALSE),0)</f>
        <v>Specific As-Builts</v>
      </c>
      <c r="F148" s="360">
        <v>20200229</v>
      </c>
      <c r="G148" s="149" t="str">
        <f t="shared" si="13"/>
        <v>02</v>
      </c>
      <c r="H148" s="149" t="str">
        <f t="shared" si="14"/>
        <v>29</v>
      </c>
      <c r="I148" s="149" t="str">
        <f t="shared" si="15"/>
        <v>2020</v>
      </c>
      <c r="J148" s="149" t="str">
        <f t="shared" si="16"/>
        <v>02/29/2020</v>
      </c>
      <c r="K148" s="368">
        <v>0</v>
      </c>
      <c r="L148" s="368">
        <v>0</v>
      </c>
      <c r="M148" s="368">
        <v>0</v>
      </c>
      <c r="N148" s="368">
        <v>0</v>
      </c>
      <c r="O148" s="368">
        <v>0</v>
      </c>
      <c r="P148" s="368">
        <v>0</v>
      </c>
      <c r="Q148" s="368">
        <v>0</v>
      </c>
      <c r="R148" s="368">
        <v>0</v>
      </c>
      <c r="S148" s="368">
        <v>0</v>
      </c>
      <c r="T148" s="368">
        <v>0</v>
      </c>
      <c r="U148" s="368">
        <v>0</v>
      </c>
      <c r="V148" s="368">
        <v>0</v>
      </c>
      <c r="W148" s="368">
        <v>0</v>
      </c>
      <c r="X148" s="368">
        <v>0</v>
      </c>
      <c r="Y148" s="368">
        <v>0</v>
      </c>
      <c r="Z148" s="368">
        <v>0</v>
      </c>
      <c r="AA148" s="368">
        <v>0</v>
      </c>
      <c r="AB148" s="368">
        <v>0</v>
      </c>
      <c r="AC148" s="368">
        <v>0</v>
      </c>
      <c r="AD148" s="368">
        <v>0</v>
      </c>
      <c r="AE148" s="368">
        <v>0</v>
      </c>
      <c r="AF148" s="368">
        <v>0</v>
      </c>
      <c r="AG148" s="368">
        <v>0</v>
      </c>
      <c r="AH148" s="368">
        <v>0</v>
      </c>
      <c r="AI148" s="368">
        <v>0</v>
      </c>
      <c r="AJ148" s="368">
        <v>0</v>
      </c>
      <c r="AK148" s="368">
        <v>0</v>
      </c>
      <c r="AL148" s="368">
        <v>0</v>
      </c>
      <c r="AM148" s="368">
        <v>0</v>
      </c>
      <c r="AN148" s="368">
        <v>0</v>
      </c>
      <c r="AO148" s="368">
        <v>0</v>
      </c>
      <c r="AP148" s="368">
        <v>0</v>
      </c>
      <c r="AQ148" s="368">
        <v>0</v>
      </c>
      <c r="AR148" s="368">
        <v>0</v>
      </c>
      <c r="AS148" s="368">
        <f t="shared" si="17"/>
        <v>0</v>
      </c>
      <c r="AT148" s="230">
        <f>IFERROR(VLOOKUP(B148,'3. PP Post Test vs Actuals'!$B$9:$B$26,1,FALSE),0)</f>
        <v>0</v>
      </c>
    </row>
    <row r="149" spans="1:46" x14ac:dyDescent="0.25">
      <c r="A149" s="231" t="s">
        <v>1936</v>
      </c>
      <c r="B149" s="231" t="str">
        <f t="shared" si="12"/>
        <v>250900A</v>
      </c>
      <c r="C149" s="233" t="str">
        <f>IFERROR(VLOOKUP(B149,'Projects FERCs'!$A$8:$B$290,2,FALSE),0)</f>
        <v>Structures &amp; Improve (Admin)</v>
      </c>
      <c r="D149" s="213" t="s">
        <v>1935</v>
      </c>
      <c r="E149" s="315" t="str">
        <f>IFERROR(VLOOKUP(B149,'Projects FERCs'!$A$8:$C$291,3,FALSE),0)</f>
        <v>Specific As-Builts</v>
      </c>
      <c r="F149" s="215">
        <v>20240330</v>
      </c>
      <c r="G149" s="149" t="str">
        <f t="shared" si="13"/>
        <v>03</v>
      </c>
      <c r="H149" s="149" t="str">
        <f t="shared" si="14"/>
        <v>30</v>
      </c>
      <c r="I149" s="149" t="str">
        <f t="shared" si="15"/>
        <v>2024</v>
      </c>
      <c r="J149" s="149" t="str">
        <f t="shared" si="16"/>
        <v>03/30/2024</v>
      </c>
      <c r="K149" s="218">
        <v>0</v>
      </c>
      <c r="L149" s="218">
        <v>0</v>
      </c>
      <c r="M149" s="218">
        <v>0</v>
      </c>
      <c r="N149" s="218">
        <v>0</v>
      </c>
      <c r="O149" s="218">
        <v>0</v>
      </c>
      <c r="P149" s="218">
        <v>0</v>
      </c>
      <c r="Q149" s="218">
        <v>0</v>
      </c>
      <c r="R149" s="218">
        <v>0</v>
      </c>
      <c r="S149" s="218">
        <v>0</v>
      </c>
      <c r="T149" s="218">
        <v>16185.52</v>
      </c>
      <c r="U149" s="218">
        <v>0</v>
      </c>
      <c r="V149" s="218">
        <v>0</v>
      </c>
      <c r="W149" s="218">
        <v>16185.52</v>
      </c>
      <c r="X149" s="218">
        <v>0</v>
      </c>
      <c r="Y149" s="218">
        <v>13750</v>
      </c>
      <c r="Z149" s="218">
        <v>0</v>
      </c>
      <c r="AA149" s="218">
        <v>25000</v>
      </c>
      <c r="AB149" s="218">
        <v>0</v>
      </c>
      <c r="AC149" s="218">
        <v>0</v>
      </c>
      <c r="AD149" s="218">
        <v>0</v>
      </c>
      <c r="AE149" s="218">
        <v>0</v>
      </c>
      <c r="AF149" s="218">
        <v>0</v>
      </c>
      <c r="AG149" s="218">
        <v>0</v>
      </c>
      <c r="AH149" s="218">
        <v>0</v>
      </c>
      <c r="AI149" s="218">
        <v>0</v>
      </c>
      <c r="AJ149" s="218">
        <v>0</v>
      </c>
      <c r="AK149" s="218">
        <v>0</v>
      </c>
      <c r="AL149" s="218">
        <v>25000</v>
      </c>
      <c r="AM149" s="218">
        <v>0</v>
      </c>
      <c r="AN149" s="218">
        <v>0</v>
      </c>
      <c r="AO149" s="218">
        <v>0</v>
      </c>
      <c r="AP149" s="218">
        <v>0</v>
      </c>
      <c r="AQ149" s="218">
        <v>0</v>
      </c>
      <c r="AR149" s="218">
        <v>0</v>
      </c>
      <c r="AS149" s="218">
        <f t="shared" si="17"/>
        <v>0</v>
      </c>
      <c r="AT149" s="214">
        <f>IFERROR(VLOOKUP(B149,'3. PP Post Test vs Actuals'!$B$9:$B$26,1,FALSE),0)</f>
        <v>0</v>
      </c>
    </row>
    <row r="150" spans="1:46" x14ac:dyDescent="0.25">
      <c r="A150" s="231" t="s">
        <v>1937</v>
      </c>
      <c r="B150" s="231" t="str">
        <f t="shared" si="12"/>
        <v>250901A</v>
      </c>
      <c r="C150" s="233">
        <f>IFERROR(VLOOKUP(B150,'Projects FERCs'!$A$8:$B$290,2,FALSE),0)</f>
        <v>0</v>
      </c>
      <c r="D150" s="213" t="s">
        <v>1935</v>
      </c>
      <c r="E150" s="315">
        <f>IFERROR(VLOOKUP(B150,'Projects FERCs'!$A$8:$C$291,3,FALSE),0)</f>
        <v>0</v>
      </c>
      <c r="F150" s="215">
        <v>20281231</v>
      </c>
      <c r="G150" s="149" t="str">
        <f t="shared" si="13"/>
        <v>12</v>
      </c>
      <c r="H150" s="149" t="str">
        <f t="shared" si="14"/>
        <v>31</v>
      </c>
      <c r="I150" s="149" t="str">
        <f t="shared" si="15"/>
        <v>2028</v>
      </c>
      <c r="J150" s="149" t="str">
        <f t="shared" si="16"/>
        <v>12/31/2028</v>
      </c>
      <c r="K150" s="218">
        <v>0</v>
      </c>
      <c r="L150" s="218">
        <v>0</v>
      </c>
      <c r="M150" s="218">
        <v>0</v>
      </c>
      <c r="N150" s="218">
        <v>0</v>
      </c>
      <c r="O150" s="218">
        <v>0</v>
      </c>
      <c r="P150" s="218">
        <v>0</v>
      </c>
      <c r="Q150" s="218">
        <v>0</v>
      </c>
      <c r="R150" s="218">
        <v>0</v>
      </c>
      <c r="S150" s="218">
        <v>0</v>
      </c>
      <c r="T150" s="218">
        <v>0</v>
      </c>
      <c r="U150" s="218">
        <v>0</v>
      </c>
      <c r="V150" s="218">
        <v>0</v>
      </c>
      <c r="W150" s="218">
        <v>0</v>
      </c>
      <c r="X150" s="218">
        <v>0</v>
      </c>
      <c r="Y150" s="218">
        <v>0</v>
      </c>
      <c r="Z150" s="218">
        <v>0</v>
      </c>
      <c r="AA150" s="218">
        <v>0</v>
      </c>
      <c r="AB150" s="218">
        <v>0</v>
      </c>
      <c r="AC150" s="218">
        <v>0</v>
      </c>
      <c r="AD150" s="218">
        <v>0</v>
      </c>
      <c r="AE150" s="218">
        <v>0</v>
      </c>
      <c r="AF150" s="218">
        <v>0</v>
      </c>
      <c r="AG150" s="218">
        <v>0</v>
      </c>
      <c r="AH150" s="218">
        <v>0</v>
      </c>
      <c r="AI150" s="218">
        <v>0</v>
      </c>
      <c r="AJ150" s="218">
        <v>0</v>
      </c>
      <c r="AK150" s="218">
        <v>0</v>
      </c>
      <c r="AL150" s="218">
        <v>0</v>
      </c>
      <c r="AM150" s="218">
        <v>0</v>
      </c>
      <c r="AN150" s="218">
        <v>0</v>
      </c>
      <c r="AO150" s="218">
        <v>0</v>
      </c>
      <c r="AP150" s="218">
        <v>0</v>
      </c>
      <c r="AQ150" s="218">
        <v>0</v>
      </c>
      <c r="AR150" s="218">
        <v>0</v>
      </c>
      <c r="AS150" s="218">
        <f t="shared" si="17"/>
        <v>0</v>
      </c>
      <c r="AT150" s="214">
        <f>IFERROR(VLOOKUP(B150,'3. PP Post Test vs Actuals'!$B$9:$B$26,1,FALSE),0)</f>
        <v>0</v>
      </c>
    </row>
    <row r="151" spans="1:46" x14ac:dyDescent="0.25">
      <c r="A151" s="231" t="s">
        <v>1938</v>
      </c>
      <c r="B151" s="231" t="str">
        <f t="shared" si="12"/>
        <v>251900A</v>
      </c>
      <c r="C151" s="233" t="str">
        <f>IFERROR(VLOOKUP(B151,'Projects FERCs'!$A$8:$B$290,2,FALSE),0)</f>
        <v>Structures &amp; Improv-New(Flag)</v>
      </c>
      <c r="D151" s="213" t="s">
        <v>1935</v>
      </c>
      <c r="E151" s="315" t="str">
        <f>IFERROR(VLOOKUP(B151,'Projects FERCs'!$A$8:$C$291,3,FALSE),0)</f>
        <v>Specific As-Builts</v>
      </c>
      <c r="F151" s="215">
        <v>20261231</v>
      </c>
      <c r="G151" s="149" t="str">
        <f t="shared" si="13"/>
        <v>12</v>
      </c>
      <c r="H151" s="149" t="str">
        <f t="shared" si="14"/>
        <v>31</v>
      </c>
      <c r="I151" s="149" t="str">
        <f t="shared" si="15"/>
        <v>2026</v>
      </c>
      <c r="J151" s="149" t="str">
        <f t="shared" si="16"/>
        <v>12/31/2026</v>
      </c>
      <c r="K151" s="218">
        <v>0</v>
      </c>
      <c r="L151" s="218">
        <v>0</v>
      </c>
      <c r="M151" s="218">
        <v>0</v>
      </c>
      <c r="N151" s="218">
        <v>0</v>
      </c>
      <c r="O151" s="218">
        <v>0</v>
      </c>
      <c r="P151" s="218">
        <v>0</v>
      </c>
      <c r="Q151" s="218">
        <v>0</v>
      </c>
      <c r="R151" s="218">
        <v>0</v>
      </c>
      <c r="S151" s="218">
        <v>0</v>
      </c>
      <c r="T151" s="218">
        <v>0</v>
      </c>
      <c r="U151" s="218">
        <v>1004.65</v>
      </c>
      <c r="V151" s="218">
        <v>0</v>
      </c>
      <c r="W151" s="218">
        <v>1004.65</v>
      </c>
      <c r="X151" s="218">
        <v>0</v>
      </c>
      <c r="Y151" s="218">
        <v>0</v>
      </c>
      <c r="Z151" s="218">
        <v>8190.35</v>
      </c>
      <c r="AA151" s="218">
        <v>0</v>
      </c>
      <c r="AB151" s="218">
        <v>0</v>
      </c>
      <c r="AC151" s="218">
        <v>0</v>
      </c>
      <c r="AD151" s="218">
        <v>0</v>
      </c>
      <c r="AE151" s="218">
        <v>177357.02999999997</v>
      </c>
      <c r="AF151" s="218">
        <v>0</v>
      </c>
      <c r="AG151" s="218">
        <v>0</v>
      </c>
      <c r="AH151" s="218">
        <v>0</v>
      </c>
      <c r="AI151" s="218">
        <v>0</v>
      </c>
      <c r="AJ151" s="218">
        <v>0</v>
      </c>
      <c r="AK151" s="218">
        <v>0</v>
      </c>
      <c r="AL151" s="218">
        <v>0</v>
      </c>
      <c r="AM151" s="218">
        <v>0</v>
      </c>
      <c r="AN151" s="218">
        <v>0</v>
      </c>
      <c r="AO151" s="218">
        <v>0</v>
      </c>
      <c r="AP151" s="218">
        <v>0</v>
      </c>
      <c r="AQ151" s="218">
        <v>0</v>
      </c>
      <c r="AR151" s="218">
        <v>0</v>
      </c>
      <c r="AS151" s="218">
        <f t="shared" si="17"/>
        <v>0</v>
      </c>
      <c r="AT151" s="214">
        <f>IFERROR(VLOOKUP(B151,'3. PP Post Test vs Actuals'!$B$9:$B$26,1,FALSE),0)</f>
        <v>0</v>
      </c>
    </row>
    <row r="152" spans="1:46" x14ac:dyDescent="0.25">
      <c r="A152" s="231" t="s">
        <v>1939</v>
      </c>
      <c r="B152" s="231" t="str">
        <f t="shared" si="12"/>
        <v>252900A</v>
      </c>
      <c r="C152" s="233" t="str">
        <f>IFERROR(VLOOKUP(B152,'Projects FERCs'!$A$8:$B$290,2,FALSE),0)</f>
        <v>Struct &amp; Improv-New (King)</v>
      </c>
      <c r="D152" s="213" t="s">
        <v>1935</v>
      </c>
      <c r="E152" s="315" t="str">
        <f>IFERROR(VLOOKUP(B152,'Projects FERCs'!$A$8:$C$291,3,FALSE),0)</f>
        <v>Specific As-Builts</v>
      </c>
      <c r="F152" s="215">
        <v>20251231</v>
      </c>
      <c r="G152" s="149" t="str">
        <f t="shared" si="13"/>
        <v>12</v>
      </c>
      <c r="H152" s="149" t="str">
        <f t="shared" si="14"/>
        <v>31</v>
      </c>
      <c r="I152" s="149" t="str">
        <f t="shared" si="15"/>
        <v>2025</v>
      </c>
      <c r="J152" s="149" t="str">
        <f t="shared" si="16"/>
        <v>12/31/2025</v>
      </c>
      <c r="K152" s="218">
        <v>0</v>
      </c>
      <c r="L152" s="218">
        <v>7101.29</v>
      </c>
      <c r="M152" s="218">
        <v>0</v>
      </c>
      <c r="N152" s="218">
        <v>0</v>
      </c>
      <c r="O152" s="218">
        <v>0</v>
      </c>
      <c r="P152" s="218">
        <v>0</v>
      </c>
      <c r="Q152" s="218">
        <v>0</v>
      </c>
      <c r="R152" s="218">
        <v>1133.33</v>
      </c>
      <c r="S152" s="218">
        <v>0</v>
      </c>
      <c r="T152" s="218">
        <v>0</v>
      </c>
      <c r="U152" s="218">
        <v>1244</v>
      </c>
      <c r="V152" s="218">
        <v>123.9</v>
      </c>
      <c r="W152" s="218">
        <v>9602.5199999999986</v>
      </c>
      <c r="X152" s="218">
        <v>0</v>
      </c>
      <c r="Y152" s="218">
        <v>0</v>
      </c>
      <c r="Z152" s="218">
        <v>0</v>
      </c>
      <c r="AA152" s="218">
        <v>0</v>
      </c>
      <c r="AB152" s="218">
        <v>0</v>
      </c>
      <c r="AC152" s="218">
        <v>0</v>
      </c>
      <c r="AD152" s="218">
        <v>0</v>
      </c>
      <c r="AE152" s="218">
        <v>0</v>
      </c>
      <c r="AF152" s="218">
        <v>0</v>
      </c>
      <c r="AG152" s="218">
        <v>0</v>
      </c>
      <c r="AH152" s="218">
        <v>0</v>
      </c>
      <c r="AI152" s="218">
        <v>0</v>
      </c>
      <c r="AJ152" s="218">
        <v>0</v>
      </c>
      <c r="AK152" s="218">
        <v>0</v>
      </c>
      <c r="AL152" s="218">
        <v>0</v>
      </c>
      <c r="AM152" s="218">
        <v>0</v>
      </c>
      <c r="AN152" s="218">
        <v>0</v>
      </c>
      <c r="AO152" s="218">
        <v>0</v>
      </c>
      <c r="AP152" s="218">
        <v>0</v>
      </c>
      <c r="AQ152" s="218">
        <v>0</v>
      </c>
      <c r="AR152" s="218">
        <v>0</v>
      </c>
      <c r="AS152" s="218">
        <f t="shared" si="17"/>
        <v>0</v>
      </c>
      <c r="AT152" s="214">
        <f>IFERROR(VLOOKUP(B152,'3. PP Post Test vs Actuals'!$B$9:$B$26,1,FALSE),0)</f>
        <v>0</v>
      </c>
    </row>
    <row r="153" spans="1:46" x14ac:dyDescent="0.25">
      <c r="A153" s="231" t="s">
        <v>1940</v>
      </c>
      <c r="B153" s="231" t="str">
        <f t="shared" si="12"/>
        <v>253900A</v>
      </c>
      <c r="C153" s="233" t="str">
        <f>IFERROR(VLOOKUP(B153,'Projects FERCs'!$A$8:$B$290,2,FALSE),0)</f>
        <v>Struct &amp; Improv - New (Pres)</v>
      </c>
      <c r="D153" s="213" t="s">
        <v>1935</v>
      </c>
      <c r="E153" s="315" t="str">
        <f>IFERROR(VLOOKUP(B153,'Projects FERCs'!$A$8:$C$291,3,FALSE),0)</f>
        <v>Specific As-Builts</v>
      </c>
      <c r="F153" s="215">
        <v>20231213</v>
      </c>
      <c r="G153" s="149" t="str">
        <f t="shared" si="13"/>
        <v>12</v>
      </c>
      <c r="H153" s="149" t="str">
        <f t="shared" si="14"/>
        <v>13</v>
      </c>
      <c r="I153" s="149" t="str">
        <f t="shared" si="15"/>
        <v>2023</v>
      </c>
      <c r="J153" s="149" t="str">
        <f t="shared" si="16"/>
        <v>12/13/2023</v>
      </c>
      <c r="K153" s="218">
        <v>-766.69</v>
      </c>
      <c r="L153" s="218">
        <v>0</v>
      </c>
      <c r="M153" s="218">
        <v>0</v>
      </c>
      <c r="N153" s="218">
        <v>0</v>
      </c>
      <c r="O153" s="218">
        <v>7395.07</v>
      </c>
      <c r="P153" s="218">
        <v>0</v>
      </c>
      <c r="Q153" s="218">
        <v>14332.87</v>
      </c>
      <c r="R153" s="218">
        <v>0</v>
      </c>
      <c r="S153" s="218">
        <v>0</v>
      </c>
      <c r="T153" s="218">
        <v>25319.97</v>
      </c>
      <c r="U153" s="218">
        <v>-5.92</v>
      </c>
      <c r="V153" s="218">
        <v>24500</v>
      </c>
      <c r="W153" s="218">
        <v>70775.3</v>
      </c>
      <c r="X153" s="218">
        <v>0</v>
      </c>
      <c r="Y153" s="218">
        <v>4079.36</v>
      </c>
      <c r="Z153" s="218">
        <v>0</v>
      </c>
      <c r="AA153" s="218">
        <v>70000</v>
      </c>
      <c r="AB153" s="218">
        <v>0</v>
      </c>
      <c r="AC153" s="218">
        <v>8550</v>
      </c>
      <c r="AD153" s="218">
        <v>0</v>
      </c>
      <c r="AE153" s="218">
        <v>0</v>
      </c>
      <c r="AF153" s="218">
        <v>0</v>
      </c>
      <c r="AG153" s="218">
        <v>8550</v>
      </c>
      <c r="AH153" s="218">
        <v>0</v>
      </c>
      <c r="AI153" s="218">
        <v>0</v>
      </c>
      <c r="AJ153" s="218">
        <v>0</v>
      </c>
      <c r="AK153" s="218">
        <v>0</v>
      </c>
      <c r="AL153" s="218">
        <v>87100</v>
      </c>
      <c r="AM153" s="218">
        <v>0</v>
      </c>
      <c r="AN153" s="218">
        <v>0</v>
      </c>
      <c r="AO153" s="218">
        <v>0</v>
      </c>
      <c r="AP153" s="218">
        <v>2892.75</v>
      </c>
      <c r="AQ153" s="218">
        <v>2892.75</v>
      </c>
      <c r="AR153" s="218">
        <v>2892.75</v>
      </c>
      <c r="AS153" s="218">
        <f t="shared" si="17"/>
        <v>8678.25</v>
      </c>
      <c r="AT153" s="214">
        <f>IFERROR(VLOOKUP(B153,'3. PP Post Test vs Actuals'!$B$9:$B$26,1,FALSE),0)</f>
        <v>0</v>
      </c>
    </row>
    <row r="154" spans="1:46" x14ac:dyDescent="0.25">
      <c r="A154" s="231" t="s">
        <v>1941</v>
      </c>
      <c r="B154" s="231" t="str">
        <f t="shared" si="12"/>
        <v>253901A</v>
      </c>
      <c r="C154" s="233" t="str">
        <f>IFERROR(VLOOKUP(B154,'Projects FERCs'!$A$8:$B$290,2,FALSE),0)</f>
        <v>UNSG Training Facility</v>
      </c>
      <c r="D154" s="213" t="s">
        <v>1935</v>
      </c>
      <c r="E154" s="315" t="str">
        <f>IFERROR(VLOOKUP(B154,'Projects FERCs'!$A$8:$C$291,3,FALSE),0)</f>
        <v>Specific As-Builts</v>
      </c>
      <c r="F154" s="215">
        <v>20241231</v>
      </c>
      <c r="G154" s="149" t="str">
        <f t="shared" si="13"/>
        <v>12</v>
      </c>
      <c r="H154" s="149" t="str">
        <f t="shared" si="14"/>
        <v>31</v>
      </c>
      <c r="I154" s="149" t="str">
        <f t="shared" si="15"/>
        <v>2024</v>
      </c>
      <c r="J154" s="149" t="str">
        <f t="shared" si="16"/>
        <v>12/31/2024</v>
      </c>
      <c r="K154" s="218">
        <v>0</v>
      </c>
      <c r="L154" s="218">
        <v>0</v>
      </c>
      <c r="M154" s="218">
        <v>0</v>
      </c>
      <c r="N154" s="218">
        <v>0</v>
      </c>
      <c r="O154" s="218">
        <v>0</v>
      </c>
      <c r="P154" s="218">
        <v>0</v>
      </c>
      <c r="Q154" s="218">
        <v>0</v>
      </c>
      <c r="R154" s="218">
        <v>0</v>
      </c>
      <c r="S154" s="218">
        <v>0</v>
      </c>
      <c r="T154" s="218">
        <v>0</v>
      </c>
      <c r="U154" s="218">
        <v>0</v>
      </c>
      <c r="V154" s="218">
        <v>7684862.46</v>
      </c>
      <c r="W154" s="218">
        <v>7684862.46</v>
      </c>
      <c r="X154" s="218">
        <v>22573.98</v>
      </c>
      <c r="Y154" s="218">
        <v>137725.18</v>
      </c>
      <c r="Z154" s="218">
        <v>154667.95000000001</v>
      </c>
      <c r="AA154" s="218">
        <v>0</v>
      </c>
      <c r="AB154" s="218">
        <v>0</v>
      </c>
      <c r="AC154" s="218">
        <v>0</v>
      </c>
      <c r="AD154" s="218">
        <v>0</v>
      </c>
      <c r="AE154" s="218">
        <v>157688.438723826</v>
      </c>
      <c r="AF154" s="218">
        <v>0</v>
      </c>
      <c r="AG154" s="218">
        <v>0</v>
      </c>
      <c r="AH154" s="218">
        <v>0</v>
      </c>
      <c r="AI154" s="218">
        <v>0</v>
      </c>
      <c r="AJ154" s="218">
        <v>0</v>
      </c>
      <c r="AK154" s="218">
        <v>161400.8576255599</v>
      </c>
      <c r="AL154" s="218">
        <v>161400.8576255599</v>
      </c>
      <c r="AM154" s="218">
        <v>0</v>
      </c>
      <c r="AN154" s="218">
        <v>0</v>
      </c>
      <c r="AO154" s="218">
        <v>0</v>
      </c>
      <c r="AP154" s="218">
        <v>0</v>
      </c>
      <c r="AQ154" s="218">
        <v>0</v>
      </c>
      <c r="AR154" s="218">
        <v>0</v>
      </c>
      <c r="AS154" s="218">
        <f t="shared" si="17"/>
        <v>161400.8576255599</v>
      </c>
      <c r="AT154" s="214">
        <f>IFERROR(VLOOKUP(B154,'3. PP Post Test vs Actuals'!$B$9:$B$26,1,FALSE),0)</f>
        <v>0</v>
      </c>
    </row>
    <row r="155" spans="1:46" x14ac:dyDescent="0.25">
      <c r="A155" s="231" t="s">
        <v>1942</v>
      </c>
      <c r="B155" s="231" t="str">
        <f t="shared" si="12"/>
        <v>255900A</v>
      </c>
      <c r="C155" s="233" t="str">
        <f>IFERROR(VLOOKUP(B155,'Projects FERCs'!$A$8:$B$290,2,FALSE),0)</f>
        <v>Struct &amp; Improv- New (Verde)</v>
      </c>
      <c r="D155" s="213" t="s">
        <v>1935</v>
      </c>
      <c r="E155" s="315" t="str">
        <f>IFERROR(VLOOKUP(B155,'Projects FERCs'!$A$8:$C$291,3,FALSE),0)</f>
        <v>Specific As-Builts</v>
      </c>
      <c r="F155" s="215">
        <v>20261231</v>
      </c>
      <c r="G155" s="149" t="str">
        <f t="shared" si="13"/>
        <v>12</v>
      </c>
      <c r="H155" s="149" t="str">
        <f t="shared" si="14"/>
        <v>31</v>
      </c>
      <c r="I155" s="149" t="str">
        <f t="shared" si="15"/>
        <v>2026</v>
      </c>
      <c r="J155" s="149" t="str">
        <f t="shared" si="16"/>
        <v>12/31/2026</v>
      </c>
      <c r="K155" s="218">
        <v>0</v>
      </c>
      <c r="L155" s="218">
        <v>0</v>
      </c>
      <c r="M155" s="218">
        <v>0</v>
      </c>
      <c r="N155" s="218">
        <v>22410.2</v>
      </c>
      <c r="O155" s="218">
        <v>0</v>
      </c>
      <c r="P155" s="218">
        <v>4500</v>
      </c>
      <c r="Q155" s="218">
        <v>495.82</v>
      </c>
      <c r="R155" s="218">
        <v>0</v>
      </c>
      <c r="S155" s="218">
        <v>0</v>
      </c>
      <c r="T155" s="218">
        <v>0</v>
      </c>
      <c r="U155" s="218">
        <v>0</v>
      </c>
      <c r="V155" s="218">
        <v>0</v>
      </c>
      <c r="W155" s="218">
        <v>27406.02</v>
      </c>
      <c r="X155" s="218">
        <v>0</v>
      </c>
      <c r="Y155" s="218">
        <v>0</v>
      </c>
      <c r="Z155" s="218">
        <v>0</v>
      </c>
      <c r="AA155" s="218">
        <v>0</v>
      </c>
      <c r="AB155" s="218">
        <v>0</v>
      </c>
      <c r="AC155" s="218">
        <v>0</v>
      </c>
      <c r="AD155" s="218">
        <v>0</v>
      </c>
      <c r="AE155" s="218">
        <v>10150.495265489237</v>
      </c>
      <c r="AF155" s="218">
        <v>0</v>
      </c>
      <c r="AG155" s="218">
        <v>0</v>
      </c>
      <c r="AH155" s="218">
        <v>0</v>
      </c>
      <c r="AI155" s="218">
        <v>0</v>
      </c>
      <c r="AJ155" s="218">
        <v>0</v>
      </c>
      <c r="AK155" s="218">
        <v>0</v>
      </c>
      <c r="AL155" s="218">
        <v>0</v>
      </c>
      <c r="AM155" s="218">
        <v>0</v>
      </c>
      <c r="AN155" s="218">
        <v>0</v>
      </c>
      <c r="AO155" s="218">
        <v>0</v>
      </c>
      <c r="AP155" s="218">
        <v>0</v>
      </c>
      <c r="AQ155" s="218">
        <v>0</v>
      </c>
      <c r="AR155" s="218">
        <v>0</v>
      </c>
      <c r="AS155" s="218">
        <f t="shared" si="17"/>
        <v>0</v>
      </c>
      <c r="AT155" s="214">
        <f>IFERROR(VLOOKUP(B155,'3. PP Post Test vs Actuals'!$B$9:$B$26,1,FALSE),0)</f>
        <v>0</v>
      </c>
    </row>
    <row r="156" spans="1:46" x14ac:dyDescent="0.25">
      <c r="A156" s="231" t="s">
        <v>1943</v>
      </c>
      <c r="B156" s="231" t="str">
        <f t="shared" si="12"/>
        <v>255901A</v>
      </c>
      <c r="C156" s="233" t="str">
        <f>IFERROR(VLOOKUP(B156,'Projects FERCs'!$A$8:$B$290,2,FALSE),0)</f>
        <v>Verde District Office Building</v>
      </c>
      <c r="D156" s="213" t="s">
        <v>1935</v>
      </c>
      <c r="E156" s="315" t="str">
        <f>IFERROR(VLOOKUP(B156,'Projects FERCs'!$A$8:$C$291,3,FALSE),0)</f>
        <v>Specific As-Builts</v>
      </c>
      <c r="F156" s="215">
        <v>20230131</v>
      </c>
      <c r="G156" s="149" t="str">
        <f t="shared" si="13"/>
        <v>01</v>
      </c>
      <c r="H156" s="149" t="str">
        <f t="shared" si="14"/>
        <v>31</v>
      </c>
      <c r="I156" s="149" t="str">
        <f t="shared" si="15"/>
        <v>2023</v>
      </c>
      <c r="J156" s="149" t="str">
        <f t="shared" si="16"/>
        <v>01/31/2023</v>
      </c>
      <c r="K156" s="218">
        <v>76880.34</v>
      </c>
      <c r="L156" s="218">
        <v>1910.19</v>
      </c>
      <c r="M156" s="218">
        <v>90509.26</v>
      </c>
      <c r="N156" s="218">
        <v>10362.86</v>
      </c>
      <c r="O156" s="218">
        <v>5825.15</v>
      </c>
      <c r="P156" s="218">
        <v>-5114.62</v>
      </c>
      <c r="Q156" s="218">
        <v>0</v>
      </c>
      <c r="R156" s="218">
        <v>0</v>
      </c>
      <c r="S156" s="218">
        <v>-600</v>
      </c>
      <c r="T156" s="218">
        <v>0</v>
      </c>
      <c r="U156" s="218">
        <v>0</v>
      </c>
      <c r="V156" s="218">
        <v>0</v>
      </c>
      <c r="W156" s="218">
        <v>179773.18</v>
      </c>
      <c r="X156" s="218">
        <v>0</v>
      </c>
      <c r="Y156" s="218">
        <v>0</v>
      </c>
      <c r="Z156" s="218">
        <v>0</v>
      </c>
      <c r="AA156" s="218">
        <v>0</v>
      </c>
      <c r="AB156" s="218">
        <v>0</v>
      </c>
      <c r="AC156" s="218">
        <v>0</v>
      </c>
      <c r="AD156" s="218">
        <v>0</v>
      </c>
      <c r="AE156" s="218">
        <v>0</v>
      </c>
      <c r="AF156" s="218">
        <v>0</v>
      </c>
      <c r="AG156" s="218">
        <v>0</v>
      </c>
      <c r="AH156" s="218">
        <v>0</v>
      </c>
      <c r="AI156" s="218">
        <v>0</v>
      </c>
      <c r="AJ156" s="218">
        <v>0</v>
      </c>
      <c r="AK156" s="218">
        <v>0</v>
      </c>
      <c r="AL156" s="218">
        <v>0</v>
      </c>
      <c r="AM156" s="218">
        <v>0</v>
      </c>
      <c r="AN156" s="218">
        <v>0</v>
      </c>
      <c r="AO156" s="218">
        <v>0</v>
      </c>
      <c r="AP156" s="218">
        <v>0</v>
      </c>
      <c r="AQ156" s="218">
        <v>0</v>
      </c>
      <c r="AR156" s="218">
        <v>0</v>
      </c>
      <c r="AS156" s="218">
        <f t="shared" si="17"/>
        <v>0</v>
      </c>
      <c r="AT156" s="214">
        <f>IFERROR(VLOOKUP(B156,'3. PP Post Test vs Actuals'!$B$9:$B$26,1,FALSE),0)</f>
        <v>0</v>
      </c>
    </row>
    <row r="157" spans="1:46" x14ac:dyDescent="0.25">
      <c r="A157" s="231" t="s">
        <v>1944</v>
      </c>
      <c r="B157" s="231" t="str">
        <f t="shared" si="12"/>
        <v>257901A</v>
      </c>
      <c r="C157" s="233" t="str">
        <f>IFERROR(VLOOKUP(B157,'Projects FERCs'!$A$8:$B$290,2,FALSE),0)</f>
        <v>Show Low District Office Bldg</v>
      </c>
      <c r="D157" s="213" t="s">
        <v>1935</v>
      </c>
      <c r="E157" s="315" t="str">
        <f>IFERROR(VLOOKUP(B157,'Projects FERCs'!$A$8:$C$291,3,FALSE),0)</f>
        <v>Specific As-Builts</v>
      </c>
      <c r="F157" s="215">
        <v>20291231</v>
      </c>
      <c r="G157" s="149" t="str">
        <f t="shared" si="13"/>
        <v>12</v>
      </c>
      <c r="H157" s="149" t="str">
        <f t="shared" si="14"/>
        <v>31</v>
      </c>
      <c r="I157" s="149" t="str">
        <f t="shared" si="15"/>
        <v>2029</v>
      </c>
      <c r="J157" s="149" t="str">
        <f t="shared" si="16"/>
        <v>12/31/2029</v>
      </c>
      <c r="K157" s="218">
        <v>0</v>
      </c>
      <c r="L157" s="218">
        <v>0</v>
      </c>
      <c r="M157" s="218">
        <v>0</v>
      </c>
      <c r="N157" s="218">
        <v>0</v>
      </c>
      <c r="O157" s="218">
        <v>0</v>
      </c>
      <c r="P157" s="218">
        <v>0</v>
      </c>
      <c r="Q157" s="218">
        <v>0</v>
      </c>
      <c r="R157" s="218">
        <v>0</v>
      </c>
      <c r="S157" s="218">
        <v>0</v>
      </c>
      <c r="T157" s="218">
        <v>0</v>
      </c>
      <c r="U157" s="218">
        <v>0</v>
      </c>
      <c r="V157" s="218">
        <v>0</v>
      </c>
      <c r="W157" s="218">
        <v>0</v>
      </c>
      <c r="X157" s="218">
        <v>0</v>
      </c>
      <c r="Y157" s="218">
        <v>0</v>
      </c>
      <c r="Z157" s="218">
        <v>0</v>
      </c>
      <c r="AA157" s="218">
        <v>0</v>
      </c>
      <c r="AB157" s="218">
        <v>0</v>
      </c>
      <c r="AC157" s="218">
        <v>0</v>
      </c>
      <c r="AD157" s="218">
        <v>0</v>
      </c>
      <c r="AE157" s="218">
        <v>0</v>
      </c>
      <c r="AF157" s="218">
        <v>0</v>
      </c>
      <c r="AG157" s="218">
        <v>0</v>
      </c>
      <c r="AH157" s="218">
        <v>0</v>
      </c>
      <c r="AI157" s="218">
        <v>0</v>
      </c>
      <c r="AJ157" s="218">
        <v>0</v>
      </c>
      <c r="AK157" s="218">
        <v>0</v>
      </c>
      <c r="AL157" s="218">
        <v>0</v>
      </c>
      <c r="AM157" s="218">
        <v>0</v>
      </c>
      <c r="AN157" s="218">
        <v>0</v>
      </c>
      <c r="AO157" s="218">
        <v>0</v>
      </c>
      <c r="AP157" s="218">
        <v>0</v>
      </c>
      <c r="AQ157" s="218">
        <v>0</v>
      </c>
      <c r="AR157" s="218">
        <v>0</v>
      </c>
      <c r="AS157" s="218">
        <f t="shared" si="17"/>
        <v>0</v>
      </c>
      <c r="AT157" s="214">
        <f>IFERROR(VLOOKUP(B157,'3. PP Post Test vs Actuals'!$B$9:$B$26,1,FALSE),0)</f>
        <v>0</v>
      </c>
    </row>
    <row r="158" spans="1:46" x14ac:dyDescent="0.25">
      <c r="A158" s="231" t="s">
        <v>1945</v>
      </c>
      <c r="B158" s="231" t="str">
        <f t="shared" si="12"/>
        <v>257902A</v>
      </c>
      <c r="C158" s="233" t="str">
        <f>IFERROR(VLOOKUP(B158,'Projects FERCs'!$A$8:$B$290,2,FALSE),0)</f>
        <v>Winslow Field Office Building</v>
      </c>
      <c r="D158" s="213" t="s">
        <v>1935</v>
      </c>
      <c r="E158" s="315" t="str">
        <f>IFERROR(VLOOKUP(B158,'Projects FERCs'!$A$8:$C$291,3,FALSE),0)</f>
        <v>Specific As-Builts</v>
      </c>
      <c r="F158" s="215">
        <v>20291231</v>
      </c>
      <c r="G158" s="149" t="str">
        <f t="shared" si="13"/>
        <v>12</v>
      </c>
      <c r="H158" s="149" t="str">
        <f t="shared" si="14"/>
        <v>31</v>
      </c>
      <c r="I158" s="149" t="str">
        <f t="shared" si="15"/>
        <v>2029</v>
      </c>
      <c r="J158" s="149" t="str">
        <f t="shared" si="16"/>
        <v>12/31/2029</v>
      </c>
      <c r="K158" s="218">
        <v>0</v>
      </c>
      <c r="L158" s="218">
        <v>0</v>
      </c>
      <c r="M158" s="218">
        <v>0</v>
      </c>
      <c r="N158" s="218">
        <v>0</v>
      </c>
      <c r="O158" s="218">
        <v>0</v>
      </c>
      <c r="P158" s="218">
        <v>0</v>
      </c>
      <c r="Q158" s="218">
        <v>0</v>
      </c>
      <c r="R158" s="218">
        <v>0</v>
      </c>
      <c r="S158" s="218">
        <v>0</v>
      </c>
      <c r="T158" s="218">
        <v>0</v>
      </c>
      <c r="U158" s="218">
        <v>0</v>
      </c>
      <c r="V158" s="218">
        <v>0</v>
      </c>
      <c r="W158" s="218">
        <v>0</v>
      </c>
      <c r="X158" s="218">
        <v>0</v>
      </c>
      <c r="Y158" s="218">
        <v>0</v>
      </c>
      <c r="Z158" s="218">
        <v>0</v>
      </c>
      <c r="AA158" s="218">
        <v>0</v>
      </c>
      <c r="AB158" s="218">
        <v>0</v>
      </c>
      <c r="AC158" s="218">
        <v>0</v>
      </c>
      <c r="AD158" s="218">
        <v>0</v>
      </c>
      <c r="AE158" s="218">
        <v>0</v>
      </c>
      <c r="AF158" s="218">
        <v>0</v>
      </c>
      <c r="AG158" s="218">
        <v>0</v>
      </c>
      <c r="AH158" s="218">
        <v>0</v>
      </c>
      <c r="AI158" s="218">
        <v>0</v>
      </c>
      <c r="AJ158" s="218">
        <v>0</v>
      </c>
      <c r="AK158" s="218">
        <v>0</v>
      </c>
      <c r="AL158" s="218">
        <v>0</v>
      </c>
      <c r="AM158" s="218">
        <v>0</v>
      </c>
      <c r="AN158" s="218">
        <v>0</v>
      </c>
      <c r="AO158" s="218">
        <v>0</v>
      </c>
      <c r="AP158" s="218">
        <v>0</v>
      </c>
      <c r="AQ158" s="218">
        <v>0</v>
      </c>
      <c r="AR158" s="218">
        <v>0</v>
      </c>
      <c r="AS158" s="218">
        <f t="shared" si="17"/>
        <v>0</v>
      </c>
      <c r="AT158" s="214">
        <f>IFERROR(VLOOKUP(B158,'3. PP Post Test vs Actuals'!$B$9:$B$26,1,FALSE),0)</f>
        <v>0</v>
      </c>
    </row>
    <row r="159" spans="1:46" x14ac:dyDescent="0.25">
      <c r="A159" s="232" t="s">
        <v>1946</v>
      </c>
      <c r="B159" s="233" t="str">
        <f t="shared" si="12"/>
        <v>FBOGFAC</v>
      </c>
      <c r="C159" s="233">
        <f>IFERROR(VLOOKUP(B159,'Projects FERCs'!$A$8:$B$290,2,FALSE),0)</f>
        <v>0</v>
      </c>
      <c r="D159" s="232" t="s">
        <v>1935</v>
      </c>
      <c r="E159" s="316">
        <f>IFERROR(VLOOKUP(B159,'Projects FERCs'!$A$8:$C$291,3,FALSE),0)</f>
        <v>0</v>
      </c>
      <c r="F159" s="220"/>
      <c r="G159" s="149"/>
      <c r="H159" s="149"/>
      <c r="I159" s="149"/>
      <c r="J159" s="149"/>
      <c r="K159" s="222">
        <v>0</v>
      </c>
      <c r="L159" s="222">
        <v>0</v>
      </c>
      <c r="M159" s="222">
        <v>0</v>
      </c>
      <c r="N159" s="222">
        <v>0</v>
      </c>
      <c r="O159" s="222">
        <v>0</v>
      </c>
      <c r="P159" s="222">
        <v>0</v>
      </c>
      <c r="Q159" s="222">
        <v>0</v>
      </c>
      <c r="R159" s="222">
        <v>0</v>
      </c>
      <c r="S159" s="222">
        <v>0</v>
      </c>
      <c r="T159" s="222">
        <v>0</v>
      </c>
      <c r="U159" s="222">
        <v>0</v>
      </c>
      <c r="V159" s="222">
        <v>0</v>
      </c>
      <c r="W159" s="222">
        <v>0</v>
      </c>
      <c r="X159" s="222">
        <v>0</v>
      </c>
      <c r="Y159" s="222">
        <v>0</v>
      </c>
      <c r="Z159" s="222">
        <v>0</v>
      </c>
      <c r="AA159" s="222">
        <v>0</v>
      </c>
      <c r="AB159" s="222">
        <v>0</v>
      </c>
      <c r="AC159" s="222">
        <v>0</v>
      </c>
      <c r="AD159" s="222">
        <v>0</v>
      </c>
      <c r="AE159" s="222">
        <v>0</v>
      </c>
      <c r="AF159" s="222">
        <v>0</v>
      </c>
      <c r="AG159" s="222">
        <v>0</v>
      </c>
      <c r="AH159" s="222">
        <v>0</v>
      </c>
      <c r="AI159" s="222">
        <v>0</v>
      </c>
      <c r="AJ159" s="222">
        <v>0</v>
      </c>
      <c r="AK159" s="222">
        <v>0</v>
      </c>
      <c r="AL159" s="222">
        <v>0</v>
      </c>
      <c r="AM159" s="222">
        <v>0</v>
      </c>
      <c r="AN159" s="222">
        <v>0</v>
      </c>
      <c r="AO159" s="222">
        <v>0</v>
      </c>
      <c r="AP159" s="222">
        <v>0</v>
      </c>
      <c r="AQ159" s="222">
        <v>0</v>
      </c>
      <c r="AR159" s="222">
        <v>0</v>
      </c>
      <c r="AS159" s="222">
        <f t="shared" si="17"/>
        <v>0</v>
      </c>
      <c r="AT159" s="235">
        <f>IFERROR(VLOOKUP(B159,'3. PP Post Test vs Actuals'!$B$9:$B$26,1,FALSE),0)</f>
        <v>0</v>
      </c>
    </row>
    <row r="160" spans="1:46" s="239" customFormat="1" x14ac:dyDescent="0.25">
      <c r="A160" s="236" t="s">
        <v>1935</v>
      </c>
      <c r="B160" s="237"/>
      <c r="C160" s="237">
        <f>IFERROR(VLOOKUP(B160,'Projects FERCs'!$A$8:$B$290,2,FALSE),0)</f>
        <v>0</v>
      </c>
      <c r="D160" s="236"/>
      <c r="E160" s="317">
        <f>IFERROR(VLOOKUP(B160,'Projects FERCs'!$A$8:$C$291,3,FALSE),0)</f>
        <v>0</v>
      </c>
      <c r="F160" s="224"/>
      <c r="G160" s="148"/>
      <c r="H160" s="148"/>
      <c r="I160" s="148"/>
      <c r="J160" s="148"/>
      <c r="K160" s="225">
        <v>76113.649999999994</v>
      </c>
      <c r="L160" s="225">
        <v>9011.48</v>
      </c>
      <c r="M160" s="225">
        <v>90509.26</v>
      </c>
      <c r="N160" s="225">
        <v>32773.06</v>
      </c>
      <c r="O160" s="225">
        <v>13220.22</v>
      </c>
      <c r="P160" s="225">
        <v>-614.61999999999989</v>
      </c>
      <c r="Q160" s="225">
        <v>14828.69</v>
      </c>
      <c r="R160" s="225">
        <v>1133.33</v>
      </c>
      <c r="S160" s="225">
        <v>-600</v>
      </c>
      <c r="T160" s="225">
        <v>41505.490000000005</v>
      </c>
      <c r="U160" s="225">
        <v>2242.73</v>
      </c>
      <c r="V160" s="225">
        <v>7709486.3600000003</v>
      </c>
      <c r="W160" s="225">
        <v>7989609.6500000004</v>
      </c>
      <c r="X160" s="225">
        <v>22573.98</v>
      </c>
      <c r="Y160" s="225">
        <v>155554.53999999998</v>
      </c>
      <c r="Z160" s="225">
        <v>162858.30000000002</v>
      </c>
      <c r="AA160" s="225">
        <v>95000</v>
      </c>
      <c r="AB160" s="225">
        <v>0</v>
      </c>
      <c r="AC160" s="225">
        <v>8550</v>
      </c>
      <c r="AD160" s="225">
        <v>0</v>
      </c>
      <c r="AE160" s="225">
        <v>345195.96398931521</v>
      </c>
      <c r="AF160" s="225">
        <v>0</v>
      </c>
      <c r="AG160" s="225">
        <v>8550</v>
      </c>
      <c r="AH160" s="225">
        <v>0</v>
      </c>
      <c r="AI160" s="225">
        <v>0</v>
      </c>
      <c r="AJ160" s="225">
        <v>0</v>
      </c>
      <c r="AK160" s="225">
        <v>161400.8576255599</v>
      </c>
      <c r="AL160" s="225">
        <v>273500.8576255599</v>
      </c>
      <c r="AM160" s="225">
        <v>0</v>
      </c>
      <c r="AN160" s="225">
        <v>0</v>
      </c>
      <c r="AO160" s="225">
        <v>0</v>
      </c>
      <c r="AP160" s="225">
        <v>2892.75</v>
      </c>
      <c r="AQ160" s="225">
        <v>2892.75</v>
      </c>
      <c r="AR160" s="225">
        <v>2892.75</v>
      </c>
      <c r="AS160" s="225">
        <f t="shared" si="17"/>
        <v>170079.1076255599</v>
      </c>
      <c r="AT160" s="238">
        <f>IFERROR(VLOOKUP(B160,'3. PP Post Test vs Actuals'!$B$9:$B$26,1,FALSE),0)</f>
        <v>0</v>
      </c>
    </row>
    <row r="161" spans="1:46" x14ac:dyDescent="0.25">
      <c r="A161" s="241" t="s">
        <v>1947</v>
      </c>
      <c r="B161" s="241" t="str">
        <f t="shared" si="12"/>
        <v>253902A</v>
      </c>
      <c r="C161" s="233">
        <f>IFERROR(VLOOKUP(B161,'Projects FERCs'!$A$8:$B$290,2,FALSE),0)</f>
        <v>0</v>
      </c>
      <c r="D161" s="234" t="s">
        <v>1948</v>
      </c>
      <c r="E161" s="316">
        <f>IFERROR(VLOOKUP(B161,'Projects FERCs'!$A$8:$C$291,3,FALSE),0)</f>
        <v>0</v>
      </c>
      <c r="F161" s="361">
        <v>20211031</v>
      </c>
      <c r="G161" s="149" t="str">
        <f t="shared" si="13"/>
        <v>10</v>
      </c>
      <c r="H161" s="149" t="str">
        <f t="shared" si="14"/>
        <v>31</v>
      </c>
      <c r="I161" s="149" t="str">
        <f t="shared" si="15"/>
        <v>2021</v>
      </c>
      <c r="J161" s="149" t="str">
        <f t="shared" si="16"/>
        <v>10/31/2021</v>
      </c>
      <c r="K161" s="369">
        <v>0</v>
      </c>
      <c r="L161" s="369">
        <v>0</v>
      </c>
      <c r="M161" s="369">
        <v>0</v>
      </c>
      <c r="N161" s="369">
        <v>0</v>
      </c>
      <c r="O161" s="369">
        <v>0</v>
      </c>
      <c r="P161" s="369">
        <v>0</v>
      </c>
      <c r="Q161" s="369">
        <v>0</v>
      </c>
      <c r="R161" s="369">
        <v>0</v>
      </c>
      <c r="S161" s="369">
        <v>0</v>
      </c>
      <c r="T161" s="369">
        <v>0</v>
      </c>
      <c r="U161" s="369">
        <v>0</v>
      </c>
      <c r="V161" s="369">
        <v>0</v>
      </c>
      <c r="W161" s="369">
        <v>0</v>
      </c>
      <c r="X161" s="369">
        <v>0</v>
      </c>
      <c r="Y161" s="369">
        <v>0</v>
      </c>
      <c r="Z161" s="369">
        <v>0</v>
      </c>
      <c r="AA161" s="369">
        <v>0</v>
      </c>
      <c r="AB161" s="369">
        <v>0</v>
      </c>
      <c r="AC161" s="369">
        <v>0</v>
      </c>
      <c r="AD161" s="369">
        <v>0</v>
      </c>
      <c r="AE161" s="369">
        <v>0</v>
      </c>
      <c r="AF161" s="369">
        <v>0</v>
      </c>
      <c r="AG161" s="369">
        <v>0</v>
      </c>
      <c r="AH161" s="369">
        <v>0</v>
      </c>
      <c r="AI161" s="369">
        <v>0</v>
      </c>
      <c r="AJ161" s="369">
        <v>0</v>
      </c>
      <c r="AK161" s="369">
        <v>0</v>
      </c>
      <c r="AL161" s="369">
        <v>0</v>
      </c>
      <c r="AM161" s="369">
        <v>0</v>
      </c>
      <c r="AN161" s="369">
        <v>0</v>
      </c>
      <c r="AO161" s="369">
        <v>0</v>
      </c>
      <c r="AP161" s="369">
        <v>0</v>
      </c>
      <c r="AQ161" s="369">
        <v>0</v>
      </c>
      <c r="AR161" s="369">
        <v>0</v>
      </c>
      <c r="AS161" s="369">
        <f t="shared" si="17"/>
        <v>0</v>
      </c>
      <c r="AT161" s="242">
        <f>IFERROR(VLOOKUP(B161,'3. PP Post Test vs Actuals'!$B$9:$B$26,1,FALSE),0)</f>
        <v>0</v>
      </c>
    </row>
    <row r="162" spans="1:46" s="239" customFormat="1" x14ac:dyDescent="0.25">
      <c r="A162" s="243" t="s">
        <v>1948</v>
      </c>
      <c r="B162" s="237"/>
      <c r="C162" s="237">
        <f>IFERROR(VLOOKUP(B162,'Projects FERCs'!$A$8:$B$290,2,FALSE),0)</f>
        <v>0</v>
      </c>
      <c r="D162" s="243"/>
      <c r="E162" s="317">
        <f>IFERROR(VLOOKUP(B162,'Projects FERCs'!$A$8:$C$291,3,FALSE),0)</f>
        <v>0</v>
      </c>
      <c r="F162" s="362"/>
      <c r="G162" s="148"/>
      <c r="H162" s="148"/>
      <c r="I162" s="148"/>
      <c r="J162" s="148"/>
      <c r="K162" s="370">
        <v>0</v>
      </c>
      <c r="L162" s="370">
        <v>0</v>
      </c>
      <c r="M162" s="370">
        <v>0</v>
      </c>
      <c r="N162" s="370">
        <v>0</v>
      </c>
      <c r="O162" s="370">
        <v>0</v>
      </c>
      <c r="P162" s="370">
        <v>0</v>
      </c>
      <c r="Q162" s="370">
        <v>0</v>
      </c>
      <c r="R162" s="370">
        <v>0</v>
      </c>
      <c r="S162" s="370">
        <v>0</v>
      </c>
      <c r="T162" s="370">
        <v>0</v>
      </c>
      <c r="U162" s="370">
        <v>0</v>
      </c>
      <c r="V162" s="370">
        <v>0</v>
      </c>
      <c r="W162" s="370">
        <v>0</v>
      </c>
      <c r="X162" s="370">
        <v>0</v>
      </c>
      <c r="Y162" s="370">
        <v>0</v>
      </c>
      <c r="Z162" s="370">
        <v>0</v>
      </c>
      <c r="AA162" s="370">
        <v>0</v>
      </c>
      <c r="AB162" s="370">
        <v>0</v>
      </c>
      <c r="AC162" s="370">
        <v>0</v>
      </c>
      <c r="AD162" s="370">
        <v>0</v>
      </c>
      <c r="AE162" s="370">
        <v>0</v>
      </c>
      <c r="AF162" s="370">
        <v>0</v>
      </c>
      <c r="AG162" s="370">
        <v>0</v>
      </c>
      <c r="AH162" s="370">
        <v>0</v>
      </c>
      <c r="AI162" s="370">
        <v>0</v>
      </c>
      <c r="AJ162" s="370">
        <v>0</v>
      </c>
      <c r="AK162" s="370">
        <v>0</v>
      </c>
      <c r="AL162" s="370">
        <v>0</v>
      </c>
      <c r="AM162" s="370">
        <v>0</v>
      </c>
      <c r="AN162" s="370">
        <v>0</v>
      </c>
      <c r="AO162" s="370">
        <v>0</v>
      </c>
      <c r="AP162" s="370">
        <v>0</v>
      </c>
      <c r="AQ162" s="370">
        <v>0</v>
      </c>
      <c r="AR162" s="370">
        <v>0</v>
      </c>
      <c r="AS162" s="370">
        <f t="shared" si="17"/>
        <v>0</v>
      </c>
      <c r="AT162" s="238">
        <f>IFERROR(VLOOKUP(B162,'3. PP Post Test vs Actuals'!$B$9:$B$26,1,FALSE),0)</f>
        <v>0</v>
      </c>
    </row>
    <row r="163" spans="1:46" s="250" customFormat="1" x14ac:dyDescent="0.25">
      <c r="A163" s="247" t="s">
        <v>1949</v>
      </c>
      <c r="B163" s="254"/>
      <c r="C163" s="254">
        <f>IFERROR(VLOOKUP(B163,'Projects FERCs'!$A$8:$B$290,2,FALSE),0)</f>
        <v>0</v>
      </c>
      <c r="D163" s="247"/>
      <c r="E163" s="318">
        <f>IFERROR(VLOOKUP(B163,'Projects FERCs'!$A$8:$C$291,3,FALSE),0)</f>
        <v>0</v>
      </c>
      <c r="F163" s="363"/>
      <c r="G163" s="151"/>
      <c r="H163" s="151"/>
      <c r="I163" s="151"/>
      <c r="J163" s="151"/>
      <c r="K163" s="371">
        <v>1318361.0499999998</v>
      </c>
      <c r="L163" s="371">
        <v>1660596.48</v>
      </c>
      <c r="M163" s="371">
        <v>2777631.8800000004</v>
      </c>
      <c r="N163" s="371">
        <v>1333887.9300000002</v>
      </c>
      <c r="O163" s="371">
        <v>2454818.3600000008</v>
      </c>
      <c r="P163" s="371">
        <v>2796597.5500000003</v>
      </c>
      <c r="Q163" s="371">
        <v>1526105.95</v>
      </c>
      <c r="R163" s="371">
        <v>2018275.32</v>
      </c>
      <c r="S163" s="371">
        <v>2390302.65</v>
      </c>
      <c r="T163" s="371">
        <v>1965510.5300000003</v>
      </c>
      <c r="U163" s="371">
        <v>1587174.88</v>
      </c>
      <c r="V163" s="371">
        <v>9351498.8900000006</v>
      </c>
      <c r="W163" s="371">
        <v>31180761.470000003</v>
      </c>
      <c r="X163" s="371">
        <v>2694722.09</v>
      </c>
      <c r="Y163" s="371">
        <v>2272191.91</v>
      </c>
      <c r="Z163" s="371">
        <v>3229638.05</v>
      </c>
      <c r="AA163" s="371">
        <v>4775677.5375000006</v>
      </c>
      <c r="AB163" s="371">
        <v>2562243.258604174</v>
      </c>
      <c r="AC163" s="371">
        <v>2173220.2064030231</v>
      </c>
      <c r="AD163" s="371">
        <v>1951289.1804691355</v>
      </c>
      <c r="AE163" s="371">
        <v>1333556.0631357851</v>
      </c>
      <c r="AF163" s="371">
        <v>2181899.0426611984</v>
      </c>
      <c r="AG163" s="371">
        <v>2028032.6762506226</v>
      </c>
      <c r="AH163" s="371">
        <v>2279120.1769971554</v>
      </c>
      <c r="AI163" s="371">
        <v>1986524.015589061</v>
      </c>
      <c r="AJ163" s="371">
        <v>1866395.733676028</v>
      </c>
      <c r="AK163" s="371">
        <v>2595691.2417559614</v>
      </c>
      <c r="AL163" s="371">
        <v>24400093.069906361</v>
      </c>
      <c r="AM163" s="371">
        <v>1954367.3971800408</v>
      </c>
      <c r="AN163" s="371">
        <v>1961580.5818437417</v>
      </c>
      <c r="AO163" s="371">
        <v>1966997.2285619597</v>
      </c>
      <c r="AP163" s="371">
        <v>2172881.3901292253</v>
      </c>
      <c r="AQ163" s="371">
        <v>2168688.6092634052</v>
      </c>
      <c r="AR163" s="371">
        <v>2165539.5100129182</v>
      </c>
      <c r="AS163" s="371">
        <f t="shared" si="17"/>
        <v>21117785.885009497</v>
      </c>
      <c r="AT163" s="255">
        <f>IFERROR(VLOOKUP(B163,'3. PP Post Test vs Actuals'!$B$9:$B$26,1,FALSE),0)</f>
        <v>0</v>
      </c>
    </row>
    <row r="164" spans="1:46" x14ac:dyDescent="0.25">
      <c r="A164" s="228" t="s">
        <v>1950</v>
      </c>
      <c r="B164" s="228" t="str">
        <f t="shared" si="12"/>
        <v>250973A</v>
      </c>
      <c r="C164" s="233">
        <f>IFERROR(VLOOKUP(B164,'Projects FERCs'!$A$8:$B$290,2,FALSE),0)</f>
        <v>0</v>
      </c>
      <c r="D164" s="229" t="s">
        <v>1951</v>
      </c>
      <c r="E164" s="315">
        <f>IFERROR(VLOOKUP(B164,'Projects FERCs'!$A$8:$C$291,3,FALSE),0)</f>
        <v>0</v>
      </c>
      <c r="F164" s="360">
        <v>20291231</v>
      </c>
      <c r="G164" s="149" t="str">
        <f t="shared" si="13"/>
        <v>12</v>
      </c>
      <c r="H164" s="149" t="str">
        <f t="shared" si="14"/>
        <v>31</v>
      </c>
      <c r="I164" s="149" t="str">
        <f t="shared" si="15"/>
        <v>2029</v>
      </c>
      <c r="J164" s="149" t="str">
        <f t="shared" si="16"/>
        <v>12/31/2029</v>
      </c>
      <c r="K164" s="368">
        <v>0</v>
      </c>
      <c r="L164" s="368">
        <v>0</v>
      </c>
      <c r="M164" s="368">
        <v>0</v>
      </c>
      <c r="N164" s="368">
        <v>0</v>
      </c>
      <c r="O164" s="368">
        <v>0</v>
      </c>
      <c r="P164" s="368">
        <v>0</v>
      </c>
      <c r="Q164" s="368">
        <v>0</v>
      </c>
      <c r="R164" s="368">
        <v>0</v>
      </c>
      <c r="S164" s="368">
        <v>0</v>
      </c>
      <c r="T164" s="368">
        <v>0</v>
      </c>
      <c r="U164" s="368">
        <v>0</v>
      </c>
      <c r="V164" s="368">
        <v>0</v>
      </c>
      <c r="W164" s="368">
        <v>0</v>
      </c>
      <c r="X164" s="368">
        <v>0</v>
      </c>
      <c r="Y164" s="368">
        <v>0</v>
      </c>
      <c r="Z164" s="368">
        <v>0</v>
      </c>
      <c r="AA164" s="368">
        <v>0</v>
      </c>
      <c r="AB164" s="368">
        <v>0</v>
      </c>
      <c r="AC164" s="368">
        <v>0</v>
      </c>
      <c r="AD164" s="368">
        <v>0</v>
      </c>
      <c r="AE164" s="368">
        <v>0</v>
      </c>
      <c r="AF164" s="368">
        <v>0</v>
      </c>
      <c r="AG164" s="368">
        <v>0</v>
      </c>
      <c r="AH164" s="368">
        <v>0</v>
      </c>
      <c r="AI164" s="368">
        <v>0</v>
      </c>
      <c r="AJ164" s="368">
        <v>0</v>
      </c>
      <c r="AK164" s="368">
        <v>0</v>
      </c>
      <c r="AL164" s="368">
        <v>0</v>
      </c>
      <c r="AM164" s="368">
        <v>0</v>
      </c>
      <c r="AN164" s="368">
        <v>0</v>
      </c>
      <c r="AO164" s="368">
        <v>0</v>
      </c>
      <c r="AP164" s="368">
        <v>0</v>
      </c>
      <c r="AQ164" s="368">
        <v>0</v>
      </c>
      <c r="AR164" s="368">
        <v>0</v>
      </c>
      <c r="AS164" s="368">
        <f t="shared" si="17"/>
        <v>0</v>
      </c>
      <c r="AT164" s="230">
        <f>IFERROR(VLOOKUP(B164,'3. PP Post Test vs Actuals'!$B$9:$B$26,1,FALSE),0)</f>
        <v>0</v>
      </c>
    </row>
    <row r="165" spans="1:46" x14ac:dyDescent="0.25">
      <c r="A165" s="231" t="s">
        <v>1952</v>
      </c>
      <c r="B165" s="231" t="str">
        <f t="shared" si="12"/>
        <v>250970A</v>
      </c>
      <c r="C165" s="233" t="str">
        <f>IFERROR(VLOOKUP(B165,'Projects FERCs'!$A$8:$B$290,2,FALSE),0)</f>
        <v>Comm Equip - New</v>
      </c>
      <c r="D165" s="213" t="s">
        <v>1951</v>
      </c>
      <c r="E165" s="315" t="str">
        <f>IFERROR(VLOOKUP(B165,'Projects FERCs'!$A$8:$C$291,3,FALSE),0)</f>
        <v>Estimated Asset</v>
      </c>
      <c r="F165" s="215">
        <v>20320101</v>
      </c>
      <c r="G165" s="149" t="str">
        <f t="shared" si="13"/>
        <v>01</v>
      </c>
      <c r="H165" s="149" t="str">
        <f t="shared" si="14"/>
        <v>01</v>
      </c>
      <c r="I165" s="149" t="str">
        <f t="shared" si="15"/>
        <v>2032</v>
      </c>
      <c r="J165" s="149" t="str">
        <f t="shared" si="16"/>
        <v>01/01/2032</v>
      </c>
      <c r="K165" s="218">
        <v>0</v>
      </c>
      <c r="L165" s="218">
        <v>0</v>
      </c>
      <c r="M165" s="218">
        <v>0</v>
      </c>
      <c r="N165" s="218">
        <v>0</v>
      </c>
      <c r="O165" s="218">
        <v>213.95</v>
      </c>
      <c r="P165" s="218">
        <v>180.11</v>
      </c>
      <c r="Q165" s="218">
        <v>122.01</v>
      </c>
      <c r="R165" s="218">
        <v>443.64</v>
      </c>
      <c r="S165" s="218">
        <v>9986.31</v>
      </c>
      <c r="T165" s="218">
        <v>0</v>
      </c>
      <c r="U165" s="218">
        <v>0</v>
      </c>
      <c r="V165" s="218">
        <v>0</v>
      </c>
      <c r="W165" s="218">
        <v>10946.019999999999</v>
      </c>
      <c r="X165" s="218">
        <v>514.11</v>
      </c>
      <c r="Y165" s="218">
        <v>0</v>
      </c>
      <c r="Z165" s="218">
        <v>0</v>
      </c>
      <c r="AA165" s="218">
        <v>168408.67999999996</v>
      </c>
      <c r="AB165" s="218">
        <v>212107.61999999997</v>
      </c>
      <c r="AC165" s="218">
        <v>27.61</v>
      </c>
      <c r="AD165" s="218">
        <v>27.740000000000002</v>
      </c>
      <c r="AE165" s="218">
        <v>0</v>
      </c>
      <c r="AF165" s="218">
        <v>27.78</v>
      </c>
      <c r="AG165" s="218">
        <v>27.830000000000002</v>
      </c>
      <c r="AH165" s="218">
        <v>15027.289999999997</v>
      </c>
      <c r="AI165" s="218">
        <v>27.540000000000003</v>
      </c>
      <c r="AJ165" s="218">
        <v>27.740000000000002</v>
      </c>
      <c r="AK165" s="218">
        <v>27.86</v>
      </c>
      <c r="AL165" s="218">
        <v>395737.68999999994</v>
      </c>
      <c r="AM165" s="218">
        <v>28.603333333333335</v>
      </c>
      <c r="AN165" s="218">
        <v>28.603333333333335</v>
      </c>
      <c r="AO165" s="218">
        <v>28.603333333333335</v>
      </c>
      <c r="AP165" s="218">
        <v>28.476666666666663</v>
      </c>
      <c r="AQ165" s="218">
        <v>28.476666666666663</v>
      </c>
      <c r="AR165" s="218">
        <v>28.476666666666663</v>
      </c>
      <c r="AS165" s="218">
        <f t="shared" si="17"/>
        <v>15281.669999999998</v>
      </c>
      <c r="AT165" s="214">
        <f>IFERROR(VLOOKUP(B165,'3. PP Post Test vs Actuals'!$B$9:$B$26,1,FALSE),0)</f>
        <v>0</v>
      </c>
    </row>
    <row r="166" spans="1:46" x14ac:dyDescent="0.25">
      <c r="A166" s="231" t="s">
        <v>1953</v>
      </c>
      <c r="B166" s="231" t="str">
        <f t="shared" si="12"/>
        <v>251970A</v>
      </c>
      <c r="C166" s="233" t="str">
        <f>IFERROR(VLOOKUP(B166,'Projects FERCs'!$A$8:$B$290,2,FALSE),0)</f>
        <v>Comm Equip - New (Flag)</v>
      </c>
      <c r="D166" s="213" t="s">
        <v>1951</v>
      </c>
      <c r="E166" s="315" t="str">
        <f>IFERROR(VLOOKUP(B166,'Projects FERCs'!$A$8:$C$291,3,FALSE),0)</f>
        <v>Estimated Asset</v>
      </c>
      <c r="F166" s="215">
        <v>20320101</v>
      </c>
      <c r="G166" s="149" t="str">
        <f t="shared" si="13"/>
        <v>01</v>
      </c>
      <c r="H166" s="149" t="str">
        <f t="shared" si="14"/>
        <v>01</v>
      </c>
      <c r="I166" s="149" t="str">
        <f t="shared" si="15"/>
        <v>2032</v>
      </c>
      <c r="J166" s="149" t="str">
        <f t="shared" si="16"/>
        <v>01/01/2032</v>
      </c>
      <c r="K166" s="218">
        <v>0</v>
      </c>
      <c r="L166" s="218">
        <v>0</v>
      </c>
      <c r="M166" s="218">
        <v>0</v>
      </c>
      <c r="N166" s="218">
        <v>0</v>
      </c>
      <c r="O166" s="218">
        <v>8293.48</v>
      </c>
      <c r="P166" s="218">
        <v>0</v>
      </c>
      <c r="Q166" s="218">
        <v>0</v>
      </c>
      <c r="R166" s="218">
        <v>7364.26</v>
      </c>
      <c r="S166" s="218">
        <v>304.61</v>
      </c>
      <c r="T166" s="218">
        <v>7563.02</v>
      </c>
      <c r="U166" s="218">
        <v>0</v>
      </c>
      <c r="V166" s="218">
        <v>0</v>
      </c>
      <c r="W166" s="218">
        <v>23525.37</v>
      </c>
      <c r="X166" s="218">
        <v>0</v>
      </c>
      <c r="Y166" s="218">
        <v>662.45</v>
      </c>
      <c r="Z166" s="218">
        <v>0</v>
      </c>
      <c r="AA166" s="218">
        <v>0</v>
      </c>
      <c r="AB166" s="218">
        <v>4134.62</v>
      </c>
      <c r="AC166" s="218">
        <v>0</v>
      </c>
      <c r="AD166" s="218">
        <v>4135.62</v>
      </c>
      <c r="AE166" s="218">
        <v>0</v>
      </c>
      <c r="AF166" s="218">
        <v>0</v>
      </c>
      <c r="AG166" s="218">
        <v>4136.33</v>
      </c>
      <c r="AH166" s="218">
        <v>0</v>
      </c>
      <c r="AI166" s="218">
        <v>0</v>
      </c>
      <c r="AJ166" s="218">
        <v>0</v>
      </c>
      <c r="AK166" s="218">
        <v>0</v>
      </c>
      <c r="AL166" s="218">
        <v>12406.57</v>
      </c>
      <c r="AM166" s="218">
        <v>430.69666666666672</v>
      </c>
      <c r="AN166" s="218">
        <v>430.69666666666672</v>
      </c>
      <c r="AO166" s="218">
        <v>430.69666666666672</v>
      </c>
      <c r="AP166" s="218">
        <v>430.59333333333331</v>
      </c>
      <c r="AQ166" s="218">
        <v>430.59333333333331</v>
      </c>
      <c r="AR166" s="218">
        <v>430.59333333333331</v>
      </c>
      <c r="AS166" s="218">
        <f t="shared" si="17"/>
        <v>2583.87</v>
      </c>
      <c r="AT166" s="214">
        <f>IFERROR(VLOOKUP(B166,'3. PP Post Test vs Actuals'!$B$9:$B$26,1,FALSE),0)</f>
        <v>0</v>
      </c>
    </row>
    <row r="167" spans="1:46" x14ac:dyDescent="0.25">
      <c r="A167" s="231" t="s">
        <v>1954</v>
      </c>
      <c r="B167" s="231" t="str">
        <f t="shared" si="12"/>
        <v>252912A</v>
      </c>
      <c r="C167" s="233" t="str">
        <f>IFERROR(VLOOKUP(B167,'Projects FERCs'!$A$8:$B$290,2,FALSE),0)</f>
        <v>Comp Equip - New (King)</v>
      </c>
      <c r="D167" s="213" t="s">
        <v>1951</v>
      </c>
      <c r="E167" s="315" t="str">
        <f>IFERROR(VLOOKUP(B167,'Projects FERCs'!$A$8:$C$291,3,FALSE),0)</f>
        <v>Estimated Asset</v>
      </c>
      <c r="F167" s="215">
        <v>20200831</v>
      </c>
      <c r="G167" s="149" t="str">
        <f t="shared" si="13"/>
        <v>08</v>
      </c>
      <c r="H167" s="149" t="str">
        <f t="shared" si="14"/>
        <v>31</v>
      </c>
      <c r="I167" s="149" t="str">
        <f t="shared" si="15"/>
        <v>2020</v>
      </c>
      <c r="J167" s="149" t="str">
        <f t="shared" si="16"/>
        <v>08/31/2020</v>
      </c>
      <c r="K167" s="218">
        <v>0</v>
      </c>
      <c r="L167" s="218">
        <v>0</v>
      </c>
      <c r="M167" s="218">
        <v>0</v>
      </c>
      <c r="N167" s="218">
        <v>0</v>
      </c>
      <c r="O167" s="218">
        <v>0</v>
      </c>
      <c r="P167" s="218">
        <v>0</v>
      </c>
      <c r="Q167" s="218">
        <v>0</v>
      </c>
      <c r="R167" s="218">
        <v>0</v>
      </c>
      <c r="S167" s="218">
        <v>0</v>
      </c>
      <c r="T167" s="218">
        <v>0</v>
      </c>
      <c r="U167" s="218">
        <v>0</v>
      </c>
      <c r="V167" s="218">
        <v>0</v>
      </c>
      <c r="W167" s="218">
        <v>0</v>
      </c>
      <c r="X167" s="218">
        <v>0</v>
      </c>
      <c r="Y167" s="218">
        <v>0</v>
      </c>
      <c r="Z167" s="218">
        <v>0</v>
      </c>
      <c r="AA167" s="218">
        <v>0</v>
      </c>
      <c r="AB167" s="218">
        <v>0</v>
      </c>
      <c r="AC167" s="218">
        <v>0</v>
      </c>
      <c r="AD167" s="218">
        <v>0</v>
      </c>
      <c r="AE167" s="218">
        <v>0</v>
      </c>
      <c r="AF167" s="218">
        <v>0</v>
      </c>
      <c r="AG167" s="218">
        <v>0</v>
      </c>
      <c r="AH167" s="218">
        <v>0</v>
      </c>
      <c r="AI167" s="218">
        <v>0</v>
      </c>
      <c r="AJ167" s="218">
        <v>0</v>
      </c>
      <c r="AK167" s="218">
        <v>0</v>
      </c>
      <c r="AL167" s="218">
        <v>0</v>
      </c>
      <c r="AM167" s="218">
        <v>0</v>
      </c>
      <c r="AN167" s="218">
        <v>0</v>
      </c>
      <c r="AO167" s="218">
        <v>0</v>
      </c>
      <c r="AP167" s="218">
        <v>0</v>
      </c>
      <c r="AQ167" s="218">
        <v>0</v>
      </c>
      <c r="AR167" s="218">
        <v>0</v>
      </c>
      <c r="AS167" s="218">
        <f t="shared" si="17"/>
        <v>0</v>
      </c>
      <c r="AT167" s="214">
        <f>IFERROR(VLOOKUP(B167,'3. PP Post Test vs Actuals'!$B$9:$B$26,1,FALSE),0)</f>
        <v>0</v>
      </c>
    </row>
    <row r="168" spans="1:46" x14ac:dyDescent="0.25">
      <c r="A168" s="231" t="s">
        <v>1955</v>
      </c>
      <c r="B168" s="231" t="str">
        <f t="shared" si="12"/>
        <v>252970A</v>
      </c>
      <c r="C168" s="233" t="str">
        <f>IFERROR(VLOOKUP(B168,'Projects FERCs'!$A$8:$B$290,2,FALSE),0)</f>
        <v>Comm Equip - New (King)</v>
      </c>
      <c r="D168" s="213" t="s">
        <v>1951</v>
      </c>
      <c r="E168" s="315" t="str">
        <f>IFERROR(VLOOKUP(B168,'Projects FERCs'!$A$8:$C$291,3,FALSE),0)</f>
        <v>Estimated Asset</v>
      </c>
      <c r="F168" s="215">
        <v>20180401</v>
      </c>
      <c r="G168" s="149" t="str">
        <f t="shared" si="13"/>
        <v>04</v>
      </c>
      <c r="H168" s="149" t="str">
        <f t="shared" si="14"/>
        <v>01</v>
      </c>
      <c r="I168" s="149" t="str">
        <f t="shared" si="15"/>
        <v>2018</v>
      </c>
      <c r="J168" s="149" t="str">
        <f t="shared" si="16"/>
        <v>04/01/2018</v>
      </c>
      <c r="K168" s="218">
        <v>0</v>
      </c>
      <c r="L168" s="218">
        <v>0</v>
      </c>
      <c r="M168" s="218">
        <v>0</v>
      </c>
      <c r="N168" s="218">
        <v>0</v>
      </c>
      <c r="O168" s="218">
        <v>0</v>
      </c>
      <c r="P168" s="218">
        <v>0</v>
      </c>
      <c r="Q168" s="218">
        <v>0</v>
      </c>
      <c r="R168" s="218">
        <v>0</v>
      </c>
      <c r="S168" s="218">
        <v>0</v>
      </c>
      <c r="T168" s="218">
        <v>0</v>
      </c>
      <c r="U168" s="218">
        <v>0</v>
      </c>
      <c r="V168" s="218">
        <v>0</v>
      </c>
      <c r="W168" s="218">
        <v>0</v>
      </c>
      <c r="X168" s="218">
        <v>0</v>
      </c>
      <c r="Y168" s="218">
        <v>0</v>
      </c>
      <c r="Z168" s="218">
        <v>0</v>
      </c>
      <c r="AA168" s="218">
        <v>0</v>
      </c>
      <c r="AB168" s="218">
        <v>0</v>
      </c>
      <c r="AC168" s="218">
        <v>0</v>
      </c>
      <c r="AD168" s="218">
        <v>0</v>
      </c>
      <c r="AE168" s="218">
        <v>0</v>
      </c>
      <c r="AF168" s="218">
        <v>0</v>
      </c>
      <c r="AG168" s="218">
        <v>0</v>
      </c>
      <c r="AH168" s="218">
        <v>0</v>
      </c>
      <c r="AI168" s="218">
        <v>0</v>
      </c>
      <c r="AJ168" s="218">
        <v>0</v>
      </c>
      <c r="AK168" s="218">
        <v>0</v>
      </c>
      <c r="AL168" s="218">
        <v>0</v>
      </c>
      <c r="AM168" s="218">
        <v>0</v>
      </c>
      <c r="AN168" s="218">
        <v>0</v>
      </c>
      <c r="AO168" s="218">
        <v>0</v>
      </c>
      <c r="AP168" s="218">
        <v>0</v>
      </c>
      <c r="AQ168" s="218">
        <v>0</v>
      </c>
      <c r="AR168" s="218">
        <v>0</v>
      </c>
      <c r="AS168" s="218">
        <f t="shared" si="17"/>
        <v>0</v>
      </c>
      <c r="AT168" s="214">
        <f>IFERROR(VLOOKUP(B168,'3. PP Post Test vs Actuals'!$B$9:$B$26,1,FALSE),0)</f>
        <v>0</v>
      </c>
    </row>
    <row r="169" spans="1:46" x14ac:dyDescent="0.25">
      <c r="A169" s="231" t="s">
        <v>1956</v>
      </c>
      <c r="B169" s="231" t="str">
        <f t="shared" si="12"/>
        <v>253970A</v>
      </c>
      <c r="C169" s="233" t="str">
        <f>IFERROR(VLOOKUP(B169,'Projects FERCs'!$A$8:$B$290,2,FALSE),0)</f>
        <v>Comm Equip - New (Pres)</v>
      </c>
      <c r="D169" s="213" t="s">
        <v>1951</v>
      </c>
      <c r="E169" s="315" t="str">
        <f>IFERROR(VLOOKUP(B169,'Projects FERCs'!$A$8:$C$291,3,FALSE),0)</f>
        <v>Specific As-Builts</v>
      </c>
      <c r="F169" s="215">
        <v>20231218</v>
      </c>
      <c r="G169" s="149" t="str">
        <f t="shared" si="13"/>
        <v>12</v>
      </c>
      <c r="H169" s="149" t="str">
        <f t="shared" si="14"/>
        <v>18</v>
      </c>
      <c r="I169" s="149" t="str">
        <f t="shared" si="15"/>
        <v>2023</v>
      </c>
      <c r="J169" s="149" t="str">
        <f t="shared" si="16"/>
        <v>12/18/2023</v>
      </c>
      <c r="K169" s="218">
        <v>0</v>
      </c>
      <c r="L169" s="218">
        <v>3754.35</v>
      </c>
      <c r="M169" s="218">
        <v>6935.32</v>
      </c>
      <c r="N169" s="218">
        <v>0</v>
      </c>
      <c r="O169" s="218">
        <v>628.12</v>
      </c>
      <c r="P169" s="218">
        <v>0</v>
      </c>
      <c r="Q169" s="218">
        <v>0</v>
      </c>
      <c r="R169" s="218">
        <v>1372.56</v>
      </c>
      <c r="S169" s="218">
        <v>0</v>
      </c>
      <c r="T169" s="218">
        <v>0</v>
      </c>
      <c r="U169" s="218">
        <v>643.61</v>
      </c>
      <c r="V169" s="218">
        <v>832.57</v>
      </c>
      <c r="W169" s="218">
        <v>14166.53</v>
      </c>
      <c r="X169" s="218">
        <v>653.55999999999995</v>
      </c>
      <c r="Y169" s="218">
        <v>0</v>
      </c>
      <c r="Z169" s="218">
        <v>653.55999999999995</v>
      </c>
      <c r="AA169" s="218">
        <v>1518.79</v>
      </c>
      <c r="AB169" s="218">
        <v>0</v>
      </c>
      <c r="AC169" s="218">
        <v>8640</v>
      </c>
      <c r="AD169" s="218">
        <v>0</v>
      </c>
      <c r="AE169" s="218">
        <v>0</v>
      </c>
      <c r="AF169" s="218">
        <v>0</v>
      </c>
      <c r="AG169" s="218">
        <v>869.8900000000001</v>
      </c>
      <c r="AH169" s="218">
        <v>0</v>
      </c>
      <c r="AI169" s="218">
        <v>8640</v>
      </c>
      <c r="AJ169" s="218">
        <v>0</v>
      </c>
      <c r="AK169" s="218">
        <v>0</v>
      </c>
      <c r="AL169" s="218">
        <v>19668.68</v>
      </c>
      <c r="AM169" s="218">
        <v>0</v>
      </c>
      <c r="AN169" s="218">
        <v>0</v>
      </c>
      <c r="AO169" s="218">
        <v>0</v>
      </c>
      <c r="AP169" s="218">
        <v>6112.800000000002</v>
      </c>
      <c r="AQ169" s="218">
        <v>6112.800000000002</v>
      </c>
      <c r="AR169" s="218">
        <v>6112.800000000002</v>
      </c>
      <c r="AS169" s="218">
        <f t="shared" si="17"/>
        <v>26978.400000000005</v>
      </c>
      <c r="AT169" s="214" t="str">
        <f>IFERROR(VLOOKUP(B169,'3. PP Post Test vs Actuals'!$B$9:$B$26,1,FALSE),0)</f>
        <v>253970A</v>
      </c>
    </row>
    <row r="170" spans="1:46" x14ac:dyDescent="0.25">
      <c r="A170" s="231" t="s">
        <v>1957</v>
      </c>
      <c r="B170" s="231" t="str">
        <f t="shared" si="12"/>
        <v>255970A</v>
      </c>
      <c r="C170" s="233" t="str">
        <f>IFERROR(VLOOKUP(B170,'Projects FERCs'!$A$8:$B$290,2,FALSE),0)</f>
        <v>Comm Equip - New (Verde)</v>
      </c>
      <c r="D170" s="213" t="s">
        <v>1951</v>
      </c>
      <c r="E170" s="315" t="str">
        <f>IFERROR(VLOOKUP(B170,'Projects FERCs'!$A$8:$C$291,3,FALSE),0)</f>
        <v>Specific As-Builts</v>
      </c>
      <c r="F170" s="215">
        <v>20200331</v>
      </c>
      <c r="G170" s="149" t="str">
        <f t="shared" si="13"/>
        <v>03</v>
      </c>
      <c r="H170" s="149" t="str">
        <f t="shared" si="14"/>
        <v>31</v>
      </c>
      <c r="I170" s="149" t="str">
        <f t="shared" si="15"/>
        <v>2020</v>
      </c>
      <c r="J170" s="149" t="str">
        <f t="shared" si="16"/>
        <v>03/31/2020</v>
      </c>
      <c r="K170" s="218">
        <v>0</v>
      </c>
      <c r="L170" s="218">
        <v>0</v>
      </c>
      <c r="M170" s="218">
        <v>0</v>
      </c>
      <c r="N170" s="218">
        <v>0</v>
      </c>
      <c r="O170" s="218">
        <v>0</v>
      </c>
      <c r="P170" s="218">
        <v>0</v>
      </c>
      <c r="Q170" s="218">
        <v>0</v>
      </c>
      <c r="R170" s="218">
        <v>0</v>
      </c>
      <c r="S170" s="218">
        <v>0</v>
      </c>
      <c r="T170" s="218">
        <v>0</v>
      </c>
      <c r="U170" s="218">
        <v>0</v>
      </c>
      <c r="V170" s="218">
        <v>0</v>
      </c>
      <c r="W170" s="218">
        <v>0</v>
      </c>
      <c r="X170" s="218">
        <v>1855</v>
      </c>
      <c r="Y170" s="218">
        <v>0</v>
      </c>
      <c r="Z170" s="218">
        <v>12864.38</v>
      </c>
      <c r="AA170" s="218">
        <v>12864.38</v>
      </c>
      <c r="AB170" s="218">
        <v>46898.81</v>
      </c>
      <c r="AC170" s="218">
        <v>0</v>
      </c>
      <c r="AD170" s="218">
        <v>0</v>
      </c>
      <c r="AE170" s="218">
        <v>0</v>
      </c>
      <c r="AF170" s="218">
        <v>0</v>
      </c>
      <c r="AG170" s="218">
        <v>0</v>
      </c>
      <c r="AH170" s="218">
        <v>1876.79</v>
      </c>
      <c r="AI170" s="218">
        <v>0</v>
      </c>
      <c r="AJ170" s="218">
        <v>0</v>
      </c>
      <c r="AK170" s="218">
        <v>0</v>
      </c>
      <c r="AL170" s="218">
        <v>61639.979999999996</v>
      </c>
      <c r="AM170" s="218">
        <v>0</v>
      </c>
      <c r="AN170" s="218">
        <v>0</v>
      </c>
      <c r="AO170" s="218">
        <v>0</v>
      </c>
      <c r="AP170" s="218">
        <v>646.8599999999999</v>
      </c>
      <c r="AQ170" s="218">
        <v>646.8599999999999</v>
      </c>
      <c r="AR170" s="218">
        <v>646.8599999999999</v>
      </c>
      <c r="AS170" s="218">
        <f t="shared" si="17"/>
        <v>3817.37</v>
      </c>
      <c r="AT170" s="214">
        <f>IFERROR(VLOOKUP(B170,'3. PP Post Test vs Actuals'!$B$9:$B$26,1,FALSE),0)</f>
        <v>0</v>
      </c>
    </row>
    <row r="171" spans="1:46" x14ac:dyDescent="0.25">
      <c r="A171" s="231" t="s">
        <v>1958</v>
      </c>
      <c r="B171" s="231" t="str">
        <f t="shared" si="12"/>
        <v>256970A</v>
      </c>
      <c r="C171" s="233" t="str">
        <f>IFERROR(VLOOKUP(B171,'Projects FERCs'!$A$8:$B$290,2,FALSE),0)</f>
        <v>Comm Equip - New (Nog)</v>
      </c>
      <c r="D171" s="213" t="s">
        <v>1951</v>
      </c>
      <c r="E171" s="315" t="str">
        <f>IFERROR(VLOOKUP(B171,'Projects FERCs'!$A$8:$C$291,3,FALSE),0)</f>
        <v>Estimated Asset</v>
      </c>
      <c r="F171" s="215">
        <v>20320101</v>
      </c>
      <c r="G171" s="149" t="str">
        <f t="shared" si="13"/>
        <v>01</v>
      </c>
      <c r="H171" s="149" t="str">
        <f t="shared" si="14"/>
        <v>01</v>
      </c>
      <c r="I171" s="149" t="str">
        <f t="shared" si="15"/>
        <v>2032</v>
      </c>
      <c r="J171" s="149" t="str">
        <f t="shared" si="16"/>
        <v>01/01/2032</v>
      </c>
      <c r="K171" s="218">
        <v>0</v>
      </c>
      <c r="L171" s="218">
        <v>0</v>
      </c>
      <c r="M171" s="218">
        <v>0</v>
      </c>
      <c r="N171" s="218">
        <v>0</v>
      </c>
      <c r="O171" s="218">
        <v>0</v>
      </c>
      <c r="P171" s="218">
        <v>0</v>
      </c>
      <c r="Q171" s="218">
        <v>0</v>
      </c>
      <c r="R171" s="218">
        <v>0</v>
      </c>
      <c r="S171" s="218">
        <v>0</v>
      </c>
      <c r="T171" s="218">
        <v>0</v>
      </c>
      <c r="U171" s="218">
        <v>0</v>
      </c>
      <c r="V171" s="218">
        <v>0</v>
      </c>
      <c r="W171" s="218">
        <v>0</v>
      </c>
      <c r="X171" s="218">
        <v>0</v>
      </c>
      <c r="Y171" s="218">
        <v>0</v>
      </c>
      <c r="Z171" s="218">
        <v>0</v>
      </c>
      <c r="AA171" s="218">
        <v>208.33</v>
      </c>
      <c r="AB171" s="218">
        <v>208.33</v>
      </c>
      <c r="AC171" s="218">
        <v>208.33</v>
      </c>
      <c r="AD171" s="218">
        <v>208.33</v>
      </c>
      <c r="AE171" s="218">
        <v>0</v>
      </c>
      <c r="AF171" s="218">
        <v>208.33</v>
      </c>
      <c r="AG171" s="218">
        <v>208.33</v>
      </c>
      <c r="AH171" s="218">
        <v>208.33</v>
      </c>
      <c r="AI171" s="218">
        <v>208.33</v>
      </c>
      <c r="AJ171" s="218">
        <v>208.33</v>
      </c>
      <c r="AK171" s="218">
        <v>208.33</v>
      </c>
      <c r="AL171" s="218">
        <v>2083.3000000000002</v>
      </c>
      <c r="AM171" s="218">
        <v>211.45666666666668</v>
      </c>
      <c r="AN171" s="218">
        <v>211.45666666666668</v>
      </c>
      <c r="AO171" s="218">
        <v>211.45666666666668</v>
      </c>
      <c r="AP171" s="218">
        <v>211.45666666666668</v>
      </c>
      <c r="AQ171" s="218">
        <v>211.45666666666668</v>
      </c>
      <c r="AR171" s="218">
        <v>211.45666666666668</v>
      </c>
      <c r="AS171" s="218">
        <f t="shared" si="17"/>
        <v>2102.06</v>
      </c>
      <c r="AT171" s="214">
        <f>IFERROR(VLOOKUP(B171,'3. PP Post Test vs Actuals'!$B$9:$B$26,1,FALSE),0)</f>
        <v>0</v>
      </c>
    </row>
    <row r="172" spans="1:46" x14ac:dyDescent="0.25">
      <c r="A172" s="231" t="s">
        <v>1959</v>
      </c>
      <c r="B172" s="231" t="str">
        <f t="shared" si="12"/>
        <v>257970A</v>
      </c>
      <c r="C172" s="233">
        <f>IFERROR(VLOOKUP(B172,'Projects FERCs'!$A$8:$B$290,2,FALSE),0)</f>
        <v>0</v>
      </c>
      <c r="D172" s="213" t="s">
        <v>1951</v>
      </c>
      <c r="E172" s="315" t="str">
        <f>IFERROR(VLOOKUP(B172,'Projects FERCs'!$A$8:$C$291,3,FALSE),0)</f>
        <v>Estimated Asset</v>
      </c>
      <c r="F172" s="215">
        <v>20320101</v>
      </c>
      <c r="G172" s="149" t="str">
        <f t="shared" si="13"/>
        <v>01</v>
      </c>
      <c r="H172" s="149" t="str">
        <f t="shared" si="14"/>
        <v>01</v>
      </c>
      <c r="I172" s="149" t="str">
        <f t="shared" si="15"/>
        <v>2032</v>
      </c>
      <c r="J172" s="149" t="str">
        <f t="shared" si="16"/>
        <v>01/01/2032</v>
      </c>
      <c r="K172" s="218">
        <v>410.17</v>
      </c>
      <c r="L172" s="218">
        <v>0</v>
      </c>
      <c r="M172" s="218">
        <v>628.12</v>
      </c>
      <c r="N172" s="218">
        <v>0</v>
      </c>
      <c r="O172" s="218">
        <v>0</v>
      </c>
      <c r="P172" s="218">
        <v>394.85</v>
      </c>
      <c r="Q172" s="218">
        <v>0</v>
      </c>
      <c r="R172" s="218">
        <v>0</v>
      </c>
      <c r="S172" s="218">
        <v>1179.05</v>
      </c>
      <c r="T172" s="218">
        <v>0</v>
      </c>
      <c r="U172" s="218">
        <v>0</v>
      </c>
      <c r="V172" s="218">
        <v>455.74</v>
      </c>
      <c r="W172" s="218">
        <v>3067.9299999999994</v>
      </c>
      <c r="X172" s="218">
        <v>-99.25</v>
      </c>
      <c r="Y172" s="218">
        <v>0</v>
      </c>
      <c r="Z172" s="218">
        <v>0</v>
      </c>
      <c r="AA172" s="218">
        <v>2250</v>
      </c>
      <c r="AB172" s="218">
        <v>0</v>
      </c>
      <c r="AC172" s="218">
        <v>0</v>
      </c>
      <c r="AD172" s="218">
        <v>2250</v>
      </c>
      <c r="AE172" s="218">
        <v>0</v>
      </c>
      <c r="AF172" s="218">
        <v>0</v>
      </c>
      <c r="AG172" s="218">
        <v>2250</v>
      </c>
      <c r="AH172" s="218">
        <v>0</v>
      </c>
      <c r="AI172" s="218">
        <v>2250</v>
      </c>
      <c r="AJ172" s="218">
        <v>0</v>
      </c>
      <c r="AK172" s="218">
        <v>0</v>
      </c>
      <c r="AL172" s="218">
        <v>9000</v>
      </c>
      <c r="AM172" s="218">
        <v>0</v>
      </c>
      <c r="AN172" s="218">
        <v>0</v>
      </c>
      <c r="AO172" s="218">
        <v>0</v>
      </c>
      <c r="AP172" s="218">
        <v>761.25</v>
      </c>
      <c r="AQ172" s="218">
        <v>761.25</v>
      </c>
      <c r="AR172" s="218">
        <v>761.25</v>
      </c>
      <c r="AS172" s="218">
        <f t="shared" si="17"/>
        <v>4533.75</v>
      </c>
      <c r="AT172" s="214">
        <f>IFERROR(VLOOKUP(B172,'3. PP Post Test vs Actuals'!$B$9:$B$26,1,FALSE),0)</f>
        <v>0</v>
      </c>
    </row>
    <row r="173" spans="1:46" x14ac:dyDescent="0.25">
      <c r="A173" s="232" t="s">
        <v>1960</v>
      </c>
      <c r="B173" s="233" t="str">
        <f t="shared" si="12"/>
        <v>FBOGCOM</v>
      </c>
      <c r="C173" s="233">
        <f>IFERROR(VLOOKUP(B173,'Projects FERCs'!$A$8:$B$290,2,FALSE),0)</f>
        <v>0</v>
      </c>
      <c r="D173" s="232" t="s">
        <v>1951</v>
      </c>
      <c r="E173" s="316">
        <f>IFERROR(VLOOKUP(B173,'Projects FERCs'!$A$8:$C$291,3,FALSE),0)</f>
        <v>0</v>
      </c>
      <c r="F173" s="220"/>
      <c r="G173" s="149"/>
      <c r="H173" s="149"/>
      <c r="I173" s="149"/>
      <c r="J173" s="149"/>
      <c r="K173" s="222">
        <v>0</v>
      </c>
      <c r="L173" s="222">
        <v>0</v>
      </c>
      <c r="M173" s="222">
        <v>0</v>
      </c>
      <c r="N173" s="222">
        <v>0</v>
      </c>
      <c r="O173" s="222">
        <v>0</v>
      </c>
      <c r="P173" s="222">
        <v>0</v>
      </c>
      <c r="Q173" s="222">
        <v>0</v>
      </c>
      <c r="R173" s="222">
        <v>0</v>
      </c>
      <c r="S173" s="222">
        <v>0</v>
      </c>
      <c r="T173" s="222">
        <v>0</v>
      </c>
      <c r="U173" s="222">
        <v>0</v>
      </c>
      <c r="V173" s="222">
        <v>0</v>
      </c>
      <c r="W173" s="222">
        <v>0</v>
      </c>
      <c r="X173" s="222">
        <v>0</v>
      </c>
      <c r="Y173" s="222">
        <v>0</v>
      </c>
      <c r="Z173" s="222">
        <v>0</v>
      </c>
      <c r="AA173" s="222">
        <v>0</v>
      </c>
      <c r="AB173" s="222">
        <v>0</v>
      </c>
      <c r="AC173" s="222">
        <v>0</v>
      </c>
      <c r="AD173" s="222">
        <v>0</v>
      </c>
      <c r="AE173" s="222">
        <v>0</v>
      </c>
      <c r="AF173" s="222">
        <v>0</v>
      </c>
      <c r="AG173" s="222">
        <v>0</v>
      </c>
      <c r="AH173" s="222">
        <v>0</v>
      </c>
      <c r="AI173" s="222">
        <v>0</v>
      </c>
      <c r="AJ173" s="222">
        <v>0</v>
      </c>
      <c r="AK173" s="222">
        <v>0</v>
      </c>
      <c r="AL173" s="222">
        <v>0</v>
      </c>
      <c r="AM173" s="222">
        <v>0</v>
      </c>
      <c r="AN173" s="222">
        <v>0</v>
      </c>
      <c r="AO173" s="222">
        <v>0</v>
      </c>
      <c r="AP173" s="222">
        <v>0</v>
      </c>
      <c r="AQ173" s="222">
        <v>0</v>
      </c>
      <c r="AR173" s="222">
        <v>0</v>
      </c>
      <c r="AS173" s="222">
        <f t="shared" si="17"/>
        <v>0</v>
      </c>
      <c r="AT173" s="235">
        <f>IFERROR(VLOOKUP(B173,'3. PP Post Test vs Actuals'!$B$9:$B$26,1,FALSE),0)</f>
        <v>0</v>
      </c>
    </row>
    <row r="174" spans="1:46" s="239" customFormat="1" x14ac:dyDescent="0.25">
      <c r="A174" s="236" t="s">
        <v>1951</v>
      </c>
      <c r="B174" s="237"/>
      <c r="C174" s="237">
        <f>IFERROR(VLOOKUP(B174,'Projects FERCs'!$A$8:$B$290,2,FALSE),0)</f>
        <v>0</v>
      </c>
      <c r="D174" s="236"/>
      <c r="E174" s="317">
        <f>IFERROR(VLOOKUP(B174,'Projects FERCs'!$A$8:$C$291,3,FALSE),0)</f>
        <v>0</v>
      </c>
      <c r="F174" s="224"/>
      <c r="G174" s="148"/>
      <c r="H174" s="148"/>
      <c r="I174" s="148"/>
      <c r="J174" s="148"/>
      <c r="K174" s="225">
        <v>410.17</v>
      </c>
      <c r="L174" s="225">
        <v>3754.35</v>
      </c>
      <c r="M174" s="225">
        <v>7563.44</v>
      </c>
      <c r="N174" s="225">
        <v>0</v>
      </c>
      <c r="O174" s="225">
        <v>9135.5500000000011</v>
      </c>
      <c r="P174" s="225">
        <v>574.96</v>
      </c>
      <c r="Q174" s="225">
        <v>122.01</v>
      </c>
      <c r="R174" s="225">
        <v>9180.4600000000009</v>
      </c>
      <c r="S174" s="225">
        <v>11469.97</v>
      </c>
      <c r="T174" s="225">
        <v>7563.02</v>
      </c>
      <c r="U174" s="225">
        <v>643.61</v>
      </c>
      <c r="V174" s="225">
        <v>1288.31</v>
      </c>
      <c r="W174" s="225">
        <v>51705.850000000006</v>
      </c>
      <c r="X174" s="225">
        <v>2923.42</v>
      </c>
      <c r="Y174" s="225">
        <v>662.45</v>
      </c>
      <c r="Z174" s="225">
        <v>13517.939999999999</v>
      </c>
      <c r="AA174" s="225">
        <v>185250.17999999996</v>
      </c>
      <c r="AB174" s="225">
        <v>263349.37999999995</v>
      </c>
      <c r="AC174" s="225">
        <v>8875.94</v>
      </c>
      <c r="AD174" s="225">
        <v>6621.69</v>
      </c>
      <c r="AE174" s="225">
        <v>0</v>
      </c>
      <c r="AF174" s="225">
        <v>236.11</v>
      </c>
      <c r="AG174" s="225">
        <v>7492.38</v>
      </c>
      <c r="AH174" s="225">
        <v>17112.41</v>
      </c>
      <c r="AI174" s="225">
        <v>11125.87</v>
      </c>
      <c r="AJ174" s="225">
        <v>236.07000000000002</v>
      </c>
      <c r="AK174" s="225">
        <v>236.19</v>
      </c>
      <c r="AL174" s="225">
        <v>500536.22</v>
      </c>
      <c r="AM174" s="225">
        <v>670.75666666666677</v>
      </c>
      <c r="AN174" s="225">
        <v>670.75666666666677</v>
      </c>
      <c r="AO174" s="225">
        <v>670.75666666666677</v>
      </c>
      <c r="AP174" s="225">
        <v>8191.4366666666683</v>
      </c>
      <c r="AQ174" s="225">
        <v>8191.4366666666683</v>
      </c>
      <c r="AR174" s="225">
        <v>8191.4366666666683</v>
      </c>
      <c r="AS174" s="225">
        <f t="shared" si="17"/>
        <v>55297.120000000003</v>
      </c>
      <c r="AT174" s="238">
        <f>IFERROR(VLOOKUP(B174,'3. PP Post Test vs Actuals'!$B$9:$B$26,1,FALSE),0)</f>
        <v>0</v>
      </c>
    </row>
    <row r="175" spans="1:46" x14ac:dyDescent="0.25">
      <c r="A175" s="228" t="s">
        <v>1961</v>
      </c>
      <c r="B175" s="228" t="str">
        <f t="shared" si="12"/>
        <v>252302A</v>
      </c>
      <c r="C175" s="233" t="str">
        <f>IFERROR(VLOOKUP(B175,'Projects FERCs'!$A$8:$B$290,2,FALSE),0)</f>
        <v>Franchise - Kingman</v>
      </c>
      <c r="D175" s="229" t="s">
        <v>1962</v>
      </c>
      <c r="E175" s="315" t="str">
        <f>IFERROR(VLOOKUP(B175,'Projects FERCs'!$A$8:$C$291,3,FALSE),0)</f>
        <v>Specific As-Builts</v>
      </c>
      <c r="F175" s="360">
        <v>20230331</v>
      </c>
      <c r="G175" s="149" t="str">
        <f t="shared" si="13"/>
        <v>03</v>
      </c>
      <c r="H175" s="149" t="str">
        <f t="shared" si="14"/>
        <v>31</v>
      </c>
      <c r="I175" s="149" t="str">
        <f t="shared" si="15"/>
        <v>2023</v>
      </c>
      <c r="J175" s="149" t="str">
        <f t="shared" si="16"/>
        <v>03/31/2023</v>
      </c>
      <c r="K175" s="368">
        <v>0</v>
      </c>
      <c r="L175" s="368">
        <v>0</v>
      </c>
      <c r="M175" s="368">
        <v>0</v>
      </c>
      <c r="N175" s="368">
        <v>0</v>
      </c>
      <c r="O175" s="368">
        <v>20372.490000000002</v>
      </c>
      <c r="P175" s="368">
        <v>0</v>
      </c>
      <c r="Q175" s="368">
        <v>0</v>
      </c>
      <c r="R175" s="368">
        <v>0</v>
      </c>
      <c r="S175" s="368">
        <v>0</v>
      </c>
      <c r="T175" s="368">
        <v>0</v>
      </c>
      <c r="U175" s="368">
        <v>0</v>
      </c>
      <c r="V175" s="368">
        <v>0</v>
      </c>
      <c r="W175" s="368">
        <v>20372.490000000002</v>
      </c>
      <c r="X175" s="368">
        <v>0</v>
      </c>
      <c r="Y175" s="368">
        <v>0</v>
      </c>
      <c r="Z175" s="368">
        <v>0</v>
      </c>
      <c r="AA175" s="368">
        <v>0</v>
      </c>
      <c r="AB175" s="368">
        <v>0</v>
      </c>
      <c r="AC175" s="368">
        <v>0</v>
      </c>
      <c r="AD175" s="368">
        <v>0</v>
      </c>
      <c r="AE175" s="368">
        <v>0</v>
      </c>
      <c r="AF175" s="368">
        <v>0</v>
      </c>
      <c r="AG175" s="368">
        <v>0</v>
      </c>
      <c r="AH175" s="368">
        <v>0</v>
      </c>
      <c r="AI175" s="368">
        <v>0</v>
      </c>
      <c r="AJ175" s="368">
        <v>0</v>
      </c>
      <c r="AK175" s="368">
        <v>0</v>
      </c>
      <c r="AL175" s="368">
        <v>0</v>
      </c>
      <c r="AM175" s="368">
        <v>0</v>
      </c>
      <c r="AN175" s="368">
        <v>0</v>
      </c>
      <c r="AO175" s="368">
        <v>0</v>
      </c>
      <c r="AP175" s="368">
        <v>0</v>
      </c>
      <c r="AQ175" s="368">
        <v>0</v>
      </c>
      <c r="AR175" s="368">
        <v>0</v>
      </c>
      <c r="AS175" s="368">
        <f t="shared" si="17"/>
        <v>0</v>
      </c>
      <c r="AT175" s="230">
        <f>IFERROR(VLOOKUP(B175,'3. PP Post Test vs Actuals'!$B$9:$B$26,1,FALSE),0)</f>
        <v>0</v>
      </c>
    </row>
    <row r="176" spans="1:46" x14ac:dyDescent="0.25">
      <c r="A176" s="231" t="s">
        <v>1963</v>
      </c>
      <c r="B176" s="231" t="str">
        <f t="shared" si="12"/>
        <v>251302A</v>
      </c>
      <c r="C176" s="233" t="str">
        <f>IFERROR(VLOOKUP(B176,'Projects FERCs'!$A$8:$B$290,2,FALSE),0)</f>
        <v>Franchise Specific Flagstaff</v>
      </c>
      <c r="D176" s="213" t="s">
        <v>1962</v>
      </c>
      <c r="E176" s="315" t="str">
        <f>IFERROR(VLOOKUP(B176,'Projects FERCs'!$A$8:$C$291,3,FALSE),0)</f>
        <v>Specific As-Builts</v>
      </c>
      <c r="F176" s="215">
        <v>20201031</v>
      </c>
      <c r="G176" s="149" t="str">
        <f t="shared" si="13"/>
        <v>10</v>
      </c>
      <c r="H176" s="149" t="str">
        <f t="shared" si="14"/>
        <v>31</v>
      </c>
      <c r="I176" s="149" t="str">
        <f t="shared" si="15"/>
        <v>2020</v>
      </c>
      <c r="J176" s="149" t="str">
        <f t="shared" si="16"/>
        <v>10/31/2020</v>
      </c>
      <c r="K176" s="218">
        <v>0</v>
      </c>
      <c r="L176" s="218">
        <v>0</v>
      </c>
      <c r="M176" s="218">
        <v>0</v>
      </c>
      <c r="N176" s="218">
        <v>0</v>
      </c>
      <c r="O176" s="218">
        <v>0</v>
      </c>
      <c r="P176" s="218">
        <v>0</v>
      </c>
      <c r="Q176" s="218">
        <v>0</v>
      </c>
      <c r="R176" s="218">
        <v>0</v>
      </c>
      <c r="S176" s="218">
        <v>0</v>
      </c>
      <c r="T176" s="218">
        <v>0</v>
      </c>
      <c r="U176" s="218">
        <v>0</v>
      </c>
      <c r="V176" s="218">
        <v>0</v>
      </c>
      <c r="W176" s="218">
        <v>0</v>
      </c>
      <c r="X176" s="218">
        <v>0</v>
      </c>
      <c r="Y176" s="218">
        <v>0</v>
      </c>
      <c r="Z176" s="218">
        <v>0</v>
      </c>
      <c r="AA176" s="218">
        <v>0</v>
      </c>
      <c r="AB176" s="218">
        <v>0</v>
      </c>
      <c r="AC176" s="218">
        <v>0</v>
      </c>
      <c r="AD176" s="218">
        <v>0</v>
      </c>
      <c r="AE176" s="218">
        <v>0</v>
      </c>
      <c r="AF176" s="218">
        <v>0</v>
      </c>
      <c r="AG176" s="218">
        <v>0</v>
      </c>
      <c r="AH176" s="218">
        <v>0</v>
      </c>
      <c r="AI176" s="218">
        <v>0</v>
      </c>
      <c r="AJ176" s="218">
        <v>0</v>
      </c>
      <c r="AK176" s="218">
        <v>0</v>
      </c>
      <c r="AL176" s="218">
        <v>0</v>
      </c>
      <c r="AM176" s="218">
        <v>0</v>
      </c>
      <c r="AN176" s="218">
        <v>0</v>
      </c>
      <c r="AO176" s="218">
        <v>0</v>
      </c>
      <c r="AP176" s="218">
        <v>0</v>
      </c>
      <c r="AQ176" s="218">
        <v>0</v>
      </c>
      <c r="AR176" s="218">
        <v>0</v>
      </c>
      <c r="AS176" s="218">
        <f t="shared" si="17"/>
        <v>0</v>
      </c>
      <c r="AT176" s="214">
        <f>IFERROR(VLOOKUP(B176,'3. PP Post Test vs Actuals'!$B$9:$B$26,1,FALSE),0)</f>
        <v>0</v>
      </c>
    </row>
    <row r="177" spans="1:46" x14ac:dyDescent="0.25">
      <c r="A177" s="231" t="s">
        <v>1964</v>
      </c>
      <c r="B177" s="231" t="str">
        <f t="shared" si="12"/>
        <v>252304A</v>
      </c>
      <c r="C177" s="233">
        <f>IFERROR(VLOOKUP(B177,'Projects FERCs'!$A$8:$B$290,2,FALSE),0)</f>
        <v>0</v>
      </c>
      <c r="D177" s="213" t="s">
        <v>1962</v>
      </c>
      <c r="E177" s="315">
        <f>IFERROR(VLOOKUP(B177,'Projects FERCs'!$A$8:$C$291,3,FALSE),0)</f>
        <v>0</v>
      </c>
      <c r="F177" s="215">
        <v>20240331</v>
      </c>
      <c r="G177" s="149" t="str">
        <f t="shared" si="13"/>
        <v>03</v>
      </c>
      <c r="H177" s="149" t="str">
        <f t="shared" si="14"/>
        <v>31</v>
      </c>
      <c r="I177" s="149" t="str">
        <f t="shared" si="15"/>
        <v>2024</v>
      </c>
      <c r="J177" s="149" t="str">
        <f t="shared" si="16"/>
        <v>03/31/2024</v>
      </c>
      <c r="K177" s="218">
        <v>0</v>
      </c>
      <c r="L177" s="218">
        <v>0</v>
      </c>
      <c r="M177" s="218">
        <v>0</v>
      </c>
      <c r="N177" s="218">
        <v>0</v>
      </c>
      <c r="O177" s="218">
        <v>0</v>
      </c>
      <c r="P177" s="218">
        <v>0</v>
      </c>
      <c r="Q177" s="218">
        <v>0</v>
      </c>
      <c r="R177" s="218">
        <v>0</v>
      </c>
      <c r="S177" s="218">
        <v>0</v>
      </c>
      <c r="T177" s="218">
        <v>0</v>
      </c>
      <c r="U177" s="218">
        <v>0</v>
      </c>
      <c r="V177" s="218">
        <v>0</v>
      </c>
      <c r="W177" s="218">
        <v>0</v>
      </c>
      <c r="X177" s="218">
        <v>0</v>
      </c>
      <c r="Y177" s="218">
        <v>0</v>
      </c>
      <c r="Z177" s="218">
        <v>0</v>
      </c>
      <c r="AA177" s="218">
        <v>0</v>
      </c>
      <c r="AB177" s="218">
        <v>0</v>
      </c>
      <c r="AC177" s="218">
        <v>0</v>
      </c>
      <c r="AD177" s="218">
        <v>0</v>
      </c>
      <c r="AE177" s="218">
        <v>0</v>
      </c>
      <c r="AF177" s="218">
        <v>0</v>
      </c>
      <c r="AG177" s="218">
        <v>0</v>
      </c>
      <c r="AH177" s="218">
        <v>0</v>
      </c>
      <c r="AI177" s="218">
        <v>0</v>
      </c>
      <c r="AJ177" s="218">
        <v>0</v>
      </c>
      <c r="AK177" s="218">
        <v>0</v>
      </c>
      <c r="AL177" s="218">
        <v>0</v>
      </c>
      <c r="AM177" s="218">
        <v>0</v>
      </c>
      <c r="AN177" s="218">
        <v>0</v>
      </c>
      <c r="AO177" s="218">
        <v>0</v>
      </c>
      <c r="AP177" s="218">
        <v>0</v>
      </c>
      <c r="AQ177" s="218">
        <v>0</v>
      </c>
      <c r="AR177" s="218">
        <v>0</v>
      </c>
      <c r="AS177" s="218">
        <f t="shared" si="17"/>
        <v>0</v>
      </c>
      <c r="AT177" s="214">
        <f>IFERROR(VLOOKUP(B177,'3. PP Post Test vs Actuals'!$B$9:$B$26,1,FALSE),0)</f>
        <v>0</v>
      </c>
    </row>
    <row r="178" spans="1:46" x14ac:dyDescent="0.25">
      <c r="A178" s="231" t="s">
        <v>1965</v>
      </c>
      <c r="B178" s="231" t="str">
        <f t="shared" si="12"/>
        <v>253302A</v>
      </c>
      <c r="C178" s="233" t="str">
        <f>IFERROR(VLOOKUP(B178,'Projects FERCs'!$A$8:$B$290,2,FALSE),0)</f>
        <v>Franchise - Prescott</v>
      </c>
      <c r="D178" s="213" t="s">
        <v>1962</v>
      </c>
      <c r="E178" s="315" t="str">
        <f>IFERROR(VLOOKUP(B178,'Projects FERCs'!$A$8:$C$291,3,FALSE),0)</f>
        <v>Specific As-Builts</v>
      </c>
      <c r="F178" s="215">
        <v>20271231</v>
      </c>
      <c r="G178" s="149" t="str">
        <f t="shared" si="13"/>
        <v>12</v>
      </c>
      <c r="H178" s="149" t="str">
        <f t="shared" si="14"/>
        <v>31</v>
      </c>
      <c r="I178" s="149" t="str">
        <f t="shared" si="15"/>
        <v>2027</v>
      </c>
      <c r="J178" s="149" t="str">
        <f t="shared" si="16"/>
        <v>12/31/2027</v>
      </c>
      <c r="K178" s="218">
        <v>0</v>
      </c>
      <c r="L178" s="218">
        <v>0</v>
      </c>
      <c r="M178" s="218">
        <v>0</v>
      </c>
      <c r="N178" s="218">
        <v>0</v>
      </c>
      <c r="O178" s="218">
        <v>0</v>
      </c>
      <c r="P178" s="218">
        <v>0</v>
      </c>
      <c r="Q178" s="218">
        <v>0</v>
      </c>
      <c r="R178" s="218">
        <v>0</v>
      </c>
      <c r="S178" s="218">
        <v>0</v>
      </c>
      <c r="T178" s="218">
        <v>0</v>
      </c>
      <c r="U178" s="218">
        <v>0</v>
      </c>
      <c r="V178" s="218">
        <v>0</v>
      </c>
      <c r="W178" s="218">
        <v>0</v>
      </c>
      <c r="X178" s="218">
        <v>0</v>
      </c>
      <c r="Y178" s="218">
        <v>0</v>
      </c>
      <c r="Z178" s="218">
        <v>0</v>
      </c>
      <c r="AA178" s="218">
        <v>0</v>
      </c>
      <c r="AB178" s="218">
        <v>0</v>
      </c>
      <c r="AC178" s="218">
        <v>0</v>
      </c>
      <c r="AD178" s="218">
        <v>0</v>
      </c>
      <c r="AE178" s="218">
        <v>0</v>
      </c>
      <c r="AF178" s="218">
        <v>0</v>
      </c>
      <c r="AG178" s="218">
        <v>0</v>
      </c>
      <c r="AH178" s="218">
        <v>0</v>
      </c>
      <c r="AI178" s="218">
        <v>0</v>
      </c>
      <c r="AJ178" s="218">
        <v>0</v>
      </c>
      <c r="AK178" s="218">
        <v>0</v>
      </c>
      <c r="AL178" s="218">
        <v>0</v>
      </c>
      <c r="AM178" s="218">
        <v>0</v>
      </c>
      <c r="AN178" s="218">
        <v>0</v>
      </c>
      <c r="AO178" s="218">
        <v>0</v>
      </c>
      <c r="AP178" s="218">
        <v>0</v>
      </c>
      <c r="AQ178" s="218">
        <v>0</v>
      </c>
      <c r="AR178" s="218">
        <v>0</v>
      </c>
      <c r="AS178" s="218">
        <f t="shared" si="17"/>
        <v>0</v>
      </c>
      <c r="AT178" s="214">
        <f>IFERROR(VLOOKUP(B178,'3. PP Post Test vs Actuals'!$B$9:$B$26,1,FALSE),0)</f>
        <v>0</v>
      </c>
    </row>
    <row r="179" spans="1:46" x14ac:dyDescent="0.25">
      <c r="A179" s="231" t="s">
        <v>1966</v>
      </c>
      <c r="B179" s="231" t="str">
        <f t="shared" si="12"/>
        <v>255300A</v>
      </c>
      <c r="C179" s="233" t="str">
        <f>IFERROR(VLOOKUP(B179,'Projects FERCs'!$A$8:$B$290,2,FALSE),0)</f>
        <v>Franchise - Verde</v>
      </c>
      <c r="D179" s="213" t="s">
        <v>1962</v>
      </c>
      <c r="E179" s="315" t="str">
        <f>IFERROR(VLOOKUP(B179,'Projects FERCs'!$A$8:$C$291,3,FALSE),0)</f>
        <v>Manual</v>
      </c>
      <c r="F179" s="215">
        <v>20281231</v>
      </c>
      <c r="G179" s="149" t="str">
        <f t="shared" si="13"/>
        <v>12</v>
      </c>
      <c r="H179" s="149" t="str">
        <f t="shared" si="14"/>
        <v>31</v>
      </c>
      <c r="I179" s="149" t="str">
        <f t="shared" si="15"/>
        <v>2028</v>
      </c>
      <c r="J179" s="149" t="str">
        <f t="shared" si="16"/>
        <v>12/31/2028</v>
      </c>
      <c r="K179" s="218">
        <v>0</v>
      </c>
      <c r="L179" s="218">
        <v>0</v>
      </c>
      <c r="M179" s="218">
        <v>19110.28</v>
      </c>
      <c r="N179" s="218">
        <v>0</v>
      </c>
      <c r="O179" s="218">
        <v>0</v>
      </c>
      <c r="P179" s="218">
        <v>0</v>
      </c>
      <c r="Q179" s="218">
        <v>0</v>
      </c>
      <c r="R179" s="218">
        <v>0</v>
      </c>
      <c r="S179" s="218">
        <v>0</v>
      </c>
      <c r="T179" s="218">
        <v>0</v>
      </c>
      <c r="U179" s="218">
        <v>0</v>
      </c>
      <c r="V179" s="218">
        <v>0</v>
      </c>
      <c r="W179" s="218">
        <v>19110.28</v>
      </c>
      <c r="X179" s="218">
        <v>0</v>
      </c>
      <c r="Y179" s="218">
        <v>0</v>
      </c>
      <c r="Z179" s="218">
        <v>0</v>
      </c>
      <c r="AA179" s="218">
        <v>0</v>
      </c>
      <c r="AB179" s="218">
        <v>0</v>
      </c>
      <c r="AC179" s="218">
        <v>0</v>
      </c>
      <c r="AD179" s="218">
        <v>0</v>
      </c>
      <c r="AE179" s="218">
        <v>0</v>
      </c>
      <c r="AF179" s="218">
        <v>0</v>
      </c>
      <c r="AG179" s="218">
        <v>0</v>
      </c>
      <c r="AH179" s="218">
        <v>0</v>
      </c>
      <c r="AI179" s="218">
        <v>0</v>
      </c>
      <c r="AJ179" s="218">
        <v>0</v>
      </c>
      <c r="AK179" s="218">
        <v>0</v>
      </c>
      <c r="AL179" s="218">
        <v>0</v>
      </c>
      <c r="AM179" s="218">
        <v>0</v>
      </c>
      <c r="AN179" s="218">
        <v>0</v>
      </c>
      <c r="AO179" s="218">
        <v>0</v>
      </c>
      <c r="AP179" s="218">
        <v>0</v>
      </c>
      <c r="AQ179" s="218">
        <v>0</v>
      </c>
      <c r="AR179" s="218">
        <v>0</v>
      </c>
      <c r="AS179" s="218">
        <f t="shared" si="17"/>
        <v>0</v>
      </c>
      <c r="AT179" s="214">
        <f>IFERROR(VLOOKUP(B179,'3. PP Post Test vs Actuals'!$B$9:$B$26,1,FALSE),0)</f>
        <v>0</v>
      </c>
    </row>
    <row r="180" spans="1:46" x14ac:dyDescent="0.25">
      <c r="A180" s="233" t="s">
        <v>1967</v>
      </c>
      <c r="B180" s="233" t="str">
        <f t="shared" si="12"/>
        <v>257302S</v>
      </c>
      <c r="C180" s="233" t="str">
        <f>IFERROR(VLOOKUP(B180,'Projects FERCs'!$A$8:$B$290,2,FALSE),0)</f>
        <v>Franchise - Specific - SL</v>
      </c>
      <c r="D180" s="232" t="s">
        <v>1962</v>
      </c>
      <c r="E180" s="316" t="str">
        <f>IFERROR(VLOOKUP(B180,'Projects FERCs'!$A$8:$C$291,3,FALSE),0)</f>
        <v>Manual</v>
      </c>
      <c r="F180" s="220">
        <v>20201130</v>
      </c>
      <c r="G180" s="149" t="str">
        <f t="shared" si="13"/>
        <v>11</v>
      </c>
      <c r="H180" s="149" t="str">
        <f t="shared" si="14"/>
        <v>30</v>
      </c>
      <c r="I180" s="149" t="str">
        <f t="shared" si="15"/>
        <v>2020</v>
      </c>
      <c r="J180" s="149" t="str">
        <f t="shared" si="16"/>
        <v>11/30/2020</v>
      </c>
      <c r="K180" s="222">
        <v>0</v>
      </c>
      <c r="L180" s="222">
        <v>0</v>
      </c>
      <c r="M180" s="222">
        <v>0</v>
      </c>
      <c r="N180" s="222">
        <v>0</v>
      </c>
      <c r="O180" s="222">
        <v>0</v>
      </c>
      <c r="P180" s="222">
        <v>0</v>
      </c>
      <c r="Q180" s="222">
        <v>0</v>
      </c>
      <c r="R180" s="222">
        <v>0</v>
      </c>
      <c r="S180" s="222">
        <v>0</v>
      </c>
      <c r="T180" s="222">
        <v>0</v>
      </c>
      <c r="U180" s="222">
        <v>0</v>
      </c>
      <c r="V180" s="222">
        <v>0</v>
      </c>
      <c r="W180" s="222">
        <v>0</v>
      </c>
      <c r="X180" s="222">
        <v>0</v>
      </c>
      <c r="Y180" s="222">
        <v>0</v>
      </c>
      <c r="Z180" s="222">
        <v>0</v>
      </c>
      <c r="AA180" s="222">
        <v>0</v>
      </c>
      <c r="AB180" s="222">
        <v>0</v>
      </c>
      <c r="AC180" s="222">
        <v>0</v>
      </c>
      <c r="AD180" s="222">
        <v>0</v>
      </c>
      <c r="AE180" s="222">
        <v>0</v>
      </c>
      <c r="AF180" s="222">
        <v>0</v>
      </c>
      <c r="AG180" s="222">
        <v>0</v>
      </c>
      <c r="AH180" s="222">
        <v>0</v>
      </c>
      <c r="AI180" s="222">
        <v>0</v>
      </c>
      <c r="AJ180" s="222">
        <v>0</v>
      </c>
      <c r="AK180" s="222">
        <v>0</v>
      </c>
      <c r="AL180" s="222">
        <v>0</v>
      </c>
      <c r="AM180" s="222">
        <v>0</v>
      </c>
      <c r="AN180" s="222">
        <v>0</v>
      </c>
      <c r="AO180" s="222">
        <v>0</v>
      </c>
      <c r="AP180" s="222">
        <v>0</v>
      </c>
      <c r="AQ180" s="222">
        <v>0</v>
      </c>
      <c r="AR180" s="222">
        <v>0</v>
      </c>
      <c r="AS180" s="222">
        <f t="shared" si="17"/>
        <v>0</v>
      </c>
      <c r="AT180" s="235">
        <f>IFERROR(VLOOKUP(B180,'3. PP Post Test vs Actuals'!$B$9:$B$26,1,FALSE),0)</f>
        <v>0</v>
      </c>
    </row>
    <row r="181" spans="1:46" s="239" customFormat="1" x14ac:dyDescent="0.25">
      <c r="A181" s="236" t="s">
        <v>1962</v>
      </c>
      <c r="B181" s="237"/>
      <c r="C181" s="237">
        <f>IFERROR(VLOOKUP(B181,'Projects FERCs'!$A$8:$B$290,2,FALSE),0)</f>
        <v>0</v>
      </c>
      <c r="D181" s="236"/>
      <c r="E181" s="317">
        <f>IFERROR(VLOOKUP(B181,'Projects FERCs'!$A$8:$C$291,3,FALSE),0)</f>
        <v>0</v>
      </c>
      <c r="F181" s="224"/>
      <c r="G181" s="148"/>
      <c r="H181" s="148"/>
      <c r="I181" s="148"/>
      <c r="J181" s="148"/>
      <c r="K181" s="225">
        <v>0</v>
      </c>
      <c r="L181" s="225">
        <v>0</v>
      </c>
      <c r="M181" s="225">
        <v>19110.28</v>
      </c>
      <c r="N181" s="225">
        <v>0</v>
      </c>
      <c r="O181" s="225">
        <v>20372.490000000002</v>
      </c>
      <c r="P181" s="225">
        <v>0</v>
      </c>
      <c r="Q181" s="225">
        <v>0</v>
      </c>
      <c r="R181" s="225">
        <v>0</v>
      </c>
      <c r="S181" s="225">
        <v>0</v>
      </c>
      <c r="T181" s="225">
        <v>0</v>
      </c>
      <c r="U181" s="225">
        <v>0</v>
      </c>
      <c r="V181" s="225">
        <v>0</v>
      </c>
      <c r="W181" s="225">
        <v>39482.770000000004</v>
      </c>
      <c r="X181" s="225">
        <v>0</v>
      </c>
      <c r="Y181" s="225">
        <v>0</v>
      </c>
      <c r="Z181" s="225">
        <v>0</v>
      </c>
      <c r="AA181" s="225">
        <v>0</v>
      </c>
      <c r="AB181" s="225">
        <v>0</v>
      </c>
      <c r="AC181" s="225">
        <v>0</v>
      </c>
      <c r="AD181" s="225">
        <v>0</v>
      </c>
      <c r="AE181" s="225">
        <v>0</v>
      </c>
      <c r="AF181" s="225">
        <v>0</v>
      </c>
      <c r="AG181" s="225">
        <v>0</v>
      </c>
      <c r="AH181" s="225">
        <v>0</v>
      </c>
      <c r="AI181" s="225">
        <v>0</v>
      </c>
      <c r="AJ181" s="225">
        <v>0</v>
      </c>
      <c r="AK181" s="225">
        <v>0</v>
      </c>
      <c r="AL181" s="225">
        <v>0</v>
      </c>
      <c r="AM181" s="225">
        <v>0</v>
      </c>
      <c r="AN181" s="225">
        <v>0</v>
      </c>
      <c r="AO181" s="225">
        <v>0</v>
      </c>
      <c r="AP181" s="225">
        <v>0</v>
      </c>
      <c r="AQ181" s="225">
        <v>0</v>
      </c>
      <c r="AR181" s="225">
        <v>0</v>
      </c>
      <c r="AS181" s="225">
        <f t="shared" si="17"/>
        <v>0</v>
      </c>
      <c r="AT181" s="238">
        <f>IFERROR(VLOOKUP(B181,'3. PP Post Test vs Actuals'!$B$9:$B$26,1,FALSE),0)</f>
        <v>0</v>
      </c>
    </row>
    <row r="182" spans="1:46" x14ac:dyDescent="0.25">
      <c r="A182" s="228" t="s">
        <v>1968</v>
      </c>
      <c r="B182" s="228"/>
      <c r="C182" s="233">
        <f>IFERROR(VLOOKUP(B182,'Projects FERCs'!$A$8:$B$290,2,FALSE),0)</f>
        <v>0</v>
      </c>
      <c r="D182" s="229" t="s">
        <v>1969</v>
      </c>
      <c r="E182" s="315">
        <f>IFERROR(VLOOKUP(B182,'Projects FERCs'!$A$8:$C$291,3,FALSE),0)</f>
        <v>0</v>
      </c>
      <c r="F182" s="360"/>
      <c r="G182" s="149"/>
      <c r="H182" s="149"/>
      <c r="I182" s="149"/>
      <c r="J182" s="149"/>
      <c r="K182" s="368">
        <v>0</v>
      </c>
      <c r="L182" s="368">
        <v>0</v>
      </c>
      <c r="M182" s="368">
        <v>0</v>
      </c>
      <c r="N182" s="368">
        <v>0</v>
      </c>
      <c r="O182" s="368">
        <v>0</v>
      </c>
      <c r="P182" s="368">
        <v>0</v>
      </c>
      <c r="Q182" s="368">
        <v>0</v>
      </c>
      <c r="R182" s="368">
        <v>0</v>
      </c>
      <c r="S182" s="368">
        <v>0</v>
      </c>
      <c r="T182" s="368">
        <v>0</v>
      </c>
      <c r="U182" s="368">
        <v>0</v>
      </c>
      <c r="V182" s="368">
        <v>0</v>
      </c>
      <c r="W182" s="368">
        <v>0</v>
      </c>
      <c r="X182" s="368">
        <v>0</v>
      </c>
      <c r="Y182" s="368">
        <v>0</v>
      </c>
      <c r="Z182" s="368">
        <v>0</v>
      </c>
      <c r="AA182" s="368">
        <v>0</v>
      </c>
      <c r="AB182" s="368">
        <v>0</v>
      </c>
      <c r="AC182" s="368">
        <v>0</v>
      </c>
      <c r="AD182" s="368">
        <v>0</v>
      </c>
      <c r="AE182" s="368">
        <v>0</v>
      </c>
      <c r="AF182" s="368">
        <v>0</v>
      </c>
      <c r="AG182" s="368">
        <v>0</v>
      </c>
      <c r="AH182" s="368">
        <v>0</v>
      </c>
      <c r="AI182" s="368">
        <v>0</v>
      </c>
      <c r="AJ182" s="368">
        <v>0</v>
      </c>
      <c r="AK182" s="368">
        <v>0</v>
      </c>
      <c r="AL182" s="368">
        <v>0</v>
      </c>
      <c r="AM182" s="368">
        <v>0</v>
      </c>
      <c r="AN182" s="368">
        <v>0</v>
      </c>
      <c r="AO182" s="368">
        <v>0</v>
      </c>
      <c r="AP182" s="368">
        <v>0</v>
      </c>
      <c r="AQ182" s="368">
        <v>0</v>
      </c>
      <c r="AR182" s="368">
        <v>0</v>
      </c>
      <c r="AS182" s="368">
        <f t="shared" si="17"/>
        <v>0</v>
      </c>
      <c r="AT182" s="230">
        <f>IFERROR(VLOOKUP(B182,'3. PP Post Test vs Actuals'!$B$9:$B$26,1,FALSE),0)</f>
        <v>0</v>
      </c>
    </row>
    <row r="183" spans="1:46" x14ac:dyDescent="0.25">
      <c r="A183" s="231" t="s">
        <v>1970</v>
      </c>
      <c r="B183" s="231"/>
      <c r="C183" s="233">
        <f>IFERROR(VLOOKUP(B183,'Projects FERCs'!$A$8:$B$290,2,FALSE),0)</f>
        <v>0</v>
      </c>
      <c r="D183" s="213" t="s">
        <v>1969</v>
      </c>
      <c r="E183" s="315">
        <f>IFERROR(VLOOKUP(B183,'Projects FERCs'!$A$8:$C$291,3,FALSE),0)</f>
        <v>0</v>
      </c>
      <c r="F183" s="215"/>
      <c r="G183" s="149"/>
      <c r="H183" s="149"/>
      <c r="I183" s="149"/>
      <c r="J183" s="149"/>
      <c r="K183" s="218">
        <v>0</v>
      </c>
      <c r="L183" s="218">
        <v>0</v>
      </c>
      <c r="M183" s="218">
        <v>0</v>
      </c>
      <c r="N183" s="218">
        <v>0</v>
      </c>
      <c r="O183" s="218">
        <v>0</v>
      </c>
      <c r="P183" s="218">
        <v>0</v>
      </c>
      <c r="Q183" s="218">
        <v>0</v>
      </c>
      <c r="R183" s="218">
        <v>0</v>
      </c>
      <c r="S183" s="218">
        <v>0</v>
      </c>
      <c r="T183" s="218">
        <v>0</v>
      </c>
      <c r="U183" s="218">
        <v>0</v>
      </c>
      <c r="V183" s="218">
        <v>0</v>
      </c>
      <c r="W183" s="218">
        <v>0</v>
      </c>
      <c r="X183" s="218">
        <v>0</v>
      </c>
      <c r="Y183" s="218">
        <v>0</v>
      </c>
      <c r="Z183" s="218">
        <v>0</v>
      </c>
      <c r="AA183" s="218">
        <v>0</v>
      </c>
      <c r="AB183" s="218">
        <v>0</v>
      </c>
      <c r="AC183" s="218">
        <v>0</v>
      </c>
      <c r="AD183" s="218">
        <v>0</v>
      </c>
      <c r="AE183" s="218">
        <v>0</v>
      </c>
      <c r="AF183" s="218">
        <v>0</v>
      </c>
      <c r="AG183" s="218">
        <v>0</v>
      </c>
      <c r="AH183" s="218">
        <v>0</v>
      </c>
      <c r="AI183" s="218">
        <v>0</v>
      </c>
      <c r="AJ183" s="218">
        <v>0</v>
      </c>
      <c r="AK183" s="218">
        <v>0</v>
      </c>
      <c r="AL183" s="218">
        <v>0</v>
      </c>
      <c r="AM183" s="218">
        <v>0</v>
      </c>
      <c r="AN183" s="218">
        <v>0</v>
      </c>
      <c r="AO183" s="218">
        <v>0</v>
      </c>
      <c r="AP183" s="218">
        <v>0</v>
      </c>
      <c r="AQ183" s="218">
        <v>0</v>
      </c>
      <c r="AR183" s="218">
        <v>0</v>
      </c>
      <c r="AS183" s="218">
        <f t="shared" si="17"/>
        <v>0</v>
      </c>
      <c r="AT183" s="214">
        <f>IFERROR(VLOOKUP(B183,'3. PP Post Test vs Actuals'!$B$9:$B$26,1,FALSE),0)</f>
        <v>0</v>
      </c>
    </row>
    <row r="184" spans="1:46" x14ac:dyDescent="0.25">
      <c r="A184" s="233" t="s">
        <v>1971</v>
      </c>
      <c r="B184" s="233" t="str">
        <f t="shared" si="12"/>
        <v>255389A</v>
      </c>
      <c r="C184" s="233" t="str">
        <f>IFERROR(VLOOKUP(B184,'Projects FERCs'!$A$8:$B$290,2,FALSE),0)</f>
        <v>Verde District Office Land</v>
      </c>
      <c r="D184" s="232" t="s">
        <v>1969</v>
      </c>
      <c r="E184" s="316" t="str">
        <f>IFERROR(VLOOKUP(B184,'Projects FERCs'!$A$8:$C$291,3,FALSE),0)</f>
        <v>Specific As-Builts</v>
      </c>
      <c r="F184" s="220">
        <v>20211201</v>
      </c>
      <c r="G184" s="149" t="str">
        <f t="shared" si="13"/>
        <v>12</v>
      </c>
      <c r="H184" s="149" t="str">
        <f t="shared" si="14"/>
        <v>01</v>
      </c>
      <c r="I184" s="149" t="str">
        <f t="shared" si="15"/>
        <v>2021</v>
      </c>
      <c r="J184" s="149" t="str">
        <f t="shared" si="16"/>
        <v>12/01/2021</v>
      </c>
      <c r="K184" s="222">
        <v>0</v>
      </c>
      <c r="L184" s="222">
        <v>0</v>
      </c>
      <c r="M184" s="222">
        <v>0</v>
      </c>
      <c r="N184" s="222">
        <v>0</v>
      </c>
      <c r="O184" s="222">
        <v>0</v>
      </c>
      <c r="P184" s="222">
        <v>0</v>
      </c>
      <c r="Q184" s="222">
        <v>0</v>
      </c>
      <c r="R184" s="222">
        <v>0</v>
      </c>
      <c r="S184" s="222">
        <v>0</v>
      </c>
      <c r="T184" s="222">
        <v>0</v>
      </c>
      <c r="U184" s="222">
        <v>0</v>
      </c>
      <c r="V184" s="222">
        <v>0</v>
      </c>
      <c r="W184" s="222">
        <v>0</v>
      </c>
      <c r="X184" s="222">
        <v>0</v>
      </c>
      <c r="Y184" s="222">
        <v>0</v>
      </c>
      <c r="Z184" s="222">
        <v>0</v>
      </c>
      <c r="AA184" s="222">
        <v>0</v>
      </c>
      <c r="AB184" s="222">
        <v>0</v>
      </c>
      <c r="AC184" s="222">
        <v>0</v>
      </c>
      <c r="AD184" s="222">
        <v>0</v>
      </c>
      <c r="AE184" s="222">
        <v>0</v>
      </c>
      <c r="AF184" s="222">
        <v>0</v>
      </c>
      <c r="AG184" s="222">
        <v>0</v>
      </c>
      <c r="AH184" s="222">
        <v>0</v>
      </c>
      <c r="AI184" s="222">
        <v>0</v>
      </c>
      <c r="AJ184" s="222">
        <v>0</v>
      </c>
      <c r="AK184" s="222">
        <v>0</v>
      </c>
      <c r="AL184" s="222">
        <v>0</v>
      </c>
      <c r="AM184" s="222">
        <v>0</v>
      </c>
      <c r="AN184" s="222">
        <v>0</v>
      </c>
      <c r="AO184" s="222">
        <v>0</v>
      </c>
      <c r="AP184" s="222">
        <v>0</v>
      </c>
      <c r="AQ184" s="222">
        <v>0</v>
      </c>
      <c r="AR184" s="222">
        <v>0</v>
      </c>
      <c r="AS184" s="222">
        <f t="shared" si="17"/>
        <v>0</v>
      </c>
      <c r="AT184" s="235">
        <f>IFERROR(VLOOKUP(B184,'3. PP Post Test vs Actuals'!$B$9:$B$26,1,FALSE),0)</f>
        <v>0</v>
      </c>
    </row>
    <row r="185" spans="1:46" s="239" customFormat="1" x14ac:dyDescent="0.25">
      <c r="A185" s="236" t="s">
        <v>1969</v>
      </c>
      <c r="B185" s="237"/>
      <c r="C185" s="237">
        <f>IFERROR(VLOOKUP(B185,'Projects FERCs'!$A$8:$B$290,2,FALSE),0)</f>
        <v>0</v>
      </c>
      <c r="D185" s="236"/>
      <c r="E185" s="317">
        <f>IFERROR(VLOOKUP(B185,'Projects FERCs'!$A$8:$C$291,3,FALSE),0)</f>
        <v>0</v>
      </c>
      <c r="F185" s="224"/>
      <c r="G185" s="148"/>
      <c r="H185" s="148"/>
      <c r="I185" s="148"/>
      <c r="J185" s="148"/>
      <c r="K185" s="225">
        <v>0</v>
      </c>
      <c r="L185" s="225">
        <v>0</v>
      </c>
      <c r="M185" s="225">
        <v>0</v>
      </c>
      <c r="N185" s="225">
        <v>0</v>
      </c>
      <c r="O185" s="225">
        <v>0</v>
      </c>
      <c r="P185" s="225">
        <v>0</v>
      </c>
      <c r="Q185" s="225">
        <v>0</v>
      </c>
      <c r="R185" s="225">
        <v>0</v>
      </c>
      <c r="S185" s="225">
        <v>0</v>
      </c>
      <c r="T185" s="225">
        <v>0</v>
      </c>
      <c r="U185" s="225">
        <v>0</v>
      </c>
      <c r="V185" s="225">
        <v>0</v>
      </c>
      <c r="W185" s="225">
        <v>0</v>
      </c>
      <c r="X185" s="225">
        <v>0</v>
      </c>
      <c r="Y185" s="225">
        <v>0</v>
      </c>
      <c r="Z185" s="225">
        <v>0</v>
      </c>
      <c r="AA185" s="225">
        <v>0</v>
      </c>
      <c r="AB185" s="225">
        <v>0</v>
      </c>
      <c r="AC185" s="225">
        <v>0</v>
      </c>
      <c r="AD185" s="225">
        <v>0</v>
      </c>
      <c r="AE185" s="225">
        <v>0</v>
      </c>
      <c r="AF185" s="225">
        <v>0</v>
      </c>
      <c r="AG185" s="225">
        <v>0</v>
      </c>
      <c r="AH185" s="225">
        <v>0</v>
      </c>
      <c r="AI185" s="225">
        <v>0</v>
      </c>
      <c r="AJ185" s="225">
        <v>0</v>
      </c>
      <c r="AK185" s="225">
        <v>0</v>
      </c>
      <c r="AL185" s="225">
        <v>0</v>
      </c>
      <c r="AM185" s="225">
        <v>0</v>
      </c>
      <c r="AN185" s="225">
        <v>0</v>
      </c>
      <c r="AO185" s="225">
        <v>0</v>
      </c>
      <c r="AP185" s="225">
        <v>0</v>
      </c>
      <c r="AQ185" s="225">
        <v>0</v>
      </c>
      <c r="AR185" s="225">
        <v>0</v>
      </c>
      <c r="AS185" s="225">
        <f t="shared" si="17"/>
        <v>0</v>
      </c>
      <c r="AT185" s="238">
        <f>IFERROR(VLOOKUP(B185,'3. PP Post Test vs Actuals'!$B$9:$B$26,1,FALSE),0)</f>
        <v>0</v>
      </c>
    </row>
    <row r="186" spans="1:46" x14ac:dyDescent="0.25">
      <c r="A186" s="228" t="s">
        <v>1972</v>
      </c>
      <c r="B186" s="228" t="str">
        <f t="shared" si="12"/>
        <v>251971A</v>
      </c>
      <c r="C186" s="233" t="str">
        <f>IFERROR(VLOOKUP(B186,'Projects FERCs'!$A$8:$B$290,2,FALSE),0)</f>
        <v>2024 Conference Room Mod-UESG</v>
      </c>
      <c r="D186" s="229" t="s">
        <v>1973</v>
      </c>
      <c r="E186" s="315" t="str">
        <f>IFERROR(VLOOKUP(B186,'Projects FERCs'!$A$8:$C$291,3,FALSE),0)</f>
        <v>Specific As-Builts</v>
      </c>
      <c r="F186" s="360">
        <v>20240831</v>
      </c>
      <c r="G186" s="149" t="str">
        <f t="shared" si="13"/>
        <v>08</v>
      </c>
      <c r="H186" s="149" t="str">
        <f t="shared" si="14"/>
        <v>31</v>
      </c>
      <c r="I186" s="149" t="str">
        <f t="shared" si="15"/>
        <v>2024</v>
      </c>
      <c r="J186" s="149" t="str">
        <f t="shared" si="16"/>
        <v>08/31/2024</v>
      </c>
      <c r="K186" s="368">
        <v>0</v>
      </c>
      <c r="L186" s="368">
        <v>0</v>
      </c>
      <c r="M186" s="368">
        <v>0</v>
      </c>
      <c r="N186" s="368">
        <v>0</v>
      </c>
      <c r="O186" s="368">
        <v>0</v>
      </c>
      <c r="P186" s="368">
        <v>0</v>
      </c>
      <c r="Q186" s="368">
        <v>0</v>
      </c>
      <c r="R186" s="368">
        <v>0</v>
      </c>
      <c r="S186" s="368">
        <v>0</v>
      </c>
      <c r="T186" s="368">
        <v>0</v>
      </c>
      <c r="U186" s="368">
        <v>0</v>
      </c>
      <c r="V186" s="368">
        <v>0</v>
      </c>
      <c r="W186" s="368">
        <v>0</v>
      </c>
      <c r="X186" s="368">
        <v>0</v>
      </c>
      <c r="Y186" s="368">
        <v>0</v>
      </c>
      <c r="Z186" s="368">
        <v>0</v>
      </c>
      <c r="AA186" s="368">
        <v>0</v>
      </c>
      <c r="AB186" s="368">
        <v>0</v>
      </c>
      <c r="AC186" s="368">
        <v>0</v>
      </c>
      <c r="AD186" s="368">
        <v>0</v>
      </c>
      <c r="AE186" s="368">
        <v>0</v>
      </c>
      <c r="AF186" s="368">
        <v>0</v>
      </c>
      <c r="AG186" s="368">
        <v>0</v>
      </c>
      <c r="AH186" s="368">
        <v>0</v>
      </c>
      <c r="AI186" s="368">
        <v>0</v>
      </c>
      <c r="AJ186" s="368">
        <v>0</v>
      </c>
      <c r="AK186" s="368">
        <v>0</v>
      </c>
      <c r="AL186" s="368">
        <v>0</v>
      </c>
      <c r="AM186" s="368">
        <v>0</v>
      </c>
      <c r="AN186" s="368">
        <v>0</v>
      </c>
      <c r="AO186" s="368">
        <v>0</v>
      </c>
      <c r="AP186" s="368">
        <v>0</v>
      </c>
      <c r="AQ186" s="368">
        <v>0</v>
      </c>
      <c r="AR186" s="368">
        <v>0</v>
      </c>
      <c r="AS186" s="368">
        <f t="shared" si="17"/>
        <v>0</v>
      </c>
      <c r="AT186" s="230">
        <f>IFERROR(VLOOKUP(B186,'3. PP Post Test vs Actuals'!$B$9:$B$26,1,FALSE),0)</f>
        <v>0</v>
      </c>
    </row>
    <row r="187" spans="1:46" x14ac:dyDescent="0.25">
      <c r="A187" s="231" t="s">
        <v>1974</v>
      </c>
      <c r="B187" s="231" t="str">
        <f t="shared" si="12"/>
        <v>252913B</v>
      </c>
      <c r="C187" s="233" t="str">
        <f>IFERROR(VLOOKUP(B187,'Projects FERCs'!$A$8:$B$290,2,FALSE),0)</f>
        <v>2022 ND UNSG Storage Refresh</v>
      </c>
      <c r="D187" s="213" t="s">
        <v>1973</v>
      </c>
      <c r="E187" s="315" t="str">
        <f>IFERROR(VLOOKUP(B187,'Projects FERCs'!$A$8:$C$291,3,FALSE),0)</f>
        <v>Specific As-Builts</v>
      </c>
      <c r="F187" s="215">
        <v>20221231</v>
      </c>
      <c r="G187" s="149" t="str">
        <f t="shared" si="13"/>
        <v>12</v>
      </c>
      <c r="H187" s="149" t="str">
        <f t="shared" si="14"/>
        <v>31</v>
      </c>
      <c r="I187" s="149" t="str">
        <f t="shared" si="15"/>
        <v>2022</v>
      </c>
      <c r="J187" s="149" t="str">
        <f t="shared" si="16"/>
        <v>12/31/2022</v>
      </c>
      <c r="K187" s="218">
        <v>0</v>
      </c>
      <c r="L187" s="218">
        <v>0</v>
      </c>
      <c r="M187" s="218">
        <v>0</v>
      </c>
      <c r="N187" s="218">
        <v>0</v>
      </c>
      <c r="O187" s="218">
        <v>0</v>
      </c>
      <c r="P187" s="218">
        <v>0</v>
      </c>
      <c r="Q187" s="218">
        <v>0</v>
      </c>
      <c r="R187" s="218">
        <v>0</v>
      </c>
      <c r="S187" s="218">
        <v>0</v>
      </c>
      <c r="T187" s="218">
        <v>0</v>
      </c>
      <c r="U187" s="218">
        <v>76594.53</v>
      </c>
      <c r="V187" s="218">
        <v>0</v>
      </c>
      <c r="W187" s="218">
        <v>76594.53</v>
      </c>
      <c r="X187" s="218">
        <v>0</v>
      </c>
      <c r="Y187" s="218">
        <v>0</v>
      </c>
      <c r="Z187" s="218">
        <v>0</v>
      </c>
      <c r="AA187" s="218">
        <v>0</v>
      </c>
      <c r="AB187" s="218">
        <v>0</v>
      </c>
      <c r="AC187" s="218">
        <v>0</v>
      </c>
      <c r="AD187" s="218">
        <v>0</v>
      </c>
      <c r="AE187" s="218">
        <v>0</v>
      </c>
      <c r="AF187" s="218">
        <v>0</v>
      </c>
      <c r="AG187" s="218">
        <v>0</v>
      </c>
      <c r="AH187" s="218">
        <v>0</v>
      </c>
      <c r="AI187" s="218">
        <v>0</v>
      </c>
      <c r="AJ187" s="218">
        <v>0</v>
      </c>
      <c r="AK187" s="218">
        <v>0</v>
      </c>
      <c r="AL187" s="218">
        <v>0</v>
      </c>
      <c r="AM187" s="218">
        <v>0</v>
      </c>
      <c r="AN187" s="218">
        <v>0</v>
      </c>
      <c r="AO187" s="218">
        <v>0</v>
      </c>
      <c r="AP187" s="218">
        <v>0</v>
      </c>
      <c r="AQ187" s="218">
        <v>0</v>
      </c>
      <c r="AR187" s="218">
        <v>0</v>
      </c>
      <c r="AS187" s="218">
        <f t="shared" si="17"/>
        <v>0</v>
      </c>
      <c r="AT187" s="214">
        <f>IFERROR(VLOOKUP(B187,'3. PP Post Test vs Actuals'!$B$9:$B$26,1,FALSE),0)</f>
        <v>0</v>
      </c>
    </row>
    <row r="188" spans="1:46" x14ac:dyDescent="0.25">
      <c r="A188" s="231" t="s">
        <v>1975</v>
      </c>
      <c r="B188" s="231" t="str">
        <f t="shared" si="12"/>
        <v>250000A</v>
      </c>
      <c r="C188" s="233" t="str">
        <f>IFERROR(VLOOKUP(B188,'Projects FERCs'!$A$8:$B$290,2,FALSE),0)</f>
        <v>UNSG Transportation Equip</v>
      </c>
      <c r="D188" s="213" t="s">
        <v>1973</v>
      </c>
      <c r="E188" s="315" t="str">
        <f>IFERROR(VLOOKUP(B188,'Projects FERCs'!$A$8:$C$291,3,FALSE),0)</f>
        <v>Specific As-Builts</v>
      </c>
      <c r="F188" s="215">
        <v>20240131</v>
      </c>
      <c r="G188" s="149" t="str">
        <f t="shared" si="13"/>
        <v>01</v>
      </c>
      <c r="H188" s="149" t="str">
        <f t="shared" si="14"/>
        <v>31</v>
      </c>
      <c r="I188" s="149" t="str">
        <f t="shared" si="15"/>
        <v>2024</v>
      </c>
      <c r="J188" s="149" t="str">
        <f t="shared" si="16"/>
        <v>01/31/2024</v>
      </c>
      <c r="K188" s="218">
        <v>3930.83</v>
      </c>
      <c r="L188" s="218">
        <v>42260.1</v>
      </c>
      <c r="M188" s="218">
        <v>157727.44</v>
      </c>
      <c r="N188" s="218">
        <v>59719.7</v>
      </c>
      <c r="O188" s="218">
        <v>172.57</v>
      </c>
      <c r="P188" s="218">
        <v>0</v>
      </c>
      <c r="Q188" s="218">
        <v>0</v>
      </c>
      <c r="R188" s="218">
        <v>134828.84</v>
      </c>
      <c r="S188" s="218">
        <v>228701.04</v>
      </c>
      <c r="T188" s="218">
        <v>883.17</v>
      </c>
      <c r="U188" s="218">
        <v>174916.56</v>
      </c>
      <c r="V188" s="218">
        <v>309458.65999999997</v>
      </c>
      <c r="W188" s="218">
        <v>1112598.9100000001</v>
      </c>
      <c r="X188" s="218">
        <v>378.48</v>
      </c>
      <c r="Y188" s="218">
        <v>219042.87</v>
      </c>
      <c r="Z188" s="218">
        <v>1856480.58</v>
      </c>
      <c r="AA188" s="218">
        <v>1872429.29</v>
      </c>
      <c r="AB188" s="218">
        <v>948.71</v>
      </c>
      <c r="AC188" s="218">
        <v>948.71</v>
      </c>
      <c r="AD188" s="218">
        <v>600000</v>
      </c>
      <c r="AE188" s="218">
        <v>0</v>
      </c>
      <c r="AF188" s="218">
        <v>948.71</v>
      </c>
      <c r="AG188" s="218">
        <v>948.71</v>
      </c>
      <c r="AH188" s="218">
        <v>254448.71</v>
      </c>
      <c r="AI188" s="218">
        <v>948.71</v>
      </c>
      <c r="AJ188" s="218">
        <v>948.71</v>
      </c>
      <c r="AK188" s="218">
        <v>1500948.71</v>
      </c>
      <c r="AL188" s="218">
        <v>4233518.97</v>
      </c>
      <c r="AM188" s="218">
        <v>0</v>
      </c>
      <c r="AN188" s="218">
        <v>0</v>
      </c>
      <c r="AO188" s="218">
        <v>0</v>
      </c>
      <c r="AP188" s="218">
        <v>141333.33333333334</v>
      </c>
      <c r="AQ188" s="218">
        <v>141333.33333333334</v>
      </c>
      <c r="AR188" s="218">
        <v>141333.33333333334</v>
      </c>
      <c r="AS188" s="218">
        <f t="shared" si="17"/>
        <v>2181294.84</v>
      </c>
      <c r="AT188" s="214" t="str">
        <f>IFERROR(VLOOKUP(B188,'3. PP Post Test vs Actuals'!$B$9:$B$26,1,FALSE),0)</f>
        <v>250000A</v>
      </c>
    </row>
    <row r="189" spans="1:46" x14ac:dyDescent="0.25">
      <c r="A189" s="231" t="s">
        <v>1976</v>
      </c>
      <c r="B189" s="231" t="str">
        <f t="shared" si="12"/>
        <v>250910A</v>
      </c>
      <c r="C189" s="233" t="str">
        <f>IFERROR(VLOOKUP(B189,'Projects FERCs'!$A$8:$B$290,2,FALSE),0)</f>
        <v>Office Furn &amp; Eq - New</v>
      </c>
      <c r="D189" s="213" t="s">
        <v>1973</v>
      </c>
      <c r="E189" s="315" t="str">
        <f>IFERROR(VLOOKUP(B189,'Projects FERCs'!$A$8:$C$291,3,FALSE),0)</f>
        <v>Estimated Asset</v>
      </c>
      <c r="F189" s="215">
        <v>20251231</v>
      </c>
      <c r="G189" s="149" t="str">
        <f t="shared" si="13"/>
        <v>12</v>
      </c>
      <c r="H189" s="149" t="str">
        <f t="shared" si="14"/>
        <v>31</v>
      </c>
      <c r="I189" s="149" t="str">
        <f t="shared" si="15"/>
        <v>2025</v>
      </c>
      <c r="J189" s="149" t="str">
        <f t="shared" si="16"/>
        <v>12/31/2025</v>
      </c>
      <c r="K189" s="218">
        <v>0</v>
      </c>
      <c r="L189" s="218">
        <v>0</v>
      </c>
      <c r="M189" s="218">
        <v>0</v>
      </c>
      <c r="N189" s="218">
        <v>0</v>
      </c>
      <c r="O189" s="218">
        <v>0</v>
      </c>
      <c r="P189" s="218">
        <v>0</v>
      </c>
      <c r="Q189" s="218">
        <v>0</v>
      </c>
      <c r="R189" s="218">
        <v>13631.33</v>
      </c>
      <c r="S189" s="218">
        <v>31800</v>
      </c>
      <c r="T189" s="218">
        <v>0</v>
      </c>
      <c r="U189" s="218">
        <v>0</v>
      </c>
      <c r="V189" s="218">
        <v>0</v>
      </c>
      <c r="W189" s="218">
        <v>45431.33</v>
      </c>
      <c r="X189" s="218">
        <v>0</v>
      </c>
      <c r="Y189" s="218">
        <v>0</v>
      </c>
      <c r="Z189" s="218">
        <v>1200</v>
      </c>
      <c r="AA189" s="218">
        <v>0</v>
      </c>
      <c r="AB189" s="218">
        <v>0</v>
      </c>
      <c r="AC189" s="218">
        <v>0</v>
      </c>
      <c r="AD189" s="218">
        <v>0</v>
      </c>
      <c r="AE189" s="218">
        <v>1200</v>
      </c>
      <c r="AF189" s="218">
        <v>0</v>
      </c>
      <c r="AG189" s="218">
        <v>0</v>
      </c>
      <c r="AH189" s="218">
        <v>0</v>
      </c>
      <c r="AI189" s="218">
        <v>0</v>
      </c>
      <c r="AJ189" s="218">
        <v>0</v>
      </c>
      <c r="AK189" s="218">
        <v>0</v>
      </c>
      <c r="AL189" s="218">
        <v>0</v>
      </c>
      <c r="AM189" s="218">
        <v>0</v>
      </c>
      <c r="AN189" s="218">
        <v>0</v>
      </c>
      <c r="AO189" s="218">
        <v>0</v>
      </c>
      <c r="AP189" s="218">
        <v>0</v>
      </c>
      <c r="AQ189" s="218">
        <v>0</v>
      </c>
      <c r="AR189" s="218">
        <v>0</v>
      </c>
      <c r="AS189" s="218">
        <f t="shared" si="17"/>
        <v>0</v>
      </c>
      <c r="AT189" s="214">
        <f>IFERROR(VLOOKUP(B189,'3. PP Post Test vs Actuals'!$B$9:$B$26,1,FALSE),0)</f>
        <v>0</v>
      </c>
    </row>
    <row r="190" spans="1:46" x14ac:dyDescent="0.25">
      <c r="A190" s="231" t="s">
        <v>1977</v>
      </c>
      <c r="B190" s="231" t="str">
        <f t="shared" si="12"/>
        <v>2509312</v>
      </c>
      <c r="C190" s="233" t="str">
        <f>IFERROR(VLOOKUP(B190,'Projects FERCs'!$A$8:$B$290,2,FALSE),0)</f>
        <v>Network &amp; Data Equip - Admin</v>
      </c>
      <c r="D190" s="213" t="s">
        <v>1973</v>
      </c>
      <c r="E190" s="315" t="str">
        <f>IFERROR(VLOOKUP(B190,'Projects FERCs'!$A$8:$C$291,3,FALSE),0)</f>
        <v>Specific As-Builts</v>
      </c>
      <c r="F190" s="215"/>
      <c r="G190" s="149" t="str">
        <f t="shared" si="13"/>
        <v/>
      </c>
      <c r="H190" s="149" t="str">
        <f t="shared" si="14"/>
        <v/>
      </c>
      <c r="I190" s="149" t="str">
        <f t="shared" si="15"/>
        <v/>
      </c>
      <c r="J190" s="149" t="str">
        <f t="shared" si="16"/>
        <v>//</v>
      </c>
      <c r="K190" s="218">
        <v>0</v>
      </c>
      <c r="L190" s="218">
        <v>0</v>
      </c>
      <c r="M190" s="218">
        <v>0</v>
      </c>
      <c r="N190" s="218">
        <v>0</v>
      </c>
      <c r="O190" s="218">
        <v>0</v>
      </c>
      <c r="P190" s="218">
        <v>0</v>
      </c>
      <c r="Q190" s="218">
        <v>0</v>
      </c>
      <c r="R190" s="218">
        <v>0</v>
      </c>
      <c r="S190" s="218">
        <v>0</v>
      </c>
      <c r="T190" s="218">
        <v>0</v>
      </c>
      <c r="U190" s="218">
        <v>0</v>
      </c>
      <c r="V190" s="218">
        <v>0</v>
      </c>
      <c r="W190" s="218">
        <v>0</v>
      </c>
      <c r="X190" s="218">
        <v>0</v>
      </c>
      <c r="Y190" s="218">
        <v>0</v>
      </c>
      <c r="Z190" s="218">
        <v>0</v>
      </c>
      <c r="AA190" s="218">
        <v>0</v>
      </c>
      <c r="AB190" s="218">
        <v>0</v>
      </c>
      <c r="AC190" s="218">
        <v>0</v>
      </c>
      <c r="AD190" s="218">
        <v>0</v>
      </c>
      <c r="AE190" s="218">
        <v>0</v>
      </c>
      <c r="AF190" s="218">
        <v>0</v>
      </c>
      <c r="AG190" s="218">
        <v>0</v>
      </c>
      <c r="AH190" s="218">
        <v>0</v>
      </c>
      <c r="AI190" s="218">
        <v>0</v>
      </c>
      <c r="AJ190" s="218">
        <v>0</v>
      </c>
      <c r="AK190" s="218">
        <v>0</v>
      </c>
      <c r="AL190" s="218">
        <v>0</v>
      </c>
      <c r="AM190" s="218">
        <v>0</v>
      </c>
      <c r="AN190" s="218">
        <v>0</v>
      </c>
      <c r="AO190" s="218">
        <v>0</v>
      </c>
      <c r="AP190" s="218">
        <v>0</v>
      </c>
      <c r="AQ190" s="218">
        <v>0</v>
      </c>
      <c r="AR190" s="218">
        <v>0</v>
      </c>
      <c r="AS190" s="218">
        <f t="shared" si="17"/>
        <v>0</v>
      </c>
      <c r="AT190" s="214">
        <f>IFERROR(VLOOKUP(B190,'3. PP Post Test vs Actuals'!$B$9:$B$26,1,FALSE),0)</f>
        <v>0</v>
      </c>
    </row>
    <row r="191" spans="1:46" x14ac:dyDescent="0.25">
      <c r="A191" s="231" t="s">
        <v>1978</v>
      </c>
      <c r="B191" s="231" t="str">
        <f t="shared" si="12"/>
        <v>250972A</v>
      </c>
      <c r="C191" s="233" t="str">
        <f>IFERROR(VLOOKUP(B191,'Projects FERCs'!$A$8:$B$290,2,FALSE),0)</f>
        <v>UNSG Digital Recorders</v>
      </c>
      <c r="D191" s="213" t="s">
        <v>1973</v>
      </c>
      <c r="E191" s="315" t="str">
        <f>IFERROR(VLOOKUP(B191,'Projects FERCs'!$A$8:$C$291,3,FALSE),0)</f>
        <v>Specific As-Builts</v>
      </c>
      <c r="F191" s="215">
        <v>20230131</v>
      </c>
      <c r="G191" s="149" t="str">
        <f t="shared" si="13"/>
        <v>01</v>
      </c>
      <c r="H191" s="149" t="str">
        <f t="shared" si="14"/>
        <v>31</v>
      </c>
      <c r="I191" s="149" t="str">
        <f t="shared" si="15"/>
        <v>2023</v>
      </c>
      <c r="J191" s="149" t="str">
        <f t="shared" si="16"/>
        <v>01/31/2023</v>
      </c>
      <c r="K191" s="218">
        <v>1520547.38</v>
      </c>
      <c r="L191" s="218">
        <v>157.12</v>
      </c>
      <c r="M191" s="218">
        <v>0</v>
      </c>
      <c r="N191" s="218">
        <v>0</v>
      </c>
      <c r="O191" s="218">
        <v>0</v>
      </c>
      <c r="P191" s="218">
        <v>0</v>
      </c>
      <c r="Q191" s="218">
        <v>0</v>
      </c>
      <c r="R191" s="218">
        <v>0</v>
      </c>
      <c r="S191" s="218">
        <v>0</v>
      </c>
      <c r="T191" s="218">
        <v>0</v>
      </c>
      <c r="U191" s="218">
        <v>0</v>
      </c>
      <c r="V191" s="218">
        <v>-16341.08</v>
      </c>
      <c r="W191" s="218">
        <v>1504363.42</v>
      </c>
      <c r="X191" s="218">
        <v>-4749.99</v>
      </c>
      <c r="Y191" s="218">
        <v>0</v>
      </c>
      <c r="Z191" s="218">
        <v>0</v>
      </c>
      <c r="AA191" s="218">
        <v>0</v>
      </c>
      <c r="AB191" s="218">
        <v>0</v>
      </c>
      <c r="AC191" s="218">
        <v>0</v>
      </c>
      <c r="AD191" s="218">
        <v>0</v>
      </c>
      <c r="AE191" s="218">
        <v>0</v>
      </c>
      <c r="AF191" s="218">
        <v>0</v>
      </c>
      <c r="AG191" s="218">
        <v>0</v>
      </c>
      <c r="AH191" s="218">
        <v>0</v>
      </c>
      <c r="AI191" s="218">
        <v>0</v>
      </c>
      <c r="AJ191" s="218">
        <v>0</v>
      </c>
      <c r="AK191" s="218">
        <v>0</v>
      </c>
      <c r="AL191" s="218">
        <v>0</v>
      </c>
      <c r="AM191" s="218">
        <v>0</v>
      </c>
      <c r="AN191" s="218">
        <v>0</v>
      </c>
      <c r="AO191" s="218">
        <v>0</v>
      </c>
      <c r="AP191" s="218">
        <v>0</v>
      </c>
      <c r="AQ191" s="218">
        <v>0</v>
      </c>
      <c r="AR191" s="218">
        <v>0</v>
      </c>
      <c r="AS191" s="218">
        <f t="shared" si="17"/>
        <v>0</v>
      </c>
      <c r="AT191" s="214">
        <f>IFERROR(VLOOKUP(B191,'3. PP Post Test vs Actuals'!$B$9:$B$26,1,FALSE),0)</f>
        <v>0</v>
      </c>
    </row>
    <row r="192" spans="1:46" x14ac:dyDescent="0.25">
      <c r="A192" s="231" t="s">
        <v>1979</v>
      </c>
      <c r="B192" s="231" t="str">
        <f t="shared" si="12"/>
        <v>251910A</v>
      </c>
      <c r="C192" s="233" t="str">
        <f>IFERROR(VLOOKUP(B192,'Projects FERCs'!$A$8:$B$290,2,FALSE),0)</f>
        <v>Office Furn &amp; Equip-New(Flag)</v>
      </c>
      <c r="D192" s="213" t="s">
        <v>1973</v>
      </c>
      <c r="E192" s="315" t="str">
        <f>IFERROR(VLOOKUP(B192,'Projects FERCs'!$A$8:$C$291,3,FALSE),0)</f>
        <v>Estimated Asset</v>
      </c>
      <c r="F192" s="215">
        <v>20320101</v>
      </c>
      <c r="G192" s="149" t="str">
        <f t="shared" si="13"/>
        <v>01</v>
      </c>
      <c r="H192" s="149" t="str">
        <f t="shared" si="14"/>
        <v>01</v>
      </c>
      <c r="I192" s="149" t="str">
        <f t="shared" si="15"/>
        <v>2032</v>
      </c>
      <c r="J192" s="149" t="str">
        <f t="shared" si="16"/>
        <v>01/01/2032</v>
      </c>
      <c r="K192" s="218">
        <v>0</v>
      </c>
      <c r="L192" s="218">
        <v>0</v>
      </c>
      <c r="M192" s="218">
        <v>0</v>
      </c>
      <c r="N192" s="218">
        <v>0</v>
      </c>
      <c r="O192" s="218">
        <v>0</v>
      </c>
      <c r="P192" s="218">
        <v>0</v>
      </c>
      <c r="Q192" s="218">
        <v>0</v>
      </c>
      <c r="R192" s="218">
        <v>0</v>
      </c>
      <c r="S192" s="218">
        <v>0</v>
      </c>
      <c r="T192" s="218">
        <v>0</v>
      </c>
      <c r="U192" s="218">
        <v>0</v>
      </c>
      <c r="V192" s="218">
        <v>0</v>
      </c>
      <c r="W192" s="218">
        <v>0</v>
      </c>
      <c r="X192" s="218">
        <v>713.07</v>
      </c>
      <c r="Y192" s="218">
        <v>0</v>
      </c>
      <c r="Z192" s="218">
        <v>0</v>
      </c>
      <c r="AA192" s="218">
        <v>0</v>
      </c>
      <c r="AB192" s="218">
        <v>0</v>
      </c>
      <c r="AC192" s="218">
        <v>0</v>
      </c>
      <c r="AD192" s="218">
        <v>0</v>
      </c>
      <c r="AE192" s="218">
        <v>0</v>
      </c>
      <c r="AF192" s="218">
        <v>3984</v>
      </c>
      <c r="AG192" s="218">
        <v>0</v>
      </c>
      <c r="AH192" s="218">
        <v>50000</v>
      </c>
      <c r="AI192" s="218">
        <v>0</v>
      </c>
      <c r="AJ192" s="218">
        <v>0</v>
      </c>
      <c r="AK192" s="218">
        <v>0</v>
      </c>
      <c r="AL192" s="218">
        <v>53984</v>
      </c>
      <c r="AM192" s="218">
        <v>0</v>
      </c>
      <c r="AN192" s="218">
        <v>0</v>
      </c>
      <c r="AO192" s="218">
        <v>0</v>
      </c>
      <c r="AP192" s="218">
        <v>18014.586666666666</v>
      </c>
      <c r="AQ192" s="218">
        <v>18014.586666666666</v>
      </c>
      <c r="AR192" s="218">
        <v>18014.586666666666</v>
      </c>
      <c r="AS192" s="218">
        <f t="shared" si="17"/>
        <v>104043.76</v>
      </c>
      <c r="AT192" s="214">
        <f>IFERROR(VLOOKUP(B192,'3. PP Post Test vs Actuals'!$B$9:$B$26,1,FALSE),0)</f>
        <v>0</v>
      </c>
    </row>
    <row r="193" spans="1:46" x14ac:dyDescent="0.25">
      <c r="A193" s="231" t="s">
        <v>1980</v>
      </c>
      <c r="B193" s="231" t="str">
        <f t="shared" si="12"/>
        <v>2519312</v>
      </c>
      <c r="C193" s="233" t="str">
        <f>IFERROR(VLOOKUP(B193,'Projects FERCs'!$A$8:$B$290,2,FALSE),0)</f>
        <v>Network &amp; Data Equip - Flag</v>
      </c>
      <c r="D193" s="213" t="s">
        <v>1973</v>
      </c>
      <c r="E193" s="315" t="str">
        <f>IFERROR(VLOOKUP(B193,'Projects FERCs'!$A$8:$C$291,3,FALSE),0)</f>
        <v>Specific As-Builts</v>
      </c>
      <c r="F193" s="215">
        <v>20181005</v>
      </c>
      <c r="G193" s="149" t="str">
        <f t="shared" si="13"/>
        <v>10</v>
      </c>
      <c r="H193" s="149" t="str">
        <f t="shared" si="14"/>
        <v>05</v>
      </c>
      <c r="I193" s="149" t="str">
        <f t="shared" si="15"/>
        <v>2018</v>
      </c>
      <c r="J193" s="149" t="str">
        <f t="shared" si="16"/>
        <v>10/05/2018</v>
      </c>
      <c r="K193" s="218">
        <v>0</v>
      </c>
      <c r="L193" s="218">
        <v>0</v>
      </c>
      <c r="M193" s="218">
        <v>0</v>
      </c>
      <c r="N193" s="218">
        <v>0</v>
      </c>
      <c r="O193" s="218">
        <v>0</v>
      </c>
      <c r="P193" s="218">
        <v>0</v>
      </c>
      <c r="Q193" s="218">
        <v>0</v>
      </c>
      <c r="R193" s="218">
        <v>0</v>
      </c>
      <c r="S193" s="218">
        <v>0</v>
      </c>
      <c r="T193" s="218">
        <v>0</v>
      </c>
      <c r="U193" s="218">
        <v>0</v>
      </c>
      <c r="V193" s="218">
        <v>0</v>
      </c>
      <c r="W193" s="218">
        <v>0</v>
      </c>
      <c r="X193" s="218">
        <v>0</v>
      </c>
      <c r="Y193" s="218">
        <v>0</v>
      </c>
      <c r="Z193" s="218">
        <v>0</v>
      </c>
      <c r="AA193" s="218">
        <v>0</v>
      </c>
      <c r="AB193" s="218">
        <v>0</v>
      </c>
      <c r="AC193" s="218">
        <v>0</v>
      </c>
      <c r="AD193" s="218">
        <v>0</v>
      </c>
      <c r="AE193" s="218">
        <v>0</v>
      </c>
      <c r="AF193" s="218">
        <v>0</v>
      </c>
      <c r="AG193" s="218">
        <v>0</v>
      </c>
      <c r="AH193" s="218">
        <v>0</v>
      </c>
      <c r="AI193" s="218">
        <v>0</v>
      </c>
      <c r="AJ193" s="218">
        <v>0</v>
      </c>
      <c r="AK193" s="218">
        <v>0</v>
      </c>
      <c r="AL193" s="218">
        <v>0</v>
      </c>
      <c r="AM193" s="218">
        <v>0</v>
      </c>
      <c r="AN193" s="218">
        <v>0</v>
      </c>
      <c r="AO193" s="218">
        <v>0</v>
      </c>
      <c r="AP193" s="218">
        <v>0</v>
      </c>
      <c r="AQ193" s="218">
        <v>0</v>
      </c>
      <c r="AR193" s="218">
        <v>0</v>
      </c>
      <c r="AS193" s="218">
        <f t="shared" si="17"/>
        <v>0</v>
      </c>
      <c r="AT193" s="214">
        <f>IFERROR(VLOOKUP(B193,'3. PP Post Test vs Actuals'!$B$9:$B$26,1,FALSE),0)</f>
        <v>0</v>
      </c>
    </row>
    <row r="194" spans="1:46" x14ac:dyDescent="0.25">
      <c r="A194" s="231" t="s">
        <v>1981</v>
      </c>
      <c r="B194" s="231" t="str">
        <f t="shared" si="12"/>
        <v>252910A</v>
      </c>
      <c r="C194" s="233" t="str">
        <f>IFERROR(VLOOKUP(B194,'Projects FERCs'!$A$8:$B$290,2,FALSE),0)</f>
        <v>Office Furn &amp; Equip-New (King)</v>
      </c>
      <c r="D194" s="213" t="s">
        <v>1973</v>
      </c>
      <c r="E194" s="315" t="str">
        <f>IFERROR(VLOOKUP(B194,'Projects FERCs'!$A$8:$C$291,3,FALSE),0)</f>
        <v>Estimated Asset</v>
      </c>
      <c r="F194" s="215">
        <v>20180501</v>
      </c>
      <c r="G194" s="149" t="str">
        <f t="shared" si="13"/>
        <v>05</v>
      </c>
      <c r="H194" s="149" t="str">
        <f t="shared" si="14"/>
        <v>01</v>
      </c>
      <c r="I194" s="149" t="str">
        <f t="shared" si="15"/>
        <v>2018</v>
      </c>
      <c r="J194" s="149" t="str">
        <f t="shared" si="16"/>
        <v>05/01/2018</v>
      </c>
      <c r="K194" s="218">
        <v>0</v>
      </c>
      <c r="L194" s="218">
        <v>0</v>
      </c>
      <c r="M194" s="218">
        <v>0</v>
      </c>
      <c r="N194" s="218">
        <v>0</v>
      </c>
      <c r="O194" s="218">
        <v>0</v>
      </c>
      <c r="P194" s="218">
        <v>0</v>
      </c>
      <c r="Q194" s="218">
        <v>0</v>
      </c>
      <c r="R194" s="218">
        <v>0</v>
      </c>
      <c r="S194" s="218">
        <v>0</v>
      </c>
      <c r="T194" s="218">
        <v>0</v>
      </c>
      <c r="U194" s="218">
        <v>0</v>
      </c>
      <c r="V194" s="218">
        <v>0</v>
      </c>
      <c r="W194" s="218">
        <v>0</v>
      </c>
      <c r="X194" s="218">
        <v>0</v>
      </c>
      <c r="Y194" s="218">
        <v>0</v>
      </c>
      <c r="Z194" s="218">
        <v>24588.720000000001</v>
      </c>
      <c r="AA194" s="218">
        <v>24588.720000000001</v>
      </c>
      <c r="AB194" s="218">
        <v>0</v>
      </c>
      <c r="AC194" s="218">
        <v>0</v>
      </c>
      <c r="AD194" s="218">
        <v>0</v>
      </c>
      <c r="AE194" s="218">
        <v>0</v>
      </c>
      <c r="AF194" s="218">
        <v>0</v>
      </c>
      <c r="AG194" s="218">
        <v>0</v>
      </c>
      <c r="AH194" s="218">
        <v>0</v>
      </c>
      <c r="AI194" s="218">
        <v>0</v>
      </c>
      <c r="AJ194" s="218">
        <v>0</v>
      </c>
      <c r="AK194" s="218">
        <v>0</v>
      </c>
      <c r="AL194" s="218">
        <v>24588.720000000001</v>
      </c>
      <c r="AM194" s="218">
        <v>0</v>
      </c>
      <c r="AN194" s="218">
        <v>0</v>
      </c>
      <c r="AO194" s="218">
        <v>0</v>
      </c>
      <c r="AP194" s="218">
        <v>0</v>
      </c>
      <c r="AQ194" s="218">
        <v>0</v>
      </c>
      <c r="AR194" s="218">
        <v>0</v>
      </c>
      <c r="AS194" s="218">
        <f t="shared" si="17"/>
        <v>0</v>
      </c>
      <c r="AT194" s="214">
        <f>IFERROR(VLOOKUP(B194,'3. PP Post Test vs Actuals'!$B$9:$B$26,1,FALSE),0)</f>
        <v>0</v>
      </c>
    </row>
    <row r="195" spans="1:46" x14ac:dyDescent="0.25">
      <c r="A195" s="231" t="s">
        <v>1982</v>
      </c>
      <c r="B195" s="231" t="str">
        <f t="shared" si="12"/>
        <v>253910A</v>
      </c>
      <c r="C195" s="233" t="str">
        <f>IFERROR(VLOOKUP(B195,'Projects FERCs'!$A$8:$B$290,2,FALSE),0)</f>
        <v>Office Furn &amp; Eq - New (Pres)</v>
      </c>
      <c r="D195" s="213" t="s">
        <v>1973</v>
      </c>
      <c r="E195" s="315" t="str">
        <f>IFERROR(VLOOKUP(B195,'Projects FERCs'!$A$8:$C$291,3,FALSE),0)</f>
        <v>Estimated Asset</v>
      </c>
      <c r="F195" s="215">
        <v>20180501</v>
      </c>
      <c r="G195" s="149" t="str">
        <f t="shared" si="13"/>
        <v>05</v>
      </c>
      <c r="H195" s="149" t="str">
        <f t="shared" si="14"/>
        <v>01</v>
      </c>
      <c r="I195" s="149" t="str">
        <f t="shared" si="15"/>
        <v>2018</v>
      </c>
      <c r="J195" s="149" t="str">
        <f t="shared" si="16"/>
        <v>05/01/2018</v>
      </c>
      <c r="K195" s="218">
        <v>0</v>
      </c>
      <c r="L195" s="218">
        <v>0</v>
      </c>
      <c r="M195" s="218">
        <v>9195.16</v>
      </c>
      <c r="N195" s="218">
        <v>0</v>
      </c>
      <c r="O195" s="218">
        <v>0</v>
      </c>
      <c r="P195" s="218">
        <v>0</v>
      </c>
      <c r="Q195" s="218">
        <v>0</v>
      </c>
      <c r="R195" s="218">
        <v>0</v>
      </c>
      <c r="S195" s="218">
        <v>0</v>
      </c>
      <c r="T195" s="218">
        <v>0</v>
      </c>
      <c r="U195" s="218">
        <v>0</v>
      </c>
      <c r="V195" s="218">
        <v>1862</v>
      </c>
      <c r="W195" s="218">
        <v>11057.16</v>
      </c>
      <c r="X195" s="218">
        <v>70474.45</v>
      </c>
      <c r="Y195" s="218">
        <v>7941.93</v>
      </c>
      <c r="Z195" s="218">
        <v>0</v>
      </c>
      <c r="AA195" s="218">
        <v>0</v>
      </c>
      <c r="AB195" s="218">
        <v>6000</v>
      </c>
      <c r="AC195" s="218">
        <v>0</v>
      </c>
      <c r="AD195" s="218">
        <v>0</v>
      </c>
      <c r="AE195" s="218">
        <v>0</v>
      </c>
      <c r="AF195" s="218">
        <v>0</v>
      </c>
      <c r="AG195" s="218">
        <v>0</v>
      </c>
      <c r="AH195" s="218">
        <v>0</v>
      </c>
      <c r="AI195" s="218">
        <v>0</v>
      </c>
      <c r="AJ195" s="218">
        <v>0</v>
      </c>
      <c r="AK195" s="218">
        <v>0</v>
      </c>
      <c r="AL195" s="218">
        <v>6000</v>
      </c>
      <c r="AM195" s="218">
        <v>0</v>
      </c>
      <c r="AN195" s="218">
        <v>0</v>
      </c>
      <c r="AO195" s="218">
        <v>0</v>
      </c>
      <c r="AP195" s="218">
        <v>2030</v>
      </c>
      <c r="AQ195" s="218">
        <v>2030</v>
      </c>
      <c r="AR195" s="218">
        <v>2030</v>
      </c>
      <c r="AS195" s="218">
        <f t="shared" si="17"/>
        <v>6090</v>
      </c>
      <c r="AT195" s="214">
        <f>IFERROR(VLOOKUP(B195,'3. PP Post Test vs Actuals'!$B$9:$B$26,1,FALSE),0)</f>
        <v>0</v>
      </c>
    </row>
    <row r="196" spans="1:46" x14ac:dyDescent="0.25">
      <c r="A196" s="231" t="s">
        <v>1983</v>
      </c>
      <c r="B196" s="231" t="str">
        <f t="shared" si="12"/>
        <v>255910A</v>
      </c>
      <c r="C196" s="233" t="str">
        <f>IFERROR(VLOOKUP(B196,'Projects FERCs'!$A$8:$B$290,2,FALSE),0)</f>
        <v>Office Furn &amp; Eq-New (Verde)</v>
      </c>
      <c r="D196" s="213" t="s">
        <v>1973</v>
      </c>
      <c r="E196" s="315" t="str">
        <f>IFERROR(VLOOKUP(B196,'Projects FERCs'!$A$8:$C$291,3,FALSE),0)</f>
        <v>Estimated Asset</v>
      </c>
      <c r="F196" s="215">
        <v>20180501</v>
      </c>
      <c r="G196" s="149" t="str">
        <f t="shared" si="13"/>
        <v>05</v>
      </c>
      <c r="H196" s="149" t="str">
        <f t="shared" si="14"/>
        <v>01</v>
      </c>
      <c r="I196" s="149" t="str">
        <f t="shared" si="15"/>
        <v>2018</v>
      </c>
      <c r="J196" s="149" t="str">
        <f t="shared" si="16"/>
        <v>05/01/2018</v>
      </c>
      <c r="K196" s="218">
        <v>11016.59</v>
      </c>
      <c r="L196" s="218">
        <v>0</v>
      </c>
      <c r="M196" s="218">
        <v>8614.49</v>
      </c>
      <c r="N196" s="218">
        <v>3270.93</v>
      </c>
      <c r="O196" s="218">
        <v>0</v>
      </c>
      <c r="P196" s="218">
        <v>2106.84</v>
      </c>
      <c r="Q196" s="218">
        <v>3052.55</v>
      </c>
      <c r="R196" s="218">
        <v>0</v>
      </c>
      <c r="S196" s="218">
        <v>0</v>
      </c>
      <c r="T196" s="218">
        <v>0</v>
      </c>
      <c r="U196" s="218">
        <v>0</v>
      </c>
      <c r="V196" s="218">
        <v>0</v>
      </c>
      <c r="W196" s="218">
        <v>28061.4</v>
      </c>
      <c r="X196" s="218">
        <v>0</v>
      </c>
      <c r="Y196" s="218">
        <v>0</v>
      </c>
      <c r="Z196" s="218">
        <v>0</v>
      </c>
      <c r="AA196" s="218">
        <v>1500</v>
      </c>
      <c r="AB196" s="218">
        <v>0</v>
      </c>
      <c r="AC196" s="218">
        <v>0</v>
      </c>
      <c r="AD196" s="218">
        <v>0</v>
      </c>
      <c r="AE196" s="218">
        <v>0</v>
      </c>
      <c r="AF196" s="218">
        <v>1500</v>
      </c>
      <c r="AG196" s="218">
        <v>0</v>
      </c>
      <c r="AH196" s="218">
        <v>0</v>
      </c>
      <c r="AI196" s="218">
        <v>0</v>
      </c>
      <c r="AJ196" s="218">
        <v>0</v>
      </c>
      <c r="AK196" s="218">
        <v>0</v>
      </c>
      <c r="AL196" s="218">
        <v>3000</v>
      </c>
      <c r="AM196" s="218">
        <v>0</v>
      </c>
      <c r="AN196" s="218">
        <v>0</v>
      </c>
      <c r="AO196" s="218">
        <v>0</v>
      </c>
      <c r="AP196" s="218">
        <v>507.5</v>
      </c>
      <c r="AQ196" s="218">
        <v>507.5</v>
      </c>
      <c r="AR196" s="218">
        <v>507.5</v>
      </c>
      <c r="AS196" s="218">
        <f t="shared" si="17"/>
        <v>1522.5</v>
      </c>
      <c r="AT196" s="214">
        <f>IFERROR(VLOOKUP(B196,'3. PP Post Test vs Actuals'!$B$9:$B$26,1,FALSE),0)</f>
        <v>0</v>
      </c>
    </row>
    <row r="197" spans="1:46" x14ac:dyDescent="0.25">
      <c r="A197" s="231" t="s">
        <v>1984</v>
      </c>
      <c r="B197" s="231" t="str">
        <f t="shared" si="12"/>
        <v>257900A</v>
      </c>
      <c r="C197" s="233" t="str">
        <f>IFERROR(VLOOKUP(B197,'Projects FERCs'!$A$8:$B$290,2,FALSE),0)</f>
        <v>Structures &amp; Improv-New SL</v>
      </c>
      <c r="D197" s="213" t="s">
        <v>1973</v>
      </c>
      <c r="E197" s="315" t="str">
        <f>IFERROR(VLOOKUP(B197,'Projects FERCs'!$A$8:$C$291,3,FALSE),0)</f>
        <v>Specific As-Builts</v>
      </c>
      <c r="F197" s="215">
        <v>20241231</v>
      </c>
      <c r="G197" s="149" t="str">
        <f t="shared" si="13"/>
        <v>12</v>
      </c>
      <c r="H197" s="149" t="str">
        <f t="shared" si="14"/>
        <v>31</v>
      </c>
      <c r="I197" s="149" t="str">
        <f t="shared" si="15"/>
        <v>2024</v>
      </c>
      <c r="J197" s="149" t="str">
        <f t="shared" si="16"/>
        <v>12/31/2024</v>
      </c>
      <c r="K197" s="218">
        <v>-246.11</v>
      </c>
      <c r="L197" s="218">
        <v>0</v>
      </c>
      <c r="M197" s="218">
        <v>0</v>
      </c>
      <c r="N197" s="218">
        <v>0</v>
      </c>
      <c r="O197" s="218">
        <v>0</v>
      </c>
      <c r="P197" s="218">
        <v>0</v>
      </c>
      <c r="Q197" s="218">
        <v>0</v>
      </c>
      <c r="R197" s="218">
        <v>0</v>
      </c>
      <c r="S197" s="218">
        <v>0</v>
      </c>
      <c r="T197" s="218">
        <v>3264.02</v>
      </c>
      <c r="U197" s="218">
        <v>0</v>
      </c>
      <c r="V197" s="218">
        <v>3978.35</v>
      </c>
      <c r="W197" s="218">
        <v>6996.26</v>
      </c>
      <c r="X197" s="218">
        <v>0</v>
      </c>
      <c r="Y197" s="218">
        <v>9312.77</v>
      </c>
      <c r="Z197" s="218">
        <v>0</v>
      </c>
      <c r="AA197" s="218">
        <v>0</v>
      </c>
      <c r="AB197" s="218">
        <v>0</v>
      </c>
      <c r="AC197" s="218">
        <v>0</v>
      </c>
      <c r="AD197" s="218">
        <v>0</v>
      </c>
      <c r="AE197" s="218">
        <v>35000</v>
      </c>
      <c r="AF197" s="218">
        <v>0</v>
      </c>
      <c r="AG197" s="218">
        <v>0</v>
      </c>
      <c r="AH197" s="218">
        <v>0</v>
      </c>
      <c r="AI197" s="218">
        <v>0</v>
      </c>
      <c r="AJ197" s="218">
        <v>0</v>
      </c>
      <c r="AK197" s="218">
        <v>35000</v>
      </c>
      <c r="AL197" s="218">
        <v>35000</v>
      </c>
      <c r="AM197" s="218">
        <v>0</v>
      </c>
      <c r="AN197" s="218">
        <v>0</v>
      </c>
      <c r="AO197" s="218">
        <v>0</v>
      </c>
      <c r="AP197" s="218">
        <v>0</v>
      </c>
      <c r="AQ197" s="218">
        <v>0</v>
      </c>
      <c r="AR197" s="218">
        <v>0</v>
      </c>
      <c r="AS197" s="218">
        <f t="shared" si="17"/>
        <v>35000</v>
      </c>
      <c r="AT197" s="214">
        <f>IFERROR(VLOOKUP(B197,'3. PP Post Test vs Actuals'!$B$9:$B$26,1,FALSE),0)</f>
        <v>0</v>
      </c>
    </row>
    <row r="198" spans="1:46" s="240" customFormat="1" x14ac:dyDescent="0.25">
      <c r="A198" s="231" t="s">
        <v>1985</v>
      </c>
      <c r="B198" s="231" t="str">
        <f t="shared" si="12"/>
        <v>257910A</v>
      </c>
      <c r="C198" s="233" t="str">
        <f>IFERROR(VLOOKUP(B198,'Projects FERCs'!$A$8:$B$290,2,FALSE),0)</f>
        <v>Office Furn &amp; Equip- New SL</v>
      </c>
      <c r="D198" s="213" t="s">
        <v>1973</v>
      </c>
      <c r="E198" s="315" t="str">
        <f>IFERROR(VLOOKUP(B198,'Projects FERCs'!$A$8:$C$291,3,FALSE),0)</f>
        <v>Estimated Asset</v>
      </c>
      <c r="F198" s="215">
        <v>20180501</v>
      </c>
      <c r="G198" s="149" t="str">
        <f t="shared" si="13"/>
        <v>05</v>
      </c>
      <c r="H198" s="149" t="str">
        <f t="shared" si="14"/>
        <v>01</v>
      </c>
      <c r="I198" s="149" t="str">
        <f t="shared" si="15"/>
        <v>2018</v>
      </c>
      <c r="J198" s="149" t="str">
        <f t="shared" si="16"/>
        <v>05/01/2018</v>
      </c>
      <c r="K198" s="218">
        <v>0</v>
      </c>
      <c r="L198" s="218">
        <v>0</v>
      </c>
      <c r="M198" s="218">
        <v>0</v>
      </c>
      <c r="N198" s="218">
        <v>0</v>
      </c>
      <c r="O198" s="218">
        <v>0</v>
      </c>
      <c r="P198" s="218">
        <v>0</v>
      </c>
      <c r="Q198" s="218">
        <v>0</v>
      </c>
      <c r="R198" s="218">
        <v>0</v>
      </c>
      <c r="S198" s="218">
        <v>0</v>
      </c>
      <c r="T198" s="218">
        <v>0</v>
      </c>
      <c r="U198" s="218">
        <v>0</v>
      </c>
      <c r="V198" s="218">
        <v>0</v>
      </c>
      <c r="W198" s="218">
        <v>0</v>
      </c>
      <c r="X198" s="218">
        <v>0</v>
      </c>
      <c r="Y198" s="218">
        <v>716.24</v>
      </c>
      <c r="Z198" s="218">
        <v>0</v>
      </c>
      <c r="AA198" s="218">
        <v>0</v>
      </c>
      <c r="AB198" s="218">
        <v>0</v>
      </c>
      <c r="AC198" s="218">
        <v>2500</v>
      </c>
      <c r="AD198" s="218">
        <v>0</v>
      </c>
      <c r="AE198" s="218">
        <v>0</v>
      </c>
      <c r="AF198" s="218">
        <v>25000</v>
      </c>
      <c r="AG198" s="218">
        <v>2500</v>
      </c>
      <c r="AH198" s="218">
        <v>0</v>
      </c>
      <c r="AI198" s="218">
        <v>0</v>
      </c>
      <c r="AJ198" s="218">
        <v>0</v>
      </c>
      <c r="AK198" s="218">
        <v>0</v>
      </c>
      <c r="AL198" s="218">
        <v>30000</v>
      </c>
      <c r="AM198" s="218">
        <v>0</v>
      </c>
      <c r="AN198" s="218">
        <v>0</v>
      </c>
      <c r="AO198" s="218">
        <v>0</v>
      </c>
      <c r="AP198" s="218">
        <v>676.66666666666663</v>
      </c>
      <c r="AQ198" s="218">
        <v>676.66666666666663</v>
      </c>
      <c r="AR198" s="218">
        <v>676.66666666666663</v>
      </c>
      <c r="AS198" s="218">
        <f t="shared" si="17"/>
        <v>2030</v>
      </c>
      <c r="AT198" s="214">
        <f>IFERROR(VLOOKUP(B198,'3. PP Post Test vs Actuals'!$B$9:$B$26,1,FALSE),0)</f>
        <v>0</v>
      </c>
    </row>
    <row r="199" spans="1:46" x14ac:dyDescent="0.25">
      <c r="A199" s="232" t="s">
        <v>1986</v>
      </c>
      <c r="B199" s="233" t="str">
        <f t="shared" si="12"/>
        <v>FBOGOTH</v>
      </c>
      <c r="C199" s="233">
        <f>IFERROR(VLOOKUP(B199,'Projects FERCs'!$A$8:$B$290,2,FALSE),0)</f>
        <v>0</v>
      </c>
      <c r="D199" s="232" t="s">
        <v>1973</v>
      </c>
      <c r="E199" s="316">
        <f>IFERROR(VLOOKUP(B199,'Projects FERCs'!$A$8:$C$291,3,FALSE),0)</f>
        <v>0</v>
      </c>
      <c r="F199" s="220"/>
      <c r="G199" s="149"/>
      <c r="H199" s="149"/>
      <c r="I199" s="149"/>
      <c r="J199" s="149"/>
      <c r="K199" s="222">
        <v>0</v>
      </c>
      <c r="L199" s="222">
        <v>0</v>
      </c>
      <c r="M199" s="222">
        <v>0</v>
      </c>
      <c r="N199" s="222">
        <v>0</v>
      </c>
      <c r="O199" s="222">
        <v>0</v>
      </c>
      <c r="P199" s="222">
        <v>0</v>
      </c>
      <c r="Q199" s="222">
        <v>0</v>
      </c>
      <c r="R199" s="222">
        <v>0</v>
      </c>
      <c r="S199" s="222">
        <v>0</v>
      </c>
      <c r="T199" s="222">
        <v>0</v>
      </c>
      <c r="U199" s="222">
        <v>0</v>
      </c>
      <c r="V199" s="222">
        <v>0</v>
      </c>
      <c r="W199" s="222">
        <v>0</v>
      </c>
      <c r="X199" s="222">
        <v>0</v>
      </c>
      <c r="Y199" s="222">
        <v>0</v>
      </c>
      <c r="Z199" s="222">
        <v>0</v>
      </c>
      <c r="AA199" s="222">
        <v>0</v>
      </c>
      <c r="AB199" s="222">
        <v>0</v>
      </c>
      <c r="AC199" s="222">
        <v>0</v>
      </c>
      <c r="AD199" s="222">
        <v>0</v>
      </c>
      <c r="AE199" s="222">
        <v>0</v>
      </c>
      <c r="AF199" s="222">
        <v>0</v>
      </c>
      <c r="AG199" s="222">
        <v>0</v>
      </c>
      <c r="AH199" s="222">
        <v>0</v>
      </c>
      <c r="AI199" s="222">
        <v>0</v>
      </c>
      <c r="AJ199" s="222">
        <v>0</v>
      </c>
      <c r="AK199" s="222">
        <v>0</v>
      </c>
      <c r="AL199" s="222">
        <v>0</v>
      </c>
      <c r="AM199" s="222">
        <v>0</v>
      </c>
      <c r="AN199" s="222">
        <v>0</v>
      </c>
      <c r="AO199" s="222">
        <v>0</v>
      </c>
      <c r="AP199" s="222">
        <v>0</v>
      </c>
      <c r="AQ199" s="222">
        <v>0</v>
      </c>
      <c r="AR199" s="222">
        <v>0</v>
      </c>
      <c r="AS199" s="222">
        <f t="shared" si="17"/>
        <v>0</v>
      </c>
      <c r="AT199" s="235">
        <f>IFERROR(VLOOKUP(B199,'3. PP Post Test vs Actuals'!$B$9:$B$26,1,FALSE),0)</f>
        <v>0</v>
      </c>
    </row>
    <row r="200" spans="1:46" s="239" customFormat="1" x14ac:dyDescent="0.25">
      <c r="A200" s="236" t="s">
        <v>1973</v>
      </c>
      <c r="B200" s="237"/>
      <c r="C200" s="237">
        <f>IFERROR(VLOOKUP(B200,'Projects FERCs'!$A$8:$B$290,2,FALSE),0)</f>
        <v>0</v>
      </c>
      <c r="D200" s="236"/>
      <c r="E200" s="317">
        <f>IFERROR(VLOOKUP(B200,'Projects FERCs'!$A$8:$C$291,3,FALSE),0)</f>
        <v>0</v>
      </c>
      <c r="F200" s="224"/>
      <c r="G200" s="148"/>
      <c r="H200" s="148"/>
      <c r="I200" s="148"/>
      <c r="J200" s="148"/>
      <c r="K200" s="225">
        <v>1535248.69</v>
      </c>
      <c r="L200" s="225">
        <v>42417.22</v>
      </c>
      <c r="M200" s="225">
        <v>175537.09</v>
      </c>
      <c r="N200" s="225">
        <v>62990.63</v>
      </c>
      <c r="O200" s="225">
        <v>172.57</v>
      </c>
      <c r="P200" s="225">
        <v>2106.84</v>
      </c>
      <c r="Q200" s="225">
        <v>3052.55</v>
      </c>
      <c r="R200" s="225">
        <v>148460.16999999998</v>
      </c>
      <c r="S200" s="225">
        <v>260501.04</v>
      </c>
      <c r="T200" s="225">
        <v>4147.1899999999996</v>
      </c>
      <c r="U200" s="225">
        <v>251511.09</v>
      </c>
      <c r="V200" s="225">
        <v>298957.92999999993</v>
      </c>
      <c r="W200" s="225">
        <v>2785103.01</v>
      </c>
      <c r="X200" s="225">
        <v>66816.009999999995</v>
      </c>
      <c r="Y200" s="225">
        <v>237013.80999999997</v>
      </c>
      <c r="Z200" s="225">
        <v>1882269.3</v>
      </c>
      <c r="AA200" s="225">
        <v>1898518.01</v>
      </c>
      <c r="AB200" s="225">
        <v>6948.71</v>
      </c>
      <c r="AC200" s="225">
        <v>3448.71</v>
      </c>
      <c r="AD200" s="225">
        <v>600000</v>
      </c>
      <c r="AE200" s="225">
        <v>36200</v>
      </c>
      <c r="AF200" s="225">
        <v>31432.71</v>
      </c>
      <c r="AG200" s="225">
        <v>3448.71</v>
      </c>
      <c r="AH200" s="225">
        <v>304448.70999999996</v>
      </c>
      <c r="AI200" s="225">
        <v>948.71</v>
      </c>
      <c r="AJ200" s="225">
        <v>948.71</v>
      </c>
      <c r="AK200" s="225">
        <v>1535948.71</v>
      </c>
      <c r="AL200" s="225">
        <v>4386091.6899999995</v>
      </c>
      <c r="AM200" s="225">
        <v>0</v>
      </c>
      <c r="AN200" s="225">
        <v>0</v>
      </c>
      <c r="AO200" s="225">
        <v>0</v>
      </c>
      <c r="AP200" s="225">
        <v>162562.08666666667</v>
      </c>
      <c r="AQ200" s="225">
        <v>162562.08666666667</v>
      </c>
      <c r="AR200" s="225">
        <v>162562.08666666667</v>
      </c>
      <c r="AS200" s="225">
        <f t="shared" si="17"/>
        <v>2329981.0999999996</v>
      </c>
      <c r="AT200" s="238">
        <f>IFERROR(VLOOKUP(B200,'3. PP Post Test vs Actuals'!$B$9:$B$26,1,FALSE),0)</f>
        <v>0</v>
      </c>
    </row>
    <row r="201" spans="1:46" x14ac:dyDescent="0.25">
      <c r="A201" s="241" t="s">
        <v>1987</v>
      </c>
      <c r="B201" s="241" t="str">
        <f t="shared" si="12"/>
        <v>250960A</v>
      </c>
      <c r="C201" s="233" t="str">
        <f>IFERROR(VLOOKUP(B201,'Projects FERCs'!$A$8:$B$290,2,FALSE),0)</f>
        <v>Power Op Eq - New</v>
      </c>
      <c r="D201" s="234" t="s">
        <v>1988</v>
      </c>
      <c r="E201" s="316" t="str">
        <f>IFERROR(VLOOKUP(B201,'Projects FERCs'!$A$8:$C$291,3,FALSE),0)</f>
        <v>Specific As-Builts</v>
      </c>
      <c r="F201" s="361">
        <v>20231230</v>
      </c>
      <c r="G201" s="149" t="str">
        <f t="shared" si="13"/>
        <v>12</v>
      </c>
      <c r="H201" s="149" t="str">
        <f t="shared" si="14"/>
        <v>30</v>
      </c>
      <c r="I201" s="149" t="str">
        <f t="shared" si="15"/>
        <v>2023</v>
      </c>
      <c r="J201" s="149" t="str">
        <f t="shared" si="16"/>
        <v>12/30/2023</v>
      </c>
      <c r="K201" s="369">
        <v>0</v>
      </c>
      <c r="L201" s="369">
        <v>0</v>
      </c>
      <c r="M201" s="369">
        <v>0</v>
      </c>
      <c r="N201" s="369">
        <v>115236.45</v>
      </c>
      <c r="O201" s="369">
        <v>0</v>
      </c>
      <c r="P201" s="369">
        <v>0</v>
      </c>
      <c r="Q201" s="369">
        <v>0</v>
      </c>
      <c r="R201" s="369">
        <v>0</v>
      </c>
      <c r="S201" s="369">
        <v>0</v>
      </c>
      <c r="T201" s="369">
        <v>0</v>
      </c>
      <c r="U201" s="369">
        <v>0</v>
      </c>
      <c r="V201" s="369">
        <v>224341.97</v>
      </c>
      <c r="W201" s="369">
        <v>339578.42</v>
      </c>
      <c r="X201" s="369">
        <v>0</v>
      </c>
      <c r="Y201" s="369">
        <v>25400.42</v>
      </c>
      <c r="Z201" s="369">
        <v>25591.59</v>
      </c>
      <c r="AA201" s="369">
        <v>25591.59</v>
      </c>
      <c r="AB201" s="369">
        <v>0</v>
      </c>
      <c r="AC201" s="369">
        <v>0</v>
      </c>
      <c r="AD201" s="369">
        <v>130000</v>
      </c>
      <c r="AE201" s="369">
        <v>0</v>
      </c>
      <c r="AF201" s="369">
        <v>0</v>
      </c>
      <c r="AG201" s="369">
        <v>0</v>
      </c>
      <c r="AH201" s="369">
        <v>0</v>
      </c>
      <c r="AI201" s="369">
        <v>0</v>
      </c>
      <c r="AJ201" s="369">
        <v>0</v>
      </c>
      <c r="AK201" s="369">
        <v>0</v>
      </c>
      <c r="AL201" s="369">
        <v>155591.59</v>
      </c>
      <c r="AM201" s="369">
        <v>0</v>
      </c>
      <c r="AN201" s="369">
        <v>0</v>
      </c>
      <c r="AO201" s="369">
        <v>0</v>
      </c>
      <c r="AP201" s="369">
        <v>43333.333333333336</v>
      </c>
      <c r="AQ201" s="369">
        <v>43333.333333333336</v>
      </c>
      <c r="AR201" s="369">
        <v>43333.333333333336</v>
      </c>
      <c r="AS201" s="369">
        <f t="shared" si="17"/>
        <v>130000</v>
      </c>
      <c r="AT201" s="242" t="str">
        <f>IFERROR(VLOOKUP(B201,'3. PP Post Test vs Actuals'!$B$9:$B$26,1,FALSE),0)</f>
        <v>250960A</v>
      </c>
    </row>
    <row r="202" spans="1:46" s="239" customFormat="1" x14ac:dyDescent="0.25">
      <c r="A202" s="236" t="s">
        <v>1988</v>
      </c>
      <c r="B202" s="237"/>
      <c r="C202" s="237">
        <f>IFERROR(VLOOKUP(B202,'Projects FERCs'!$A$8:$B$290,2,FALSE),0)</f>
        <v>0</v>
      </c>
      <c r="D202" s="236"/>
      <c r="E202" s="317">
        <f>IFERROR(VLOOKUP(B202,'Projects FERCs'!$A$8:$C$291,3,FALSE),0)</f>
        <v>0</v>
      </c>
      <c r="F202" s="224"/>
      <c r="G202" s="148"/>
      <c r="H202" s="148"/>
      <c r="I202" s="148"/>
      <c r="J202" s="148"/>
      <c r="K202" s="225">
        <v>0</v>
      </c>
      <c r="L202" s="225">
        <v>0</v>
      </c>
      <c r="M202" s="225">
        <v>0</v>
      </c>
      <c r="N202" s="225">
        <v>115236.45</v>
      </c>
      <c r="O202" s="225">
        <v>0</v>
      </c>
      <c r="P202" s="225">
        <v>0</v>
      </c>
      <c r="Q202" s="225">
        <v>0</v>
      </c>
      <c r="R202" s="225">
        <v>0</v>
      </c>
      <c r="S202" s="225">
        <v>0</v>
      </c>
      <c r="T202" s="225">
        <v>0</v>
      </c>
      <c r="U202" s="225">
        <v>0</v>
      </c>
      <c r="V202" s="225">
        <v>224341.97</v>
      </c>
      <c r="W202" s="225">
        <v>339578.42</v>
      </c>
      <c r="X202" s="225">
        <v>0</v>
      </c>
      <c r="Y202" s="225">
        <v>25400.42</v>
      </c>
      <c r="Z202" s="225">
        <v>25591.59</v>
      </c>
      <c r="AA202" s="225">
        <v>25591.59</v>
      </c>
      <c r="AB202" s="225">
        <v>0</v>
      </c>
      <c r="AC202" s="225">
        <v>0</v>
      </c>
      <c r="AD202" s="225">
        <v>130000</v>
      </c>
      <c r="AE202" s="225">
        <v>0</v>
      </c>
      <c r="AF202" s="225">
        <v>0</v>
      </c>
      <c r="AG202" s="225">
        <v>0</v>
      </c>
      <c r="AH202" s="225">
        <v>0</v>
      </c>
      <c r="AI202" s="225">
        <v>0</v>
      </c>
      <c r="AJ202" s="225">
        <v>0</v>
      </c>
      <c r="AK202" s="225">
        <v>0</v>
      </c>
      <c r="AL202" s="225">
        <v>155591.59</v>
      </c>
      <c r="AM202" s="225">
        <v>0</v>
      </c>
      <c r="AN202" s="225">
        <v>0</v>
      </c>
      <c r="AO202" s="225">
        <v>0</v>
      </c>
      <c r="AP202" s="225">
        <v>43333.333333333336</v>
      </c>
      <c r="AQ202" s="225">
        <v>43333.333333333336</v>
      </c>
      <c r="AR202" s="225">
        <v>43333.333333333336</v>
      </c>
      <c r="AS202" s="225">
        <f t="shared" ref="AS202:AS217" si="18">SUM(AH202:AK202)+SUM(AM202:AR202)</f>
        <v>130000</v>
      </c>
      <c r="AT202" s="238">
        <f>IFERROR(VLOOKUP(B202,'3. PP Post Test vs Actuals'!$B$9:$B$26,1,FALSE),0)</f>
        <v>0</v>
      </c>
    </row>
    <row r="203" spans="1:46" x14ac:dyDescent="0.25">
      <c r="A203" s="228" t="s">
        <v>1989</v>
      </c>
      <c r="B203" s="228" t="str">
        <f t="shared" ref="B203:B215" si="19">LEFT($A203,7)</f>
        <v>250938A</v>
      </c>
      <c r="C203" s="233" t="str">
        <f>IFERROR(VLOOKUP(B203,'Projects FERCs'!$A$8:$B$290,2,FALSE),0)</f>
        <v>UNSG Misc. Equipment</v>
      </c>
      <c r="D203" s="229" t="s">
        <v>1990</v>
      </c>
      <c r="E203" s="315" t="str">
        <f>IFERROR(VLOOKUP(B203,'Projects FERCs'!$A$8:$C$291,3,FALSE),0)</f>
        <v>Specific As-Builts</v>
      </c>
      <c r="F203" s="360"/>
      <c r="G203" s="149" t="str">
        <f t="shared" ref="G203:G215" si="20">MID($F203,5,2)</f>
        <v/>
      </c>
      <c r="H203" s="149" t="str">
        <f t="shared" ref="H203:H215" si="21">MID($F203,7,2)</f>
        <v/>
      </c>
      <c r="I203" s="149" t="str">
        <f t="shared" ref="I203:I215" si="22">MID($F203,1,4)</f>
        <v/>
      </c>
      <c r="J203" s="149" t="str">
        <f t="shared" ref="J203:J215" si="23">CONCATENATE(G203,"/",H203,"/",I203)</f>
        <v>//</v>
      </c>
      <c r="K203" s="368">
        <v>0</v>
      </c>
      <c r="L203" s="368">
        <v>0</v>
      </c>
      <c r="M203" s="368">
        <v>0</v>
      </c>
      <c r="N203" s="368">
        <v>0</v>
      </c>
      <c r="O203" s="368">
        <v>0</v>
      </c>
      <c r="P203" s="368">
        <v>0</v>
      </c>
      <c r="Q203" s="368">
        <v>0</v>
      </c>
      <c r="R203" s="368">
        <v>0</v>
      </c>
      <c r="S203" s="368">
        <v>0</v>
      </c>
      <c r="T203" s="368">
        <v>0</v>
      </c>
      <c r="U203" s="368">
        <v>0</v>
      </c>
      <c r="V203" s="368">
        <v>0</v>
      </c>
      <c r="W203" s="368">
        <v>0</v>
      </c>
      <c r="X203" s="368">
        <v>0</v>
      </c>
      <c r="Y203" s="368">
        <v>0</v>
      </c>
      <c r="Z203" s="368">
        <v>0</v>
      </c>
      <c r="AA203" s="368">
        <v>0</v>
      </c>
      <c r="AB203" s="368">
        <v>0</v>
      </c>
      <c r="AC203" s="368">
        <v>0</v>
      </c>
      <c r="AD203" s="368">
        <v>0</v>
      </c>
      <c r="AE203" s="368">
        <v>0</v>
      </c>
      <c r="AF203" s="368">
        <v>0</v>
      </c>
      <c r="AG203" s="368">
        <v>0</v>
      </c>
      <c r="AH203" s="368">
        <v>0</v>
      </c>
      <c r="AI203" s="368">
        <v>0</v>
      </c>
      <c r="AJ203" s="368">
        <v>0</v>
      </c>
      <c r="AK203" s="368">
        <v>0</v>
      </c>
      <c r="AL203" s="368">
        <v>0</v>
      </c>
      <c r="AM203" s="368">
        <v>0</v>
      </c>
      <c r="AN203" s="368">
        <v>0</v>
      </c>
      <c r="AO203" s="368">
        <v>0</v>
      </c>
      <c r="AP203" s="368">
        <v>0</v>
      </c>
      <c r="AQ203" s="368">
        <v>0</v>
      </c>
      <c r="AR203" s="368">
        <v>0</v>
      </c>
      <c r="AS203" s="368">
        <f t="shared" si="18"/>
        <v>0</v>
      </c>
      <c r="AT203" s="230">
        <f>IFERROR(VLOOKUP(B203,'3. PP Post Test vs Actuals'!$B$9:$B$26,1,FALSE),0)</f>
        <v>0</v>
      </c>
    </row>
    <row r="204" spans="1:46" x14ac:dyDescent="0.25">
      <c r="A204" s="231" t="s">
        <v>1991</v>
      </c>
      <c r="B204" s="231" t="str">
        <f t="shared" si="19"/>
        <v>250940A</v>
      </c>
      <c r="C204" s="233" t="str">
        <f>IFERROR(VLOOKUP(B204,'Projects FERCs'!$A$8:$B$290,2,FALSE),0)</f>
        <v>Tools,Shop,Gar Eq - New</v>
      </c>
      <c r="D204" s="213" t="s">
        <v>1990</v>
      </c>
      <c r="E204" s="315" t="str">
        <f>IFERROR(VLOOKUP(B204,'Projects FERCs'!$A$8:$C$291,3,FALSE),0)</f>
        <v>Estimated Asset</v>
      </c>
      <c r="F204" s="215">
        <v>20320101</v>
      </c>
      <c r="G204" s="149" t="str">
        <f t="shared" si="20"/>
        <v>01</v>
      </c>
      <c r="H204" s="149" t="str">
        <f t="shared" si="21"/>
        <v>01</v>
      </c>
      <c r="I204" s="149" t="str">
        <f t="shared" si="22"/>
        <v>2032</v>
      </c>
      <c r="J204" s="149" t="str">
        <f t="shared" si="23"/>
        <v>01/01/2032</v>
      </c>
      <c r="K204" s="218">
        <v>1783.56</v>
      </c>
      <c r="L204" s="218">
        <v>208682.07</v>
      </c>
      <c r="M204" s="218">
        <v>14136.97</v>
      </c>
      <c r="N204" s="218">
        <v>15047.04</v>
      </c>
      <c r="O204" s="218">
        <v>57692.24</v>
      </c>
      <c r="P204" s="218">
        <v>5026.17</v>
      </c>
      <c r="Q204" s="218">
        <v>0</v>
      </c>
      <c r="R204" s="218">
        <v>33290.769999999997</v>
      </c>
      <c r="S204" s="218">
        <v>44729.279999999999</v>
      </c>
      <c r="T204" s="218">
        <v>33416.39</v>
      </c>
      <c r="U204" s="218">
        <v>7561.2</v>
      </c>
      <c r="V204" s="218">
        <v>19567.330000000002</v>
      </c>
      <c r="W204" s="218">
        <v>440933.01999999996</v>
      </c>
      <c r="X204" s="218">
        <v>2361.36</v>
      </c>
      <c r="Y204" s="218">
        <v>2104.8200000000002</v>
      </c>
      <c r="Z204" s="218">
        <v>20639.96</v>
      </c>
      <c r="AA204" s="218">
        <v>20639.96</v>
      </c>
      <c r="AB204" s="218">
        <v>20000</v>
      </c>
      <c r="AC204" s="218">
        <v>0</v>
      </c>
      <c r="AD204" s="218">
        <v>0</v>
      </c>
      <c r="AE204" s="218">
        <v>0</v>
      </c>
      <c r="AF204" s="218">
        <v>38000</v>
      </c>
      <c r="AG204" s="218">
        <v>19500</v>
      </c>
      <c r="AH204" s="218">
        <v>12500</v>
      </c>
      <c r="AI204" s="218">
        <v>9800</v>
      </c>
      <c r="AJ204" s="218">
        <v>0</v>
      </c>
      <c r="AK204" s="218">
        <v>26000</v>
      </c>
      <c r="AL204" s="218">
        <v>146439.96</v>
      </c>
      <c r="AM204" s="218">
        <v>7500</v>
      </c>
      <c r="AN204" s="218">
        <v>7500</v>
      </c>
      <c r="AO204" s="218">
        <v>7500</v>
      </c>
      <c r="AP204" s="218">
        <v>2000</v>
      </c>
      <c r="AQ204" s="218">
        <v>2000</v>
      </c>
      <c r="AR204" s="218">
        <v>2000</v>
      </c>
      <c r="AS204" s="218">
        <f t="shared" si="18"/>
        <v>76800</v>
      </c>
      <c r="AT204" s="214">
        <f>IFERROR(VLOOKUP(B204,'3. PP Post Test vs Actuals'!$B$9:$B$26,1,FALSE),0)</f>
        <v>0</v>
      </c>
    </row>
    <row r="205" spans="1:46" x14ac:dyDescent="0.25">
      <c r="A205" s="231" t="s">
        <v>1992</v>
      </c>
      <c r="B205" s="231" t="str">
        <f t="shared" si="19"/>
        <v>251940A</v>
      </c>
      <c r="C205" s="233" t="str">
        <f>IFERROR(VLOOKUP(B205,'Projects FERCs'!$A$8:$B$290,2,FALSE),0)</f>
        <v>Tools,Shop,Gar Eq-New(Flag)</v>
      </c>
      <c r="D205" s="213" t="s">
        <v>1990</v>
      </c>
      <c r="E205" s="315" t="str">
        <f>IFERROR(VLOOKUP(B205,'Projects FERCs'!$A$8:$C$291,3,FALSE),0)</f>
        <v>Estimated Asset</v>
      </c>
      <c r="F205" s="215">
        <v>20320101</v>
      </c>
      <c r="G205" s="149" t="str">
        <f t="shared" si="20"/>
        <v>01</v>
      </c>
      <c r="H205" s="149" t="str">
        <f t="shared" si="21"/>
        <v>01</v>
      </c>
      <c r="I205" s="149" t="str">
        <f t="shared" si="22"/>
        <v>2032</v>
      </c>
      <c r="J205" s="149" t="str">
        <f t="shared" si="23"/>
        <v>01/01/2032</v>
      </c>
      <c r="K205" s="218">
        <v>22045.31</v>
      </c>
      <c r="L205" s="218">
        <v>733.17</v>
      </c>
      <c r="M205" s="218">
        <v>0</v>
      </c>
      <c r="N205" s="218">
        <v>0</v>
      </c>
      <c r="O205" s="218">
        <v>630.75</v>
      </c>
      <c r="P205" s="218">
        <v>12231.39</v>
      </c>
      <c r="Q205" s="218">
        <v>0</v>
      </c>
      <c r="R205" s="218">
        <v>1700.68</v>
      </c>
      <c r="S205" s="218">
        <v>9232.99</v>
      </c>
      <c r="T205" s="218">
        <v>-9232.99</v>
      </c>
      <c r="U205" s="218">
        <v>0</v>
      </c>
      <c r="V205" s="218">
        <v>3609.64</v>
      </c>
      <c r="W205" s="218">
        <v>40950.939999999995</v>
      </c>
      <c r="X205" s="218">
        <v>0</v>
      </c>
      <c r="Y205" s="218">
        <v>0</v>
      </c>
      <c r="Z205" s="218">
        <v>0</v>
      </c>
      <c r="AA205" s="218">
        <v>0</v>
      </c>
      <c r="AB205" s="218">
        <v>8100</v>
      </c>
      <c r="AC205" s="218">
        <v>0</v>
      </c>
      <c r="AD205" s="218">
        <v>15300</v>
      </c>
      <c r="AE205" s="218">
        <v>0</v>
      </c>
      <c r="AF205" s="218">
        <v>0</v>
      </c>
      <c r="AG205" s="218">
        <v>4500</v>
      </c>
      <c r="AH205" s="218">
        <v>0</v>
      </c>
      <c r="AI205" s="218">
        <v>0</v>
      </c>
      <c r="AJ205" s="218">
        <v>4500</v>
      </c>
      <c r="AK205" s="218">
        <v>0</v>
      </c>
      <c r="AL205" s="218">
        <v>32400</v>
      </c>
      <c r="AM205" s="218">
        <v>3654</v>
      </c>
      <c r="AN205" s="218">
        <v>3654</v>
      </c>
      <c r="AO205" s="218">
        <v>3654</v>
      </c>
      <c r="AP205" s="218">
        <v>3349.5</v>
      </c>
      <c r="AQ205" s="218">
        <v>3349.5</v>
      </c>
      <c r="AR205" s="218">
        <v>3349.5</v>
      </c>
      <c r="AS205" s="218">
        <f t="shared" si="18"/>
        <v>25510.5</v>
      </c>
      <c r="AT205" s="214">
        <f>IFERROR(VLOOKUP(B205,'3. PP Post Test vs Actuals'!$B$9:$B$26,1,FALSE),0)</f>
        <v>0</v>
      </c>
    </row>
    <row r="206" spans="1:46" x14ac:dyDescent="0.25">
      <c r="A206" s="231" t="s">
        <v>1993</v>
      </c>
      <c r="B206" s="231" t="str">
        <f t="shared" si="19"/>
        <v>252940A</v>
      </c>
      <c r="C206" s="233" t="str">
        <f>IFERROR(VLOOKUP(B206,'Projects FERCs'!$A$8:$B$290,2,FALSE),0)</f>
        <v>Tool,Shop,Gar Eq-New (King)</v>
      </c>
      <c r="D206" s="213" t="s">
        <v>1990</v>
      </c>
      <c r="E206" s="315" t="str">
        <f>IFERROR(VLOOKUP(B206,'Projects FERCs'!$A$8:$C$291,3,FALSE),0)</f>
        <v>Estimated Asset</v>
      </c>
      <c r="F206" s="215">
        <v>20180401</v>
      </c>
      <c r="G206" s="149" t="str">
        <f t="shared" si="20"/>
        <v>04</v>
      </c>
      <c r="H206" s="149" t="str">
        <f t="shared" si="21"/>
        <v>01</v>
      </c>
      <c r="I206" s="149" t="str">
        <f t="shared" si="22"/>
        <v>2018</v>
      </c>
      <c r="J206" s="149" t="str">
        <f t="shared" si="23"/>
        <v>04/01/2018</v>
      </c>
      <c r="K206" s="218">
        <v>19251.990000000002</v>
      </c>
      <c r="L206" s="218">
        <v>0</v>
      </c>
      <c r="M206" s="218">
        <v>-3694.53</v>
      </c>
      <c r="N206" s="218">
        <v>0</v>
      </c>
      <c r="O206" s="218">
        <v>630.75</v>
      </c>
      <c r="P206" s="218">
        <v>1151.55</v>
      </c>
      <c r="Q206" s="218">
        <v>0</v>
      </c>
      <c r="R206" s="218">
        <v>1892.26</v>
      </c>
      <c r="S206" s="218">
        <v>2912.62</v>
      </c>
      <c r="T206" s="218">
        <v>7065.45</v>
      </c>
      <c r="U206" s="218">
        <v>1261.52</v>
      </c>
      <c r="V206" s="218">
        <v>0</v>
      </c>
      <c r="W206" s="218">
        <v>30471.61</v>
      </c>
      <c r="X206" s="218">
        <v>785.2</v>
      </c>
      <c r="Y206" s="218">
        <v>4817.6400000000003</v>
      </c>
      <c r="Z206" s="218">
        <v>0</v>
      </c>
      <c r="AA206" s="218">
        <v>25200</v>
      </c>
      <c r="AB206" s="218">
        <v>0</v>
      </c>
      <c r="AC206" s="218">
        <v>0</v>
      </c>
      <c r="AD206" s="218">
        <v>25200</v>
      </c>
      <c r="AE206" s="218">
        <v>0</v>
      </c>
      <c r="AF206" s="218">
        <v>0</v>
      </c>
      <c r="AG206" s="218">
        <v>0</v>
      </c>
      <c r="AH206" s="218">
        <v>25200</v>
      </c>
      <c r="AI206" s="218">
        <v>0</v>
      </c>
      <c r="AJ206" s="218">
        <v>0</v>
      </c>
      <c r="AK206" s="218">
        <v>0</v>
      </c>
      <c r="AL206" s="218">
        <v>75600</v>
      </c>
      <c r="AM206" s="218">
        <v>8526</v>
      </c>
      <c r="AN206" s="218">
        <v>8526</v>
      </c>
      <c r="AO206" s="218">
        <v>8526</v>
      </c>
      <c r="AP206" s="218">
        <v>8526</v>
      </c>
      <c r="AQ206" s="218">
        <v>8526</v>
      </c>
      <c r="AR206" s="218">
        <v>8526</v>
      </c>
      <c r="AS206" s="218">
        <f t="shared" si="18"/>
        <v>76356</v>
      </c>
      <c r="AT206" s="214">
        <f>IFERROR(VLOOKUP(B206,'3. PP Post Test vs Actuals'!$B$9:$B$26,1,FALSE),0)</f>
        <v>0</v>
      </c>
    </row>
    <row r="207" spans="1:46" x14ac:dyDescent="0.25">
      <c r="A207" s="231" t="s">
        <v>1994</v>
      </c>
      <c r="B207" s="231" t="str">
        <f t="shared" si="19"/>
        <v>253940A</v>
      </c>
      <c r="C207" s="233" t="str">
        <f>IFERROR(VLOOKUP(B207,'Projects FERCs'!$A$8:$B$290,2,FALSE),0)</f>
        <v>Tools,Shop,Gar Eq-New (Pres)</v>
      </c>
      <c r="D207" s="213" t="s">
        <v>1990</v>
      </c>
      <c r="E207" s="315" t="str">
        <f>IFERROR(VLOOKUP(B207,'Projects FERCs'!$A$8:$C$291,3,FALSE),0)</f>
        <v>Estimated Asset</v>
      </c>
      <c r="F207" s="215">
        <v>20320101</v>
      </c>
      <c r="G207" s="149" t="str">
        <f t="shared" si="20"/>
        <v>01</v>
      </c>
      <c r="H207" s="149" t="str">
        <f t="shared" si="21"/>
        <v>01</v>
      </c>
      <c r="I207" s="149" t="str">
        <f t="shared" si="22"/>
        <v>2032</v>
      </c>
      <c r="J207" s="149" t="str">
        <f t="shared" si="23"/>
        <v>01/01/2032</v>
      </c>
      <c r="K207" s="218">
        <v>630.75</v>
      </c>
      <c r="L207" s="218">
        <v>4513.46</v>
      </c>
      <c r="M207" s="218">
        <v>2295.71</v>
      </c>
      <c r="N207" s="218">
        <v>2868.2</v>
      </c>
      <c r="O207" s="218">
        <v>22994.720000000001</v>
      </c>
      <c r="P207" s="218">
        <v>630.75</v>
      </c>
      <c r="Q207" s="218">
        <v>0</v>
      </c>
      <c r="R207" s="218">
        <v>0</v>
      </c>
      <c r="S207" s="218">
        <v>9573.89</v>
      </c>
      <c r="T207" s="218">
        <v>2025.55</v>
      </c>
      <c r="U207" s="218">
        <v>0</v>
      </c>
      <c r="V207" s="218">
        <v>0</v>
      </c>
      <c r="W207" s="218">
        <v>45533.030000000006</v>
      </c>
      <c r="X207" s="218">
        <v>630.75</v>
      </c>
      <c r="Y207" s="218">
        <v>0</v>
      </c>
      <c r="Z207" s="218">
        <v>64712</v>
      </c>
      <c r="AA207" s="218">
        <v>77442.66</v>
      </c>
      <c r="AB207" s="218">
        <v>12730.66</v>
      </c>
      <c r="AC207" s="218">
        <v>0</v>
      </c>
      <c r="AD207" s="218">
        <v>6668.44</v>
      </c>
      <c r="AE207" s="218">
        <v>0</v>
      </c>
      <c r="AF207" s="218">
        <v>6668.44</v>
      </c>
      <c r="AG207" s="218">
        <v>6668.44</v>
      </c>
      <c r="AH207" s="218">
        <v>0</v>
      </c>
      <c r="AI207" s="218">
        <v>7577.78</v>
      </c>
      <c r="AJ207" s="218">
        <v>7577.78</v>
      </c>
      <c r="AK207" s="218">
        <v>0</v>
      </c>
      <c r="AL207" s="218">
        <v>125334.20000000001</v>
      </c>
      <c r="AM207" s="218">
        <v>5127.6266666666661</v>
      </c>
      <c r="AN207" s="218">
        <v>5127.6266666666661</v>
      </c>
      <c r="AO207" s="218">
        <v>5127.6266666666661</v>
      </c>
      <c r="AP207" s="218">
        <v>5127.6266666666661</v>
      </c>
      <c r="AQ207" s="218">
        <v>5127.6266666666661</v>
      </c>
      <c r="AR207" s="218">
        <v>5127.6266666666661</v>
      </c>
      <c r="AS207" s="218">
        <f t="shared" si="18"/>
        <v>45921.32</v>
      </c>
      <c r="AT207" s="214">
        <f>IFERROR(VLOOKUP(B207,'3. PP Post Test vs Actuals'!$B$9:$B$26,1,FALSE),0)</f>
        <v>0</v>
      </c>
    </row>
    <row r="208" spans="1:46" x14ac:dyDescent="0.25">
      <c r="A208" s="231" t="s">
        <v>1995</v>
      </c>
      <c r="B208" s="231" t="str">
        <f t="shared" si="19"/>
        <v>255940A</v>
      </c>
      <c r="C208" s="233" t="str">
        <f>IFERROR(VLOOKUP(B208,'Projects FERCs'!$A$8:$B$290,2,FALSE),0)</f>
        <v>Tools,Shop,Gar Eq-New(Verde)</v>
      </c>
      <c r="D208" s="213" t="s">
        <v>1990</v>
      </c>
      <c r="E208" s="315" t="str">
        <f>IFERROR(VLOOKUP(B208,'Projects FERCs'!$A$8:$C$291,3,FALSE),0)</f>
        <v>Estimated Asset</v>
      </c>
      <c r="F208" s="215">
        <v>20180401</v>
      </c>
      <c r="G208" s="149" t="str">
        <f t="shared" si="20"/>
        <v>04</v>
      </c>
      <c r="H208" s="149" t="str">
        <f t="shared" si="21"/>
        <v>01</v>
      </c>
      <c r="I208" s="149" t="str">
        <f t="shared" si="22"/>
        <v>2018</v>
      </c>
      <c r="J208" s="149" t="str">
        <f t="shared" si="23"/>
        <v>04/01/2018</v>
      </c>
      <c r="K208" s="218">
        <v>0</v>
      </c>
      <c r="L208" s="218">
        <v>0</v>
      </c>
      <c r="M208" s="218">
        <v>45172.67</v>
      </c>
      <c r="N208" s="218">
        <v>11627.37</v>
      </c>
      <c r="O208" s="218">
        <v>1500</v>
      </c>
      <c r="P208" s="218">
        <v>0</v>
      </c>
      <c r="Q208" s="218">
        <v>0</v>
      </c>
      <c r="R208" s="218">
        <v>0</v>
      </c>
      <c r="S208" s="218">
        <v>2060.09</v>
      </c>
      <c r="T208" s="218">
        <v>0</v>
      </c>
      <c r="U208" s="218">
        <v>0</v>
      </c>
      <c r="V208" s="218">
        <v>3719.08</v>
      </c>
      <c r="W208" s="218">
        <v>64079.210000000006</v>
      </c>
      <c r="X208" s="218">
        <v>4139.3999999999996</v>
      </c>
      <c r="Y208" s="218">
        <v>0</v>
      </c>
      <c r="Z208" s="218">
        <v>0</v>
      </c>
      <c r="AA208" s="218">
        <v>8333.33</v>
      </c>
      <c r="AB208" s="218">
        <v>0</v>
      </c>
      <c r="AC208" s="218">
        <v>0</v>
      </c>
      <c r="AD208" s="218">
        <v>8333.33</v>
      </c>
      <c r="AE208" s="218">
        <v>0</v>
      </c>
      <c r="AF208" s="218">
        <v>0</v>
      </c>
      <c r="AG208" s="218">
        <v>0</v>
      </c>
      <c r="AH208" s="218">
        <v>0</v>
      </c>
      <c r="AI208" s="218">
        <v>8333.33</v>
      </c>
      <c r="AJ208" s="218">
        <v>0</v>
      </c>
      <c r="AK208" s="218">
        <v>0</v>
      </c>
      <c r="AL208" s="218">
        <v>24999.989999999998</v>
      </c>
      <c r="AM208" s="218">
        <v>0</v>
      </c>
      <c r="AN208" s="218">
        <v>0</v>
      </c>
      <c r="AO208" s="218">
        <v>0</v>
      </c>
      <c r="AP208" s="218">
        <v>4229.166666666667</v>
      </c>
      <c r="AQ208" s="218">
        <v>4229.166666666667</v>
      </c>
      <c r="AR208" s="218">
        <v>4229.166666666667</v>
      </c>
      <c r="AS208" s="218">
        <f t="shared" si="18"/>
        <v>21020.83</v>
      </c>
      <c r="AT208" s="214">
        <f>IFERROR(VLOOKUP(B208,'3. PP Post Test vs Actuals'!$B$9:$B$26,1,FALSE),0)</f>
        <v>0</v>
      </c>
    </row>
    <row r="209" spans="1:46" x14ac:dyDescent="0.25">
      <c r="A209" s="231" t="s">
        <v>1996</v>
      </c>
      <c r="B209" s="231" t="str">
        <f t="shared" si="19"/>
        <v>256940A</v>
      </c>
      <c r="C209" s="233" t="str">
        <f>IFERROR(VLOOKUP(B209,'Projects FERCs'!$A$8:$B$290,2,FALSE),0)</f>
        <v>Tools,Shop,Gar Eq-New (Nog)</v>
      </c>
      <c r="D209" s="213" t="s">
        <v>1990</v>
      </c>
      <c r="E209" s="315" t="str">
        <f>IFERROR(VLOOKUP(B209,'Projects FERCs'!$A$8:$C$291,3,FALSE),0)</f>
        <v>Estimated Asset</v>
      </c>
      <c r="F209" s="215">
        <v>20320101</v>
      </c>
      <c r="G209" s="149" t="str">
        <f t="shared" si="20"/>
        <v>01</v>
      </c>
      <c r="H209" s="149" t="str">
        <f t="shared" si="21"/>
        <v>01</v>
      </c>
      <c r="I209" s="149" t="str">
        <f t="shared" si="22"/>
        <v>2032</v>
      </c>
      <c r="J209" s="149" t="str">
        <f t="shared" si="23"/>
        <v>01/01/2032</v>
      </c>
      <c r="K209" s="218">
        <v>0</v>
      </c>
      <c r="L209" s="218">
        <v>0</v>
      </c>
      <c r="M209" s="218">
        <v>0</v>
      </c>
      <c r="N209" s="218">
        <v>0</v>
      </c>
      <c r="O209" s="218">
        <v>435.26</v>
      </c>
      <c r="P209" s="218">
        <v>2226.6799999999998</v>
      </c>
      <c r="Q209" s="218">
        <v>9297.44</v>
      </c>
      <c r="R209" s="218">
        <v>0</v>
      </c>
      <c r="S209" s="218">
        <v>0</v>
      </c>
      <c r="T209" s="218">
        <v>0</v>
      </c>
      <c r="U209" s="218">
        <v>11792.47</v>
      </c>
      <c r="V209" s="218">
        <v>630.76</v>
      </c>
      <c r="W209" s="218">
        <v>24382.61</v>
      </c>
      <c r="X209" s="218">
        <v>0</v>
      </c>
      <c r="Y209" s="218">
        <v>0</v>
      </c>
      <c r="Z209" s="218">
        <v>0</v>
      </c>
      <c r="AA209" s="218">
        <v>2083.33</v>
      </c>
      <c r="AB209" s="218">
        <v>2083.33</v>
      </c>
      <c r="AC209" s="218">
        <v>2083.33</v>
      </c>
      <c r="AD209" s="218">
        <v>2083.33</v>
      </c>
      <c r="AE209" s="218">
        <v>0</v>
      </c>
      <c r="AF209" s="218">
        <v>2083.33</v>
      </c>
      <c r="AG209" s="218">
        <v>2083.33</v>
      </c>
      <c r="AH209" s="218">
        <v>2083.33</v>
      </c>
      <c r="AI209" s="218">
        <v>2083.33</v>
      </c>
      <c r="AJ209" s="218">
        <v>2083.33</v>
      </c>
      <c r="AK209" s="218">
        <v>2083.33</v>
      </c>
      <c r="AL209" s="218">
        <v>20833.3</v>
      </c>
      <c r="AM209" s="218">
        <v>2114.5833333333335</v>
      </c>
      <c r="AN209" s="218">
        <v>2114.5833333333335</v>
      </c>
      <c r="AO209" s="218">
        <v>2114.5833333333335</v>
      </c>
      <c r="AP209" s="218">
        <v>2114.5833333333335</v>
      </c>
      <c r="AQ209" s="218">
        <v>2114.5833333333335</v>
      </c>
      <c r="AR209" s="218">
        <v>2114.5833333333335</v>
      </c>
      <c r="AS209" s="218">
        <f t="shared" si="18"/>
        <v>21020.82</v>
      </c>
      <c r="AT209" s="214">
        <f>IFERROR(VLOOKUP(B209,'3. PP Post Test vs Actuals'!$B$9:$B$26,1,FALSE),0)</f>
        <v>0</v>
      </c>
    </row>
    <row r="210" spans="1:46" x14ac:dyDescent="0.25">
      <c r="A210" s="233" t="s">
        <v>1997</v>
      </c>
      <c r="B210" s="233" t="str">
        <f t="shared" si="19"/>
        <v>257940A</v>
      </c>
      <c r="C210" s="233" t="str">
        <f>IFERROR(VLOOKUP(B210,'Projects FERCs'!$A$8:$B$290,2,FALSE),0)</f>
        <v>Tools,Shop,Gar Eq - New SL</v>
      </c>
      <c r="D210" s="232" t="s">
        <v>1990</v>
      </c>
      <c r="E210" s="316" t="str">
        <f>IFERROR(VLOOKUP(B210,'Projects FERCs'!$A$8:$C$291,3,FALSE),0)</f>
        <v>Estimated Asset</v>
      </c>
      <c r="F210" s="220">
        <v>20221231</v>
      </c>
      <c r="G210" s="149" t="str">
        <f t="shared" si="20"/>
        <v>12</v>
      </c>
      <c r="H210" s="149" t="str">
        <f t="shared" si="21"/>
        <v>31</v>
      </c>
      <c r="I210" s="149" t="str">
        <f t="shared" si="22"/>
        <v>2022</v>
      </c>
      <c r="J210" s="149" t="str">
        <f t="shared" si="23"/>
        <v>12/31/2022</v>
      </c>
      <c r="K210" s="222">
        <v>1367.05</v>
      </c>
      <c r="L210" s="222">
        <v>630.75</v>
      </c>
      <c r="M210" s="222">
        <v>8932.8700000000008</v>
      </c>
      <c r="N210" s="222">
        <v>798.19</v>
      </c>
      <c r="O210" s="222">
        <v>8938.8700000000008</v>
      </c>
      <c r="P210" s="222">
        <v>1159.48</v>
      </c>
      <c r="Q210" s="222">
        <v>6589.83</v>
      </c>
      <c r="R210" s="222">
        <v>2425.6999999999998</v>
      </c>
      <c r="S210" s="222">
        <v>0</v>
      </c>
      <c r="T210" s="222">
        <v>3714.03</v>
      </c>
      <c r="U210" s="222">
        <v>0</v>
      </c>
      <c r="V210" s="222">
        <v>0</v>
      </c>
      <c r="W210" s="222">
        <v>34556.769999999997</v>
      </c>
      <c r="X210" s="222">
        <v>0</v>
      </c>
      <c r="Y210" s="222">
        <v>0</v>
      </c>
      <c r="Z210" s="222">
        <v>0</v>
      </c>
      <c r="AA210" s="222">
        <v>21000</v>
      </c>
      <c r="AB210" s="222">
        <v>0</v>
      </c>
      <c r="AC210" s="222">
        <v>21000</v>
      </c>
      <c r="AD210" s="222">
        <v>0</v>
      </c>
      <c r="AE210" s="222">
        <v>0</v>
      </c>
      <c r="AF210" s="222">
        <v>21000</v>
      </c>
      <c r="AG210" s="222">
        <v>0</v>
      </c>
      <c r="AH210" s="222">
        <v>0</v>
      </c>
      <c r="AI210" s="222">
        <v>0</v>
      </c>
      <c r="AJ210" s="222">
        <v>0</v>
      </c>
      <c r="AK210" s="222">
        <v>0</v>
      </c>
      <c r="AL210" s="222">
        <v>63000</v>
      </c>
      <c r="AM210" s="222">
        <v>0</v>
      </c>
      <c r="AN210" s="222">
        <v>0</v>
      </c>
      <c r="AO210" s="222">
        <v>0</v>
      </c>
      <c r="AP210" s="222">
        <v>710.5</v>
      </c>
      <c r="AQ210" s="222">
        <v>710.5</v>
      </c>
      <c r="AR210" s="222">
        <v>710.5</v>
      </c>
      <c r="AS210" s="222">
        <f t="shared" si="18"/>
        <v>2131.5</v>
      </c>
      <c r="AT210" s="235">
        <f>IFERROR(VLOOKUP(B210,'3. PP Post Test vs Actuals'!$B$9:$B$26,1,FALSE),0)</f>
        <v>0</v>
      </c>
    </row>
    <row r="211" spans="1:46" s="239" customFormat="1" x14ac:dyDescent="0.25">
      <c r="A211" s="236" t="s">
        <v>1990</v>
      </c>
      <c r="B211" s="237"/>
      <c r="C211" s="237">
        <f>IFERROR(VLOOKUP(B211,'Projects FERCs'!$A$8:$B$290,2,FALSE),0)</f>
        <v>0</v>
      </c>
      <c r="D211" s="236"/>
      <c r="E211" s="317">
        <f>IFERROR(VLOOKUP(B211,'Projects FERCs'!$A$8:$C$291,3,FALSE),0)</f>
        <v>0</v>
      </c>
      <c r="F211" s="224"/>
      <c r="G211" s="148"/>
      <c r="H211" s="148"/>
      <c r="I211" s="148"/>
      <c r="J211" s="148"/>
      <c r="K211" s="225">
        <v>45078.66</v>
      </c>
      <c r="L211" s="225">
        <v>214559.45</v>
      </c>
      <c r="M211" s="225">
        <v>66843.689999999988</v>
      </c>
      <c r="N211" s="225">
        <v>30340.799999999999</v>
      </c>
      <c r="O211" s="225">
        <v>92822.589999999982</v>
      </c>
      <c r="P211" s="225">
        <v>22426.019999999997</v>
      </c>
      <c r="Q211" s="225">
        <v>15887.27</v>
      </c>
      <c r="R211" s="225">
        <v>39309.409999999996</v>
      </c>
      <c r="S211" s="225">
        <v>68508.87</v>
      </c>
      <c r="T211" s="225">
        <v>36988.43</v>
      </c>
      <c r="U211" s="225">
        <v>20615.189999999999</v>
      </c>
      <c r="V211" s="225">
        <v>27526.81</v>
      </c>
      <c r="W211" s="225">
        <v>680907.19</v>
      </c>
      <c r="X211" s="225">
        <v>7916.71</v>
      </c>
      <c r="Y211" s="225">
        <v>6922.4600000000009</v>
      </c>
      <c r="Z211" s="225">
        <v>85351.959999999992</v>
      </c>
      <c r="AA211" s="225">
        <v>154699.27999999997</v>
      </c>
      <c r="AB211" s="225">
        <v>42913.990000000005</v>
      </c>
      <c r="AC211" s="225">
        <v>23083.33</v>
      </c>
      <c r="AD211" s="225">
        <v>57585.100000000006</v>
      </c>
      <c r="AE211" s="225">
        <v>0</v>
      </c>
      <c r="AF211" s="225">
        <v>67751.77</v>
      </c>
      <c r="AG211" s="225">
        <v>32751.769999999997</v>
      </c>
      <c r="AH211" s="225">
        <v>39783.33</v>
      </c>
      <c r="AI211" s="225">
        <v>27794.440000000002</v>
      </c>
      <c r="AJ211" s="225">
        <v>14161.109999999999</v>
      </c>
      <c r="AK211" s="225">
        <v>28083.33</v>
      </c>
      <c r="AL211" s="225">
        <v>488607.44999999995</v>
      </c>
      <c r="AM211" s="225">
        <v>26922.21</v>
      </c>
      <c r="AN211" s="225">
        <v>26922.21</v>
      </c>
      <c r="AO211" s="225">
        <v>26922.21</v>
      </c>
      <c r="AP211" s="225">
        <v>26057.376666666667</v>
      </c>
      <c r="AQ211" s="225">
        <v>26057.376666666667</v>
      </c>
      <c r="AR211" s="225">
        <v>26057.376666666667</v>
      </c>
      <c r="AS211" s="225">
        <f t="shared" si="18"/>
        <v>268760.97000000003</v>
      </c>
      <c r="AT211" s="238">
        <f>IFERROR(VLOOKUP(B211,'3. PP Post Test vs Actuals'!$B$9:$B$26,1,FALSE),0)</f>
        <v>0</v>
      </c>
    </row>
    <row r="212" spans="1:46" x14ac:dyDescent="0.25">
      <c r="A212" s="228" t="s">
        <v>1998</v>
      </c>
      <c r="B212" s="228" t="str">
        <f t="shared" si="19"/>
        <v>CBOVR02</v>
      </c>
      <c r="C212" s="233">
        <f>IFERROR(VLOOKUP(B212,'Projects FERCs'!$A$8:$B$291,2,FALSE),0)</f>
        <v>0</v>
      </c>
      <c r="D212" s="228" t="s">
        <v>1999</v>
      </c>
      <c r="E212" s="315">
        <f>IFERROR(VLOOKUP(B212,'Projects FERCs'!$A$8:$C$291,3,FALSE),0)</f>
        <v>0</v>
      </c>
      <c r="F212" s="360">
        <v>20180101</v>
      </c>
      <c r="G212" s="149" t="str">
        <f t="shared" si="20"/>
        <v>01</v>
      </c>
      <c r="H212" s="149" t="str">
        <f t="shared" si="21"/>
        <v>01</v>
      </c>
      <c r="I212" s="149" t="str">
        <f t="shared" si="22"/>
        <v>2018</v>
      </c>
      <c r="J212" s="149" t="str">
        <f t="shared" si="23"/>
        <v>01/01/2018</v>
      </c>
      <c r="K212" s="368">
        <v>0</v>
      </c>
      <c r="L212" s="368">
        <v>0</v>
      </c>
      <c r="M212" s="368">
        <v>0</v>
      </c>
      <c r="N212" s="368">
        <v>0</v>
      </c>
      <c r="O212" s="368">
        <v>0</v>
      </c>
      <c r="P212" s="368">
        <v>0</v>
      </c>
      <c r="Q212" s="368">
        <v>0</v>
      </c>
      <c r="R212" s="368">
        <v>0</v>
      </c>
      <c r="S212" s="368">
        <v>0</v>
      </c>
      <c r="T212" s="368">
        <v>0</v>
      </c>
      <c r="U212" s="368">
        <v>0</v>
      </c>
      <c r="V212" s="368">
        <v>0</v>
      </c>
      <c r="W212" s="368">
        <v>0</v>
      </c>
      <c r="X212" s="368">
        <v>0</v>
      </c>
      <c r="Y212" s="368">
        <v>0</v>
      </c>
      <c r="Z212" s="368">
        <v>0</v>
      </c>
      <c r="AA212" s="368">
        <v>-46098</v>
      </c>
      <c r="AB212" s="368">
        <v>0</v>
      </c>
      <c r="AC212" s="368">
        <v>0</v>
      </c>
      <c r="AD212" s="368">
        <v>0</v>
      </c>
      <c r="AE212" s="368">
        <v>0</v>
      </c>
      <c r="AF212" s="368">
        <v>0</v>
      </c>
      <c r="AG212" s="368">
        <v>0</v>
      </c>
      <c r="AH212" s="368">
        <v>-51100</v>
      </c>
      <c r="AI212" s="368">
        <v>0</v>
      </c>
      <c r="AJ212" s="368">
        <v>0</v>
      </c>
      <c r="AK212" s="368">
        <v>0</v>
      </c>
      <c r="AL212" s="368">
        <v>-97198</v>
      </c>
      <c r="AM212" s="368">
        <v>0</v>
      </c>
      <c r="AN212" s="368">
        <v>0</v>
      </c>
      <c r="AO212" s="368">
        <v>0</v>
      </c>
      <c r="AP212" s="368">
        <v>-35000</v>
      </c>
      <c r="AQ212" s="368">
        <v>-35000</v>
      </c>
      <c r="AR212" s="368">
        <v>-35000</v>
      </c>
      <c r="AS212" s="368">
        <f t="shared" si="18"/>
        <v>-156100</v>
      </c>
      <c r="AT212" s="230">
        <f>IFERROR(VLOOKUP(B212,'3. PP Post Test vs Actuals'!$B$9:$B$26,1,FALSE),0)</f>
        <v>0</v>
      </c>
    </row>
    <row r="213" spans="1:46" x14ac:dyDescent="0.25">
      <c r="A213" s="232" t="s">
        <v>2000</v>
      </c>
      <c r="B213" s="233" t="str">
        <f t="shared" si="19"/>
        <v>FBOGFEQ</v>
      </c>
      <c r="C213" s="233">
        <v>0</v>
      </c>
      <c r="D213" s="233" t="s">
        <v>1999</v>
      </c>
      <c r="E213" s="316"/>
      <c r="F213" s="220"/>
      <c r="G213" s="149"/>
      <c r="H213" s="149"/>
      <c r="I213" s="149"/>
      <c r="J213" s="149"/>
      <c r="K213" s="222">
        <v>0</v>
      </c>
      <c r="L213" s="222">
        <v>0</v>
      </c>
      <c r="M213" s="222">
        <v>0</v>
      </c>
      <c r="N213" s="222">
        <v>0</v>
      </c>
      <c r="O213" s="222">
        <v>0</v>
      </c>
      <c r="P213" s="222">
        <v>0</v>
      </c>
      <c r="Q213" s="222">
        <v>0</v>
      </c>
      <c r="R213" s="222">
        <v>0</v>
      </c>
      <c r="S213" s="222">
        <v>0</v>
      </c>
      <c r="T213" s="222">
        <v>0</v>
      </c>
      <c r="U213" s="222">
        <v>0</v>
      </c>
      <c r="V213" s="222">
        <v>0</v>
      </c>
      <c r="W213" s="222">
        <v>0</v>
      </c>
      <c r="X213" s="222">
        <v>0</v>
      </c>
      <c r="Y213" s="222">
        <v>0</v>
      </c>
      <c r="Z213" s="222">
        <v>0</v>
      </c>
      <c r="AA213" s="222">
        <v>0</v>
      </c>
      <c r="AB213" s="222">
        <v>0</v>
      </c>
      <c r="AC213" s="222">
        <v>0</v>
      </c>
      <c r="AD213" s="222">
        <v>0</v>
      </c>
      <c r="AE213" s="222">
        <v>0</v>
      </c>
      <c r="AF213" s="222">
        <v>0</v>
      </c>
      <c r="AG213" s="222">
        <v>0</v>
      </c>
      <c r="AH213" s="222">
        <v>0</v>
      </c>
      <c r="AI213" s="222">
        <v>0</v>
      </c>
      <c r="AJ213" s="222">
        <v>0</v>
      </c>
      <c r="AK213" s="222">
        <v>0</v>
      </c>
      <c r="AL213" s="222">
        <v>0</v>
      </c>
      <c r="AM213" s="222">
        <v>0</v>
      </c>
      <c r="AN213" s="222">
        <v>0</v>
      </c>
      <c r="AO213" s="222">
        <v>0</v>
      </c>
      <c r="AP213" s="222">
        <v>0</v>
      </c>
      <c r="AQ213" s="222">
        <v>0</v>
      </c>
      <c r="AR213" s="222">
        <v>0</v>
      </c>
      <c r="AS213" s="222">
        <f t="shared" si="18"/>
        <v>0</v>
      </c>
      <c r="AT213" s="235">
        <f>IFERROR(VLOOKUP(B213,'3. PP Post Test vs Actuals'!$B$9:$B$26,1,FALSE),0)</f>
        <v>0</v>
      </c>
    </row>
    <row r="214" spans="1:46" s="239" customFormat="1" x14ac:dyDescent="0.25">
      <c r="A214" s="251" t="s">
        <v>1999</v>
      </c>
      <c r="B214" s="237"/>
      <c r="C214" s="237"/>
      <c r="D214" s="251"/>
      <c r="E214" s="317"/>
      <c r="F214" s="224"/>
      <c r="G214" s="148"/>
      <c r="H214" s="148"/>
      <c r="I214" s="148"/>
      <c r="J214" s="148"/>
      <c r="K214" s="225">
        <v>0</v>
      </c>
      <c r="L214" s="225">
        <v>0</v>
      </c>
      <c r="M214" s="225">
        <v>0</v>
      </c>
      <c r="N214" s="225">
        <v>0</v>
      </c>
      <c r="O214" s="225">
        <v>0</v>
      </c>
      <c r="P214" s="225">
        <v>0</v>
      </c>
      <c r="Q214" s="225">
        <v>0</v>
      </c>
      <c r="R214" s="225">
        <v>0</v>
      </c>
      <c r="S214" s="225">
        <v>0</v>
      </c>
      <c r="T214" s="225">
        <v>0</v>
      </c>
      <c r="U214" s="225">
        <v>0</v>
      </c>
      <c r="V214" s="225">
        <v>0</v>
      </c>
      <c r="W214" s="225">
        <v>0</v>
      </c>
      <c r="X214" s="225">
        <v>0</v>
      </c>
      <c r="Y214" s="225">
        <v>0</v>
      </c>
      <c r="Z214" s="225">
        <v>0</v>
      </c>
      <c r="AA214" s="225">
        <v>-46098</v>
      </c>
      <c r="AB214" s="225">
        <v>0</v>
      </c>
      <c r="AC214" s="225">
        <v>0</v>
      </c>
      <c r="AD214" s="225">
        <v>0</v>
      </c>
      <c r="AE214" s="225">
        <v>0</v>
      </c>
      <c r="AF214" s="225">
        <v>0</v>
      </c>
      <c r="AG214" s="225">
        <v>0</v>
      </c>
      <c r="AH214" s="225">
        <v>-51100</v>
      </c>
      <c r="AI214" s="225">
        <v>0</v>
      </c>
      <c r="AJ214" s="225">
        <v>0</v>
      </c>
      <c r="AK214" s="225">
        <v>0</v>
      </c>
      <c r="AL214" s="225">
        <v>-97198</v>
      </c>
      <c r="AM214" s="225">
        <v>0</v>
      </c>
      <c r="AN214" s="225">
        <v>0</v>
      </c>
      <c r="AO214" s="225">
        <v>0</v>
      </c>
      <c r="AP214" s="225">
        <v>-35000</v>
      </c>
      <c r="AQ214" s="225">
        <v>-35000</v>
      </c>
      <c r="AR214" s="225">
        <v>-35000</v>
      </c>
      <c r="AS214" s="225">
        <f t="shared" si="18"/>
        <v>-156100</v>
      </c>
      <c r="AT214" s="238">
        <f>IFERROR(VLOOKUP(B214,'3. PP Post Test vs Actuals'!$B$9:$B$26,1,FALSE),0)</f>
        <v>0</v>
      </c>
    </row>
    <row r="215" spans="1:46" x14ac:dyDescent="0.25">
      <c r="A215" s="241" t="s">
        <v>2001</v>
      </c>
      <c r="B215" s="241" t="str">
        <f t="shared" si="19"/>
        <v>250920B</v>
      </c>
      <c r="C215" s="241">
        <v>0</v>
      </c>
      <c r="D215" s="241" t="s">
        <v>2002</v>
      </c>
      <c r="E215" s="316">
        <v>0</v>
      </c>
      <c r="F215" s="361">
        <v>20221231</v>
      </c>
      <c r="G215" s="149" t="str">
        <f t="shared" si="20"/>
        <v>12</v>
      </c>
      <c r="H215" s="149" t="str">
        <f t="shared" si="21"/>
        <v>31</v>
      </c>
      <c r="I215" s="149" t="str">
        <f t="shared" si="22"/>
        <v>2022</v>
      </c>
      <c r="J215" s="149" t="str">
        <f t="shared" si="23"/>
        <v>12/31/2022</v>
      </c>
      <c r="K215" s="369">
        <v>0</v>
      </c>
      <c r="L215" s="369">
        <v>0</v>
      </c>
      <c r="M215" s="369">
        <v>0</v>
      </c>
      <c r="N215" s="369">
        <v>0</v>
      </c>
      <c r="O215" s="369">
        <v>0</v>
      </c>
      <c r="P215" s="369">
        <v>0</v>
      </c>
      <c r="Q215" s="369">
        <v>0</v>
      </c>
      <c r="R215" s="369">
        <v>0</v>
      </c>
      <c r="S215" s="369">
        <v>0</v>
      </c>
      <c r="T215" s="369">
        <v>0</v>
      </c>
      <c r="U215" s="369">
        <v>0</v>
      </c>
      <c r="V215" s="369">
        <v>0</v>
      </c>
      <c r="W215" s="369">
        <v>0</v>
      </c>
      <c r="X215" s="369">
        <v>0</v>
      </c>
      <c r="Y215" s="369">
        <v>0</v>
      </c>
      <c r="Z215" s="369">
        <v>0</v>
      </c>
      <c r="AA215" s="369">
        <v>0</v>
      </c>
      <c r="AB215" s="369">
        <v>0</v>
      </c>
      <c r="AC215" s="369">
        <v>0</v>
      </c>
      <c r="AD215" s="369">
        <v>0</v>
      </c>
      <c r="AE215" s="369">
        <v>0</v>
      </c>
      <c r="AF215" s="369">
        <v>0</v>
      </c>
      <c r="AG215" s="369">
        <v>0</v>
      </c>
      <c r="AH215" s="369">
        <v>0</v>
      </c>
      <c r="AI215" s="369">
        <v>0</v>
      </c>
      <c r="AJ215" s="369">
        <v>0</v>
      </c>
      <c r="AK215" s="369">
        <v>0</v>
      </c>
      <c r="AL215" s="369">
        <v>0</v>
      </c>
      <c r="AM215" s="369">
        <v>0</v>
      </c>
      <c r="AN215" s="369">
        <v>0</v>
      </c>
      <c r="AO215" s="369">
        <v>0</v>
      </c>
      <c r="AP215" s="369">
        <v>0</v>
      </c>
      <c r="AQ215" s="369">
        <v>0</v>
      </c>
      <c r="AR215" s="369">
        <v>0</v>
      </c>
      <c r="AS215" s="369">
        <f t="shared" si="18"/>
        <v>0</v>
      </c>
      <c r="AT215" s="242">
        <f>IFERROR(VLOOKUP(B215,'3. PP Post Test vs Actuals'!$B$9:$B$26,1,FALSE),0)</f>
        <v>0</v>
      </c>
    </row>
    <row r="216" spans="1:46" s="246" customFormat="1" x14ac:dyDescent="0.25">
      <c r="A216" s="357" t="s">
        <v>2002</v>
      </c>
      <c r="B216" s="244"/>
      <c r="C216" s="244"/>
      <c r="D216" s="357"/>
      <c r="E216" s="319"/>
      <c r="F216" s="364"/>
      <c r="G216" s="150"/>
      <c r="H216" s="150"/>
      <c r="I216" s="150"/>
      <c r="J216" s="150"/>
      <c r="K216" s="372">
        <v>0</v>
      </c>
      <c r="L216" s="372">
        <v>0</v>
      </c>
      <c r="M216" s="372">
        <v>0</v>
      </c>
      <c r="N216" s="372">
        <v>0</v>
      </c>
      <c r="O216" s="372">
        <v>0</v>
      </c>
      <c r="P216" s="372">
        <v>0</v>
      </c>
      <c r="Q216" s="372">
        <v>0</v>
      </c>
      <c r="R216" s="372">
        <v>0</v>
      </c>
      <c r="S216" s="372">
        <v>0</v>
      </c>
      <c r="T216" s="372">
        <v>0</v>
      </c>
      <c r="U216" s="372">
        <v>0</v>
      </c>
      <c r="V216" s="372">
        <v>0</v>
      </c>
      <c r="W216" s="372">
        <v>0</v>
      </c>
      <c r="X216" s="372">
        <v>0</v>
      </c>
      <c r="Y216" s="372">
        <v>0</v>
      </c>
      <c r="Z216" s="372">
        <v>0</v>
      </c>
      <c r="AA216" s="372">
        <v>0</v>
      </c>
      <c r="AB216" s="372">
        <v>0</v>
      </c>
      <c r="AC216" s="372">
        <v>0</v>
      </c>
      <c r="AD216" s="372">
        <v>0</v>
      </c>
      <c r="AE216" s="372">
        <v>0</v>
      </c>
      <c r="AF216" s="372">
        <v>0</v>
      </c>
      <c r="AG216" s="372">
        <v>0</v>
      </c>
      <c r="AH216" s="372">
        <v>0</v>
      </c>
      <c r="AI216" s="372">
        <v>0</v>
      </c>
      <c r="AJ216" s="372">
        <v>0</v>
      </c>
      <c r="AK216" s="372">
        <v>0</v>
      </c>
      <c r="AL216" s="372">
        <v>0</v>
      </c>
      <c r="AM216" s="372">
        <v>0</v>
      </c>
      <c r="AN216" s="372">
        <v>0</v>
      </c>
      <c r="AO216" s="372">
        <v>0</v>
      </c>
      <c r="AP216" s="372">
        <v>0</v>
      </c>
      <c r="AQ216" s="372">
        <v>0</v>
      </c>
      <c r="AR216" s="372">
        <v>0</v>
      </c>
      <c r="AS216" s="372">
        <f t="shared" si="18"/>
        <v>0</v>
      </c>
      <c r="AT216" s="245">
        <f>IFERROR(VLOOKUP(B216,'3. PP Post Test vs Actuals'!$B$9:$B$26,1,FALSE),0)</f>
        <v>0</v>
      </c>
    </row>
    <row r="217" spans="1:46" s="250" customFormat="1" x14ac:dyDescent="0.25">
      <c r="A217" s="358" t="s">
        <v>2003</v>
      </c>
      <c r="B217" s="248"/>
      <c r="C217" s="248"/>
      <c r="D217" s="358"/>
      <c r="E217" s="318"/>
      <c r="F217" s="365"/>
      <c r="G217" s="151"/>
      <c r="H217" s="151"/>
      <c r="I217" s="151"/>
      <c r="J217" s="151"/>
      <c r="K217" s="373">
        <v>1580737.5199999998</v>
      </c>
      <c r="L217" s="373">
        <v>260731.02000000002</v>
      </c>
      <c r="M217" s="373">
        <v>269054.5</v>
      </c>
      <c r="N217" s="373">
        <v>208567.87999999998</v>
      </c>
      <c r="O217" s="373">
        <v>122503.19999999998</v>
      </c>
      <c r="P217" s="373">
        <v>25107.819999999996</v>
      </c>
      <c r="Q217" s="373">
        <v>19061.830000000002</v>
      </c>
      <c r="R217" s="373">
        <v>196950.03999999998</v>
      </c>
      <c r="S217" s="373">
        <v>340479.88</v>
      </c>
      <c r="T217" s="373">
        <v>48698.64</v>
      </c>
      <c r="U217" s="373">
        <v>272769.88999999996</v>
      </c>
      <c r="V217" s="373">
        <v>552115.02</v>
      </c>
      <c r="W217" s="373">
        <v>3896777.24</v>
      </c>
      <c r="X217" s="373">
        <v>77656.14</v>
      </c>
      <c r="Y217" s="373">
        <v>269999.14</v>
      </c>
      <c r="Z217" s="373">
        <v>2006730.79</v>
      </c>
      <c r="AA217" s="373">
        <v>2217961.0599999996</v>
      </c>
      <c r="AB217" s="373">
        <v>313212.07999999996</v>
      </c>
      <c r="AC217" s="373">
        <v>35407.980000000003</v>
      </c>
      <c r="AD217" s="373">
        <v>794206.78999999992</v>
      </c>
      <c r="AE217" s="373">
        <v>36200</v>
      </c>
      <c r="AF217" s="373">
        <v>99420.59</v>
      </c>
      <c r="AG217" s="373">
        <v>43692.86</v>
      </c>
      <c r="AH217" s="373">
        <v>310244.44999999995</v>
      </c>
      <c r="AI217" s="373">
        <v>39869.020000000004</v>
      </c>
      <c r="AJ217" s="373">
        <v>15345.89</v>
      </c>
      <c r="AK217" s="373">
        <v>1564268.23</v>
      </c>
      <c r="AL217" s="373">
        <v>5433628.9499999993</v>
      </c>
      <c r="AM217" s="373">
        <v>27592.966666666667</v>
      </c>
      <c r="AN217" s="373">
        <v>27592.966666666667</v>
      </c>
      <c r="AO217" s="373">
        <v>27592.966666666667</v>
      </c>
      <c r="AP217" s="373">
        <v>205144.23333333337</v>
      </c>
      <c r="AQ217" s="373">
        <v>205144.23333333337</v>
      </c>
      <c r="AR217" s="373">
        <v>205144.23333333337</v>
      </c>
      <c r="AS217" s="373">
        <f t="shared" si="18"/>
        <v>2627939.19</v>
      </c>
      <c r="AT217" s="249">
        <f>IFERROR(VLOOKUP(B217,'3. PP Post Test vs Actuals'!$B$9:$B$26,1,FALSE),0)</f>
        <v>0</v>
      </c>
    </row>
    <row r="218" spans="1:46" s="239" customFormat="1" x14ac:dyDescent="0.25">
      <c r="A218" s="359" t="s">
        <v>2004</v>
      </c>
      <c r="B218" s="237"/>
      <c r="C218" s="237"/>
      <c r="D218" s="359"/>
      <c r="E218" s="317"/>
      <c r="F218" s="366"/>
      <c r="G218" s="236"/>
      <c r="H218" s="236"/>
      <c r="I218" s="236"/>
      <c r="J218" s="236"/>
      <c r="K218" s="374">
        <v>2899098.5699999994</v>
      </c>
      <c r="L218" s="374">
        <v>1921327.5</v>
      </c>
      <c r="M218" s="374">
        <v>3046686.3800000004</v>
      </c>
      <c r="N218" s="374">
        <v>1542455.81</v>
      </c>
      <c r="O218" s="374">
        <v>2577321.560000001</v>
      </c>
      <c r="P218" s="374">
        <v>2821705.37</v>
      </c>
      <c r="Q218" s="374">
        <v>1545167.78</v>
      </c>
      <c r="R218" s="374">
        <v>2215225.36</v>
      </c>
      <c r="S218" s="374">
        <v>2730782.53</v>
      </c>
      <c r="T218" s="374">
        <v>2014209.1700000002</v>
      </c>
      <c r="U218" s="374">
        <v>1859944.7699999998</v>
      </c>
      <c r="V218" s="374">
        <v>9903613.9100000001</v>
      </c>
      <c r="W218" s="374">
        <v>35077538.710000001</v>
      </c>
      <c r="X218" s="374">
        <v>2772378.23</v>
      </c>
      <c r="Y218" s="374">
        <v>2542191.0500000003</v>
      </c>
      <c r="Z218" s="374">
        <v>5236368.84</v>
      </c>
      <c r="AA218" s="374">
        <v>6993638.5975000001</v>
      </c>
      <c r="AB218" s="374">
        <v>2875455.3386041741</v>
      </c>
      <c r="AC218" s="374">
        <v>2208628.1864030231</v>
      </c>
      <c r="AD218" s="374">
        <v>2745495.9704691353</v>
      </c>
      <c r="AE218" s="374">
        <v>1369756.0631357851</v>
      </c>
      <c r="AF218" s="374">
        <v>2281319.6326611983</v>
      </c>
      <c r="AG218" s="374">
        <v>2071725.5362506227</v>
      </c>
      <c r="AH218" s="374">
        <v>2589364.6269971551</v>
      </c>
      <c r="AI218" s="374">
        <v>2026393.035589061</v>
      </c>
      <c r="AJ218" s="374">
        <v>1881741.6236760279</v>
      </c>
      <c r="AK218" s="374">
        <v>4159959.4717559614</v>
      </c>
      <c r="AL218" s="374">
        <v>29833722.019906364</v>
      </c>
      <c r="AM218" s="374">
        <v>1981960.3638467074</v>
      </c>
      <c r="AN218" s="374">
        <v>1989173.5485104083</v>
      </c>
      <c r="AO218" s="374">
        <v>1994590.1952286263</v>
      </c>
      <c r="AP218" s="374">
        <v>2378025.6234625587</v>
      </c>
      <c r="AQ218" s="374">
        <v>2373832.8425967386</v>
      </c>
      <c r="AR218" s="374">
        <v>2370683.7433462515</v>
      </c>
      <c r="AS218" s="376">
        <f>SUM(AH218:AK218)+SUM(AM218:AR218)</f>
        <v>23745725.075009495</v>
      </c>
      <c r="AT218" s="238">
        <f>IFERROR(VLOOKUP(B218,'3. PP Post Test vs Actuals'!$B$9:$B$26,1,FALSE),0)</f>
        <v>0</v>
      </c>
    </row>
    <row r="219" spans="1:46" s="252" customFormat="1" x14ac:dyDescent="0.25">
      <c r="B219" s="228"/>
      <c r="C219" s="253"/>
      <c r="D219" s="252" t="s">
        <v>2230</v>
      </c>
      <c r="E219" s="315"/>
      <c r="F219" s="367"/>
      <c r="K219" s="367">
        <v>0</v>
      </c>
      <c r="L219" s="367">
        <v>0</v>
      </c>
      <c r="M219" s="367">
        <v>0</v>
      </c>
      <c r="N219" s="367">
        <v>0</v>
      </c>
      <c r="O219" s="367">
        <v>0</v>
      </c>
      <c r="P219" s="367">
        <v>0</v>
      </c>
      <c r="Q219" s="367">
        <v>0</v>
      </c>
      <c r="R219" s="367">
        <v>0</v>
      </c>
      <c r="S219" s="367">
        <v>0</v>
      </c>
      <c r="T219" s="367">
        <v>0</v>
      </c>
      <c r="U219" s="367">
        <v>0</v>
      </c>
      <c r="V219" s="367">
        <v>0</v>
      </c>
      <c r="W219" s="367">
        <v>0</v>
      </c>
      <c r="X219" s="367">
        <v>0</v>
      </c>
      <c r="Y219" s="367">
        <v>0</v>
      </c>
      <c r="Z219" s="367">
        <v>0</v>
      </c>
      <c r="AA219" s="367">
        <v>0</v>
      </c>
      <c r="AB219" s="367">
        <v>0</v>
      </c>
      <c r="AC219" s="367">
        <v>0</v>
      </c>
      <c r="AD219" s="367">
        <v>0</v>
      </c>
      <c r="AE219" s="367">
        <v>0</v>
      </c>
      <c r="AF219" s="367">
        <v>0</v>
      </c>
      <c r="AG219" s="367">
        <v>0</v>
      </c>
      <c r="AH219" s="367">
        <v>0</v>
      </c>
      <c r="AI219" s="367">
        <v>0</v>
      </c>
      <c r="AJ219" s="367">
        <v>0</v>
      </c>
      <c r="AK219" s="367">
        <v>0</v>
      </c>
      <c r="AL219" s="367">
        <v>0</v>
      </c>
      <c r="AM219" s="367">
        <v>0</v>
      </c>
      <c r="AN219" s="367">
        <v>0</v>
      </c>
      <c r="AO219" s="367">
        <v>0</v>
      </c>
      <c r="AP219" s="367">
        <v>0</v>
      </c>
      <c r="AQ219" s="367">
        <v>0</v>
      </c>
      <c r="AR219" s="367">
        <v>0</v>
      </c>
      <c r="AS219" s="367"/>
      <c r="AT219" s="252">
        <f>IFERROR(VLOOKUP(B219,'3. PP Post Test vs Actuals'!$B$9:$B$26,1,FALSE),0)</f>
        <v>0</v>
      </c>
    </row>
  </sheetData>
  <autoFilter ref="A8:AD478" xr:uid="{B3286FEE-8D00-4FB4-B6B5-1A57210E1F85}"/>
  <mergeCells count="2">
    <mergeCell ref="B7:C7"/>
    <mergeCell ref="G7:J7"/>
  </mergeCells>
  <phoneticPr fontId="45" type="noConversion"/>
  <hyperlinks>
    <hyperlink ref="C1" r:id="rId1" xr:uid="{CD0569FB-C9E2-4BA4-86A3-DB4474C5023C}"/>
  </hyperlinks>
  <pageMargins left="0.7" right="0.7" top="0.75" bottom="0.75" header="0.3" footer="0.3"/>
  <pageSetup orientation="portrait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98072-1392-47EB-8540-494934527759}">
  <sheetPr codeName="Sheet13">
    <tabColor rgb="FFFFFF00"/>
  </sheetPr>
  <dimension ref="A1:F51"/>
  <sheetViews>
    <sheetView showGridLines="0" topLeftCell="A12" workbookViewId="0">
      <selection activeCell="F22" sqref="F22"/>
    </sheetView>
  </sheetViews>
  <sheetFormatPr defaultRowHeight="15" x14ac:dyDescent="0.25"/>
  <cols>
    <col min="1" max="1" width="34" customWidth="1"/>
    <col min="2" max="2" width="42.140625" customWidth="1"/>
    <col min="3" max="3" width="34" customWidth="1"/>
    <col min="4" max="4" width="0.7109375" customWidth="1"/>
  </cols>
  <sheetData>
    <row r="1" spans="1:6" x14ac:dyDescent="0.25">
      <c r="A1" s="197" t="s">
        <v>1759</v>
      </c>
    </row>
    <row r="2" spans="1:6" x14ac:dyDescent="0.25">
      <c r="A2" s="197" t="s">
        <v>1758</v>
      </c>
    </row>
    <row r="3" spans="1:6" x14ac:dyDescent="0.25">
      <c r="A3" s="209" t="s">
        <v>1757</v>
      </c>
    </row>
    <row r="5" spans="1:6" x14ac:dyDescent="0.25">
      <c r="A5" s="145"/>
      <c r="B5" s="146" t="s">
        <v>1756</v>
      </c>
    </row>
    <row r="6" spans="1:6" x14ac:dyDescent="0.25">
      <c r="A6" s="198" t="s">
        <v>1</v>
      </c>
      <c r="B6" s="146" t="s">
        <v>1755</v>
      </c>
    </row>
    <row r="7" spans="1:6" x14ac:dyDescent="0.25">
      <c r="A7" s="198" t="s">
        <v>1</v>
      </c>
      <c r="B7" s="146" t="s">
        <v>1754</v>
      </c>
    </row>
    <row r="8" spans="1:6" x14ac:dyDescent="0.25">
      <c r="A8" s="145" t="s">
        <v>0</v>
      </c>
    </row>
    <row r="9" spans="1:6" ht="22.7" customHeight="1" x14ac:dyDescent="0.25">
      <c r="A9" s="208" t="s">
        <v>1753</v>
      </c>
      <c r="B9" s="207" t="s">
        <v>1752</v>
      </c>
    </row>
    <row r="10" spans="1:6" x14ac:dyDescent="0.25">
      <c r="A10" s="206" t="s">
        <v>1751</v>
      </c>
      <c r="B10" s="206" t="s">
        <v>1750</v>
      </c>
      <c r="C10" s="205" t="s">
        <v>1749</v>
      </c>
    </row>
    <row r="11" spans="1:6" x14ac:dyDescent="0.25">
      <c r="A11" s="199" t="s">
        <v>1748</v>
      </c>
      <c r="B11" s="199" t="s">
        <v>1747</v>
      </c>
      <c r="C11" s="200" t="s">
        <v>1715</v>
      </c>
      <c r="E11" t="str">
        <f t="shared" ref="E11:E46" si="0">MID(A11,2,3)</f>
        <v>301</v>
      </c>
      <c r="F11" t="str">
        <f t="shared" ref="F11:F46" si="1">CONCATENATE(E11," - ",B11)</f>
        <v>301 - Organization</v>
      </c>
    </row>
    <row r="12" spans="1:6" x14ac:dyDescent="0.25">
      <c r="A12" s="199" t="s">
        <v>856</v>
      </c>
      <c r="B12" s="199" t="s">
        <v>1746</v>
      </c>
      <c r="C12" s="200" t="s">
        <v>1715</v>
      </c>
      <c r="E12" t="str">
        <f t="shared" si="0"/>
        <v>302</v>
      </c>
      <c r="F12" t="str">
        <f t="shared" si="1"/>
        <v>302 - Franchise and Consents</v>
      </c>
    </row>
    <row r="13" spans="1:6" x14ac:dyDescent="0.25">
      <c r="A13" s="199" t="s">
        <v>704</v>
      </c>
      <c r="B13" s="199" t="s">
        <v>1745</v>
      </c>
      <c r="C13" s="200" t="s">
        <v>1715</v>
      </c>
      <c r="E13" t="str">
        <f t="shared" si="0"/>
        <v>303</v>
      </c>
      <c r="F13" t="str">
        <f t="shared" si="1"/>
        <v>303 - Miscellaneous Intangible Plant</v>
      </c>
    </row>
    <row r="14" spans="1:6" x14ac:dyDescent="0.25">
      <c r="A14" s="199" t="s">
        <v>1744</v>
      </c>
      <c r="B14" s="199" t="s">
        <v>1726</v>
      </c>
      <c r="C14" s="200" t="s">
        <v>1715</v>
      </c>
      <c r="E14" t="str">
        <f t="shared" si="0"/>
        <v>365</v>
      </c>
      <c r="F14" t="str">
        <f t="shared" si="1"/>
        <v>365 - Land and Land Rights</v>
      </c>
    </row>
    <row r="15" spans="1:6" x14ac:dyDescent="0.25">
      <c r="A15" s="199" t="s">
        <v>1743</v>
      </c>
      <c r="B15" s="199" t="s">
        <v>1725</v>
      </c>
      <c r="C15" s="200" t="s">
        <v>1715</v>
      </c>
      <c r="E15" t="str">
        <f t="shared" si="0"/>
        <v>366</v>
      </c>
      <c r="F15" t="str">
        <f t="shared" si="1"/>
        <v>366 - Structures and Improvements</v>
      </c>
    </row>
    <row r="16" spans="1:6" x14ac:dyDescent="0.25">
      <c r="A16" s="199" t="s">
        <v>902</v>
      </c>
      <c r="B16" s="199" t="s">
        <v>1737</v>
      </c>
      <c r="C16" s="200" t="s">
        <v>1715</v>
      </c>
      <c r="E16" t="str">
        <f t="shared" si="0"/>
        <v>367</v>
      </c>
      <c r="F16" t="str">
        <f t="shared" si="1"/>
        <v>367 - Mains</v>
      </c>
    </row>
    <row r="17" spans="1:6" x14ac:dyDescent="0.25">
      <c r="A17" s="199" t="s">
        <v>1742</v>
      </c>
      <c r="B17" s="199" t="s">
        <v>1735</v>
      </c>
      <c r="C17" s="200" t="s">
        <v>1715</v>
      </c>
      <c r="E17" t="str">
        <f t="shared" si="0"/>
        <v>368</v>
      </c>
      <c r="F17" t="str">
        <f t="shared" si="1"/>
        <v>368 - Compressor Station Equipment</v>
      </c>
    </row>
    <row r="18" spans="1:6" x14ac:dyDescent="0.25">
      <c r="A18" s="199" t="s">
        <v>773</v>
      </c>
      <c r="B18" s="199" t="s">
        <v>1741</v>
      </c>
      <c r="C18" s="200" t="s">
        <v>1715</v>
      </c>
      <c r="E18" t="str">
        <f t="shared" si="0"/>
        <v>369</v>
      </c>
      <c r="F18" t="str">
        <f t="shared" si="1"/>
        <v>369 - Measuring and Regulating Station Equipment</v>
      </c>
    </row>
    <row r="19" spans="1:6" x14ac:dyDescent="0.25">
      <c r="A19" s="199" t="s">
        <v>1740</v>
      </c>
      <c r="B19" s="199" t="s">
        <v>1721</v>
      </c>
      <c r="C19" s="200" t="s">
        <v>1715</v>
      </c>
      <c r="E19" t="str">
        <f t="shared" si="0"/>
        <v>370</v>
      </c>
      <c r="F19" t="str">
        <f t="shared" si="1"/>
        <v>370 - Communication Equipment</v>
      </c>
    </row>
    <row r="20" spans="1:6" x14ac:dyDescent="0.25">
      <c r="A20" s="199" t="s">
        <v>1739</v>
      </c>
      <c r="B20" s="199" t="s">
        <v>1727</v>
      </c>
      <c r="C20" s="200" t="s">
        <v>1715</v>
      </c>
      <c r="E20" t="str">
        <f t="shared" si="0"/>
        <v>371</v>
      </c>
      <c r="F20" t="str">
        <f t="shared" si="1"/>
        <v>371 - Other Equipment</v>
      </c>
    </row>
    <row r="21" spans="1:6" x14ac:dyDescent="0.25">
      <c r="A21" s="199" t="s">
        <v>687</v>
      </c>
      <c r="B21" s="199" t="s">
        <v>1726</v>
      </c>
      <c r="C21" s="200" t="s">
        <v>1715</v>
      </c>
      <c r="E21" t="str">
        <f t="shared" si="0"/>
        <v>374</v>
      </c>
      <c r="F21" t="str">
        <f t="shared" si="1"/>
        <v>374 - Land and Land Rights</v>
      </c>
    </row>
    <row r="22" spans="1:6" x14ac:dyDescent="0.25">
      <c r="A22" s="199" t="s">
        <v>1738</v>
      </c>
      <c r="B22" s="199" t="s">
        <v>1725</v>
      </c>
      <c r="C22" s="200" t="s">
        <v>1715</v>
      </c>
      <c r="E22" t="str">
        <f t="shared" si="0"/>
        <v>375</v>
      </c>
      <c r="F22" t="str">
        <f t="shared" si="1"/>
        <v>375 - Structures and Improvements</v>
      </c>
    </row>
    <row r="23" spans="1:6" x14ac:dyDescent="0.25">
      <c r="A23" s="199" t="s">
        <v>684</v>
      </c>
      <c r="B23" s="199" t="s">
        <v>1737</v>
      </c>
      <c r="C23" s="200" t="s">
        <v>1715</v>
      </c>
      <c r="E23" t="str">
        <f t="shared" si="0"/>
        <v>376</v>
      </c>
      <c r="F23" t="str">
        <f t="shared" si="1"/>
        <v>376 - Mains</v>
      </c>
    </row>
    <row r="24" spans="1:6" x14ac:dyDescent="0.25">
      <c r="A24" s="199" t="s">
        <v>1736</v>
      </c>
      <c r="B24" s="199" t="s">
        <v>1735</v>
      </c>
      <c r="C24" s="200" t="s">
        <v>1715</v>
      </c>
      <c r="E24" t="str">
        <f t="shared" si="0"/>
        <v>377</v>
      </c>
      <c r="F24" t="str">
        <f t="shared" si="1"/>
        <v>377 - Compressor Station Equipment</v>
      </c>
    </row>
    <row r="25" spans="1:6" x14ac:dyDescent="0.25">
      <c r="A25" s="199" t="s">
        <v>778</v>
      </c>
      <c r="B25" s="199" t="s">
        <v>1734</v>
      </c>
      <c r="C25" s="200" t="s">
        <v>1715</v>
      </c>
      <c r="E25" t="str">
        <f t="shared" si="0"/>
        <v>378</v>
      </c>
      <c r="F25" t="str">
        <f t="shared" si="1"/>
        <v>378 - Measuring and Regulating Station Equipment-Gen</v>
      </c>
    </row>
    <row r="26" spans="1:6" x14ac:dyDescent="0.25">
      <c r="A26" s="199" t="s">
        <v>781</v>
      </c>
      <c r="B26" s="199" t="s">
        <v>1733</v>
      </c>
      <c r="C26" s="200" t="s">
        <v>1715</v>
      </c>
      <c r="E26" t="str">
        <f t="shared" si="0"/>
        <v>379</v>
      </c>
      <c r="F26" t="str">
        <f t="shared" si="1"/>
        <v>379 - Measuring and Regulating Station Equipment-City</v>
      </c>
    </row>
    <row r="27" spans="1:6" x14ac:dyDescent="0.25">
      <c r="A27" s="199" t="s">
        <v>758</v>
      </c>
      <c r="B27" s="199" t="s">
        <v>48</v>
      </c>
      <c r="C27" s="200" t="s">
        <v>1715</v>
      </c>
      <c r="E27" t="str">
        <f t="shared" si="0"/>
        <v>380</v>
      </c>
      <c r="F27" t="str">
        <f t="shared" si="1"/>
        <v>380 - Services</v>
      </c>
    </row>
    <row r="28" spans="1:6" x14ac:dyDescent="0.25">
      <c r="A28" s="199" t="s">
        <v>788</v>
      </c>
      <c r="B28" s="199" t="s">
        <v>395</v>
      </c>
      <c r="C28" s="200" t="s">
        <v>1715</v>
      </c>
      <c r="E28" t="str">
        <f t="shared" si="0"/>
        <v>381</v>
      </c>
      <c r="F28" t="str">
        <f t="shared" si="1"/>
        <v>381 - Meters</v>
      </c>
    </row>
    <row r="29" spans="1:6" x14ac:dyDescent="0.25">
      <c r="A29" s="199" t="s">
        <v>791</v>
      </c>
      <c r="B29" s="199" t="s">
        <v>1360</v>
      </c>
      <c r="C29" s="200" t="s">
        <v>1715</v>
      </c>
      <c r="E29" t="str">
        <f t="shared" si="0"/>
        <v>382</v>
      </c>
      <c r="F29" t="str">
        <f t="shared" si="1"/>
        <v>382 - Meter Installations</v>
      </c>
    </row>
    <row r="30" spans="1:6" x14ac:dyDescent="0.25">
      <c r="A30" s="199" t="s">
        <v>794</v>
      </c>
      <c r="B30" s="199" t="s">
        <v>1732</v>
      </c>
      <c r="C30" s="200" t="s">
        <v>1715</v>
      </c>
      <c r="E30" t="str">
        <f t="shared" si="0"/>
        <v>383</v>
      </c>
      <c r="F30" t="str">
        <f t="shared" si="1"/>
        <v>383 - House Regulators</v>
      </c>
    </row>
    <row r="31" spans="1:6" x14ac:dyDescent="0.25">
      <c r="A31" s="199" t="s">
        <v>797</v>
      </c>
      <c r="B31" s="199" t="s">
        <v>1731</v>
      </c>
      <c r="C31" s="200" t="s">
        <v>1715</v>
      </c>
      <c r="E31" t="str">
        <f t="shared" si="0"/>
        <v>384</v>
      </c>
      <c r="F31" t="str">
        <f t="shared" si="1"/>
        <v>384 - House Regulatory Installations</v>
      </c>
    </row>
    <row r="32" spans="1:6" x14ac:dyDescent="0.25">
      <c r="A32" s="199" t="s">
        <v>800</v>
      </c>
      <c r="B32" s="199" t="s">
        <v>1730</v>
      </c>
      <c r="C32" s="200" t="s">
        <v>1715</v>
      </c>
      <c r="E32" t="str">
        <f t="shared" si="0"/>
        <v>385</v>
      </c>
      <c r="F32" t="str">
        <f t="shared" si="1"/>
        <v>385 - Industrial Measuring Regulating Station Equipment</v>
      </c>
    </row>
    <row r="33" spans="1:6" x14ac:dyDescent="0.25">
      <c r="A33" s="199" t="s">
        <v>1729</v>
      </c>
      <c r="B33" s="199" t="s">
        <v>1728</v>
      </c>
      <c r="C33" s="200" t="s">
        <v>1715</v>
      </c>
      <c r="E33" t="str">
        <f t="shared" si="0"/>
        <v>386</v>
      </c>
      <c r="F33" t="str">
        <f t="shared" si="1"/>
        <v>386 - Other Property on Customers' Premises</v>
      </c>
    </row>
    <row r="34" spans="1:6" x14ac:dyDescent="0.25">
      <c r="A34" s="199" t="s">
        <v>885</v>
      </c>
      <c r="B34" s="199" t="s">
        <v>1727</v>
      </c>
      <c r="C34" s="200" t="s">
        <v>1715</v>
      </c>
      <c r="E34" t="str">
        <f t="shared" si="0"/>
        <v>387</v>
      </c>
      <c r="F34" t="str">
        <f t="shared" si="1"/>
        <v>387 - Other Equipment</v>
      </c>
    </row>
    <row r="35" spans="1:6" x14ac:dyDescent="0.25">
      <c r="A35" s="199" t="s">
        <v>418</v>
      </c>
      <c r="B35" s="199" t="s">
        <v>1726</v>
      </c>
      <c r="C35" s="200" t="s">
        <v>1715</v>
      </c>
      <c r="E35" t="str">
        <f t="shared" si="0"/>
        <v>389</v>
      </c>
      <c r="F35" t="str">
        <f t="shared" si="1"/>
        <v>389 - Land and Land Rights</v>
      </c>
    </row>
    <row r="36" spans="1:6" x14ac:dyDescent="0.25">
      <c r="A36" s="199" t="s">
        <v>690</v>
      </c>
      <c r="B36" s="199" t="s">
        <v>1725</v>
      </c>
      <c r="C36" s="200" t="s">
        <v>1715</v>
      </c>
      <c r="E36" t="str">
        <f t="shared" si="0"/>
        <v>390</v>
      </c>
      <c r="F36" t="str">
        <f t="shared" si="1"/>
        <v>390 - Structures and Improvements</v>
      </c>
    </row>
    <row r="37" spans="1:6" x14ac:dyDescent="0.25">
      <c r="A37" s="199" t="s">
        <v>695</v>
      </c>
      <c r="B37" s="199" t="s">
        <v>1724</v>
      </c>
      <c r="C37" s="200" t="s">
        <v>1715</v>
      </c>
      <c r="E37" t="str">
        <f t="shared" si="0"/>
        <v>391</v>
      </c>
      <c r="F37" t="str">
        <f t="shared" si="1"/>
        <v>391 - Office Furniture and Equipment</v>
      </c>
    </row>
    <row r="38" spans="1:6" x14ac:dyDescent="0.25">
      <c r="A38" s="199" t="s">
        <v>681</v>
      </c>
      <c r="B38" s="199" t="s">
        <v>108</v>
      </c>
      <c r="C38" s="200" t="s">
        <v>1715</v>
      </c>
      <c r="E38" t="str">
        <f t="shared" si="0"/>
        <v>392</v>
      </c>
      <c r="F38" t="str">
        <f t="shared" si="1"/>
        <v>392 - Transportation Equipment</v>
      </c>
    </row>
    <row r="39" spans="1:6" x14ac:dyDescent="0.25">
      <c r="A39" s="199" t="s">
        <v>825</v>
      </c>
      <c r="B39" s="199" t="s">
        <v>60</v>
      </c>
      <c r="C39" s="200" t="s">
        <v>1715</v>
      </c>
      <c r="E39" t="str">
        <f t="shared" si="0"/>
        <v>393</v>
      </c>
      <c r="F39" t="str">
        <f t="shared" si="1"/>
        <v>393 - Stores Equipment</v>
      </c>
    </row>
    <row r="40" spans="1:6" x14ac:dyDescent="0.25">
      <c r="A40" s="199" t="s">
        <v>733</v>
      </c>
      <c r="B40" s="199" t="s">
        <v>62</v>
      </c>
      <c r="C40" s="200" t="s">
        <v>1715</v>
      </c>
      <c r="E40" t="str">
        <f t="shared" si="0"/>
        <v>394</v>
      </c>
      <c r="F40" t="str">
        <f t="shared" si="1"/>
        <v>394 - Tools, Shop, and Garage Equipment</v>
      </c>
    </row>
    <row r="41" spans="1:6" x14ac:dyDescent="0.25">
      <c r="A41" s="199" t="s">
        <v>738</v>
      </c>
      <c r="B41" s="199" t="s">
        <v>1723</v>
      </c>
      <c r="C41" s="200" t="s">
        <v>1715</v>
      </c>
      <c r="E41" t="str">
        <f t="shared" si="0"/>
        <v>395</v>
      </c>
      <c r="F41" t="str">
        <f t="shared" si="1"/>
        <v>395 - Laboratory Equipment</v>
      </c>
    </row>
    <row r="42" spans="1:6" x14ac:dyDescent="0.25">
      <c r="A42" s="199" t="s">
        <v>743</v>
      </c>
      <c r="B42" s="199" t="s">
        <v>1722</v>
      </c>
      <c r="C42" s="200" t="s">
        <v>1715</v>
      </c>
      <c r="E42" t="str">
        <f t="shared" si="0"/>
        <v>396</v>
      </c>
      <c r="F42" t="str">
        <f t="shared" si="1"/>
        <v>396 - Power Operated Equipment</v>
      </c>
    </row>
    <row r="43" spans="1:6" x14ac:dyDescent="0.25">
      <c r="A43" s="199" t="s">
        <v>709</v>
      </c>
      <c r="B43" s="199" t="s">
        <v>1721</v>
      </c>
      <c r="C43" s="200" t="s">
        <v>1715</v>
      </c>
      <c r="E43" t="str">
        <f t="shared" si="0"/>
        <v>397</v>
      </c>
      <c r="F43" t="str">
        <f t="shared" si="1"/>
        <v>397 - Communication Equipment</v>
      </c>
    </row>
    <row r="44" spans="1:6" x14ac:dyDescent="0.25">
      <c r="A44" s="199" t="s">
        <v>730</v>
      </c>
      <c r="B44" s="199" t="s">
        <v>1720</v>
      </c>
      <c r="C44" s="200" t="s">
        <v>1715</v>
      </c>
      <c r="E44" t="str">
        <f t="shared" si="0"/>
        <v>398</v>
      </c>
      <c r="F44" t="str">
        <f t="shared" si="1"/>
        <v>398 - Miscellaneous Equipment</v>
      </c>
    </row>
    <row r="45" spans="1:6" x14ac:dyDescent="0.25">
      <c r="A45" s="199" t="s">
        <v>1719</v>
      </c>
      <c r="B45" s="199" t="s">
        <v>1718</v>
      </c>
      <c r="C45" s="200" t="s">
        <v>1715</v>
      </c>
      <c r="E45" t="str">
        <f t="shared" si="0"/>
        <v>399</v>
      </c>
      <c r="F45" t="str">
        <f t="shared" si="1"/>
        <v>399 - Other Tangible Property</v>
      </c>
    </row>
    <row r="46" spans="1:6" x14ac:dyDescent="0.25">
      <c r="A46" s="199" t="s">
        <v>1717</v>
      </c>
      <c r="B46" s="199" t="s">
        <v>1716</v>
      </c>
      <c r="C46" s="200" t="s">
        <v>1715</v>
      </c>
      <c r="E46" t="str">
        <f t="shared" si="0"/>
        <v>ILA</v>
      </c>
      <c r="F46" t="str">
        <f t="shared" si="1"/>
        <v>ILA - Gila Deferred Costs</v>
      </c>
    </row>
    <row r="47" spans="1:6" x14ac:dyDescent="0.25">
      <c r="A47" s="145" t="s">
        <v>0</v>
      </c>
    </row>
    <row r="48" spans="1:6" ht="15.4" customHeight="1" x14ac:dyDescent="0.25">
      <c r="A48" s="204" t="s">
        <v>1714</v>
      </c>
    </row>
    <row r="49" spans="1:3" x14ac:dyDescent="0.25">
      <c r="A49" s="201" t="s">
        <v>0</v>
      </c>
    </row>
    <row r="50" spans="1:3" x14ac:dyDescent="0.25">
      <c r="A50" s="203"/>
      <c r="B50" s="201"/>
      <c r="C50" s="202" t="s">
        <v>1713</v>
      </c>
    </row>
    <row r="51" spans="1:3" ht="18" customHeight="1" x14ac:dyDescent="0.25">
      <c r="A51" s="201" t="s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>
    <pageSetUpPr fitToPage="1"/>
  </sheetPr>
  <dimension ref="A1:N175"/>
  <sheetViews>
    <sheetView zoomScaleNormal="100" workbookViewId="0">
      <pane ySplit="6" topLeftCell="A7" activePane="bottomLeft" state="frozen"/>
      <selection pane="bottomLeft" activeCell="N1" sqref="N1"/>
    </sheetView>
  </sheetViews>
  <sheetFormatPr defaultColWidth="9.140625" defaultRowHeight="15" x14ac:dyDescent="0.25"/>
  <cols>
    <col min="1" max="1" width="11.140625" style="48" customWidth="1"/>
    <col min="2" max="2" width="16.28515625" style="48" hidden="1" customWidth="1"/>
    <col min="3" max="3" width="11.42578125" style="48" bestFit="1" customWidth="1"/>
    <col min="4" max="4" width="34.28515625" style="49" hidden="1" customWidth="1"/>
    <col min="5" max="5" width="33.5703125" style="49" customWidth="1"/>
    <col min="6" max="6" width="14" style="49" bestFit="1" customWidth="1"/>
    <col min="7" max="7" width="11.42578125" style="48" customWidth="1"/>
    <col min="8" max="8" width="9.7109375" style="48" customWidth="1"/>
    <col min="9" max="9" width="17.5703125" style="48" customWidth="1"/>
    <col min="10" max="10" width="13.7109375" style="49" hidden="1" customWidth="1"/>
    <col min="11" max="11" width="10.42578125" style="48" hidden="1" customWidth="1"/>
    <col min="12" max="12" width="9.42578125" style="48" hidden="1" customWidth="1"/>
    <col min="13" max="13" width="18" style="48" hidden="1" customWidth="1"/>
    <col min="14" max="14" width="48.85546875" style="320" bestFit="1" customWidth="1"/>
    <col min="15" max="16384" width="9.140625" style="48"/>
  </cols>
  <sheetData>
    <row r="1" spans="1:14" x14ac:dyDescent="0.25">
      <c r="A1" s="55" t="s">
        <v>676</v>
      </c>
      <c r="N1" s="437"/>
    </row>
    <row r="2" spans="1:14" x14ac:dyDescent="0.25">
      <c r="A2" s="55" t="s">
        <v>494</v>
      </c>
    </row>
    <row r="3" spans="1:14" x14ac:dyDescent="0.25">
      <c r="A3" s="55"/>
    </row>
    <row r="4" spans="1:14" x14ac:dyDescent="0.25">
      <c r="A4" s="55"/>
    </row>
    <row r="5" spans="1:14" x14ac:dyDescent="0.25">
      <c r="F5" s="64" t="s">
        <v>369</v>
      </c>
    </row>
    <row r="6" spans="1:14" s="50" customFormat="1" ht="30" x14ac:dyDescent="0.25">
      <c r="A6" s="52" t="s">
        <v>368</v>
      </c>
      <c r="B6" s="52" t="s">
        <v>367</v>
      </c>
      <c r="C6" s="52" t="s">
        <v>366</v>
      </c>
      <c r="D6" s="54" t="s">
        <v>365</v>
      </c>
      <c r="E6" s="54" t="s">
        <v>364</v>
      </c>
      <c r="F6" s="53" t="s">
        <v>363</v>
      </c>
      <c r="G6" s="52" t="s">
        <v>362</v>
      </c>
      <c r="H6" s="52" t="s">
        <v>361</v>
      </c>
      <c r="I6" s="52" t="s">
        <v>360</v>
      </c>
      <c r="J6" s="51" t="s">
        <v>359</v>
      </c>
      <c r="K6" s="50" t="s">
        <v>358</v>
      </c>
      <c r="L6" s="50" t="s">
        <v>357</v>
      </c>
      <c r="M6" s="50" t="s">
        <v>356</v>
      </c>
      <c r="N6" s="321"/>
    </row>
    <row r="7" spans="1:14" x14ac:dyDescent="0.25">
      <c r="A7" s="195">
        <v>202406</v>
      </c>
      <c r="B7" s="195">
        <v>202406</v>
      </c>
      <c r="C7" s="195">
        <v>32</v>
      </c>
      <c r="D7" s="196" t="s">
        <v>495</v>
      </c>
      <c r="E7" s="196" t="s">
        <v>496</v>
      </c>
      <c r="F7" s="195" t="str">
        <f t="shared" ref="F7:F45" si="0">MID(E7,3,10)</f>
        <v>302XX00000</v>
      </c>
      <c r="G7" s="195">
        <v>0.04</v>
      </c>
      <c r="H7" s="195">
        <v>0</v>
      </c>
      <c r="I7" s="195">
        <v>0.04</v>
      </c>
      <c r="J7" s="196" t="s">
        <v>0</v>
      </c>
      <c r="K7" s="195">
        <v>0.04</v>
      </c>
      <c r="L7" s="195">
        <v>0</v>
      </c>
      <c r="M7" s="195">
        <v>0.04</v>
      </c>
    </row>
    <row r="8" spans="1:14" x14ac:dyDescent="0.25">
      <c r="A8" s="195">
        <v>202406</v>
      </c>
      <c r="B8" s="195">
        <v>202406</v>
      </c>
      <c r="C8" s="195">
        <v>32</v>
      </c>
      <c r="D8" s="196" t="s">
        <v>495</v>
      </c>
      <c r="E8" s="196" t="s">
        <v>497</v>
      </c>
      <c r="F8" s="195" t="str">
        <f t="shared" si="0"/>
        <v>303PCFLAGA</v>
      </c>
      <c r="G8" s="195">
        <v>0.33329999999999999</v>
      </c>
      <c r="H8" s="195">
        <v>0</v>
      </c>
      <c r="I8" s="195">
        <v>0.33329999999999999</v>
      </c>
      <c r="J8" s="196" t="s">
        <v>0</v>
      </c>
      <c r="K8" s="195">
        <v>0.33329999999999999</v>
      </c>
      <c r="L8" s="195">
        <v>0</v>
      </c>
      <c r="M8" s="195">
        <v>0.33329999999999999</v>
      </c>
    </row>
    <row r="9" spans="1:14" x14ac:dyDescent="0.25">
      <c r="A9" s="195">
        <v>202406</v>
      </c>
      <c r="B9" s="195">
        <v>202406</v>
      </c>
      <c r="C9" s="195">
        <v>32</v>
      </c>
      <c r="D9" s="196" t="s">
        <v>495</v>
      </c>
      <c r="E9" s="196" t="s">
        <v>498</v>
      </c>
      <c r="F9" s="195" t="str">
        <f t="shared" si="0"/>
        <v>303S100000</v>
      </c>
      <c r="G9" s="195">
        <v>0</v>
      </c>
      <c r="H9" s="195">
        <v>0</v>
      </c>
      <c r="I9" s="195">
        <v>0</v>
      </c>
      <c r="J9" s="196" t="s">
        <v>0</v>
      </c>
      <c r="K9" s="195">
        <v>0</v>
      </c>
      <c r="L9" s="195">
        <v>0</v>
      </c>
      <c r="M9" s="195">
        <v>0</v>
      </c>
    </row>
    <row r="10" spans="1:14" x14ac:dyDescent="0.25">
      <c r="A10" s="195">
        <v>202406</v>
      </c>
      <c r="B10" s="195">
        <v>202406</v>
      </c>
      <c r="C10" s="195">
        <v>32</v>
      </c>
      <c r="D10" s="196" t="s">
        <v>495</v>
      </c>
      <c r="E10" s="196" t="s">
        <v>499</v>
      </c>
      <c r="F10" s="195" t="str">
        <f t="shared" si="0"/>
        <v>303S200000</v>
      </c>
      <c r="G10" s="195">
        <v>0</v>
      </c>
      <c r="H10" s="195">
        <v>0</v>
      </c>
      <c r="I10" s="195">
        <v>0</v>
      </c>
      <c r="J10" s="196" t="s">
        <v>0</v>
      </c>
      <c r="K10" s="195">
        <v>0</v>
      </c>
      <c r="L10" s="195">
        <v>0</v>
      </c>
      <c r="M10" s="195">
        <v>0</v>
      </c>
    </row>
    <row r="11" spans="1:14" x14ac:dyDescent="0.25">
      <c r="A11" s="195">
        <v>202406</v>
      </c>
      <c r="B11" s="195">
        <v>202406</v>
      </c>
      <c r="C11" s="195">
        <v>32</v>
      </c>
      <c r="D11" s="196" t="s">
        <v>495</v>
      </c>
      <c r="E11" s="196" t="s">
        <v>500</v>
      </c>
      <c r="F11" s="195" t="str">
        <f t="shared" si="0"/>
        <v>303XX00000</v>
      </c>
      <c r="G11" s="195">
        <v>6.6699999999999995E-2</v>
      </c>
      <c r="H11" s="195">
        <v>0</v>
      </c>
      <c r="I11" s="195">
        <v>6.6699999999999995E-2</v>
      </c>
      <c r="J11" s="196" t="s">
        <v>0</v>
      </c>
      <c r="K11" s="195">
        <v>6.6699999999999995E-2</v>
      </c>
      <c r="L11" s="195">
        <v>0</v>
      </c>
      <c r="M11" s="195">
        <v>6.6699999999999995E-2</v>
      </c>
    </row>
    <row r="12" spans="1:14" x14ac:dyDescent="0.25">
      <c r="A12" s="195">
        <v>202406</v>
      </c>
      <c r="B12" s="195">
        <v>202406</v>
      </c>
      <c r="C12" s="195">
        <v>32</v>
      </c>
      <c r="D12" s="196" t="s">
        <v>495</v>
      </c>
      <c r="E12" s="196" t="s">
        <v>501</v>
      </c>
      <c r="F12" s="195" t="str">
        <f t="shared" si="0"/>
        <v>303XXFLAGA</v>
      </c>
      <c r="G12" s="195">
        <v>6.6699999999999995E-2</v>
      </c>
      <c r="H12" s="195">
        <v>0</v>
      </c>
      <c r="I12" s="195">
        <v>6.6699999999999995E-2</v>
      </c>
      <c r="J12" s="196" t="s">
        <v>0</v>
      </c>
      <c r="K12" s="195">
        <v>6.6699999999999995E-2</v>
      </c>
      <c r="L12" s="195">
        <v>0</v>
      </c>
      <c r="M12" s="195">
        <v>6.6699999999999995E-2</v>
      </c>
    </row>
    <row r="13" spans="1:14" x14ac:dyDescent="0.25">
      <c r="A13" s="195">
        <v>202406</v>
      </c>
      <c r="B13" s="195">
        <v>202406</v>
      </c>
      <c r="C13" s="195">
        <v>32</v>
      </c>
      <c r="D13" s="196" t="s">
        <v>495</v>
      </c>
      <c r="E13" s="196" t="s">
        <v>502</v>
      </c>
      <c r="F13" s="195" t="str">
        <f t="shared" si="0"/>
        <v>365RW00000</v>
      </c>
      <c r="G13" s="195">
        <v>1.3899999999999999E-2</v>
      </c>
      <c r="H13" s="195">
        <v>0</v>
      </c>
      <c r="I13" s="195">
        <v>1.3899999999999999E-2</v>
      </c>
      <c r="J13" s="196" t="s">
        <v>0</v>
      </c>
      <c r="K13" s="195">
        <v>1.3899999999999999E-2</v>
      </c>
      <c r="L13" s="195">
        <v>0</v>
      </c>
      <c r="M13" s="195">
        <v>1.3899999999999999E-2</v>
      </c>
    </row>
    <row r="14" spans="1:14" x14ac:dyDescent="0.25">
      <c r="A14" s="195">
        <v>202406</v>
      </c>
      <c r="B14" s="195">
        <v>202406</v>
      </c>
      <c r="C14" s="195">
        <v>32</v>
      </c>
      <c r="D14" s="196" t="s">
        <v>495</v>
      </c>
      <c r="E14" s="196" t="s">
        <v>503</v>
      </c>
      <c r="F14" s="195" t="str">
        <f t="shared" si="0"/>
        <v>365RWGRFTH</v>
      </c>
      <c r="G14" s="195">
        <v>1.3899999999999999E-2</v>
      </c>
      <c r="H14" s="195">
        <v>0</v>
      </c>
      <c r="I14" s="195">
        <v>1.3899999999999999E-2</v>
      </c>
      <c r="J14" s="196" t="s">
        <v>0</v>
      </c>
      <c r="K14" s="195">
        <v>1.3899999999999999E-2</v>
      </c>
      <c r="L14" s="195">
        <v>0</v>
      </c>
      <c r="M14" s="195">
        <v>1.3899999999999999E-2</v>
      </c>
    </row>
    <row r="15" spans="1:14" x14ac:dyDescent="0.25">
      <c r="A15" s="195">
        <v>202406</v>
      </c>
      <c r="B15" s="195">
        <v>202406</v>
      </c>
      <c r="C15" s="195">
        <v>32</v>
      </c>
      <c r="D15" s="196" t="s">
        <v>495</v>
      </c>
      <c r="E15" s="196" t="s">
        <v>504</v>
      </c>
      <c r="F15" s="195" t="str">
        <f t="shared" si="0"/>
        <v>366XX00000</v>
      </c>
      <c r="G15" s="195">
        <v>1.52E-2</v>
      </c>
      <c r="H15" s="195">
        <v>0</v>
      </c>
      <c r="I15" s="195">
        <v>1.52E-2</v>
      </c>
      <c r="J15" s="196" t="s">
        <v>0</v>
      </c>
      <c r="K15" s="195">
        <v>1.52E-2</v>
      </c>
      <c r="L15" s="195">
        <v>0</v>
      </c>
      <c r="M15" s="195">
        <v>1.52E-2</v>
      </c>
    </row>
    <row r="16" spans="1:14" x14ac:dyDescent="0.25">
      <c r="A16" s="195">
        <v>202406</v>
      </c>
      <c r="B16" s="195">
        <v>202406</v>
      </c>
      <c r="C16" s="195">
        <v>32</v>
      </c>
      <c r="D16" s="196" t="s">
        <v>495</v>
      </c>
      <c r="E16" s="196" t="s">
        <v>505</v>
      </c>
      <c r="F16" s="195" t="str">
        <f t="shared" si="0"/>
        <v>367XX00000</v>
      </c>
      <c r="G16" s="195">
        <v>1.4E-2</v>
      </c>
      <c r="H16" s="195">
        <v>1.2999999999999999E-3</v>
      </c>
      <c r="I16" s="195">
        <v>1.5299999999999999E-2</v>
      </c>
      <c r="J16" s="196" t="s">
        <v>0</v>
      </c>
      <c r="K16" s="195">
        <v>1.4E-2</v>
      </c>
      <c r="L16" s="195">
        <v>1.2999999999999999E-3</v>
      </c>
      <c r="M16" s="195">
        <v>1.5299999999999999E-2</v>
      </c>
    </row>
    <row r="17" spans="1:13" x14ac:dyDescent="0.25">
      <c r="A17" s="195">
        <v>202406</v>
      </c>
      <c r="B17" s="195">
        <v>202406</v>
      </c>
      <c r="C17" s="195">
        <v>32</v>
      </c>
      <c r="D17" s="196" t="s">
        <v>495</v>
      </c>
      <c r="E17" s="196" t="s">
        <v>506</v>
      </c>
      <c r="F17" s="195" t="str">
        <f t="shared" si="0"/>
        <v>367XXGRFTH</v>
      </c>
      <c r="G17" s="195">
        <v>1.4E-2</v>
      </c>
      <c r="H17" s="195">
        <v>1.2999999999999999E-3</v>
      </c>
      <c r="I17" s="195">
        <v>1.5299999999999999E-2</v>
      </c>
      <c r="J17" s="196" t="s">
        <v>0</v>
      </c>
      <c r="K17" s="195">
        <v>1.4E-2</v>
      </c>
      <c r="L17" s="195">
        <v>1.2999999999999999E-3</v>
      </c>
      <c r="M17" s="195">
        <v>1.5299999999999999E-2</v>
      </c>
    </row>
    <row r="18" spans="1:13" x14ac:dyDescent="0.25">
      <c r="A18" s="195">
        <v>202406</v>
      </c>
      <c r="B18" s="195">
        <v>202406</v>
      </c>
      <c r="C18" s="195">
        <v>32</v>
      </c>
      <c r="D18" s="196" t="s">
        <v>495</v>
      </c>
      <c r="E18" s="196" t="s">
        <v>507</v>
      </c>
      <c r="F18" s="195" t="str">
        <f t="shared" si="0"/>
        <v>369XX00000</v>
      </c>
      <c r="G18" s="195">
        <v>1.47E-2</v>
      </c>
      <c r="H18" s="195">
        <v>8.0000000000000004E-4</v>
      </c>
      <c r="I18" s="195">
        <v>1.55E-2</v>
      </c>
      <c r="J18" s="196" t="s">
        <v>0</v>
      </c>
      <c r="K18" s="195">
        <v>1.47E-2</v>
      </c>
      <c r="L18" s="195">
        <v>8.0000000000000004E-4</v>
      </c>
      <c r="M18" s="195">
        <v>1.55E-2</v>
      </c>
    </row>
    <row r="19" spans="1:13" x14ac:dyDescent="0.25">
      <c r="A19" s="195">
        <v>202406</v>
      </c>
      <c r="B19" s="195">
        <v>202406</v>
      </c>
      <c r="C19" s="195">
        <v>32</v>
      </c>
      <c r="D19" s="196" t="s">
        <v>495</v>
      </c>
      <c r="E19" s="196" t="s">
        <v>508</v>
      </c>
      <c r="F19" s="195" t="str">
        <f t="shared" si="0"/>
        <v>369XXGRFTH</v>
      </c>
      <c r="G19" s="195">
        <v>1.47E-2</v>
      </c>
      <c r="H19" s="195">
        <v>8.0000000000000004E-4</v>
      </c>
      <c r="I19" s="195">
        <v>1.55E-2</v>
      </c>
      <c r="J19" s="196" t="s">
        <v>0</v>
      </c>
      <c r="K19" s="195">
        <v>1.47E-2</v>
      </c>
      <c r="L19" s="195">
        <v>8.0000000000000004E-4</v>
      </c>
      <c r="M19" s="195">
        <v>1.55E-2</v>
      </c>
    </row>
    <row r="20" spans="1:13" x14ac:dyDescent="0.25">
      <c r="A20" s="195">
        <v>202406</v>
      </c>
      <c r="B20" s="195">
        <v>202406</v>
      </c>
      <c r="C20" s="195">
        <v>32</v>
      </c>
      <c r="D20" s="196" t="s">
        <v>495</v>
      </c>
      <c r="E20" s="196" t="s">
        <v>509</v>
      </c>
      <c r="F20" s="195" t="str">
        <f t="shared" si="0"/>
        <v>371XXGRFTH</v>
      </c>
      <c r="G20" s="195">
        <v>2.4E-2</v>
      </c>
      <c r="H20" s="195">
        <v>0</v>
      </c>
      <c r="I20" s="195">
        <v>2.4E-2</v>
      </c>
      <c r="J20" s="196" t="s">
        <v>0</v>
      </c>
      <c r="K20" s="195">
        <v>2.4E-2</v>
      </c>
      <c r="L20" s="195">
        <v>0</v>
      </c>
      <c r="M20" s="195">
        <v>2.4E-2</v>
      </c>
    </row>
    <row r="21" spans="1:13" x14ac:dyDescent="0.25">
      <c r="A21" s="195">
        <v>202406</v>
      </c>
      <c r="B21" s="195">
        <v>202406</v>
      </c>
      <c r="C21" s="195">
        <v>32</v>
      </c>
      <c r="D21" s="196" t="s">
        <v>495</v>
      </c>
      <c r="E21" s="196" t="s">
        <v>510</v>
      </c>
      <c r="F21" s="195" t="str">
        <f t="shared" si="0"/>
        <v>374LD00000</v>
      </c>
      <c r="G21" s="195">
        <v>0</v>
      </c>
      <c r="H21" s="195">
        <v>0</v>
      </c>
      <c r="I21" s="195">
        <v>0</v>
      </c>
      <c r="J21" s="196" t="s">
        <v>0</v>
      </c>
      <c r="K21" s="195">
        <v>0</v>
      </c>
      <c r="L21" s="195">
        <v>0</v>
      </c>
      <c r="M21" s="195">
        <v>0</v>
      </c>
    </row>
    <row r="22" spans="1:13" x14ac:dyDescent="0.25">
      <c r="A22" s="195">
        <v>202406</v>
      </c>
      <c r="B22" s="195">
        <v>202406</v>
      </c>
      <c r="C22" s="195">
        <v>32</v>
      </c>
      <c r="D22" s="196" t="s">
        <v>495</v>
      </c>
      <c r="E22" s="196" t="s">
        <v>511</v>
      </c>
      <c r="F22" s="195" t="str">
        <f t="shared" si="0"/>
        <v>374RA00000</v>
      </c>
      <c r="G22" s="195">
        <v>1.04E-2</v>
      </c>
      <c r="H22" s="195">
        <v>0</v>
      </c>
      <c r="I22" s="195">
        <v>1.04E-2</v>
      </c>
      <c r="J22" s="196" t="s">
        <v>0</v>
      </c>
      <c r="K22" s="195">
        <v>1.04E-2</v>
      </c>
      <c r="L22" s="195">
        <v>0</v>
      </c>
      <c r="M22" s="195">
        <v>1.04E-2</v>
      </c>
    </row>
    <row r="23" spans="1:13" x14ac:dyDescent="0.25">
      <c r="A23" s="195">
        <v>202406</v>
      </c>
      <c r="B23" s="195">
        <v>202406</v>
      </c>
      <c r="C23" s="195">
        <v>32</v>
      </c>
      <c r="D23" s="196" t="s">
        <v>495</v>
      </c>
      <c r="E23" s="196" t="s">
        <v>512</v>
      </c>
      <c r="F23" s="195" t="str">
        <f t="shared" si="0"/>
        <v>374RW00000</v>
      </c>
      <c r="G23" s="195">
        <v>1.04E-2</v>
      </c>
      <c r="H23" s="195">
        <v>0</v>
      </c>
      <c r="I23" s="195">
        <v>1.04E-2</v>
      </c>
      <c r="J23" s="196" t="s">
        <v>0</v>
      </c>
      <c r="K23" s="195">
        <v>1.04E-2</v>
      </c>
      <c r="L23" s="195">
        <v>0</v>
      </c>
      <c r="M23" s="195">
        <v>1.04E-2</v>
      </c>
    </row>
    <row r="24" spans="1:13" x14ac:dyDescent="0.25">
      <c r="A24" s="195">
        <v>202406</v>
      </c>
      <c r="B24" s="195">
        <v>202406</v>
      </c>
      <c r="C24" s="195">
        <v>32</v>
      </c>
      <c r="D24" s="196" t="s">
        <v>495</v>
      </c>
      <c r="E24" s="196" t="s">
        <v>513</v>
      </c>
      <c r="F24" s="195" t="str">
        <f t="shared" si="0"/>
        <v>374XX00000</v>
      </c>
      <c r="G24" s="195">
        <v>0</v>
      </c>
      <c r="H24" s="195">
        <v>0</v>
      </c>
      <c r="I24" s="195">
        <v>0</v>
      </c>
      <c r="J24" s="196" t="s">
        <v>0</v>
      </c>
      <c r="K24" s="195">
        <v>0</v>
      </c>
      <c r="L24" s="195">
        <v>0</v>
      </c>
      <c r="M24" s="195">
        <v>0</v>
      </c>
    </row>
    <row r="25" spans="1:13" x14ac:dyDescent="0.25">
      <c r="A25" s="195">
        <v>202406</v>
      </c>
      <c r="B25" s="195">
        <v>202406</v>
      </c>
      <c r="C25" s="195">
        <v>32</v>
      </c>
      <c r="D25" s="196" t="s">
        <v>495</v>
      </c>
      <c r="E25" s="196" t="s">
        <v>514</v>
      </c>
      <c r="F25" s="195" t="str">
        <f t="shared" si="0"/>
        <v>375XX00000</v>
      </c>
      <c r="G25" s="195">
        <v>1.9199999999999998E-2</v>
      </c>
      <c r="H25" s="195">
        <v>0</v>
      </c>
      <c r="I25" s="195">
        <v>1.9199999999999998E-2</v>
      </c>
      <c r="J25" s="196" t="s">
        <v>0</v>
      </c>
      <c r="K25" s="195">
        <v>1.9199999999999998E-2</v>
      </c>
      <c r="L25" s="195">
        <v>0</v>
      </c>
      <c r="M25" s="195">
        <v>1.9199999999999998E-2</v>
      </c>
    </row>
    <row r="26" spans="1:13" x14ac:dyDescent="0.25">
      <c r="A26" s="195">
        <v>202406</v>
      </c>
      <c r="B26" s="195">
        <v>202406</v>
      </c>
      <c r="C26" s="195">
        <v>32</v>
      </c>
      <c r="D26" s="196" t="s">
        <v>495</v>
      </c>
      <c r="E26" s="196" t="s">
        <v>515</v>
      </c>
      <c r="F26" s="195" t="str">
        <f t="shared" si="0"/>
        <v>376XX00000</v>
      </c>
      <c r="G26" s="195">
        <v>1.7399999999999999E-2</v>
      </c>
      <c r="H26" s="195">
        <v>3.5000000000000001E-3</v>
      </c>
      <c r="I26" s="195">
        <v>2.0899999999999998E-2</v>
      </c>
      <c r="J26" s="196" t="s">
        <v>0</v>
      </c>
      <c r="K26" s="195">
        <v>1.7399999999999999E-2</v>
      </c>
      <c r="L26" s="195">
        <v>3.5000000000000001E-3</v>
      </c>
      <c r="M26" s="195">
        <v>2.0899999999999998E-2</v>
      </c>
    </row>
    <row r="27" spans="1:13" x14ac:dyDescent="0.25">
      <c r="A27" s="195">
        <v>202406</v>
      </c>
      <c r="B27" s="195">
        <v>202406</v>
      </c>
      <c r="C27" s="195">
        <v>32</v>
      </c>
      <c r="D27" s="196" t="s">
        <v>495</v>
      </c>
      <c r="E27" s="196" t="s">
        <v>517</v>
      </c>
      <c r="F27" s="195" t="str">
        <f t="shared" si="0"/>
        <v>378XX00000</v>
      </c>
      <c r="G27" s="195">
        <v>2.4E-2</v>
      </c>
      <c r="H27" s="195">
        <v>7.0000000000000001E-3</v>
      </c>
      <c r="I27" s="195">
        <v>3.1E-2</v>
      </c>
      <c r="J27" s="196" t="s">
        <v>0</v>
      </c>
      <c r="K27" s="195">
        <v>2.4E-2</v>
      </c>
      <c r="L27" s="195">
        <v>7.0000000000000001E-3</v>
      </c>
      <c r="M27" s="195">
        <v>3.1E-2</v>
      </c>
    </row>
    <row r="28" spans="1:13" x14ac:dyDescent="0.25">
      <c r="A28" s="195">
        <v>202406</v>
      </c>
      <c r="B28" s="195">
        <v>202406</v>
      </c>
      <c r="C28" s="195">
        <v>32</v>
      </c>
      <c r="D28" s="196" t="s">
        <v>495</v>
      </c>
      <c r="E28" s="196" t="s">
        <v>519</v>
      </c>
      <c r="F28" s="195" t="str">
        <f t="shared" si="0"/>
        <v>379XX00000</v>
      </c>
      <c r="G28" s="195">
        <v>2.4E-2</v>
      </c>
      <c r="H28" s="195">
        <v>0</v>
      </c>
      <c r="I28" s="195">
        <v>2.4E-2</v>
      </c>
      <c r="J28" s="196" t="s">
        <v>0</v>
      </c>
      <c r="K28" s="195">
        <v>2.4E-2</v>
      </c>
      <c r="L28" s="195">
        <v>0</v>
      </c>
      <c r="M28" s="195">
        <v>2.4E-2</v>
      </c>
    </row>
    <row r="29" spans="1:13" x14ac:dyDescent="0.25">
      <c r="A29" s="195">
        <v>202406</v>
      </c>
      <c r="B29" s="195">
        <v>202406</v>
      </c>
      <c r="C29" s="195">
        <v>32</v>
      </c>
      <c r="D29" s="196" t="s">
        <v>495</v>
      </c>
      <c r="E29" s="196" t="s">
        <v>520</v>
      </c>
      <c r="F29" s="195" t="str">
        <f t="shared" si="0"/>
        <v>380XX00000</v>
      </c>
      <c r="G29" s="195">
        <v>1.9099999999999999E-2</v>
      </c>
      <c r="H29" s="195">
        <v>9.4000000000000004E-3</v>
      </c>
      <c r="I29" s="195">
        <v>2.8500000000000001E-2</v>
      </c>
      <c r="J29" s="196" t="s">
        <v>0</v>
      </c>
      <c r="K29" s="195">
        <v>1.9099999999999999E-2</v>
      </c>
      <c r="L29" s="195">
        <v>9.4000000000000004E-3</v>
      </c>
      <c r="M29" s="195">
        <v>2.8500000000000001E-2</v>
      </c>
    </row>
    <row r="30" spans="1:13" x14ac:dyDescent="0.25">
      <c r="A30" s="195">
        <v>202406</v>
      </c>
      <c r="B30" s="195">
        <v>202406</v>
      </c>
      <c r="C30" s="195">
        <v>32</v>
      </c>
      <c r="D30" s="196" t="s">
        <v>495</v>
      </c>
      <c r="E30" s="196" t="s">
        <v>522</v>
      </c>
      <c r="F30" s="195" t="str">
        <f t="shared" si="0"/>
        <v>381XX00000</v>
      </c>
      <c r="G30" s="195">
        <v>2.3599999999999999E-2</v>
      </c>
      <c r="H30" s="195">
        <v>0</v>
      </c>
      <c r="I30" s="195">
        <v>2.3599999999999999E-2</v>
      </c>
      <c r="J30" s="196" t="s">
        <v>0</v>
      </c>
      <c r="K30" s="195">
        <v>2.3599999999999999E-2</v>
      </c>
      <c r="L30" s="195">
        <v>0</v>
      </c>
      <c r="M30" s="195">
        <v>2.3599999999999999E-2</v>
      </c>
    </row>
    <row r="31" spans="1:13" x14ac:dyDescent="0.25">
      <c r="A31" s="195">
        <v>202406</v>
      </c>
      <c r="B31" s="195">
        <v>202406</v>
      </c>
      <c r="C31" s="195">
        <v>32</v>
      </c>
      <c r="D31" s="196" t="s">
        <v>495</v>
      </c>
      <c r="E31" s="196" t="s">
        <v>524</v>
      </c>
      <c r="F31" s="195" t="str">
        <f>MID(E31,3,10)</f>
        <v>382XX00000</v>
      </c>
      <c r="G31" s="195">
        <v>2.3599999999999999E-2</v>
      </c>
      <c r="H31" s="195">
        <v>0</v>
      </c>
      <c r="I31" s="195">
        <v>2.3599999999999999E-2</v>
      </c>
      <c r="J31" s="196" t="s">
        <v>0</v>
      </c>
      <c r="K31" s="195">
        <v>2.3599999999999999E-2</v>
      </c>
      <c r="L31" s="195">
        <v>0</v>
      </c>
      <c r="M31" s="195">
        <v>2.3599999999999999E-2</v>
      </c>
    </row>
    <row r="32" spans="1:13" x14ac:dyDescent="0.25">
      <c r="A32" s="195">
        <v>202406</v>
      </c>
      <c r="B32" s="195">
        <v>202406</v>
      </c>
      <c r="C32" s="195">
        <v>32</v>
      </c>
      <c r="D32" s="196" t="s">
        <v>495</v>
      </c>
      <c r="E32" s="196" t="s">
        <v>526</v>
      </c>
      <c r="F32" s="195" t="str">
        <f t="shared" si="0"/>
        <v>383XX00000</v>
      </c>
      <c r="G32" s="195">
        <v>2.58E-2</v>
      </c>
      <c r="H32" s="195">
        <v>0</v>
      </c>
      <c r="I32" s="195">
        <v>2.58E-2</v>
      </c>
      <c r="J32" s="196" t="s">
        <v>0</v>
      </c>
      <c r="K32" s="195">
        <v>2.58E-2</v>
      </c>
      <c r="L32" s="195">
        <v>0</v>
      </c>
      <c r="M32" s="195">
        <v>2.58E-2</v>
      </c>
    </row>
    <row r="33" spans="1:13" x14ac:dyDescent="0.25">
      <c r="A33" s="195">
        <v>202406</v>
      </c>
      <c r="B33" s="195">
        <v>202406</v>
      </c>
      <c r="C33" s="195">
        <v>32</v>
      </c>
      <c r="D33" s="196" t="s">
        <v>495</v>
      </c>
      <c r="E33" s="196" t="s">
        <v>528</v>
      </c>
      <c r="F33" s="195" t="str">
        <f t="shared" si="0"/>
        <v>384XX00000</v>
      </c>
      <c r="G33" s="195">
        <v>2.76E-2</v>
      </c>
      <c r="H33" s="195">
        <v>0</v>
      </c>
      <c r="I33" s="195">
        <v>2.76E-2</v>
      </c>
      <c r="J33" s="196" t="s">
        <v>0</v>
      </c>
      <c r="K33" s="195">
        <v>2.76E-2</v>
      </c>
      <c r="L33" s="195">
        <v>0</v>
      </c>
      <c r="M33" s="195">
        <v>2.76E-2</v>
      </c>
    </row>
    <row r="34" spans="1:13" x14ac:dyDescent="0.25">
      <c r="A34" s="195">
        <v>202406</v>
      </c>
      <c r="B34" s="195">
        <v>202406</v>
      </c>
      <c r="C34" s="195">
        <v>32</v>
      </c>
      <c r="D34" s="196" t="s">
        <v>495</v>
      </c>
      <c r="E34" s="196" t="s">
        <v>530</v>
      </c>
      <c r="F34" s="195" t="str">
        <f t="shared" si="0"/>
        <v>385XX00000</v>
      </c>
      <c r="G34" s="195">
        <v>2.1100000000000001E-2</v>
      </c>
      <c r="H34" s="195">
        <v>8.0000000000000002E-3</v>
      </c>
      <c r="I34" s="195">
        <v>2.9100000000000001E-2</v>
      </c>
      <c r="J34" s="196" t="s">
        <v>0</v>
      </c>
      <c r="K34" s="195">
        <v>2.1100000000000001E-2</v>
      </c>
      <c r="L34" s="195">
        <v>8.0000000000000002E-3</v>
      </c>
      <c r="M34" s="195">
        <v>2.9100000000000001E-2</v>
      </c>
    </row>
    <row r="35" spans="1:13" x14ac:dyDescent="0.25">
      <c r="A35" s="195">
        <v>202406</v>
      </c>
      <c r="B35" s="195">
        <v>202406</v>
      </c>
      <c r="C35" s="195">
        <v>32</v>
      </c>
      <c r="D35" s="196" t="s">
        <v>495</v>
      </c>
      <c r="E35" s="196" t="s">
        <v>532</v>
      </c>
      <c r="F35" s="195" t="str">
        <f t="shared" si="0"/>
        <v>385XXGRFTH</v>
      </c>
      <c r="G35" s="195">
        <v>2.1100000000000001E-2</v>
      </c>
      <c r="H35" s="195">
        <v>8.0000000000000002E-3</v>
      </c>
      <c r="I35" s="195">
        <v>2.9100000000000001E-2</v>
      </c>
      <c r="J35" s="196" t="s">
        <v>0</v>
      </c>
      <c r="K35" s="195">
        <v>2.1100000000000001E-2</v>
      </c>
      <c r="L35" s="195">
        <v>8.0000000000000002E-3</v>
      </c>
      <c r="M35" s="195">
        <v>2.9100000000000001E-2</v>
      </c>
    </row>
    <row r="36" spans="1:13" x14ac:dyDescent="0.25">
      <c r="A36" s="195">
        <v>202406</v>
      </c>
      <c r="B36" s="195">
        <v>202406</v>
      </c>
      <c r="C36" s="195">
        <v>32</v>
      </c>
      <c r="D36" s="196" t="s">
        <v>495</v>
      </c>
      <c r="E36" s="196" t="s">
        <v>533</v>
      </c>
      <c r="F36" s="195" t="str">
        <f t="shared" si="0"/>
        <v>387XX00000</v>
      </c>
      <c r="G36" s="195">
        <v>3.0200000000000001E-2</v>
      </c>
      <c r="H36" s="195">
        <v>0</v>
      </c>
      <c r="I36" s="195">
        <v>3.0200000000000001E-2</v>
      </c>
      <c r="J36" s="196" t="s">
        <v>0</v>
      </c>
      <c r="K36" s="195">
        <v>3.0200000000000001E-2</v>
      </c>
      <c r="L36" s="195">
        <v>0</v>
      </c>
      <c r="M36" s="195">
        <v>3.0200000000000001E-2</v>
      </c>
    </row>
    <row r="37" spans="1:13" x14ac:dyDescent="0.25">
      <c r="A37" s="195">
        <v>202406</v>
      </c>
      <c r="B37" s="195">
        <v>202406</v>
      </c>
      <c r="C37" s="195">
        <v>32</v>
      </c>
      <c r="D37" s="196" t="s">
        <v>495</v>
      </c>
      <c r="E37" s="196" t="s">
        <v>535</v>
      </c>
      <c r="F37" s="195" t="str">
        <f t="shared" si="0"/>
        <v>389LD00000</v>
      </c>
      <c r="G37" s="195">
        <v>0</v>
      </c>
      <c r="H37" s="195">
        <v>0</v>
      </c>
      <c r="I37" s="195">
        <v>0</v>
      </c>
      <c r="J37" s="196" t="s">
        <v>0</v>
      </c>
      <c r="K37" s="195">
        <v>0</v>
      </c>
      <c r="L37" s="195">
        <v>0</v>
      </c>
      <c r="M37" s="195">
        <v>0</v>
      </c>
    </row>
    <row r="38" spans="1:13" x14ac:dyDescent="0.25">
      <c r="A38" s="195">
        <v>202406</v>
      </c>
      <c r="B38" s="195">
        <v>202406</v>
      </c>
      <c r="C38" s="195">
        <v>32</v>
      </c>
      <c r="D38" s="196" t="s">
        <v>495</v>
      </c>
      <c r="E38" s="196" t="s">
        <v>536</v>
      </c>
      <c r="F38" s="195" t="str">
        <f t="shared" si="0"/>
        <v>389LDCOTTN</v>
      </c>
      <c r="G38" s="195">
        <v>0</v>
      </c>
      <c r="H38" s="195">
        <v>0</v>
      </c>
      <c r="I38" s="195">
        <v>0</v>
      </c>
      <c r="J38" s="196" t="s">
        <v>0</v>
      </c>
      <c r="K38" s="195">
        <v>0</v>
      </c>
      <c r="L38" s="195">
        <v>0</v>
      </c>
      <c r="M38" s="195">
        <v>0</v>
      </c>
    </row>
    <row r="39" spans="1:13" x14ac:dyDescent="0.25">
      <c r="A39" s="195">
        <v>202406</v>
      </c>
      <c r="B39" s="195">
        <v>202406</v>
      </c>
      <c r="C39" s="195">
        <v>32</v>
      </c>
      <c r="D39" s="196" t="s">
        <v>495</v>
      </c>
      <c r="E39" s="196" t="s">
        <v>537</v>
      </c>
      <c r="F39" s="195" t="str">
        <f t="shared" si="0"/>
        <v>389LDFLAG0</v>
      </c>
      <c r="G39" s="195">
        <v>0</v>
      </c>
      <c r="H39" s="195">
        <v>0</v>
      </c>
      <c r="I39" s="195">
        <v>0</v>
      </c>
      <c r="J39" s="196" t="s">
        <v>0</v>
      </c>
      <c r="K39" s="195">
        <v>0</v>
      </c>
      <c r="L39" s="195">
        <v>0</v>
      </c>
      <c r="M39" s="195">
        <v>0</v>
      </c>
    </row>
    <row r="40" spans="1:13" x14ac:dyDescent="0.25">
      <c r="A40" s="195">
        <v>202406</v>
      </c>
      <c r="B40" s="195">
        <v>202406</v>
      </c>
      <c r="C40" s="195">
        <v>32</v>
      </c>
      <c r="D40" s="196" t="s">
        <v>495</v>
      </c>
      <c r="E40" s="196" t="s">
        <v>538</v>
      </c>
      <c r="F40" s="195" t="str">
        <f t="shared" si="0"/>
        <v>389LDHAVAS</v>
      </c>
      <c r="G40" s="195">
        <v>0</v>
      </c>
      <c r="H40" s="195">
        <v>0</v>
      </c>
      <c r="I40" s="195">
        <v>0</v>
      </c>
      <c r="J40" s="196" t="s">
        <v>0</v>
      </c>
      <c r="K40" s="195">
        <v>0</v>
      </c>
      <c r="L40" s="195">
        <v>0</v>
      </c>
      <c r="M40" s="195">
        <v>0</v>
      </c>
    </row>
    <row r="41" spans="1:13" x14ac:dyDescent="0.25">
      <c r="A41" s="195">
        <v>202406</v>
      </c>
      <c r="B41" s="195">
        <v>202406</v>
      </c>
      <c r="C41" s="195">
        <v>32</v>
      </c>
      <c r="D41" s="196" t="s">
        <v>495</v>
      </c>
      <c r="E41" s="196" t="s">
        <v>539</v>
      </c>
      <c r="F41" s="195" t="str">
        <f t="shared" si="0"/>
        <v>389LDHOLBR</v>
      </c>
      <c r="G41" s="195">
        <v>0</v>
      </c>
      <c r="H41" s="195">
        <v>0</v>
      </c>
      <c r="I41" s="195">
        <v>0</v>
      </c>
      <c r="J41" s="196" t="s">
        <v>0</v>
      </c>
      <c r="K41" s="195">
        <v>0</v>
      </c>
      <c r="L41" s="195">
        <v>0</v>
      </c>
      <c r="M41" s="195">
        <v>0</v>
      </c>
    </row>
    <row r="42" spans="1:13" x14ac:dyDescent="0.25">
      <c r="A42" s="195">
        <v>202406</v>
      </c>
      <c r="B42" s="195">
        <v>202406</v>
      </c>
      <c r="C42" s="195">
        <v>32</v>
      </c>
      <c r="D42" s="196" t="s">
        <v>495</v>
      </c>
      <c r="E42" s="196" t="s">
        <v>540</v>
      </c>
      <c r="F42" s="195" t="str">
        <f t="shared" si="0"/>
        <v>389LDPRESC</v>
      </c>
      <c r="G42" s="195">
        <v>0</v>
      </c>
      <c r="H42" s="195">
        <v>0</v>
      </c>
      <c r="I42" s="195">
        <v>0</v>
      </c>
      <c r="J42" s="196" t="s">
        <v>0</v>
      </c>
      <c r="K42" s="195">
        <v>0</v>
      </c>
      <c r="L42" s="195">
        <v>0</v>
      </c>
      <c r="M42" s="195">
        <v>0</v>
      </c>
    </row>
    <row r="43" spans="1:13" x14ac:dyDescent="0.25">
      <c r="A43" s="195">
        <v>202406</v>
      </c>
      <c r="B43" s="195">
        <v>202406</v>
      </c>
      <c r="C43" s="195">
        <v>32</v>
      </c>
      <c r="D43" s="196" t="s">
        <v>495</v>
      </c>
      <c r="E43" s="196" t="s">
        <v>541</v>
      </c>
      <c r="F43" s="195" t="str">
        <f t="shared" si="0"/>
        <v>389LDWILLM</v>
      </c>
      <c r="G43" s="195">
        <v>0</v>
      </c>
      <c r="H43" s="195">
        <v>0</v>
      </c>
      <c r="I43" s="195">
        <v>0</v>
      </c>
      <c r="J43" s="196" t="s">
        <v>0</v>
      </c>
      <c r="K43" s="195">
        <v>0</v>
      </c>
      <c r="L43" s="195">
        <v>0</v>
      </c>
      <c r="M43" s="195">
        <v>0</v>
      </c>
    </row>
    <row r="44" spans="1:13" x14ac:dyDescent="0.25">
      <c r="A44" s="195">
        <v>202406</v>
      </c>
      <c r="B44" s="195">
        <v>202406</v>
      </c>
      <c r="C44" s="195">
        <v>32</v>
      </c>
      <c r="D44" s="196" t="s">
        <v>495</v>
      </c>
      <c r="E44" s="196" t="s">
        <v>542</v>
      </c>
      <c r="F44" s="195" t="str">
        <f t="shared" si="0"/>
        <v>389LSHAVSO</v>
      </c>
      <c r="G44" s="195">
        <v>0.33329999999999999</v>
      </c>
      <c r="H44" s="195">
        <v>0</v>
      </c>
      <c r="I44" s="195">
        <v>0.33329999999999999</v>
      </c>
      <c r="J44" s="196" t="s">
        <v>0</v>
      </c>
      <c r="K44" s="195">
        <v>0.33329999999999999</v>
      </c>
      <c r="L44" s="195">
        <v>0</v>
      </c>
      <c r="M44" s="195">
        <v>0.33329999999999999</v>
      </c>
    </row>
    <row r="45" spans="1:13" x14ac:dyDescent="0.25">
      <c r="A45" s="195">
        <v>202406</v>
      </c>
      <c r="B45" s="195">
        <v>202406</v>
      </c>
      <c r="C45" s="195">
        <v>32</v>
      </c>
      <c r="D45" s="196" t="s">
        <v>495</v>
      </c>
      <c r="E45" s="196" t="s">
        <v>543</v>
      </c>
      <c r="F45" s="195" t="str">
        <f t="shared" si="0"/>
        <v>390XX00000</v>
      </c>
      <c r="G45" s="195">
        <v>3.6299999999999999E-2</v>
      </c>
      <c r="H45" s="195">
        <v>-2.3E-3</v>
      </c>
      <c r="I45" s="195">
        <v>3.4000000000000002E-2</v>
      </c>
      <c r="J45" s="196" t="s">
        <v>0</v>
      </c>
      <c r="K45" s="195">
        <v>3.6299999999999999E-2</v>
      </c>
      <c r="L45" s="195">
        <v>-2.3E-3</v>
      </c>
      <c r="M45" s="195">
        <v>3.4000000000000002E-2</v>
      </c>
    </row>
    <row r="46" spans="1:13" x14ac:dyDescent="0.25">
      <c r="A46" s="195">
        <v>202406</v>
      </c>
      <c r="B46" s="195">
        <v>202406</v>
      </c>
      <c r="C46" s="195">
        <v>32</v>
      </c>
      <c r="D46" s="196" t="s">
        <v>495</v>
      </c>
      <c r="E46" s="196" t="s">
        <v>544</v>
      </c>
      <c r="F46" s="195" t="str">
        <f>CONCATENATE(MID(E46,3,5),"00000")</f>
        <v>390XX00000</v>
      </c>
      <c r="G46" s="195">
        <v>3.6299999999999999E-2</v>
      </c>
      <c r="H46" s="195">
        <v>-2.3E-3</v>
      </c>
      <c r="I46" s="195">
        <v>3.4000000000000002E-2</v>
      </c>
      <c r="J46" s="196" t="s">
        <v>0</v>
      </c>
      <c r="K46" s="195">
        <v>3.6299999999999999E-2</v>
      </c>
      <c r="L46" s="195">
        <v>-2.3E-3</v>
      </c>
      <c r="M46" s="195">
        <v>3.4000000000000002E-2</v>
      </c>
    </row>
    <row r="47" spans="1:13" x14ac:dyDescent="0.25">
      <c r="A47" s="195">
        <v>202406</v>
      </c>
      <c r="B47" s="195">
        <v>202406</v>
      </c>
      <c r="C47" s="195">
        <v>32</v>
      </c>
      <c r="D47" s="196" t="s">
        <v>495</v>
      </c>
      <c r="E47" s="196" t="s">
        <v>545</v>
      </c>
      <c r="F47" s="195" t="str">
        <f t="shared" ref="F47:F110" si="1">CONCATENATE(MID(E47,3,5),"00000")</f>
        <v>390XX00000</v>
      </c>
      <c r="G47" s="195">
        <v>3.6299999999999999E-2</v>
      </c>
      <c r="H47" s="195">
        <v>-2.3E-3</v>
      </c>
      <c r="I47" s="195">
        <v>3.4000000000000002E-2</v>
      </c>
      <c r="J47" s="196" t="s">
        <v>0</v>
      </c>
      <c r="K47" s="195">
        <v>3.6299999999999999E-2</v>
      </c>
      <c r="L47" s="195">
        <v>-2.3E-3</v>
      </c>
      <c r="M47" s="195">
        <v>3.4000000000000002E-2</v>
      </c>
    </row>
    <row r="48" spans="1:13" x14ac:dyDescent="0.25">
      <c r="A48" s="195">
        <v>202406</v>
      </c>
      <c r="B48" s="195">
        <v>202406</v>
      </c>
      <c r="C48" s="195">
        <v>32</v>
      </c>
      <c r="D48" s="196" t="s">
        <v>495</v>
      </c>
      <c r="E48" s="196" t="s">
        <v>546</v>
      </c>
      <c r="F48" s="195" t="str">
        <f t="shared" si="1"/>
        <v>390XX00000</v>
      </c>
      <c r="G48" s="195">
        <v>3.6299999999999999E-2</v>
      </c>
      <c r="H48" s="195">
        <v>-2.3E-3</v>
      </c>
      <c r="I48" s="195">
        <v>3.4000000000000002E-2</v>
      </c>
      <c r="J48" s="196" t="s">
        <v>0</v>
      </c>
      <c r="K48" s="195">
        <v>3.6299999999999999E-2</v>
      </c>
      <c r="L48" s="195">
        <v>-2.3E-3</v>
      </c>
      <c r="M48" s="195">
        <v>3.4000000000000002E-2</v>
      </c>
    </row>
    <row r="49" spans="1:13" x14ac:dyDescent="0.25">
      <c r="A49" s="195">
        <v>202406</v>
      </c>
      <c r="B49" s="195">
        <v>202406</v>
      </c>
      <c r="C49" s="195">
        <v>32</v>
      </c>
      <c r="D49" s="196" t="s">
        <v>495</v>
      </c>
      <c r="E49" s="196" t="s">
        <v>547</v>
      </c>
      <c r="F49" s="195" t="str">
        <f t="shared" si="1"/>
        <v>390XX00000</v>
      </c>
      <c r="G49" s="195">
        <v>3.6299999999999999E-2</v>
      </c>
      <c r="H49" s="195">
        <v>-2.3E-3</v>
      </c>
      <c r="I49" s="195">
        <v>3.4000000000000002E-2</v>
      </c>
      <c r="J49" s="196" t="s">
        <v>0</v>
      </c>
      <c r="K49" s="195">
        <v>3.6299999999999999E-2</v>
      </c>
      <c r="L49" s="195">
        <v>-2.3E-3</v>
      </c>
      <c r="M49" s="195">
        <v>3.4000000000000002E-2</v>
      </c>
    </row>
    <row r="50" spans="1:13" x14ac:dyDescent="0.25">
      <c r="A50" s="195">
        <v>202406</v>
      </c>
      <c r="B50" s="195">
        <v>202406</v>
      </c>
      <c r="C50" s="195">
        <v>32</v>
      </c>
      <c r="D50" s="196" t="s">
        <v>495</v>
      </c>
      <c r="E50" s="196" t="s">
        <v>548</v>
      </c>
      <c r="F50" s="195" t="str">
        <f t="shared" si="1"/>
        <v>390XX00000</v>
      </c>
      <c r="G50" s="195">
        <v>3.6299999999999999E-2</v>
      </c>
      <c r="H50" s="195">
        <v>-2.3E-3</v>
      </c>
      <c r="I50" s="195">
        <v>3.4000000000000002E-2</v>
      </c>
      <c r="J50" s="196" t="s">
        <v>0</v>
      </c>
      <c r="K50" s="195">
        <v>3.6299999999999999E-2</v>
      </c>
      <c r="L50" s="195">
        <v>-2.3E-3</v>
      </c>
      <c r="M50" s="195">
        <v>3.4000000000000002E-2</v>
      </c>
    </row>
    <row r="51" spans="1:13" x14ac:dyDescent="0.25">
      <c r="A51" s="195">
        <v>202406</v>
      </c>
      <c r="B51" s="195">
        <v>202406</v>
      </c>
      <c r="C51" s="195">
        <v>32</v>
      </c>
      <c r="D51" s="196" t="s">
        <v>495</v>
      </c>
      <c r="E51" s="196" t="s">
        <v>549</v>
      </c>
      <c r="F51" s="195" t="str">
        <f t="shared" si="1"/>
        <v>390XX00000</v>
      </c>
      <c r="G51" s="195">
        <v>3.6299999999999999E-2</v>
      </c>
      <c r="H51" s="195">
        <v>-2.3E-3</v>
      </c>
      <c r="I51" s="195">
        <v>3.4000000000000002E-2</v>
      </c>
      <c r="J51" s="196" t="s">
        <v>0</v>
      </c>
      <c r="K51" s="195">
        <v>3.6299999999999999E-2</v>
      </c>
      <c r="L51" s="195">
        <v>-2.3E-3</v>
      </c>
      <c r="M51" s="195">
        <v>3.4000000000000002E-2</v>
      </c>
    </row>
    <row r="52" spans="1:13" x14ac:dyDescent="0.25">
      <c r="A52" s="195">
        <v>202406</v>
      </c>
      <c r="B52" s="195">
        <v>202406</v>
      </c>
      <c r="C52" s="195">
        <v>32</v>
      </c>
      <c r="D52" s="196" t="s">
        <v>495</v>
      </c>
      <c r="E52" s="196" t="s">
        <v>550</v>
      </c>
      <c r="F52" s="195" t="str">
        <f t="shared" si="1"/>
        <v>390XX00000</v>
      </c>
      <c r="G52" s="195">
        <v>3.6299999999999999E-2</v>
      </c>
      <c r="H52" s="195">
        <v>-2.3E-3</v>
      </c>
      <c r="I52" s="195">
        <v>3.4000000000000002E-2</v>
      </c>
      <c r="J52" s="196" t="s">
        <v>0</v>
      </c>
      <c r="K52" s="195">
        <v>3.6299999999999999E-2</v>
      </c>
      <c r="L52" s="195">
        <v>-2.3E-3</v>
      </c>
      <c r="M52" s="195">
        <v>3.4000000000000002E-2</v>
      </c>
    </row>
    <row r="53" spans="1:13" x14ac:dyDescent="0.25">
      <c r="A53" s="195">
        <v>202406</v>
      </c>
      <c r="B53" s="195">
        <v>202406</v>
      </c>
      <c r="C53" s="195">
        <v>32</v>
      </c>
      <c r="D53" s="196" t="s">
        <v>495</v>
      </c>
      <c r="E53" s="196" t="s">
        <v>551</v>
      </c>
      <c r="F53" s="195" t="str">
        <f t="shared" si="1"/>
        <v>390XX00000</v>
      </c>
      <c r="G53" s="195">
        <v>3.6299999999999999E-2</v>
      </c>
      <c r="H53" s="195">
        <v>-2.3E-3</v>
      </c>
      <c r="I53" s="195">
        <v>3.4000000000000002E-2</v>
      </c>
      <c r="J53" s="196" t="s">
        <v>0</v>
      </c>
      <c r="K53" s="195">
        <v>3.6299999999999999E-2</v>
      </c>
      <c r="L53" s="195">
        <v>-2.3E-3</v>
      </c>
      <c r="M53" s="195">
        <v>3.4000000000000002E-2</v>
      </c>
    </row>
    <row r="54" spans="1:13" x14ac:dyDescent="0.25">
      <c r="A54" s="195">
        <v>202406</v>
      </c>
      <c r="B54" s="195">
        <v>202406</v>
      </c>
      <c r="C54" s="195">
        <v>32</v>
      </c>
      <c r="D54" s="196" t="s">
        <v>495</v>
      </c>
      <c r="E54" s="196" t="s">
        <v>552</v>
      </c>
      <c r="F54" s="195" t="str">
        <f t="shared" si="1"/>
        <v>390XX00000</v>
      </c>
      <c r="G54" s="195">
        <v>3.6299999999999999E-2</v>
      </c>
      <c r="H54" s="195">
        <v>-2.3E-3</v>
      </c>
      <c r="I54" s="195">
        <v>3.4000000000000002E-2</v>
      </c>
      <c r="J54" s="196" t="s">
        <v>0</v>
      </c>
      <c r="K54" s="195">
        <v>3.6299999999999999E-2</v>
      </c>
      <c r="L54" s="195">
        <v>-2.3E-3</v>
      </c>
      <c r="M54" s="195">
        <v>3.4000000000000002E-2</v>
      </c>
    </row>
    <row r="55" spans="1:13" x14ac:dyDescent="0.25">
      <c r="A55" s="195">
        <v>202406</v>
      </c>
      <c r="B55" s="195">
        <v>202406</v>
      </c>
      <c r="C55" s="195">
        <v>32</v>
      </c>
      <c r="D55" s="196" t="s">
        <v>495</v>
      </c>
      <c r="E55" s="196" t="s">
        <v>553</v>
      </c>
      <c r="F55" s="195" t="str">
        <f t="shared" si="1"/>
        <v>390XX00000</v>
      </c>
      <c r="G55" s="195">
        <v>3.6299999999999999E-2</v>
      </c>
      <c r="H55" s="195">
        <v>-2.3E-3</v>
      </c>
      <c r="I55" s="195">
        <v>3.4000000000000002E-2</v>
      </c>
      <c r="J55" s="196" t="s">
        <v>0</v>
      </c>
      <c r="K55" s="195">
        <v>3.6299999999999999E-2</v>
      </c>
      <c r="L55" s="195">
        <v>-2.3E-3</v>
      </c>
      <c r="M55" s="195">
        <v>3.4000000000000002E-2</v>
      </c>
    </row>
    <row r="56" spans="1:13" x14ac:dyDescent="0.25">
      <c r="A56" s="195">
        <v>202406</v>
      </c>
      <c r="B56" s="195">
        <v>202406</v>
      </c>
      <c r="C56" s="195">
        <v>32</v>
      </c>
      <c r="D56" s="196" t="s">
        <v>495</v>
      </c>
      <c r="E56" s="196" t="s">
        <v>554</v>
      </c>
      <c r="F56" s="195" t="str">
        <f t="shared" si="1"/>
        <v>390XX00000</v>
      </c>
      <c r="G56" s="195">
        <v>3.6299999999999999E-2</v>
      </c>
      <c r="H56" s="195">
        <v>-2.3E-3</v>
      </c>
      <c r="I56" s="195">
        <v>3.4000000000000002E-2</v>
      </c>
      <c r="J56" s="196" t="s">
        <v>0</v>
      </c>
      <c r="K56" s="195">
        <v>3.6299999999999999E-2</v>
      </c>
      <c r="L56" s="195">
        <v>-2.3E-3</v>
      </c>
      <c r="M56" s="195">
        <v>3.4000000000000002E-2</v>
      </c>
    </row>
    <row r="57" spans="1:13" x14ac:dyDescent="0.25">
      <c r="A57" s="195">
        <v>202406</v>
      </c>
      <c r="B57" s="195">
        <v>202406</v>
      </c>
      <c r="C57" s="195">
        <v>32</v>
      </c>
      <c r="D57" s="196" t="s">
        <v>495</v>
      </c>
      <c r="E57" s="196" t="s">
        <v>555</v>
      </c>
      <c r="F57" s="195" t="str">
        <f t="shared" si="1"/>
        <v>390XX00000</v>
      </c>
      <c r="G57" s="195">
        <v>3.6299999999999999E-2</v>
      </c>
      <c r="H57" s="195">
        <v>-2.3E-3</v>
      </c>
      <c r="I57" s="195">
        <v>3.4000000000000002E-2</v>
      </c>
      <c r="J57" s="196" t="s">
        <v>0</v>
      </c>
      <c r="K57" s="195">
        <v>3.6299999999999999E-2</v>
      </c>
      <c r="L57" s="195">
        <v>-2.3E-3</v>
      </c>
      <c r="M57" s="195">
        <v>3.4000000000000002E-2</v>
      </c>
    </row>
    <row r="58" spans="1:13" x14ac:dyDescent="0.25">
      <c r="A58" s="195">
        <v>202406</v>
      </c>
      <c r="B58" s="195">
        <v>202406</v>
      </c>
      <c r="C58" s="195">
        <v>32</v>
      </c>
      <c r="D58" s="196" t="s">
        <v>495</v>
      </c>
      <c r="E58" s="196" t="s">
        <v>556</v>
      </c>
      <c r="F58" s="195" t="str">
        <f t="shared" si="1"/>
        <v>390XX00000</v>
      </c>
      <c r="G58" s="195">
        <v>3.6299999999999999E-2</v>
      </c>
      <c r="H58" s="195">
        <v>-2.3E-3</v>
      </c>
      <c r="I58" s="195">
        <v>3.4000000000000002E-2</v>
      </c>
      <c r="J58" s="196" t="s">
        <v>0</v>
      </c>
      <c r="K58" s="195">
        <v>3.6299999999999999E-2</v>
      </c>
      <c r="L58" s="195">
        <v>-2.3E-3</v>
      </c>
      <c r="M58" s="195">
        <v>3.4000000000000002E-2</v>
      </c>
    </row>
    <row r="59" spans="1:13" x14ac:dyDescent="0.25">
      <c r="A59" s="195">
        <v>202406</v>
      </c>
      <c r="B59" s="195">
        <v>202406</v>
      </c>
      <c r="C59" s="195">
        <v>32</v>
      </c>
      <c r="D59" s="196" t="s">
        <v>495</v>
      </c>
      <c r="E59" s="196" t="s">
        <v>557</v>
      </c>
      <c r="F59" s="195" t="str">
        <f t="shared" si="1"/>
        <v>391CP00000</v>
      </c>
      <c r="G59" s="195">
        <v>0.2</v>
      </c>
      <c r="H59" s="195">
        <v>0</v>
      </c>
      <c r="I59" s="195">
        <v>0.2</v>
      </c>
      <c r="J59" s="196" t="s">
        <v>0</v>
      </c>
      <c r="K59" s="195">
        <v>0.2</v>
      </c>
      <c r="L59" s="195">
        <v>0</v>
      </c>
      <c r="M59" s="195">
        <v>0.2</v>
      </c>
    </row>
    <row r="60" spans="1:13" x14ac:dyDescent="0.25">
      <c r="A60" s="195">
        <v>202406</v>
      </c>
      <c r="B60" s="195">
        <v>202406</v>
      </c>
      <c r="C60" s="195">
        <v>32</v>
      </c>
      <c r="D60" s="196" t="s">
        <v>495</v>
      </c>
      <c r="E60" s="196" t="s">
        <v>558</v>
      </c>
      <c r="F60" s="195" t="str">
        <f t="shared" si="1"/>
        <v>391CP00000</v>
      </c>
      <c r="G60" s="195">
        <v>0.2</v>
      </c>
      <c r="H60" s="195">
        <v>0</v>
      </c>
      <c r="I60" s="195">
        <v>0.2</v>
      </c>
      <c r="J60" s="196" t="s">
        <v>0</v>
      </c>
      <c r="K60" s="195">
        <v>0.2</v>
      </c>
      <c r="L60" s="195">
        <v>0</v>
      </c>
      <c r="M60" s="195">
        <v>0.2</v>
      </c>
    </row>
    <row r="61" spans="1:13" x14ac:dyDescent="0.25">
      <c r="A61" s="195">
        <v>202406</v>
      </c>
      <c r="B61" s="195">
        <v>202406</v>
      </c>
      <c r="C61" s="195">
        <v>32</v>
      </c>
      <c r="D61" s="196" t="s">
        <v>495</v>
      </c>
      <c r="E61" s="196" t="s">
        <v>559</v>
      </c>
      <c r="F61" s="195" t="str">
        <f t="shared" si="1"/>
        <v>391CP00000</v>
      </c>
      <c r="G61" s="195">
        <v>0.2</v>
      </c>
      <c r="H61" s="195">
        <v>0</v>
      </c>
      <c r="I61" s="195">
        <v>0.2</v>
      </c>
      <c r="J61" s="196" t="s">
        <v>0</v>
      </c>
      <c r="K61" s="195">
        <v>0.2</v>
      </c>
      <c r="L61" s="195">
        <v>0</v>
      </c>
      <c r="M61" s="195">
        <v>0.2</v>
      </c>
    </row>
    <row r="62" spans="1:13" x14ac:dyDescent="0.25">
      <c r="A62" s="195">
        <v>202406</v>
      </c>
      <c r="B62" s="195">
        <v>202406</v>
      </c>
      <c r="C62" s="195">
        <v>32</v>
      </c>
      <c r="D62" s="196" t="s">
        <v>495</v>
      </c>
      <c r="E62" s="196" t="s">
        <v>560</v>
      </c>
      <c r="F62" s="195" t="str">
        <f t="shared" si="1"/>
        <v>391CP00000</v>
      </c>
      <c r="G62" s="195">
        <v>0.2</v>
      </c>
      <c r="H62" s="195">
        <v>0</v>
      </c>
      <c r="I62" s="195">
        <v>0.2</v>
      </c>
      <c r="J62" s="196" t="s">
        <v>0</v>
      </c>
      <c r="K62" s="195">
        <v>0.2</v>
      </c>
      <c r="L62" s="195">
        <v>0</v>
      </c>
      <c r="M62" s="195">
        <v>0.2</v>
      </c>
    </row>
    <row r="63" spans="1:13" x14ac:dyDescent="0.25">
      <c r="A63" s="195">
        <v>202406</v>
      </c>
      <c r="B63" s="195">
        <v>202406</v>
      </c>
      <c r="C63" s="195">
        <v>32</v>
      </c>
      <c r="D63" s="196" t="s">
        <v>495</v>
      </c>
      <c r="E63" s="196" t="s">
        <v>561</v>
      </c>
      <c r="F63" s="195" t="str">
        <f t="shared" si="1"/>
        <v>391CP00000</v>
      </c>
      <c r="G63" s="195">
        <v>0.2</v>
      </c>
      <c r="H63" s="195">
        <v>0</v>
      </c>
      <c r="I63" s="195">
        <v>0.2</v>
      </c>
      <c r="J63" s="196" t="s">
        <v>0</v>
      </c>
      <c r="K63" s="195">
        <v>0.2</v>
      </c>
      <c r="L63" s="195">
        <v>0</v>
      </c>
      <c r="M63" s="195">
        <v>0.2</v>
      </c>
    </row>
    <row r="64" spans="1:13" x14ac:dyDescent="0.25">
      <c r="A64" s="195">
        <v>202406</v>
      </c>
      <c r="B64" s="195">
        <v>202406</v>
      </c>
      <c r="C64" s="195">
        <v>32</v>
      </c>
      <c r="D64" s="196" t="s">
        <v>495</v>
      </c>
      <c r="E64" s="196" t="s">
        <v>562</v>
      </c>
      <c r="F64" s="195" t="str">
        <f t="shared" si="1"/>
        <v>391CP00000</v>
      </c>
      <c r="G64" s="195">
        <v>0.2</v>
      </c>
      <c r="H64" s="195">
        <v>0</v>
      </c>
      <c r="I64" s="195">
        <v>0.2</v>
      </c>
      <c r="J64" s="196" t="s">
        <v>0</v>
      </c>
      <c r="K64" s="195">
        <v>0.2</v>
      </c>
      <c r="L64" s="195">
        <v>0</v>
      </c>
      <c r="M64" s="195">
        <v>0.2</v>
      </c>
    </row>
    <row r="65" spans="1:13" x14ac:dyDescent="0.25">
      <c r="A65" s="195">
        <v>202406</v>
      </c>
      <c r="B65" s="195">
        <v>202406</v>
      </c>
      <c r="C65" s="195">
        <v>32</v>
      </c>
      <c r="D65" s="196" t="s">
        <v>495</v>
      </c>
      <c r="E65" s="196" t="s">
        <v>563</v>
      </c>
      <c r="F65" s="195" t="str">
        <f t="shared" si="1"/>
        <v>391NT00000</v>
      </c>
      <c r="G65" s="195">
        <v>0.2</v>
      </c>
      <c r="H65" s="195">
        <v>0</v>
      </c>
      <c r="I65" s="195">
        <v>0.2</v>
      </c>
      <c r="J65" s="196" t="s">
        <v>0</v>
      </c>
      <c r="K65" s="195">
        <v>0.2</v>
      </c>
      <c r="L65" s="195">
        <v>0</v>
      </c>
      <c r="M65" s="195">
        <v>0.2</v>
      </c>
    </row>
    <row r="66" spans="1:13" x14ac:dyDescent="0.25">
      <c r="A66" s="195">
        <v>202406</v>
      </c>
      <c r="B66" s="195">
        <v>202406</v>
      </c>
      <c r="C66" s="195">
        <v>32</v>
      </c>
      <c r="D66" s="196" t="s">
        <v>495</v>
      </c>
      <c r="E66" s="196" t="s">
        <v>564</v>
      </c>
      <c r="F66" s="195" t="str">
        <f t="shared" si="1"/>
        <v>391NT00000</v>
      </c>
      <c r="G66" s="195">
        <v>0.2</v>
      </c>
      <c r="H66" s="195">
        <v>0</v>
      </c>
      <c r="I66" s="195">
        <v>0.2</v>
      </c>
      <c r="J66" s="196" t="s">
        <v>0</v>
      </c>
      <c r="K66" s="195">
        <v>0.2</v>
      </c>
      <c r="L66" s="195">
        <v>0</v>
      </c>
      <c r="M66" s="195">
        <v>0.2</v>
      </c>
    </row>
    <row r="67" spans="1:13" x14ac:dyDescent="0.25">
      <c r="A67" s="195">
        <v>202406</v>
      </c>
      <c r="B67" s="195">
        <v>202406</v>
      </c>
      <c r="C67" s="195">
        <v>32</v>
      </c>
      <c r="D67" s="196" t="s">
        <v>495</v>
      </c>
      <c r="E67" s="196" t="s">
        <v>565</v>
      </c>
      <c r="F67" s="195" t="str">
        <f t="shared" si="1"/>
        <v>391NT00000</v>
      </c>
      <c r="G67" s="195">
        <v>0.2</v>
      </c>
      <c r="H67" s="195">
        <v>0</v>
      </c>
      <c r="I67" s="195">
        <v>0.2</v>
      </c>
      <c r="J67" s="196" t="s">
        <v>0</v>
      </c>
      <c r="K67" s="195">
        <v>0.2</v>
      </c>
      <c r="L67" s="195">
        <v>0</v>
      </c>
      <c r="M67" s="195">
        <v>0.2</v>
      </c>
    </row>
    <row r="68" spans="1:13" x14ac:dyDescent="0.25">
      <c r="A68" s="195">
        <v>202406</v>
      </c>
      <c r="B68" s="195">
        <v>202406</v>
      </c>
      <c r="C68" s="195">
        <v>32</v>
      </c>
      <c r="D68" s="196" t="s">
        <v>495</v>
      </c>
      <c r="E68" s="196" t="s">
        <v>566</v>
      </c>
      <c r="F68" s="195" t="str">
        <f t="shared" si="1"/>
        <v>391NT00000</v>
      </c>
      <c r="G68" s="195">
        <v>0.2</v>
      </c>
      <c r="H68" s="195">
        <v>0</v>
      </c>
      <c r="I68" s="195">
        <v>0.2</v>
      </c>
      <c r="J68" s="196" t="s">
        <v>0</v>
      </c>
      <c r="K68" s="195">
        <v>0.2</v>
      </c>
      <c r="L68" s="195">
        <v>0</v>
      </c>
      <c r="M68" s="195">
        <v>0.2</v>
      </c>
    </row>
    <row r="69" spans="1:13" x14ac:dyDescent="0.25">
      <c r="A69" s="195">
        <v>202406</v>
      </c>
      <c r="B69" s="195">
        <v>202406</v>
      </c>
      <c r="C69" s="195">
        <v>32</v>
      </c>
      <c r="D69" s="196" t="s">
        <v>495</v>
      </c>
      <c r="E69" s="196" t="s">
        <v>567</v>
      </c>
      <c r="F69" s="195" t="str">
        <f t="shared" si="1"/>
        <v>391NT00000</v>
      </c>
      <c r="G69" s="195">
        <v>0.2</v>
      </c>
      <c r="H69" s="195">
        <v>0</v>
      </c>
      <c r="I69" s="195">
        <v>0.2</v>
      </c>
      <c r="J69" s="196" t="s">
        <v>0</v>
      </c>
      <c r="K69" s="195">
        <v>0.2</v>
      </c>
      <c r="L69" s="195">
        <v>0</v>
      </c>
      <c r="M69" s="195">
        <v>0.2</v>
      </c>
    </row>
    <row r="70" spans="1:13" x14ac:dyDescent="0.25">
      <c r="A70" s="195">
        <v>202406</v>
      </c>
      <c r="B70" s="195">
        <v>202406</v>
      </c>
      <c r="C70" s="195">
        <v>32</v>
      </c>
      <c r="D70" s="196" t="s">
        <v>495</v>
      </c>
      <c r="E70" s="196" t="s">
        <v>568</v>
      </c>
      <c r="F70" s="195" t="str">
        <f t="shared" si="1"/>
        <v>391NT00000</v>
      </c>
      <c r="G70" s="195">
        <v>0.2</v>
      </c>
      <c r="H70" s="195">
        <v>0</v>
      </c>
      <c r="I70" s="195">
        <v>0.2</v>
      </c>
      <c r="J70" s="196" t="s">
        <v>0</v>
      </c>
      <c r="K70" s="195">
        <v>0.2</v>
      </c>
      <c r="L70" s="195">
        <v>0</v>
      </c>
      <c r="M70" s="195">
        <v>0.2</v>
      </c>
    </row>
    <row r="71" spans="1:13" x14ac:dyDescent="0.25">
      <c r="A71" s="195">
        <v>202406</v>
      </c>
      <c r="B71" s="195">
        <v>202406</v>
      </c>
      <c r="C71" s="195">
        <v>32</v>
      </c>
      <c r="D71" s="196" t="s">
        <v>495</v>
      </c>
      <c r="E71" s="196" t="s">
        <v>569</v>
      </c>
      <c r="F71" s="195" t="str">
        <f t="shared" si="1"/>
        <v>391NT00000</v>
      </c>
      <c r="G71" s="195">
        <v>0.2</v>
      </c>
      <c r="H71" s="195">
        <v>0</v>
      </c>
      <c r="I71" s="195">
        <v>0.2</v>
      </c>
      <c r="J71" s="196" t="s">
        <v>0</v>
      </c>
      <c r="K71" s="195">
        <v>0.2</v>
      </c>
      <c r="L71" s="195">
        <v>0</v>
      </c>
      <c r="M71" s="195">
        <v>0.2</v>
      </c>
    </row>
    <row r="72" spans="1:13" x14ac:dyDescent="0.25">
      <c r="A72" s="195">
        <v>202406</v>
      </c>
      <c r="B72" s="195">
        <v>202406</v>
      </c>
      <c r="C72" s="195">
        <v>32</v>
      </c>
      <c r="D72" s="196" t="s">
        <v>495</v>
      </c>
      <c r="E72" s="196" t="s">
        <v>570</v>
      </c>
      <c r="F72" s="195" t="str">
        <f t="shared" si="1"/>
        <v>391OE00000</v>
      </c>
      <c r="G72" s="195">
        <v>4.5499999999999999E-2</v>
      </c>
      <c r="H72" s="195">
        <v>0</v>
      </c>
      <c r="I72" s="195">
        <v>4.5499999999999999E-2</v>
      </c>
      <c r="J72" s="196" t="s">
        <v>0</v>
      </c>
      <c r="K72" s="195">
        <v>4.5499999999999999E-2</v>
      </c>
      <c r="L72" s="195">
        <v>0</v>
      </c>
      <c r="M72" s="195">
        <v>4.5499999999999999E-2</v>
      </c>
    </row>
    <row r="73" spans="1:13" x14ac:dyDescent="0.25">
      <c r="A73" s="195">
        <v>202406</v>
      </c>
      <c r="B73" s="195">
        <v>202406</v>
      </c>
      <c r="C73" s="195">
        <v>32</v>
      </c>
      <c r="D73" s="196" t="s">
        <v>495</v>
      </c>
      <c r="E73" s="196" t="s">
        <v>572</v>
      </c>
      <c r="F73" s="195" t="str">
        <f t="shared" si="1"/>
        <v>391OE00000</v>
      </c>
      <c r="G73" s="195">
        <v>4.5499999999999999E-2</v>
      </c>
      <c r="H73" s="195">
        <v>0</v>
      </c>
      <c r="I73" s="195">
        <v>4.5499999999999999E-2</v>
      </c>
      <c r="J73" s="196" t="s">
        <v>0</v>
      </c>
      <c r="K73" s="195">
        <v>4.5499999999999999E-2</v>
      </c>
      <c r="L73" s="195">
        <v>0</v>
      </c>
      <c r="M73" s="195">
        <v>4.5499999999999999E-2</v>
      </c>
    </row>
    <row r="74" spans="1:13" x14ac:dyDescent="0.25">
      <c r="A74" s="195">
        <v>202406</v>
      </c>
      <c r="B74" s="195">
        <v>202406</v>
      </c>
      <c r="C74" s="195">
        <v>32</v>
      </c>
      <c r="D74" s="196" t="s">
        <v>495</v>
      </c>
      <c r="E74" s="196" t="s">
        <v>573</v>
      </c>
      <c r="F74" s="195" t="str">
        <f t="shared" si="1"/>
        <v>391OE00000</v>
      </c>
      <c r="G74" s="195">
        <v>4.5499999999999999E-2</v>
      </c>
      <c r="H74" s="195">
        <v>0</v>
      </c>
      <c r="I74" s="195">
        <v>4.5499999999999999E-2</v>
      </c>
      <c r="J74" s="196" t="s">
        <v>0</v>
      </c>
      <c r="K74" s="195">
        <v>4.5499999999999999E-2</v>
      </c>
      <c r="L74" s="195">
        <v>0</v>
      </c>
      <c r="M74" s="195">
        <v>4.5499999999999999E-2</v>
      </c>
    </row>
    <row r="75" spans="1:13" x14ac:dyDescent="0.25">
      <c r="A75" s="195">
        <v>202406</v>
      </c>
      <c r="B75" s="195">
        <v>202406</v>
      </c>
      <c r="C75" s="195">
        <v>32</v>
      </c>
      <c r="D75" s="196" t="s">
        <v>495</v>
      </c>
      <c r="E75" s="196" t="s">
        <v>574</v>
      </c>
      <c r="F75" s="195" t="str">
        <f t="shared" si="1"/>
        <v>391OE00000</v>
      </c>
      <c r="G75" s="195">
        <v>4.5499999999999999E-2</v>
      </c>
      <c r="H75" s="195">
        <v>0</v>
      </c>
      <c r="I75" s="195">
        <v>4.5499999999999999E-2</v>
      </c>
      <c r="J75" s="196" t="s">
        <v>0</v>
      </c>
      <c r="K75" s="195">
        <v>4.5499999999999999E-2</v>
      </c>
      <c r="L75" s="195">
        <v>0</v>
      </c>
      <c r="M75" s="195">
        <v>4.5499999999999999E-2</v>
      </c>
    </row>
    <row r="76" spans="1:13" x14ac:dyDescent="0.25">
      <c r="A76" s="195">
        <v>202406</v>
      </c>
      <c r="B76" s="195">
        <v>202406</v>
      </c>
      <c r="C76" s="195">
        <v>32</v>
      </c>
      <c r="D76" s="196" t="s">
        <v>495</v>
      </c>
      <c r="E76" s="196" t="s">
        <v>575</v>
      </c>
      <c r="F76" s="195" t="str">
        <f t="shared" si="1"/>
        <v>391OE00000</v>
      </c>
      <c r="G76" s="195">
        <v>4.5499999999999999E-2</v>
      </c>
      <c r="H76" s="195">
        <v>0</v>
      </c>
      <c r="I76" s="195">
        <v>4.5499999999999999E-2</v>
      </c>
      <c r="J76" s="196" t="s">
        <v>0</v>
      </c>
      <c r="K76" s="195">
        <v>4.5499999999999999E-2</v>
      </c>
      <c r="L76" s="195">
        <v>0</v>
      </c>
      <c r="M76" s="195">
        <v>4.5499999999999999E-2</v>
      </c>
    </row>
    <row r="77" spans="1:13" x14ac:dyDescent="0.25">
      <c r="A77" s="195">
        <v>202406</v>
      </c>
      <c r="B77" s="195">
        <v>202406</v>
      </c>
      <c r="C77" s="195">
        <v>32</v>
      </c>
      <c r="D77" s="196" t="s">
        <v>495</v>
      </c>
      <c r="E77" s="196" t="s">
        <v>576</v>
      </c>
      <c r="F77" s="195" t="str">
        <f t="shared" si="1"/>
        <v>391OE00000</v>
      </c>
      <c r="G77" s="195">
        <v>4.5499999999999999E-2</v>
      </c>
      <c r="H77" s="195">
        <v>0</v>
      </c>
      <c r="I77" s="195">
        <v>4.5499999999999999E-2</v>
      </c>
      <c r="J77" s="196" t="s">
        <v>0</v>
      </c>
      <c r="K77" s="195">
        <v>4.5499999999999999E-2</v>
      </c>
      <c r="L77" s="195">
        <v>0</v>
      </c>
      <c r="M77" s="195">
        <v>4.5499999999999999E-2</v>
      </c>
    </row>
    <row r="78" spans="1:13" x14ac:dyDescent="0.25">
      <c r="A78" s="195">
        <v>202406</v>
      </c>
      <c r="B78" s="195">
        <v>202406</v>
      </c>
      <c r="C78" s="195">
        <v>32</v>
      </c>
      <c r="D78" s="196" t="s">
        <v>495</v>
      </c>
      <c r="E78" s="196" t="s">
        <v>577</v>
      </c>
      <c r="F78" s="195" t="str">
        <f t="shared" si="1"/>
        <v>391OE00000</v>
      </c>
      <c r="G78" s="195">
        <v>4.5499999999999999E-2</v>
      </c>
      <c r="H78" s="195">
        <v>0</v>
      </c>
      <c r="I78" s="195">
        <v>4.5499999999999999E-2</v>
      </c>
      <c r="J78" s="196" t="s">
        <v>0</v>
      </c>
      <c r="K78" s="195">
        <v>4.5499999999999999E-2</v>
      </c>
      <c r="L78" s="195">
        <v>0</v>
      </c>
      <c r="M78" s="195">
        <v>4.5499999999999999E-2</v>
      </c>
    </row>
    <row r="79" spans="1:13" x14ac:dyDescent="0.25">
      <c r="A79" s="195">
        <v>202406</v>
      </c>
      <c r="B79" s="195">
        <v>202406</v>
      </c>
      <c r="C79" s="195">
        <v>32</v>
      </c>
      <c r="D79" s="196" t="s">
        <v>495</v>
      </c>
      <c r="E79" s="196" t="s">
        <v>578</v>
      </c>
      <c r="F79" s="195" t="str">
        <f t="shared" si="1"/>
        <v>391OE00000</v>
      </c>
      <c r="G79" s="195">
        <v>4.5499999999999999E-2</v>
      </c>
      <c r="H79" s="195">
        <v>0</v>
      </c>
      <c r="I79" s="195">
        <v>4.5499999999999999E-2</v>
      </c>
      <c r="J79" s="196" t="s">
        <v>0</v>
      </c>
      <c r="K79" s="195">
        <v>4.5499999999999999E-2</v>
      </c>
      <c r="L79" s="195">
        <v>0</v>
      </c>
      <c r="M79" s="195">
        <v>4.5499999999999999E-2</v>
      </c>
    </row>
    <row r="80" spans="1:13" x14ac:dyDescent="0.25">
      <c r="A80" s="195">
        <v>202406</v>
      </c>
      <c r="B80" s="195">
        <v>202406</v>
      </c>
      <c r="C80" s="195">
        <v>32</v>
      </c>
      <c r="D80" s="196" t="s">
        <v>495</v>
      </c>
      <c r="E80" s="196" t="s">
        <v>579</v>
      </c>
      <c r="F80" s="195" t="str">
        <f t="shared" si="1"/>
        <v>391OE00000</v>
      </c>
      <c r="G80" s="195">
        <v>4.5499999999999999E-2</v>
      </c>
      <c r="H80" s="195">
        <v>0</v>
      </c>
      <c r="I80" s="195">
        <v>4.5499999999999999E-2</v>
      </c>
      <c r="J80" s="196" t="s">
        <v>0</v>
      </c>
      <c r="K80" s="195">
        <v>4.5499999999999999E-2</v>
      </c>
      <c r="L80" s="195">
        <v>0</v>
      </c>
      <c r="M80" s="195">
        <v>4.5499999999999999E-2</v>
      </c>
    </row>
    <row r="81" spans="1:14" x14ac:dyDescent="0.25">
      <c r="A81" s="195">
        <v>202406</v>
      </c>
      <c r="B81" s="195">
        <v>202406</v>
      </c>
      <c r="C81" s="195">
        <v>32</v>
      </c>
      <c r="D81" s="196" t="s">
        <v>495</v>
      </c>
      <c r="E81" s="196" t="s">
        <v>580</v>
      </c>
      <c r="F81" s="195" t="str">
        <f t="shared" si="1"/>
        <v>391OE00000</v>
      </c>
      <c r="G81" s="195">
        <v>4.5499999999999999E-2</v>
      </c>
      <c r="H81" s="195">
        <v>0</v>
      </c>
      <c r="I81" s="195">
        <v>4.5499999999999999E-2</v>
      </c>
      <c r="J81" s="196" t="s">
        <v>0</v>
      </c>
      <c r="K81" s="195">
        <v>4.5499999999999999E-2</v>
      </c>
      <c r="L81" s="195">
        <v>0</v>
      </c>
      <c r="M81" s="195">
        <v>4.5499999999999999E-2</v>
      </c>
    </row>
    <row r="82" spans="1:14" x14ac:dyDescent="0.25">
      <c r="A82" s="195">
        <v>202406</v>
      </c>
      <c r="B82" s="195">
        <v>202406</v>
      </c>
      <c r="C82" s="195">
        <v>32</v>
      </c>
      <c r="D82" s="196" t="s">
        <v>495</v>
      </c>
      <c r="E82" s="196" t="s">
        <v>581</v>
      </c>
      <c r="F82" s="195" t="str">
        <f t="shared" si="1"/>
        <v>392C100000</v>
      </c>
      <c r="G82" s="195">
        <v>6.9099999999999995E-2</v>
      </c>
      <c r="H82" s="195">
        <v>-3.2000000000000002E-3</v>
      </c>
      <c r="I82" s="195">
        <v>6.59E-2</v>
      </c>
      <c r="J82" s="196" t="s">
        <v>0</v>
      </c>
      <c r="K82" s="195">
        <v>6.9099999999999995E-2</v>
      </c>
      <c r="L82" s="195">
        <v>-3.2000000000000002E-3</v>
      </c>
      <c r="M82" s="195">
        <v>6.59E-2</v>
      </c>
    </row>
    <row r="83" spans="1:14" x14ac:dyDescent="0.25">
      <c r="A83" s="195">
        <v>202406</v>
      </c>
      <c r="B83" s="195">
        <v>202406</v>
      </c>
      <c r="C83" s="195">
        <v>32</v>
      </c>
      <c r="D83" s="196" t="s">
        <v>495</v>
      </c>
      <c r="E83" s="196" t="s">
        <v>582</v>
      </c>
      <c r="F83" s="195" t="str">
        <f t="shared" si="1"/>
        <v>392C200000</v>
      </c>
      <c r="G83" s="195">
        <v>1.66E-2</v>
      </c>
      <c r="H83" s="195">
        <v>5.9999999999999995E-4</v>
      </c>
      <c r="I83" s="195">
        <v>1.72E-2</v>
      </c>
      <c r="J83" s="196" t="s">
        <v>0</v>
      </c>
      <c r="K83" s="195">
        <v>1.66E-2</v>
      </c>
      <c r="L83" s="195">
        <v>5.9999999999999995E-4</v>
      </c>
      <c r="M83" s="195">
        <v>1.72E-2</v>
      </c>
    </row>
    <row r="84" spans="1:14" x14ac:dyDescent="0.25">
      <c r="A84" s="195">
        <v>202406</v>
      </c>
      <c r="B84" s="195">
        <v>202406</v>
      </c>
      <c r="C84" s="195">
        <v>32</v>
      </c>
      <c r="D84" s="196" t="s">
        <v>495</v>
      </c>
      <c r="E84" s="196" t="s">
        <v>583</v>
      </c>
      <c r="F84" s="195" t="str">
        <f t="shared" si="1"/>
        <v>392C300000</v>
      </c>
      <c r="G84" s="195">
        <v>0.11219999999999999</v>
      </c>
      <c r="H84" s="195">
        <v>-4.4000000000000003E-3</v>
      </c>
      <c r="I84" s="195">
        <v>0.10780000000000001</v>
      </c>
      <c r="J84" s="196" t="s">
        <v>0</v>
      </c>
      <c r="K84" s="195">
        <v>0.11219999999999999</v>
      </c>
      <c r="L84" s="195">
        <v>-4.4000000000000003E-3</v>
      </c>
      <c r="M84" s="195">
        <v>0.10780000000000001</v>
      </c>
    </row>
    <row r="85" spans="1:14" x14ac:dyDescent="0.25">
      <c r="A85" s="195">
        <v>202406</v>
      </c>
      <c r="B85" s="195">
        <v>202406</v>
      </c>
      <c r="C85" s="195">
        <v>32</v>
      </c>
      <c r="D85" s="196" t="s">
        <v>495</v>
      </c>
      <c r="E85" s="196" t="s">
        <v>584</v>
      </c>
      <c r="F85" s="195" t="str">
        <f t="shared" si="1"/>
        <v>392C500000</v>
      </c>
      <c r="G85" s="195">
        <v>-1.26E-2</v>
      </c>
      <c r="H85" s="195">
        <v>0</v>
      </c>
      <c r="I85" s="195">
        <v>-1.26E-2</v>
      </c>
      <c r="J85" s="196" t="s">
        <v>0</v>
      </c>
      <c r="K85" s="195">
        <v>-1.26E-2</v>
      </c>
      <c r="L85" s="195">
        <v>0</v>
      </c>
      <c r="M85" s="195">
        <v>-1.26E-2</v>
      </c>
    </row>
    <row r="86" spans="1:14" x14ac:dyDescent="0.25">
      <c r="A86" s="195">
        <v>202406</v>
      </c>
      <c r="B86" s="195">
        <v>202406</v>
      </c>
      <c r="C86" s="195">
        <v>32</v>
      </c>
      <c r="D86" s="196" t="s">
        <v>495</v>
      </c>
      <c r="E86" s="196" t="s">
        <v>585</v>
      </c>
      <c r="F86" s="195" t="str">
        <f t="shared" si="1"/>
        <v>392C600000</v>
      </c>
      <c r="G86" s="195">
        <v>0.1198</v>
      </c>
      <c r="H86" s="195">
        <v>-1.2E-2</v>
      </c>
      <c r="I86" s="195">
        <v>0.10780000000000001</v>
      </c>
      <c r="J86" s="196" t="s">
        <v>0</v>
      </c>
      <c r="K86" s="195">
        <v>0.1198</v>
      </c>
      <c r="L86" s="195">
        <v>-1.2E-2</v>
      </c>
      <c r="M86" s="195">
        <v>0.10780000000000001</v>
      </c>
    </row>
    <row r="87" spans="1:14" x14ac:dyDescent="0.25">
      <c r="A87" s="195">
        <v>202406</v>
      </c>
      <c r="B87" s="195">
        <v>202406</v>
      </c>
      <c r="C87" s="195">
        <v>32</v>
      </c>
      <c r="D87" s="196" t="s">
        <v>495</v>
      </c>
      <c r="E87" s="196" t="s">
        <v>586</v>
      </c>
      <c r="F87" s="195" t="str">
        <f t="shared" si="1"/>
        <v>392C700000</v>
      </c>
      <c r="G87" s="195">
        <v>-1.26E-2</v>
      </c>
      <c r="H87" s="195">
        <v>1.2999999999999999E-3</v>
      </c>
      <c r="I87" s="195">
        <v>-1.1299999999999999E-2</v>
      </c>
      <c r="J87" s="196" t="s">
        <v>0</v>
      </c>
      <c r="K87" s="195">
        <v>-1.26E-2</v>
      </c>
      <c r="L87" s="195">
        <v>1.2999999999999999E-3</v>
      </c>
      <c r="M87" s="195">
        <v>-1.1299999999999999E-2</v>
      </c>
    </row>
    <row r="88" spans="1:14" x14ac:dyDescent="0.25">
      <c r="A88" s="195">
        <v>202406</v>
      </c>
      <c r="B88" s="195">
        <v>202406</v>
      </c>
      <c r="C88" s="195">
        <v>32</v>
      </c>
      <c r="D88" s="196" t="s">
        <v>495</v>
      </c>
      <c r="E88" s="196" t="s">
        <v>587</v>
      </c>
      <c r="F88" s="195" t="str">
        <f t="shared" si="1"/>
        <v>392C900000</v>
      </c>
      <c r="G88" s="195">
        <v>4.4699999999999997E-2</v>
      </c>
      <c r="H88" s="195">
        <v>-4.4000000000000003E-3</v>
      </c>
      <c r="I88" s="195">
        <v>4.0300000000000002E-2</v>
      </c>
      <c r="J88" s="196" t="s">
        <v>0</v>
      </c>
      <c r="K88" s="195">
        <v>4.4699999999999997E-2</v>
      </c>
      <c r="L88" s="195">
        <v>-4.4000000000000003E-3</v>
      </c>
      <c r="M88" s="195">
        <v>4.0300000000000002E-2</v>
      </c>
    </row>
    <row r="89" spans="1:14" x14ac:dyDescent="0.25">
      <c r="A89" s="195">
        <v>202406</v>
      </c>
      <c r="B89" s="195">
        <v>202406</v>
      </c>
      <c r="C89" s="195">
        <v>32</v>
      </c>
      <c r="D89" s="196" t="s">
        <v>495</v>
      </c>
      <c r="E89" s="196" t="s">
        <v>588</v>
      </c>
      <c r="F89" s="195" t="str">
        <f t="shared" si="1"/>
        <v>393XX00000</v>
      </c>
      <c r="G89" s="195">
        <v>2.86E-2</v>
      </c>
      <c r="H89" s="195">
        <v>0</v>
      </c>
      <c r="I89" s="195">
        <v>2.86E-2</v>
      </c>
      <c r="J89" s="196" t="s">
        <v>0</v>
      </c>
      <c r="K89" s="195">
        <v>2.86E-2</v>
      </c>
      <c r="L89" s="195">
        <v>0</v>
      </c>
      <c r="M89" s="195">
        <v>2.86E-2</v>
      </c>
      <c r="N89" s="320" t="s">
        <v>2214</v>
      </c>
    </row>
    <row r="90" spans="1:14" x14ac:dyDescent="0.25">
      <c r="A90" s="195">
        <v>202406</v>
      </c>
      <c r="B90" s="195">
        <v>202406</v>
      </c>
      <c r="C90" s="195">
        <v>32</v>
      </c>
      <c r="D90" s="196" t="s">
        <v>495</v>
      </c>
      <c r="E90" s="196" t="s">
        <v>589</v>
      </c>
      <c r="F90" s="195" t="str">
        <f t="shared" si="1"/>
        <v>393XX00000</v>
      </c>
      <c r="G90" s="195">
        <v>2.86E-2</v>
      </c>
      <c r="H90" s="195">
        <v>0</v>
      </c>
      <c r="I90" s="195">
        <v>2.86E-2</v>
      </c>
      <c r="J90" s="196" t="s">
        <v>0</v>
      </c>
      <c r="K90" s="195">
        <v>2.86E-2</v>
      </c>
      <c r="L90" s="195">
        <v>0</v>
      </c>
      <c r="M90" s="195">
        <v>2.86E-2</v>
      </c>
      <c r="N90" s="320" t="s">
        <v>2214</v>
      </c>
    </row>
    <row r="91" spans="1:14" x14ac:dyDescent="0.25">
      <c r="A91" s="195">
        <v>202406</v>
      </c>
      <c r="B91" s="195">
        <v>202406</v>
      </c>
      <c r="C91" s="195">
        <v>32</v>
      </c>
      <c r="D91" s="196" t="s">
        <v>495</v>
      </c>
      <c r="E91" s="196" t="s">
        <v>590</v>
      </c>
      <c r="F91" s="195" t="str">
        <f t="shared" si="1"/>
        <v>393XX00000</v>
      </c>
      <c r="G91" s="195">
        <v>2.86E-2</v>
      </c>
      <c r="H91" s="195">
        <v>0</v>
      </c>
      <c r="I91" s="195">
        <v>2.86E-2</v>
      </c>
      <c r="J91" s="196" t="s">
        <v>0</v>
      </c>
      <c r="K91" s="195">
        <v>2.86E-2</v>
      </c>
      <c r="L91" s="195">
        <v>0</v>
      </c>
      <c r="M91" s="195">
        <v>2.86E-2</v>
      </c>
      <c r="N91" s="320" t="s">
        <v>2214</v>
      </c>
    </row>
    <row r="92" spans="1:14" x14ac:dyDescent="0.25">
      <c r="A92" s="195">
        <v>202406</v>
      </c>
      <c r="B92" s="195">
        <v>202406</v>
      </c>
      <c r="C92" s="195">
        <v>32</v>
      </c>
      <c r="D92" s="196" t="s">
        <v>495</v>
      </c>
      <c r="E92" s="196" t="s">
        <v>591</v>
      </c>
      <c r="F92" s="195" t="str">
        <f t="shared" si="1"/>
        <v>393XX00000</v>
      </c>
      <c r="G92" s="195">
        <v>2.86E-2</v>
      </c>
      <c r="H92" s="195">
        <v>0</v>
      </c>
      <c r="I92" s="195">
        <v>2.86E-2</v>
      </c>
      <c r="J92" s="196" t="s">
        <v>0</v>
      </c>
      <c r="K92" s="195">
        <v>2.86E-2</v>
      </c>
      <c r="L92" s="195">
        <v>0</v>
      </c>
      <c r="M92" s="195">
        <v>2.86E-2</v>
      </c>
      <c r="N92" s="320" t="s">
        <v>2214</v>
      </c>
    </row>
    <row r="93" spans="1:14" x14ac:dyDescent="0.25">
      <c r="A93" s="195">
        <v>202406</v>
      </c>
      <c r="B93" s="195">
        <v>202406</v>
      </c>
      <c r="C93" s="195">
        <v>32</v>
      </c>
      <c r="D93" s="196" t="s">
        <v>495</v>
      </c>
      <c r="E93" s="196" t="s">
        <v>592</v>
      </c>
      <c r="F93" s="195" t="str">
        <f t="shared" si="1"/>
        <v>393XX00000</v>
      </c>
      <c r="G93" s="195">
        <v>2.86E-2</v>
      </c>
      <c r="H93" s="195">
        <v>0</v>
      </c>
      <c r="I93" s="195">
        <v>2.86E-2</v>
      </c>
      <c r="J93" s="196" t="s">
        <v>0</v>
      </c>
      <c r="K93" s="195">
        <v>2.86E-2</v>
      </c>
      <c r="L93" s="195">
        <v>0</v>
      </c>
      <c r="M93" s="195">
        <v>2.86E-2</v>
      </c>
      <c r="N93" s="320" t="s">
        <v>2214</v>
      </c>
    </row>
    <row r="94" spans="1:14" x14ac:dyDescent="0.25">
      <c r="A94" s="195">
        <v>202406</v>
      </c>
      <c r="B94" s="195">
        <v>202406</v>
      </c>
      <c r="C94" s="195">
        <v>32</v>
      </c>
      <c r="D94" s="196" t="s">
        <v>495</v>
      </c>
      <c r="E94" s="196" t="s">
        <v>593</v>
      </c>
      <c r="F94" s="195" t="str">
        <f t="shared" si="1"/>
        <v>393XX00000</v>
      </c>
      <c r="G94" s="195">
        <v>2.86E-2</v>
      </c>
      <c r="H94" s="195">
        <v>0</v>
      </c>
      <c r="I94" s="195">
        <v>2.86E-2</v>
      </c>
      <c r="J94" s="196" t="s">
        <v>0</v>
      </c>
      <c r="K94" s="195">
        <v>2.86E-2</v>
      </c>
      <c r="L94" s="195">
        <v>0</v>
      </c>
      <c r="M94" s="195">
        <v>2.86E-2</v>
      </c>
      <c r="N94" s="320" t="s">
        <v>2214</v>
      </c>
    </row>
    <row r="95" spans="1:14" x14ac:dyDescent="0.25">
      <c r="A95" s="195">
        <v>202406</v>
      </c>
      <c r="B95" s="195">
        <v>202406</v>
      </c>
      <c r="C95" s="195">
        <v>32</v>
      </c>
      <c r="D95" s="196" t="s">
        <v>495</v>
      </c>
      <c r="E95" s="196" t="s">
        <v>594</v>
      </c>
      <c r="F95" s="195" t="str">
        <f t="shared" si="1"/>
        <v>393XX00000</v>
      </c>
      <c r="G95" s="195">
        <v>2.86E-2</v>
      </c>
      <c r="H95" s="195">
        <v>0</v>
      </c>
      <c r="I95" s="195">
        <v>2.86E-2</v>
      </c>
      <c r="J95" s="196" t="s">
        <v>0</v>
      </c>
      <c r="K95" s="195">
        <v>2.86E-2</v>
      </c>
      <c r="L95" s="195">
        <v>0</v>
      </c>
      <c r="M95" s="195">
        <v>2.86E-2</v>
      </c>
      <c r="N95" s="320" t="s">
        <v>2214</v>
      </c>
    </row>
    <row r="96" spans="1:14" x14ac:dyDescent="0.25">
      <c r="A96" s="195">
        <v>202406</v>
      </c>
      <c r="B96" s="195">
        <v>202406</v>
      </c>
      <c r="C96" s="195">
        <v>32</v>
      </c>
      <c r="D96" s="196" t="s">
        <v>495</v>
      </c>
      <c r="E96" s="196" t="s">
        <v>595</v>
      </c>
      <c r="F96" s="195" t="str">
        <f t="shared" si="1"/>
        <v>393XX00000</v>
      </c>
      <c r="G96" s="195">
        <v>2.86E-2</v>
      </c>
      <c r="H96" s="195">
        <v>0</v>
      </c>
      <c r="I96" s="195">
        <v>2.86E-2</v>
      </c>
      <c r="J96" s="196" t="s">
        <v>0</v>
      </c>
      <c r="K96" s="195">
        <v>2.86E-2</v>
      </c>
      <c r="L96" s="195">
        <v>0</v>
      </c>
      <c r="M96" s="195">
        <v>2.86E-2</v>
      </c>
      <c r="N96" s="320" t="s">
        <v>2214</v>
      </c>
    </row>
    <row r="97" spans="1:14" x14ac:dyDescent="0.25">
      <c r="A97" s="195">
        <v>202406</v>
      </c>
      <c r="B97" s="195">
        <v>202406</v>
      </c>
      <c r="C97" s="195">
        <v>32</v>
      </c>
      <c r="D97" s="196" t="s">
        <v>495</v>
      </c>
      <c r="E97" s="196" t="s">
        <v>596</v>
      </c>
      <c r="F97" s="195" t="str">
        <f t="shared" si="1"/>
        <v>394XX00000</v>
      </c>
      <c r="G97" s="195">
        <v>0.04</v>
      </c>
      <c r="H97" s="195">
        <v>0</v>
      </c>
      <c r="I97" s="195">
        <v>0.04</v>
      </c>
      <c r="J97" s="196" t="s">
        <v>0</v>
      </c>
      <c r="K97" s="195">
        <v>0.04</v>
      </c>
      <c r="L97" s="195">
        <v>0</v>
      </c>
      <c r="M97" s="195">
        <v>0.04</v>
      </c>
      <c r="N97" s="320" t="s">
        <v>2214</v>
      </c>
    </row>
    <row r="98" spans="1:14" x14ac:dyDescent="0.25">
      <c r="A98" s="195">
        <v>202406</v>
      </c>
      <c r="B98" s="195">
        <v>202406</v>
      </c>
      <c r="C98" s="195">
        <v>32</v>
      </c>
      <c r="D98" s="196" t="s">
        <v>495</v>
      </c>
      <c r="E98" s="196" t="s">
        <v>597</v>
      </c>
      <c r="F98" s="195" t="str">
        <f t="shared" si="1"/>
        <v>394XX00000</v>
      </c>
      <c r="G98" s="195">
        <v>0.04</v>
      </c>
      <c r="H98" s="195">
        <v>0</v>
      </c>
      <c r="I98" s="195">
        <v>0.04</v>
      </c>
      <c r="J98" s="196" t="s">
        <v>0</v>
      </c>
      <c r="K98" s="195">
        <v>0.04</v>
      </c>
      <c r="L98" s="195">
        <v>0</v>
      </c>
      <c r="M98" s="195">
        <v>0.04</v>
      </c>
      <c r="N98" s="320" t="s">
        <v>2214</v>
      </c>
    </row>
    <row r="99" spans="1:14" x14ac:dyDescent="0.25">
      <c r="A99" s="195">
        <v>202406</v>
      </c>
      <c r="B99" s="195">
        <v>202406</v>
      </c>
      <c r="C99" s="195">
        <v>32</v>
      </c>
      <c r="D99" s="196" t="s">
        <v>495</v>
      </c>
      <c r="E99" s="196" t="s">
        <v>598</v>
      </c>
      <c r="F99" s="195" t="str">
        <f t="shared" si="1"/>
        <v>394XX00000</v>
      </c>
      <c r="G99" s="195">
        <v>0.04</v>
      </c>
      <c r="H99" s="195">
        <v>0</v>
      </c>
      <c r="I99" s="195">
        <v>0.04</v>
      </c>
      <c r="J99" s="196" t="s">
        <v>0</v>
      </c>
      <c r="K99" s="195">
        <v>0.04</v>
      </c>
      <c r="L99" s="195">
        <v>0</v>
      </c>
      <c r="M99" s="195">
        <v>0.04</v>
      </c>
      <c r="N99" s="320" t="s">
        <v>2214</v>
      </c>
    </row>
    <row r="100" spans="1:14" x14ac:dyDescent="0.25">
      <c r="A100" s="195">
        <v>202406</v>
      </c>
      <c r="B100" s="195">
        <v>202406</v>
      </c>
      <c r="C100" s="195">
        <v>32</v>
      </c>
      <c r="D100" s="196" t="s">
        <v>495</v>
      </c>
      <c r="E100" s="196" t="s">
        <v>599</v>
      </c>
      <c r="F100" s="195" t="str">
        <f t="shared" si="1"/>
        <v>394XX00000</v>
      </c>
      <c r="G100" s="195">
        <v>0.04</v>
      </c>
      <c r="H100" s="195">
        <v>0</v>
      </c>
      <c r="I100" s="195">
        <v>0.04</v>
      </c>
      <c r="J100" s="196" t="s">
        <v>0</v>
      </c>
      <c r="K100" s="195">
        <v>0.04</v>
      </c>
      <c r="L100" s="195">
        <v>0</v>
      </c>
      <c r="M100" s="195">
        <v>0.04</v>
      </c>
      <c r="N100" s="320" t="s">
        <v>2214</v>
      </c>
    </row>
    <row r="101" spans="1:14" x14ac:dyDescent="0.25">
      <c r="A101" s="195">
        <v>202406</v>
      </c>
      <c r="B101" s="195">
        <v>202406</v>
      </c>
      <c r="C101" s="195">
        <v>32</v>
      </c>
      <c r="D101" s="196" t="s">
        <v>495</v>
      </c>
      <c r="E101" s="196" t="s">
        <v>600</v>
      </c>
      <c r="F101" s="195" t="str">
        <f t="shared" si="1"/>
        <v>394XX00000</v>
      </c>
      <c r="G101" s="195">
        <v>0.04</v>
      </c>
      <c r="H101" s="195">
        <v>0</v>
      </c>
      <c r="I101" s="195">
        <v>0.04</v>
      </c>
      <c r="J101" s="196" t="s">
        <v>0</v>
      </c>
      <c r="K101" s="195">
        <v>0.04</v>
      </c>
      <c r="L101" s="195">
        <v>0</v>
      </c>
      <c r="M101" s="195">
        <v>0.04</v>
      </c>
      <c r="N101" s="320" t="s">
        <v>2214</v>
      </c>
    </row>
    <row r="102" spans="1:14" x14ac:dyDescent="0.25">
      <c r="A102" s="195">
        <v>202406</v>
      </c>
      <c r="B102" s="195">
        <v>202406</v>
      </c>
      <c r="C102" s="195">
        <v>32</v>
      </c>
      <c r="D102" s="196" t="s">
        <v>495</v>
      </c>
      <c r="E102" s="196" t="s">
        <v>601</v>
      </c>
      <c r="F102" s="195" t="str">
        <f t="shared" si="1"/>
        <v>394XX00000</v>
      </c>
      <c r="G102" s="195">
        <v>0.04</v>
      </c>
      <c r="H102" s="195">
        <v>0</v>
      </c>
      <c r="I102" s="195">
        <v>0.04</v>
      </c>
      <c r="J102" s="196" t="s">
        <v>0</v>
      </c>
      <c r="K102" s="195">
        <v>0.04</v>
      </c>
      <c r="L102" s="195">
        <v>0</v>
      </c>
      <c r="M102" s="195">
        <v>0.04</v>
      </c>
      <c r="N102" s="320" t="s">
        <v>2214</v>
      </c>
    </row>
    <row r="103" spans="1:14" x14ac:dyDescent="0.25">
      <c r="A103" s="195">
        <v>202406</v>
      </c>
      <c r="B103" s="195">
        <v>202406</v>
      </c>
      <c r="C103" s="195">
        <v>32</v>
      </c>
      <c r="D103" s="196" t="s">
        <v>495</v>
      </c>
      <c r="E103" s="196" t="s">
        <v>602</v>
      </c>
      <c r="F103" s="195" t="str">
        <f t="shared" si="1"/>
        <v>394XX00000</v>
      </c>
      <c r="G103" s="195">
        <v>0.04</v>
      </c>
      <c r="H103" s="195">
        <v>0</v>
      </c>
      <c r="I103" s="195">
        <v>0.04</v>
      </c>
      <c r="J103" s="196" t="s">
        <v>0</v>
      </c>
      <c r="K103" s="195">
        <v>0.04</v>
      </c>
      <c r="L103" s="195">
        <v>0</v>
      </c>
      <c r="M103" s="195">
        <v>0.04</v>
      </c>
      <c r="N103" s="320" t="s">
        <v>2214</v>
      </c>
    </row>
    <row r="104" spans="1:14" x14ac:dyDescent="0.25">
      <c r="A104" s="195">
        <v>202406</v>
      </c>
      <c r="B104" s="195">
        <v>202406</v>
      </c>
      <c r="C104" s="195">
        <v>32</v>
      </c>
      <c r="D104" s="196" t="s">
        <v>495</v>
      </c>
      <c r="E104" s="196" t="s">
        <v>603</v>
      </c>
      <c r="F104" s="195" t="str">
        <f t="shared" si="1"/>
        <v>394XX00000</v>
      </c>
      <c r="G104" s="195">
        <v>0.04</v>
      </c>
      <c r="H104" s="195">
        <v>0</v>
      </c>
      <c r="I104" s="195">
        <v>0.04</v>
      </c>
      <c r="J104" s="196" t="s">
        <v>0</v>
      </c>
      <c r="K104" s="195">
        <v>0.04</v>
      </c>
      <c r="L104" s="195">
        <v>0</v>
      </c>
      <c r="M104" s="195">
        <v>0.04</v>
      </c>
      <c r="N104" s="320" t="s">
        <v>2214</v>
      </c>
    </row>
    <row r="105" spans="1:14" x14ac:dyDescent="0.25">
      <c r="A105" s="195">
        <v>202406</v>
      </c>
      <c r="B105" s="195">
        <v>202406</v>
      </c>
      <c r="C105" s="195">
        <v>32</v>
      </c>
      <c r="D105" s="196" t="s">
        <v>495</v>
      </c>
      <c r="E105" s="196" t="s">
        <v>604</v>
      </c>
      <c r="F105" s="195" t="str">
        <f t="shared" si="1"/>
        <v>394XX00000</v>
      </c>
      <c r="G105" s="195">
        <v>0.04</v>
      </c>
      <c r="H105" s="195">
        <v>0</v>
      </c>
      <c r="I105" s="195">
        <v>0.04</v>
      </c>
      <c r="J105" s="196" t="s">
        <v>0</v>
      </c>
      <c r="K105" s="195">
        <v>0.04</v>
      </c>
      <c r="L105" s="195">
        <v>0</v>
      </c>
      <c r="M105" s="195">
        <v>0.04</v>
      </c>
      <c r="N105" s="320" t="s">
        <v>2214</v>
      </c>
    </row>
    <row r="106" spans="1:14" x14ac:dyDescent="0.25">
      <c r="A106" s="195">
        <v>202406</v>
      </c>
      <c r="B106" s="195">
        <v>202406</v>
      </c>
      <c r="C106" s="195">
        <v>32</v>
      </c>
      <c r="D106" s="196" t="s">
        <v>495</v>
      </c>
      <c r="E106" s="196" t="s">
        <v>605</v>
      </c>
      <c r="F106" s="195" t="str">
        <f t="shared" si="1"/>
        <v>394XX00000</v>
      </c>
      <c r="G106" s="195">
        <v>0.04</v>
      </c>
      <c r="H106" s="195">
        <v>0</v>
      </c>
      <c r="I106" s="195">
        <v>0.04</v>
      </c>
      <c r="J106" s="196" t="s">
        <v>0</v>
      </c>
      <c r="K106" s="195">
        <v>0.04</v>
      </c>
      <c r="L106" s="195">
        <v>0</v>
      </c>
      <c r="M106" s="195">
        <v>0.04</v>
      </c>
      <c r="N106" s="320" t="s">
        <v>2214</v>
      </c>
    </row>
    <row r="107" spans="1:14" x14ac:dyDescent="0.25">
      <c r="A107" s="195">
        <v>202406</v>
      </c>
      <c r="B107" s="195">
        <v>202406</v>
      </c>
      <c r="C107" s="195">
        <v>32</v>
      </c>
      <c r="D107" s="196" t="s">
        <v>495</v>
      </c>
      <c r="E107" s="196" t="s">
        <v>606</v>
      </c>
      <c r="F107" s="195" t="str">
        <f t="shared" si="1"/>
        <v>394XX00000</v>
      </c>
      <c r="G107" s="195">
        <v>0.04</v>
      </c>
      <c r="H107" s="195">
        <v>0</v>
      </c>
      <c r="I107" s="195">
        <v>0.04</v>
      </c>
      <c r="J107" s="196" t="s">
        <v>0</v>
      </c>
      <c r="K107" s="195">
        <v>0.04</v>
      </c>
      <c r="L107" s="195">
        <v>0</v>
      </c>
      <c r="M107" s="195">
        <v>0.04</v>
      </c>
      <c r="N107" s="320" t="s">
        <v>2214</v>
      </c>
    </row>
    <row r="108" spans="1:14" x14ac:dyDescent="0.25">
      <c r="A108" s="195">
        <v>202406</v>
      </c>
      <c r="B108" s="195">
        <v>202406</v>
      </c>
      <c r="C108" s="195">
        <v>32</v>
      </c>
      <c r="D108" s="196" t="s">
        <v>495</v>
      </c>
      <c r="E108" s="196" t="s">
        <v>607</v>
      </c>
      <c r="F108" s="195" t="str">
        <f t="shared" si="1"/>
        <v>394XX00000</v>
      </c>
      <c r="G108" s="195">
        <v>0.04</v>
      </c>
      <c r="H108" s="195">
        <v>0</v>
      </c>
      <c r="I108" s="195">
        <v>0.04</v>
      </c>
      <c r="J108" s="196" t="s">
        <v>0</v>
      </c>
      <c r="K108" s="195">
        <v>0.04</v>
      </c>
      <c r="L108" s="195">
        <v>0</v>
      </c>
      <c r="M108" s="195">
        <v>0.04</v>
      </c>
      <c r="N108" s="320" t="s">
        <v>2214</v>
      </c>
    </row>
    <row r="109" spans="1:14" x14ac:dyDescent="0.25">
      <c r="A109" s="195">
        <v>202406</v>
      </c>
      <c r="B109" s="195">
        <v>202406</v>
      </c>
      <c r="C109" s="195">
        <v>32</v>
      </c>
      <c r="D109" s="196" t="s">
        <v>495</v>
      </c>
      <c r="E109" s="196" t="s">
        <v>608</v>
      </c>
      <c r="F109" s="195" t="str">
        <f t="shared" si="1"/>
        <v>394XX00000</v>
      </c>
      <c r="G109" s="195">
        <v>0.04</v>
      </c>
      <c r="H109" s="195">
        <v>0</v>
      </c>
      <c r="I109" s="195">
        <v>0.04</v>
      </c>
      <c r="J109" s="196" t="s">
        <v>0</v>
      </c>
      <c r="K109" s="195">
        <v>0.04</v>
      </c>
      <c r="L109" s="195">
        <v>0</v>
      </c>
      <c r="M109" s="195">
        <v>0.04</v>
      </c>
      <c r="N109" s="320" t="s">
        <v>2214</v>
      </c>
    </row>
    <row r="110" spans="1:14" x14ac:dyDescent="0.25">
      <c r="A110" s="195">
        <v>202406</v>
      </c>
      <c r="B110" s="195">
        <v>202406</v>
      </c>
      <c r="C110" s="195">
        <v>32</v>
      </c>
      <c r="D110" s="196" t="s">
        <v>495</v>
      </c>
      <c r="E110" s="196" t="s">
        <v>609</v>
      </c>
      <c r="F110" s="195" t="str">
        <f t="shared" si="1"/>
        <v>395XX00000</v>
      </c>
      <c r="G110" s="195">
        <v>0.1111</v>
      </c>
      <c r="H110" s="195">
        <v>0</v>
      </c>
      <c r="I110" s="195">
        <v>0.1111</v>
      </c>
      <c r="J110" s="196" t="s">
        <v>0</v>
      </c>
      <c r="K110" s="195">
        <v>0.1111</v>
      </c>
      <c r="L110" s="195">
        <v>0</v>
      </c>
      <c r="M110" s="195">
        <v>0.1111</v>
      </c>
      <c r="N110" s="320" t="s">
        <v>2214</v>
      </c>
    </row>
    <row r="111" spans="1:14" x14ac:dyDescent="0.25">
      <c r="A111" s="195">
        <v>202406</v>
      </c>
      <c r="B111" s="195">
        <v>202406</v>
      </c>
      <c r="C111" s="195">
        <v>32</v>
      </c>
      <c r="D111" s="196" t="s">
        <v>495</v>
      </c>
      <c r="E111" s="196" t="s">
        <v>610</v>
      </c>
      <c r="F111" s="195" t="str">
        <f t="shared" ref="F111:F143" si="2">CONCATENATE(MID(E111,3,5),"00000")</f>
        <v>395XX00000</v>
      </c>
      <c r="G111" s="195">
        <v>0.1111</v>
      </c>
      <c r="H111" s="195">
        <v>0</v>
      </c>
      <c r="I111" s="195">
        <v>0.1111</v>
      </c>
      <c r="J111" s="196" t="s">
        <v>0</v>
      </c>
      <c r="K111" s="195">
        <v>0.1111</v>
      </c>
      <c r="L111" s="195">
        <v>0</v>
      </c>
      <c r="M111" s="195">
        <v>0.1111</v>
      </c>
      <c r="N111" s="320" t="s">
        <v>2214</v>
      </c>
    </row>
    <row r="112" spans="1:14" x14ac:dyDescent="0.25">
      <c r="A112" s="195">
        <v>202406</v>
      </c>
      <c r="B112" s="195">
        <v>202406</v>
      </c>
      <c r="C112" s="195">
        <v>32</v>
      </c>
      <c r="D112" s="196" t="s">
        <v>495</v>
      </c>
      <c r="E112" s="196" t="s">
        <v>611</v>
      </c>
      <c r="F112" s="195" t="str">
        <f t="shared" si="2"/>
        <v>395XX00000</v>
      </c>
      <c r="G112" s="195">
        <v>0.1111</v>
      </c>
      <c r="H112" s="195">
        <v>0</v>
      </c>
      <c r="I112" s="195">
        <v>0.1111</v>
      </c>
      <c r="J112" s="196" t="s">
        <v>0</v>
      </c>
      <c r="K112" s="195">
        <v>0.1111</v>
      </c>
      <c r="L112" s="195">
        <v>0</v>
      </c>
      <c r="M112" s="195">
        <v>0.1111</v>
      </c>
      <c r="N112" s="320" t="s">
        <v>2214</v>
      </c>
    </row>
    <row r="113" spans="1:14" x14ac:dyDescent="0.25">
      <c r="A113" s="195">
        <v>202406</v>
      </c>
      <c r="B113" s="195">
        <v>202406</v>
      </c>
      <c r="C113" s="195">
        <v>32</v>
      </c>
      <c r="D113" s="196" t="s">
        <v>495</v>
      </c>
      <c r="E113" s="196" t="s">
        <v>612</v>
      </c>
      <c r="F113" s="195" t="str">
        <f t="shared" si="2"/>
        <v>395XX00000</v>
      </c>
      <c r="G113" s="195">
        <v>0.1111</v>
      </c>
      <c r="H113" s="195">
        <v>0</v>
      </c>
      <c r="I113" s="195">
        <v>0.1111</v>
      </c>
      <c r="J113" s="196" t="s">
        <v>0</v>
      </c>
      <c r="K113" s="195">
        <v>0.1111</v>
      </c>
      <c r="L113" s="195">
        <v>0</v>
      </c>
      <c r="M113" s="195">
        <v>0.1111</v>
      </c>
      <c r="N113" s="320" t="s">
        <v>2214</v>
      </c>
    </row>
    <row r="114" spans="1:14" x14ac:dyDescent="0.25">
      <c r="A114" s="195">
        <v>202406</v>
      </c>
      <c r="B114" s="195">
        <v>202406</v>
      </c>
      <c r="C114" s="195">
        <v>32</v>
      </c>
      <c r="D114" s="196" t="s">
        <v>495</v>
      </c>
      <c r="E114" s="196" t="s">
        <v>613</v>
      </c>
      <c r="F114" s="195" t="str">
        <f t="shared" si="2"/>
        <v>395XX00000</v>
      </c>
      <c r="G114" s="195">
        <v>0.1111</v>
      </c>
      <c r="H114" s="195">
        <v>0</v>
      </c>
      <c r="I114" s="195">
        <v>0.1111</v>
      </c>
      <c r="J114" s="196" t="s">
        <v>0</v>
      </c>
      <c r="K114" s="195">
        <v>0.1111</v>
      </c>
      <c r="L114" s="195">
        <v>0</v>
      </c>
      <c r="M114" s="195">
        <v>0.1111</v>
      </c>
      <c r="N114" s="320" t="s">
        <v>2214</v>
      </c>
    </row>
    <row r="115" spans="1:14" x14ac:dyDescent="0.25">
      <c r="A115" s="195">
        <v>202406</v>
      </c>
      <c r="B115" s="195">
        <v>202406</v>
      </c>
      <c r="C115" s="195">
        <v>32</v>
      </c>
      <c r="D115" s="196" t="s">
        <v>495</v>
      </c>
      <c r="E115" s="196" t="s">
        <v>614</v>
      </c>
      <c r="F115" s="195" t="str">
        <f t="shared" si="2"/>
        <v>395XX00000</v>
      </c>
      <c r="G115" s="195">
        <v>0.1111</v>
      </c>
      <c r="H115" s="195">
        <v>0</v>
      </c>
      <c r="I115" s="195">
        <v>0.1111</v>
      </c>
      <c r="J115" s="196" t="s">
        <v>0</v>
      </c>
      <c r="K115" s="195">
        <v>0.1111</v>
      </c>
      <c r="L115" s="195">
        <v>0</v>
      </c>
      <c r="M115" s="195">
        <v>0.1111</v>
      </c>
      <c r="N115" s="320" t="s">
        <v>2214</v>
      </c>
    </row>
    <row r="116" spans="1:14" x14ac:dyDescent="0.25">
      <c r="A116" s="195">
        <v>202406</v>
      </c>
      <c r="B116" s="195">
        <v>202406</v>
      </c>
      <c r="C116" s="195">
        <v>32</v>
      </c>
      <c r="D116" s="196" t="s">
        <v>495</v>
      </c>
      <c r="E116" s="196" t="s">
        <v>615</v>
      </c>
      <c r="F116" s="195" t="str">
        <f t="shared" si="2"/>
        <v>395XX00000</v>
      </c>
      <c r="G116" s="195">
        <v>0.1111</v>
      </c>
      <c r="H116" s="195">
        <v>0</v>
      </c>
      <c r="I116" s="195">
        <v>0.1111</v>
      </c>
      <c r="J116" s="196" t="s">
        <v>0</v>
      </c>
      <c r="K116" s="195">
        <v>0.1111</v>
      </c>
      <c r="L116" s="195">
        <v>0</v>
      </c>
      <c r="M116" s="195">
        <v>0.1111</v>
      </c>
      <c r="N116" s="320" t="s">
        <v>2214</v>
      </c>
    </row>
    <row r="117" spans="1:14" x14ac:dyDescent="0.25">
      <c r="A117" s="195">
        <v>202406</v>
      </c>
      <c r="B117" s="195">
        <v>202406</v>
      </c>
      <c r="C117" s="195">
        <v>32</v>
      </c>
      <c r="D117" s="196" t="s">
        <v>495</v>
      </c>
      <c r="E117" s="196" t="s">
        <v>616</v>
      </c>
      <c r="F117" s="195" t="str">
        <f t="shared" si="2"/>
        <v>395XX00000</v>
      </c>
      <c r="G117" s="195">
        <v>0.1111</v>
      </c>
      <c r="H117" s="195">
        <v>0</v>
      </c>
      <c r="I117" s="195">
        <v>0.1111</v>
      </c>
      <c r="J117" s="196" t="s">
        <v>0</v>
      </c>
      <c r="K117" s="195">
        <v>0.1111</v>
      </c>
      <c r="L117" s="195">
        <v>0</v>
      </c>
      <c r="M117" s="195">
        <v>0.1111</v>
      </c>
      <c r="N117" s="320" t="s">
        <v>2214</v>
      </c>
    </row>
    <row r="118" spans="1:14" x14ac:dyDescent="0.25">
      <c r="A118" s="195">
        <v>202406</v>
      </c>
      <c r="B118" s="195">
        <v>202406</v>
      </c>
      <c r="C118" s="195">
        <v>32</v>
      </c>
      <c r="D118" s="196" t="s">
        <v>495</v>
      </c>
      <c r="E118" s="196" t="s">
        <v>617</v>
      </c>
      <c r="F118" s="195" t="str">
        <f t="shared" si="2"/>
        <v>396XX00000</v>
      </c>
      <c r="G118" s="195">
        <v>4.4900000000000002E-2</v>
      </c>
      <c r="H118" s="195">
        <v>-4.4999999999999997E-3</v>
      </c>
      <c r="I118" s="195">
        <v>4.0399999999999998E-2</v>
      </c>
      <c r="J118" s="196" t="s">
        <v>0</v>
      </c>
      <c r="K118" s="195">
        <v>4.4900000000000002E-2</v>
      </c>
      <c r="L118" s="195">
        <v>-4.4999999999999997E-3</v>
      </c>
      <c r="M118" s="195">
        <v>4.0399999999999998E-2</v>
      </c>
      <c r="N118" s="320" t="s">
        <v>2214</v>
      </c>
    </row>
    <row r="119" spans="1:14" x14ac:dyDescent="0.25">
      <c r="A119" s="195">
        <v>202406</v>
      </c>
      <c r="B119" s="195">
        <v>202406</v>
      </c>
      <c r="C119" s="195">
        <v>32</v>
      </c>
      <c r="D119" s="196" t="s">
        <v>495</v>
      </c>
      <c r="E119" s="196" t="s">
        <v>618</v>
      </c>
      <c r="F119" s="195" t="str">
        <f t="shared" si="2"/>
        <v>396XX00000</v>
      </c>
      <c r="G119" s="195">
        <v>4.4900000000000002E-2</v>
      </c>
      <c r="H119" s="195">
        <v>-4.4999999999999997E-3</v>
      </c>
      <c r="I119" s="195">
        <v>4.0399999999999998E-2</v>
      </c>
      <c r="J119" s="196" t="s">
        <v>0</v>
      </c>
      <c r="K119" s="195">
        <v>4.4900000000000002E-2</v>
      </c>
      <c r="L119" s="195">
        <v>-4.4999999999999997E-3</v>
      </c>
      <c r="M119" s="195">
        <v>4.0399999999999998E-2</v>
      </c>
      <c r="N119" s="320" t="s">
        <v>2214</v>
      </c>
    </row>
    <row r="120" spans="1:14" x14ac:dyDescent="0.25">
      <c r="A120" s="195">
        <v>202406</v>
      </c>
      <c r="B120" s="195">
        <v>202406</v>
      </c>
      <c r="C120" s="195">
        <v>32</v>
      </c>
      <c r="D120" s="196" t="s">
        <v>495</v>
      </c>
      <c r="E120" s="196" t="s">
        <v>619</v>
      </c>
      <c r="F120" s="195" t="str">
        <f t="shared" si="2"/>
        <v>396XX00000</v>
      </c>
      <c r="G120" s="195">
        <v>4.4900000000000002E-2</v>
      </c>
      <c r="H120" s="195">
        <v>-4.4999999999999997E-3</v>
      </c>
      <c r="I120" s="195">
        <v>4.0399999999999998E-2</v>
      </c>
      <c r="J120" s="196" t="s">
        <v>0</v>
      </c>
      <c r="K120" s="195">
        <v>4.4900000000000002E-2</v>
      </c>
      <c r="L120" s="195">
        <v>-4.4999999999999997E-3</v>
      </c>
      <c r="M120" s="195">
        <v>4.0399999999999998E-2</v>
      </c>
      <c r="N120" s="320" t="s">
        <v>2214</v>
      </c>
    </row>
    <row r="121" spans="1:14" x14ac:dyDescent="0.25">
      <c r="A121" s="195">
        <v>202406</v>
      </c>
      <c r="B121" s="195">
        <v>202406</v>
      </c>
      <c r="C121" s="195">
        <v>32</v>
      </c>
      <c r="D121" s="196" t="s">
        <v>495</v>
      </c>
      <c r="E121" s="196" t="s">
        <v>620</v>
      </c>
      <c r="F121" s="195" t="str">
        <f t="shared" si="2"/>
        <v>396XX00000</v>
      </c>
      <c r="G121" s="195">
        <v>4.4900000000000002E-2</v>
      </c>
      <c r="H121" s="195">
        <v>-4.4999999999999997E-3</v>
      </c>
      <c r="I121" s="195">
        <v>4.0399999999999998E-2</v>
      </c>
      <c r="J121" s="196" t="s">
        <v>0</v>
      </c>
      <c r="K121" s="195">
        <v>4.4900000000000002E-2</v>
      </c>
      <c r="L121" s="195">
        <v>-4.4999999999999997E-3</v>
      </c>
      <c r="M121" s="195">
        <v>4.0399999999999998E-2</v>
      </c>
      <c r="N121" s="320" t="s">
        <v>2214</v>
      </c>
    </row>
    <row r="122" spans="1:14" x14ac:dyDescent="0.25">
      <c r="A122" s="195">
        <v>202406</v>
      </c>
      <c r="B122" s="195">
        <v>202406</v>
      </c>
      <c r="C122" s="195">
        <v>32</v>
      </c>
      <c r="D122" s="196" t="s">
        <v>495</v>
      </c>
      <c r="E122" s="196" t="s">
        <v>621</v>
      </c>
      <c r="F122" s="195" t="str">
        <f t="shared" si="2"/>
        <v>396XX00000</v>
      </c>
      <c r="G122" s="195">
        <v>4.4900000000000002E-2</v>
      </c>
      <c r="H122" s="195">
        <v>-4.4999999999999997E-3</v>
      </c>
      <c r="I122" s="195">
        <v>4.0399999999999998E-2</v>
      </c>
      <c r="J122" s="196" t="s">
        <v>0</v>
      </c>
      <c r="K122" s="195">
        <v>4.4900000000000002E-2</v>
      </c>
      <c r="L122" s="195">
        <v>-4.4999999999999997E-3</v>
      </c>
      <c r="M122" s="195">
        <v>4.0399999999999998E-2</v>
      </c>
      <c r="N122" s="320" t="s">
        <v>2214</v>
      </c>
    </row>
    <row r="123" spans="1:14" x14ac:dyDescent="0.25">
      <c r="A123" s="195">
        <v>202406</v>
      </c>
      <c r="B123" s="195">
        <v>202406</v>
      </c>
      <c r="C123" s="195">
        <v>32</v>
      </c>
      <c r="D123" s="196" t="s">
        <v>495</v>
      </c>
      <c r="E123" s="196" t="s">
        <v>622</v>
      </c>
      <c r="F123" s="195" t="str">
        <f t="shared" si="2"/>
        <v>396XX00000</v>
      </c>
      <c r="G123" s="195">
        <v>4.4900000000000002E-2</v>
      </c>
      <c r="H123" s="195">
        <v>-4.4999999999999997E-3</v>
      </c>
      <c r="I123" s="195">
        <v>4.0399999999999998E-2</v>
      </c>
      <c r="J123" s="196" t="s">
        <v>0</v>
      </c>
      <c r="K123" s="195">
        <v>4.4900000000000002E-2</v>
      </c>
      <c r="L123" s="195">
        <v>-4.4999999999999997E-3</v>
      </c>
      <c r="M123" s="195">
        <v>4.0399999999999998E-2</v>
      </c>
      <c r="N123" s="320" t="s">
        <v>2214</v>
      </c>
    </row>
    <row r="124" spans="1:14" x14ac:dyDescent="0.25">
      <c r="A124" s="195">
        <v>202406</v>
      </c>
      <c r="B124" s="195">
        <v>202406</v>
      </c>
      <c r="C124" s="195">
        <v>32</v>
      </c>
      <c r="D124" s="196" t="s">
        <v>495</v>
      </c>
      <c r="E124" s="196" t="s">
        <v>623</v>
      </c>
      <c r="F124" s="195" t="str">
        <f t="shared" si="2"/>
        <v>396XX00000</v>
      </c>
      <c r="G124" s="195">
        <v>4.4900000000000002E-2</v>
      </c>
      <c r="H124" s="195">
        <v>-4.4999999999999997E-3</v>
      </c>
      <c r="I124" s="195">
        <v>4.0399999999999998E-2</v>
      </c>
      <c r="J124" s="196" t="s">
        <v>0</v>
      </c>
      <c r="K124" s="195">
        <v>4.4900000000000002E-2</v>
      </c>
      <c r="L124" s="195">
        <v>-4.4999999999999997E-3</v>
      </c>
      <c r="M124" s="195">
        <v>4.0399999999999998E-2</v>
      </c>
      <c r="N124" s="320" t="s">
        <v>2214</v>
      </c>
    </row>
    <row r="125" spans="1:14" x14ac:dyDescent="0.25">
      <c r="A125" s="195">
        <v>202406</v>
      </c>
      <c r="B125" s="195">
        <v>202406</v>
      </c>
      <c r="C125" s="195">
        <v>32</v>
      </c>
      <c r="D125" s="196" t="s">
        <v>495</v>
      </c>
      <c r="E125" s="196" t="s">
        <v>624</v>
      </c>
      <c r="F125" s="195" t="str">
        <f t="shared" si="2"/>
        <v>396XX00000</v>
      </c>
      <c r="G125" s="195">
        <v>4.4900000000000002E-2</v>
      </c>
      <c r="H125" s="195">
        <v>-4.4999999999999997E-3</v>
      </c>
      <c r="I125" s="195">
        <v>4.0399999999999998E-2</v>
      </c>
      <c r="J125" s="196" t="s">
        <v>0</v>
      </c>
      <c r="K125" s="195">
        <v>4.4900000000000002E-2</v>
      </c>
      <c r="L125" s="195">
        <v>-4.4999999999999997E-3</v>
      </c>
      <c r="M125" s="195">
        <v>4.0399999999999998E-2</v>
      </c>
      <c r="N125" s="320" t="s">
        <v>2214</v>
      </c>
    </row>
    <row r="126" spans="1:14" x14ac:dyDescent="0.25">
      <c r="A126" s="195">
        <v>202406</v>
      </c>
      <c r="B126" s="195">
        <v>202406</v>
      </c>
      <c r="C126" s="195">
        <v>32</v>
      </c>
      <c r="D126" s="196" t="s">
        <v>495</v>
      </c>
      <c r="E126" s="196" t="s">
        <v>625</v>
      </c>
      <c r="F126" s="195" t="str">
        <f t="shared" si="2"/>
        <v>396XX00000</v>
      </c>
      <c r="G126" s="195">
        <v>4.4900000000000002E-2</v>
      </c>
      <c r="H126" s="195">
        <v>-4.4999999999999997E-3</v>
      </c>
      <c r="I126" s="195">
        <v>4.0399999999999998E-2</v>
      </c>
      <c r="J126" s="196" t="s">
        <v>0</v>
      </c>
      <c r="K126" s="195">
        <v>4.4900000000000002E-2</v>
      </c>
      <c r="L126" s="195">
        <v>-4.4999999999999997E-3</v>
      </c>
      <c r="M126" s="195">
        <v>4.0399999999999998E-2</v>
      </c>
      <c r="N126" s="320" t="s">
        <v>2214</v>
      </c>
    </row>
    <row r="127" spans="1:14" x14ac:dyDescent="0.25">
      <c r="A127" s="195">
        <v>202406</v>
      </c>
      <c r="B127" s="195">
        <v>202406</v>
      </c>
      <c r="C127" s="195">
        <v>32</v>
      </c>
      <c r="D127" s="196" t="s">
        <v>495</v>
      </c>
      <c r="E127" s="196" t="s">
        <v>626</v>
      </c>
      <c r="F127" s="195" t="str">
        <f t="shared" si="2"/>
        <v>396XX00000</v>
      </c>
      <c r="G127" s="195">
        <v>4.4900000000000002E-2</v>
      </c>
      <c r="H127" s="195">
        <v>-4.4999999999999997E-3</v>
      </c>
      <c r="I127" s="195">
        <v>4.0399999999999998E-2</v>
      </c>
      <c r="J127" s="196" t="s">
        <v>0</v>
      </c>
      <c r="K127" s="195">
        <v>4.4900000000000002E-2</v>
      </c>
      <c r="L127" s="195">
        <v>-4.4999999999999997E-3</v>
      </c>
      <c r="M127" s="195">
        <v>4.0399999999999998E-2</v>
      </c>
      <c r="N127" s="320" t="s">
        <v>2214</v>
      </c>
    </row>
    <row r="128" spans="1:14" x14ac:dyDescent="0.25">
      <c r="A128" s="195">
        <v>202406</v>
      </c>
      <c r="B128" s="195">
        <v>202406</v>
      </c>
      <c r="C128" s="195">
        <v>32</v>
      </c>
      <c r="D128" s="196" t="s">
        <v>495</v>
      </c>
      <c r="E128" s="196" t="s">
        <v>627</v>
      </c>
      <c r="F128" s="195" t="str">
        <f t="shared" si="2"/>
        <v>397XX00000</v>
      </c>
      <c r="G128" s="195">
        <v>6.6699999999999995E-2</v>
      </c>
      <c r="H128" s="195">
        <v>0</v>
      </c>
      <c r="I128" s="195">
        <v>6.6699999999999995E-2</v>
      </c>
      <c r="J128" s="196" t="s">
        <v>0</v>
      </c>
      <c r="K128" s="195">
        <v>6.6699999999999995E-2</v>
      </c>
      <c r="L128" s="195">
        <v>0</v>
      </c>
      <c r="M128" s="195">
        <v>6.6699999999999995E-2</v>
      </c>
      <c r="N128" s="320" t="s">
        <v>2214</v>
      </c>
    </row>
    <row r="129" spans="1:14" x14ac:dyDescent="0.25">
      <c r="A129" s="195">
        <v>202406</v>
      </c>
      <c r="B129" s="195">
        <v>202406</v>
      </c>
      <c r="C129" s="195">
        <v>32</v>
      </c>
      <c r="D129" s="196" t="s">
        <v>495</v>
      </c>
      <c r="E129" s="196" t="s">
        <v>629</v>
      </c>
      <c r="F129" s="195" t="str">
        <f t="shared" si="2"/>
        <v>397XX00000</v>
      </c>
      <c r="G129" s="195">
        <v>6.6699999999999995E-2</v>
      </c>
      <c r="H129" s="195">
        <v>0</v>
      </c>
      <c r="I129" s="195">
        <v>6.6699999999999995E-2</v>
      </c>
      <c r="J129" s="196" t="s">
        <v>0</v>
      </c>
      <c r="K129" s="195">
        <v>6.6699999999999995E-2</v>
      </c>
      <c r="L129" s="195">
        <v>0</v>
      </c>
      <c r="M129" s="195">
        <v>6.6699999999999995E-2</v>
      </c>
      <c r="N129" s="320" t="s">
        <v>2214</v>
      </c>
    </row>
    <row r="130" spans="1:14" x14ac:dyDescent="0.25">
      <c r="A130" s="195">
        <v>202406</v>
      </c>
      <c r="B130" s="195">
        <v>202406</v>
      </c>
      <c r="C130" s="195">
        <v>32</v>
      </c>
      <c r="D130" s="196" t="s">
        <v>495</v>
      </c>
      <c r="E130" s="196" t="s">
        <v>630</v>
      </c>
      <c r="F130" s="195" t="str">
        <f t="shared" si="2"/>
        <v>397XX00000</v>
      </c>
      <c r="G130" s="195">
        <v>6.6699999999999995E-2</v>
      </c>
      <c r="H130" s="195">
        <v>0</v>
      </c>
      <c r="I130" s="195">
        <v>6.6699999999999995E-2</v>
      </c>
      <c r="J130" s="196" t="s">
        <v>0</v>
      </c>
      <c r="K130" s="195">
        <v>6.6699999999999995E-2</v>
      </c>
      <c r="L130" s="195">
        <v>0</v>
      </c>
      <c r="M130" s="195">
        <v>6.6699999999999995E-2</v>
      </c>
      <c r="N130" s="320" t="s">
        <v>2214</v>
      </c>
    </row>
    <row r="131" spans="1:14" x14ac:dyDescent="0.25">
      <c r="A131" s="195">
        <v>202406</v>
      </c>
      <c r="B131" s="195">
        <v>202406</v>
      </c>
      <c r="C131" s="195">
        <v>32</v>
      </c>
      <c r="D131" s="196" t="s">
        <v>495</v>
      </c>
      <c r="E131" s="196" t="s">
        <v>631</v>
      </c>
      <c r="F131" s="195" t="str">
        <f t="shared" si="2"/>
        <v>397XX00000</v>
      </c>
      <c r="G131" s="195">
        <v>6.6699999999999995E-2</v>
      </c>
      <c r="H131" s="195">
        <v>0</v>
      </c>
      <c r="I131" s="195">
        <v>6.6699999999999995E-2</v>
      </c>
      <c r="J131" s="196" t="s">
        <v>0</v>
      </c>
      <c r="K131" s="195">
        <v>6.6699999999999995E-2</v>
      </c>
      <c r="L131" s="195">
        <v>0</v>
      </c>
      <c r="M131" s="195">
        <v>6.6699999999999995E-2</v>
      </c>
      <c r="N131" s="320" t="s">
        <v>2214</v>
      </c>
    </row>
    <row r="132" spans="1:14" x14ac:dyDescent="0.25">
      <c r="A132" s="195">
        <v>202406</v>
      </c>
      <c r="B132" s="195">
        <v>202406</v>
      </c>
      <c r="C132" s="195">
        <v>32</v>
      </c>
      <c r="D132" s="196" t="s">
        <v>495</v>
      </c>
      <c r="E132" s="196" t="s">
        <v>632</v>
      </c>
      <c r="F132" s="195" t="str">
        <f t="shared" si="2"/>
        <v>397XX00000</v>
      </c>
      <c r="G132" s="195">
        <v>6.6699999999999995E-2</v>
      </c>
      <c r="H132" s="195">
        <v>0</v>
      </c>
      <c r="I132" s="195">
        <v>6.6699999999999995E-2</v>
      </c>
      <c r="J132" s="196" t="s">
        <v>0</v>
      </c>
      <c r="K132" s="195">
        <v>6.6699999999999995E-2</v>
      </c>
      <c r="L132" s="195">
        <v>0</v>
      </c>
      <c r="M132" s="195">
        <v>6.6699999999999995E-2</v>
      </c>
      <c r="N132" s="320" t="s">
        <v>2214</v>
      </c>
    </row>
    <row r="133" spans="1:14" x14ac:dyDescent="0.25">
      <c r="A133" s="195">
        <v>202406</v>
      </c>
      <c r="B133" s="195">
        <v>202406</v>
      </c>
      <c r="C133" s="195">
        <v>32</v>
      </c>
      <c r="D133" s="196" t="s">
        <v>495</v>
      </c>
      <c r="E133" s="196" t="s">
        <v>633</v>
      </c>
      <c r="F133" s="195" t="str">
        <f t="shared" si="2"/>
        <v>397XX00000</v>
      </c>
      <c r="G133" s="195">
        <v>6.6699999999999995E-2</v>
      </c>
      <c r="H133" s="195">
        <v>0</v>
      </c>
      <c r="I133" s="195">
        <v>6.6699999999999995E-2</v>
      </c>
      <c r="J133" s="196" t="s">
        <v>0</v>
      </c>
      <c r="K133" s="195">
        <v>6.6699999999999995E-2</v>
      </c>
      <c r="L133" s="195">
        <v>0</v>
      </c>
      <c r="M133" s="195">
        <v>6.6699999999999995E-2</v>
      </c>
      <c r="N133" s="320" t="s">
        <v>2214</v>
      </c>
    </row>
    <row r="134" spans="1:14" x14ac:dyDescent="0.25">
      <c r="A134" s="195">
        <v>202406</v>
      </c>
      <c r="B134" s="195">
        <v>202406</v>
      </c>
      <c r="C134" s="195">
        <v>32</v>
      </c>
      <c r="D134" s="196" t="s">
        <v>495</v>
      </c>
      <c r="E134" s="196" t="s">
        <v>634</v>
      </c>
      <c r="F134" s="195" t="str">
        <f t="shared" si="2"/>
        <v>397XX00000</v>
      </c>
      <c r="G134" s="195">
        <v>6.6699999999999995E-2</v>
      </c>
      <c r="H134" s="195">
        <v>0</v>
      </c>
      <c r="I134" s="195">
        <v>6.6699999999999995E-2</v>
      </c>
      <c r="J134" s="196" t="s">
        <v>0</v>
      </c>
      <c r="K134" s="195">
        <v>6.6699999999999995E-2</v>
      </c>
      <c r="L134" s="195">
        <v>0</v>
      </c>
      <c r="M134" s="195">
        <v>6.6699999999999995E-2</v>
      </c>
      <c r="N134" s="320" t="s">
        <v>2214</v>
      </c>
    </row>
    <row r="135" spans="1:14" x14ac:dyDescent="0.25">
      <c r="A135" s="195">
        <v>202406</v>
      </c>
      <c r="B135" s="195">
        <v>202406</v>
      </c>
      <c r="C135" s="195">
        <v>32</v>
      </c>
      <c r="D135" s="196" t="s">
        <v>495</v>
      </c>
      <c r="E135" s="196" t="s">
        <v>635</v>
      </c>
      <c r="F135" s="195" t="str">
        <f t="shared" si="2"/>
        <v>398XX00000</v>
      </c>
      <c r="G135" s="195">
        <v>0.04</v>
      </c>
      <c r="H135" s="195">
        <v>0</v>
      </c>
      <c r="I135" s="195">
        <v>0.04</v>
      </c>
      <c r="J135" s="196" t="s">
        <v>0</v>
      </c>
      <c r="K135" s="195">
        <v>0.04</v>
      </c>
      <c r="L135" s="195">
        <v>0</v>
      </c>
      <c r="M135" s="195">
        <v>0.04</v>
      </c>
      <c r="N135" s="320" t="s">
        <v>2214</v>
      </c>
    </row>
    <row r="136" spans="1:14" x14ac:dyDescent="0.25">
      <c r="A136" s="195">
        <v>202406</v>
      </c>
      <c r="B136" s="195">
        <v>202406</v>
      </c>
      <c r="C136" s="195">
        <v>32</v>
      </c>
      <c r="D136" s="196" t="s">
        <v>495</v>
      </c>
      <c r="E136" s="196" t="s">
        <v>636</v>
      </c>
      <c r="F136" s="195" t="str">
        <f t="shared" si="2"/>
        <v>398XX00000</v>
      </c>
      <c r="G136" s="195">
        <v>0.04</v>
      </c>
      <c r="H136" s="195">
        <v>0</v>
      </c>
      <c r="I136" s="195">
        <v>0.04</v>
      </c>
      <c r="J136" s="196" t="s">
        <v>0</v>
      </c>
      <c r="K136" s="195">
        <v>0.04</v>
      </c>
      <c r="L136" s="195">
        <v>0</v>
      </c>
      <c r="M136" s="195">
        <v>0.04</v>
      </c>
      <c r="N136" s="320" t="s">
        <v>2214</v>
      </c>
    </row>
    <row r="137" spans="1:14" x14ac:dyDescent="0.25">
      <c r="A137" s="195">
        <v>202406</v>
      </c>
      <c r="B137" s="195">
        <v>202406</v>
      </c>
      <c r="C137" s="195">
        <v>32</v>
      </c>
      <c r="D137" s="196" t="s">
        <v>495</v>
      </c>
      <c r="E137" s="196" t="s">
        <v>637</v>
      </c>
      <c r="F137" s="195" t="str">
        <f t="shared" si="2"/>
        <v>398XX00000</v>
      </c>
      <c r="G137" s="195">
        <v>0.04</v>
      </c>
      <c r="H137" s="195">
        <v>0</v>
      </c>
      <c r="I137" s="195">
        <v>0.04</v>
      </c>
      <c r="J137" s="196" t="s">
        <v>0</v>
      </c>
      <c r="K137" s="195">
        <v>0.04</v>
      </c>
      <c r="L137" s="195">
        <v>0</v>
      </c>
      <c r="M137" s="195">
        <v>0.04</v>
      </c>
      <c r="N137" s="320" t="s">
        <v>2214</v>
      </c>
    </row>
    <row r="138" spans="1:14" x14ac:dyDescent="0.25">
      <c r="A138" s="195">
        <v>202406</v>
      </c>
      <c r="B138" s="195">
        <v>202406</v>
      </c>
      <c r="C138" s="195">
        <v>32</v>
      </c>
      <c r="D138" s="196" t="s">
        <v>495</v>
      </c>
      <c r="E138" s="196" t="s">
        <v>638</v>
      </c>
      <c r="F138" s="195" t="str">
        <f t="shared" si="2"/>
        <v>398XX00000</v>
      </c>
      <c r="G138" s="195">
        <v>0.04</v>
      </c>
      <c r="H138" s="195">
        <v>0</v>
      </c>
      <c r="I138" s="195">
        <v>0.04</v>
      </c>
      <c r="J138" s="196" t="s">
        <v>0</v>
      </c>
      <c r="K138" s="195">
        <v>0.04</v>
      </c>
      <c r="L138" s="195">
        <v>0</v>
      </c>
      <c r="M138" s="195">
        <v>0.04</v>
      </c>
      <c r="N138" s="320" t="s">
        <v>2214</v>
      </c>
    </row>
    <row r="139" spans="1:14" x14ac:dyDescent="0.25">
      <c r="A139" s="195">
        <v>202406</v>
      </c>
      <c r="B139" s="195">
        <v>202406</v>
      </c>
      <c r="C139" s="195">
        <v>32</v>
      </c>
      <c r="D139" s="196" t="s">
        <v>495</v>
      </c>
      <c r="E139" s="196" t="s">
        <v>639</v>
      </c>
      <c r="F139" s="195" t="str">
        <f t="shared" si="2"/>
        <v>398XX00000</v>
      </c>
      <c r="G139" s="195">
        <v>0.04</v>
      </c>
      <c r="H139" s="195">
        <v>0</v>
      </c>
      <c r="I139" s="195">
        <v>0.04</v>
      </c>
      <c r="J139" s="196" t="s">
        <v>0</v>
      </c>
      <c r="K139" s="195">
        <v>0.04</v>
      </c>
      <c r="L139" s="195">
        <v>0</v>
      </c>
      <c r="M139" s="195">
        <v>0.04</v>
      </c>
      <c r="N139" s="320" t="s">
        <v>2214</v>
      </c>
    </row>
    <row r="140" spans="1:14" x14ac:dyDescent="0.25">
      <c r="A140" s="195">
        <v>202406</v>
      </c>
      <c r="B140" s="195">
        <v>202406</v>
      </c>
      <c r="C140" s="195">
        <v>32</v>
      </c>
      <c r="D140" s="196" t="s">
        <v>495</v>
      </c>
      <c r="E140" s="196" t="s">
        <v>640</v>
      </c>
      <c r="F140" s="195" t="str">
        <f t="shared" si="2"/>
        <v>398XX00000</v>
      </c>
      <c r="G140" s="195">
        <v>0.04</v>
      </c>
      <c r="H140" s="195">
        <v>0</v>
      </c>
      <c r="I140" s="195">
        <v>0.04</v>
      </c>
      <c r="J140" s="196" t="s">
        <v>0</v>
      </c>
      <c r="K140" s="195">
        <v>0.04</v>
      </c>
      <c r="L140" s="195">
        <v>0</v>
      </c>
      <c r="M140" s="195">
        <v>0.04</v>
      </c>
      <c r="N140" s="320" t="s">
        <v>2214</v>
      </c>
    </row>
    <row r="141" spans="1:14" x14ac:dyDescent="0.25">
      <c r="A141" s="195">
        <v>202406</v>
      </c>
      <c r="B141" s="195">
        <v>202406</v>
      </c>
      <c r="C141" s="195">
        <v>32</v>
      </c>
      <c r="D141" s="196" t="s">
        <v>495</v>
      </c>
      <c r="E141" s="196" t="s">
        <v>641</v>
      </c>
      <c r="F141" s="195" t="str">
        <f t="shared" si="2"/>
        <v>398XX00000</v>
      </c>
      <c r="G141" s="195">
        <v>0.04</v>
      </c>
      <c r="H141" s="195">
        <v>0</v>
      </c>
      <c r="I141" s="195">
        <v>0.04</v>
      </c>
      <c r="J141" s="196" t="s">
        <v>0</v>
      </c>
      <c r="K141" s="195">
        <v>0.04</v>
      </c>
      <c r="L141" s="195">
        <v>0</v>
      </c>
      <c r="M141" s="195">
        <v>0.04</v>
      </c>
      <c r="N141" s="320" t="s">
        <v>2214</v>
      </c>
    </row>
    <row r="142" spans="1:14" x14ac:dyDescent="0.25">
      <c r="A142" s="195">
        <v>202406</v>
      </c>
      <c r="B142" s="195">
        <v>202406</v>
      </c>
      <c r="C142" s="195">
        <v>32</v>
      </c>
      <c r="D142" s="196" t="s">
        <v>495</v>
      </c>
      <c r="E142" s="196" t="s">
        <v>642</v>
      </c>
      <c r="F142" s="195" t="str">
        <f t="shared" si="2"/>
        <v>398XX00000</v>
      </c>
      <c r="G142" s="195">
        <v>0.04</v>
      </c>
      <c r="H142" s="195">
        <v>0</v>
      </c>
      <c r="I142" s="195">
        <v>0.04</v>
      </c>
      <c r="J142" s="196" t="s">
        <v>0</v>
      </c>
      <c r="K142" s="195">
        <v>0.04</v>
      </c>
      <c r="L142" s="195">
        <v>0</v>
      </c>
      <c r="M142" s="195">
        <v>0.04</v>
      </c>
      <c r="N142" s="320" t="s">
        <v>2214</v>
      </c>
    </row>
    <row r="143" spans="1:14" x14ac:dyDescent="0.25">
      <c r="A143" s="195">
        <v>202406</v>
      </c>
      <c r="B143" s="195">
        <v>202406</v>
      </c>
      <c r="C143" s="195">
        <v>32</v>
      </c>
      <c r="D143" s="196" t="s">
        <v>495</v>
      </c>
      <c r="E143" s="196" t="s">
        <v>643</v>
      </c>
      <c r="F143" s="195" t="str">
        <f t="shared" si="2"/>
        <v>398XX00000</v>
      </c>
      <c r="G143" s="195">
        <v>0.04</v>
      </c>
      <c r="H143" s="195">
        <v>0</v>
      </c>
      <c r="I143" s="195">
        <v>0.04</v>
      </c>
      <c r="J143" s="196" t="s">
        <v>0</v>
      </c>
      <c r="K143" s="195">
        <v>0.04</v>
      </c>
      <c r="L143" s="195">
        <v>0</v>
      </c>
      <c r="M143" s="195">
        <v>0.04</v>
      </c>
      <c r="N143" s="320" t="s">
        <v>2214</v>
      </c>
    </row>
    <row r="144" spans="1:14" x14ac:dyDescent="0.25">
      <c r="A144" s="195">
        <v>202406</v>
      </c>
      <c r="B144" s="195">
        <v>202406</v>
      </c>
      <c r="C144" s="195">
        <v>32</v>
      </c>
      <c r="D144" s="196" t="s">
        <v>495</v>
      </c>
      <c r="E144" s="196" t="s">
        <v>644</v>
      </c>
      <c r="F144" s="195" t="str">
        <f t="shared" ref="F144:F175" si="3">MID(E144,3,10)</f>
        <v>374LD00000</v>
      </c>
      <c r="G144" s="195">
        <v>0</v>
      </c>
      <c r="H144" s="195">
        <v>0</v>
      </c>
      <c r="I144" s="195">
        <v>0</v>
      </c>
      <c r="J144" s="196" t="s">
        <v>0</v>
      </c>
      <c r="K144" s="195">
        <v>0</v>
      </c>
      <c r="L144" s="195">
        <v>0</v>
      </c>
      <c r="M144" s="195">
        <v>0</v>
      </c>
    </row>
    <row r="145" spans="1:13" x14ac:dyDescent="0.25">
      <c r="A145" s="195">
        <v>202406</v>
      </c>
      <c r="B145" s="195">
        <v>202406</v>
      </c>
      <c r="C145" s="195">
        <v>32</v>
      </c>
      <c r="D145" s="196" t="s">
        <v>495</v>
      </c>
      <c r="E145" s="196" t="s">
        <v>645</v>
      </c>
      <c r="F145" s="195" t="str">
        <f t="shared" si="3"/>
        <v>302XX00000</v>
      </c>
      <c r="G145" s="195">
        <v>0.04</v>
      </c>
      <c r="H145" s="195">
        <v>0</v>
      </c>
      <c r="I145" s="195">
        <v>0.04</v>
      </c>
      <c r="J145" s="196" t="s">
        <v>0</v>
      </c>
      <c r="K145" s="195">
        <v>0.04</v>
      </c>
      <c r="L145" s="195">
        <v>0</v>
      </c>
      <c r="M145" s="195">
        <v>0.04</v>
      </c>
    </row>
    <row r="146" spans="1:13" x14ac:dyDescent="0.25">
      <c r="A146" s="195">
        <v>202406</v>
      </c>
      <c r="B146" s="195">
        <v>202406</v>
      </c>
      <c r="C146" s="195">
        <v>32</v>
      </c>
      <c r="D146" s="196" t="s">
        <v>495</v>
      </c>
      <c r="E146" s="196" t="s">
        <v>646</v>
      </c>
      <c r="F146" s="195" t="str">
        <f t="shared" si="3"/>
        <v>303XX00000</v>
      </c>
      <c r="G146" s="195">
        <v>6.6699999999999995E-2</v>
      </c>
      <c r="H146" s="195">
        <v>0</v>
      </c>
      <c r="I146" s="195">
        <v>6.6699999999999995E-2</v>
      </c>
      <c r="J146" s="196" t="s">
        <v>0</v>
      </c>
      <c r="K146" s="195">
        <v>6.6699999999999995E-2</v>
      </c>
      <c r="L146" s="195">
        <v>0</v>
      </c>
      <c r="M146" s="195">
        <v>6.6699999999999995E-2</v>
      </c>
    </row>
    <row r="147" spans="1:13" x14ac:dyDescent="0.25">
      <c r="A147" s="195">
        <v>202406</v>
      </c>
      <c r="B147" s="195">
        <v>202406</v>
      </c>
      <c r="C147" s="195">
        <v>32</v>
      </c>
      <c r="D147" s="196" t="s">
        <v>495</v>
      </c>
      <c r="E147" s="196" t="s">
        <v>647</v>
      </c>
      <c r="F147" s="195" t="str">
        <f t="shared" si="3"/>
        <v>365RW00000</v>
      </c>
      <c r="G147" s="195">
        <v>1.3899999999999999E-2</v>
      </c>
      <c r="H147" s="195">
        <v>0</v>
      </c>
      <c r="I147" s="195">
        <v>1.3899999999999999E-2</v>
      </c>
      <c r="J147" s="196" t="s">
        <v>0</v>
      </c>
      <c r="K147" s="195">
        <v>1.3899999999999999E-2</v>
      </c>
      <c r="L147" s="195">
        <v>0</v>
      </c>
      <c r="M147" s="195">
        <v>1.3899999999999999E-2</v>
      </c>
    </row>
    <row r="148" spans="1:13" x14ac:dyDescent="0.25">
      <c r="A148" s="195">
        <v>202406</v>
      </c>
      <c r="B148" s="195">
        <v>202406</v>
      </c>
      <c r="C148" s="195">
        <v>32</v>
      </c>
      <c r="D148" s="196" t="s">
        <v>495</v>
      </c>
      <c r="E148" s="196" t="s">
        <v>648</v>
      </c>
      <c r="F148" s="195" t="str">
        <f t="shared" si="3"/>
        <v>366XX00000</v>
      </c>
      <c r="G148" s="195">
        <v>1.52E-2</v>
      </c>
      <c r="H148" s="195">
        <v>0</v>
      </c>
      <c r="I148" s="195">
        <v>1.52E-2</v>
      </c>
      <c r="J148" s="196" t="s">
        <v>0</v>
      </c>
      <c r="K148" s="195">
        <v>1.52E-2</v>
      </c>
      <c r="L148" s="195">
        <v>0</v>
      </c>
      <c r="M148" s="195">
        <v>1.52E-2</v>
      </c>
    </row>
    <row r="149" spans="1:13" x14ac:dyDescent="0.25">
      <c r="A149" s="195">
        <v>202406</v>
      </c>
      <c r="B149" s="195">
        <v>202406</v>
      </c>
      <c r="C149" s="195">
        <v>32</v>
      </c>
      <c r="D149" s="196" t="s">
        <v>495</v>
      </c>
      <c r="E149" s="196" t="s">
        <v>649</v>
      </c>
      <c r="F149" s="195" t="str">
        <f t="shared" si="3"/>
        <v>367XX00000</v>
      </c>
      <c r="G149" s="195">
        <v>1.4E-2</v>
      </c>
      <c r="H149" s="195">
        <v>0</v>
      </c>
      <c r="I149" s="195">
        <v>1.4E-2</v>
      </c>
      <c r="J149" s="196" t="s">
        <v>0</v>
      </c>
      <c r="K149" s="195">
        <v>1.4E-2</v>
      </c>
      <c r="L149" s="195">
        <v>0</v>
      </c>
      <c r="M149" s="195">
        <v>1.4E-2</v>
      </c>
    </row>
    <row r="150" spans="1:13" x14ac:dyDescent="0.25">
      <c r="A150" s="195">
        <v>202406</v>
      </c>
      <c r="B150" s="195">
        <v>202406</v>
      </c>
      <c r="C150" s="195">
        <v>32</v>
      </c>
      <c r="D150" s="196" t="s">
        <v>495</v>
      </c>
      <c r="E150" s="196" t="s">
        <v>650</v>
      </c>
      <c r="F150" s="195" t="str">
        <f t="shared" si="3"/>
        <v>369XX00000</v>
      </c>
      <c r="G150" s="195">
        <v>1.47E-2</v>
      </c>
      <c r="H150" s="195">
        <v>0</v>
      </c>
      <c r="I150" s="195">
        <v>1.47E-2</v>
      </c>
      <c r="J150" s="196" t="s">
        <v>0</v>
      </c>
      <c r="K150" s="195">
        <v>1.47E-2</v>
      </c>
      <c r="L150" s="195">
        <v>0</v>
      </c>
      <c r="M150" s="195">
        <v>1.47E-2</v>
      </c>
    </row>
    <row r="151" spans="1:13" x14ac:dyDescent="0.25">
      <c r="A151" s="195">
        <v>202406</v>
      </c>
      <c r="B151" s="195">
        <v>202406</v>
      </c>
      <c r="C151" s="195">
        <v>32</v>
      </c>
      <c r="D151" s="196" t="s">
        <v>495</v>
      </c>
      <c r="E151" s="196" t="s">
        <v>651</v>
      </c>
      <c r="F151" s="195" t="str">
        <f t="shared" si="3"/>
        <v>371XX00000</v>
      </c>
      <c r="G151" s="195">
        <v>2.4E-2</v>
      </c>
      <c r="H151" s="195">
        <v>0</v>
      </c>
      <c r="I151" s="195">
        <v>2.4E-2</v>
      </c>
      <c r="J151" s="196" t="s">
        <v>0</v>
      </c>
      <c r="K151" s="195">
        <v>2.4E-2</v>
      </c>
      <c r="L151" s="195">
        <v>0</v>
      </c>
      <c r="M151" s="195">
        <v>2.4E-2</v>
      </c>
    </row>
    <row r="152" spans="1:13" x14ac:dyDescent="0.25">
      <c r="A152" s="195">
        <v>202406</v>
      </c>
      <c r="B152" s="195">
        <v>202406</v>
      </c>
      <c r="C152" s="195">
        <v>32</v>
      </c>
      <c r="D152" s="196" t="s">
        <v>495</v>
      </c>
      <c r="E152" s="196" t="s">
        <v>652</v>
      </c>
      <c r="F152" s="195" t="str">
        <f t="shared" si="3"/>
        <v>374ES00000</v>
      </c>
      <c r="G152" s="195">
        <v>1.7399999999999999E-2</v>
      </c>
      <c r="H152" s="195">
        <v>0</v>
      </c>
      <c r="I152" s="195">
        <v>1.7399999999999999E-2</v>
      </c>
      <c r="J152" s="196" t="s">
        <v>0</v>
      </c>
      <c r="K152" s="195">
        <v>1.7399999999999999E-2</v>
      </c>
      <c r="L152" s="195">
        <v>0</v>
      </c>
      <c r="M152" s="195">
        <v>1.7399999999999999E-2</v>
      </c>
    </row>
    <row r="153" spans="1:13" x14ac:dyDescent="0.25">
      <c r="A153" s="195">
        <v>202406</v>
      </c>
      <c r="B153" s="195">
        <v>202406</v>
      </c>
      <c r="C153" s="195">
        <v>32</v>
      </c>
      <c r="D153" s="196" t="s">
        <v>495</v>
      </c>
      <c r="E153" s="196" t="s">
        <v>653</v>
      </c>
      <c r="F153" s="195" t="str">
        <f t="shared" si="3"/>
        <v>374LD00000</v>
      </c>
      <c r="G153" s="195">
        <v>0</v>
      </c>
      <c r="H153" s="195">
        <v>0</v>
      </c>
      <c r="I153" s="195">
        <v>0</v>
      </c>
      <c r="J153" s="196" t="s">
        <v>0</v>
      </c>
      <c r="K153" s="195">
        <v>0</v>
      </c>
      <c r="L153" s="195">
        <v>0</v>
      </c>
      <c r="M153" s="195">
        <v>0</v>
      </c>
    </row>
    <row r="154" spans="1:13" x14ac:dyDescent="0.25">
      <c r="A154" s="195">
        <v>202406</v>
      </c>
      <c r="B154" s="195">
        <v>202406</v>
      </c>
      <c r="C154" s="195">
        <v>32</v>
      </c>
      <c r="D154" s="196" t="s">
        <v>495</v>
      </c>
      <c r="E154" s="196" t="s">
        <v>654</v>
      </c>
      <c r="F154" s="195" t="str">
        <f t="shared" si="3"/>
        <v>374RW00000</v>
      </c>
      <c r="G154" s="195">
        <v>1.04E-2</v>
      </c>
      <c r="H154" s="195">
        <v>0</v>
      </c>
      <c r="I154" s="195">
        <v>1.04E-2</v>
      </c>
      <c r="J154" s="196" t="s">
        <v>0</v>
      </c>
      <c r="K154" s="195">
        <v>1.04E-2</v>
      </c>
      <c r="L154" s="195">
        <v>0</v>
      </c>
      <c r="M154" s="195">
        <v>1.04E-2</v>
      </c>
    </row>
    <row r="155" spans="1:13" x14ac:dyDescent="0.25">
      <c r="A155" s="195">
        <v>202406</v>
      </c>
      <c r="B155" s="195">
        <v>202406</v>
      </c>
      <c r="C155" s="195">
        <v>32</v>
      </c>
      <c r="D155" s="196" t="s">
        <v>495</v>
      </c>
      <c r="E155" s="196" t="s">
        <v>655</v>
      </c>
      <c r="F155" s="195" t="str">
        <f t="shared" si="3"/>
        <v>374XX00000</v>
      </c>
      <c r="G155" s="195">
        <v>0</v>
      </c>
      <c r="H155" s="195">
        <v>0</v>
      </c>
      <c r="I155" s="195">
        <v>0</v>
      </c>
      <c r="J155" s="196" t="s">
        <v>0</v>
      </c>
      <c r="K155" s="195">
        <v>0</v>
      </c>
      <c r="L155" s="195">
        <v>0</v>
      </c>
      <c r="M155" s="195">
        <v>0</v>
      </c>
    </row>
    <row r="156" spans="1:13" x14ac:dyDescent="0.25">
      <c r="A156" s="195">
        <v>202406</v>
      </c>
      <c r="B156" s="195">
        <v>202406</v>
      </c>
      <c r="C156" s="195">
        <v>32</v>
      </c>
      <c r="D156" s="196" t="s">
        <v>495</v>
      </c>
      <c r="E156" s="196" t="s">
        <v>656</v>
      </c>
      <c r="F156" s="195" t="str">
        <f t="shared" si="3"/>
        <v>375XX00000</v>
      </c>
      <c r="G156" s="195">
        <v>1.9199999999999998E-2</v>
      </c>
      <c r="H156" s="195">
        <v>0</v>
      </c>
      <c r="I156" s="195">
        <v>1.9199999999999998E-2</v>
      </c>
      <c r="J156" s="196" t="s">
        <v>0</v>
      </c>
      <c r="K156" s="195">
        <v>1.9199999999999998E-2</v>
      </c>
      <c r="L156" s="195">
        <v>0</v>
      </c>
      <c r="M156" s="195">
        <v>1.9199999999999998E-2</v>
      </c>
    </row>
    <row r="157" spans="1:13" x14ac:dyDescent="0.25">
      <c r="A157" s="195">
        <v>202406</v>
      </c>
      <c r="B157" s="195">
        <v>202406</v>
      </c>
      <c r="C157" s="195">
        <v>32</v>
      </c>
      <c r="D157" s="196" t="s">
        <v>495</v>
      </c>
      <c r="E157" s="196" t="s">
        <v>657</v>
      </c>
      <c r="F157" s="195" t="str">
        <f t="shared" si="3"/>
        <v>376XX00000</v>
      </c>
      <c r="G157" s="195">
        <v>1.7399999999999999E-2</v>
      </c>
      <c r="H157" s="195">
        <v>0</v>
      </c>
      <c r="I157" s="195">
        <v>1.7399999999999999E-2</v>
      </c>
      <c r="J157" s="196" t="s">
        <v>0</v>
      </c>
      <c r="K157" s="195">
        <v>1.7399999999999999E-2</v>
      </c>
      <c r="L157" s="195">
        <v>0</v>
      </c>
      <c r="M157" s="195">
        <v>1.7399999999999999E-2</v>
      </c>
    </row>
    <row r="158" spans="1:13" x14ac:dyDescent="0.25">
      <c r="A158" s="195">
        <v>202406</v>
      </c>
      <c r="B158" s="195">
        <v>202406</v>
      </c>
      <c r="C158" s="195">
        <v>32</v>
      </c>
      <c r="D158" s="196" t="s">
        <v>495</v>
      </c>
      <c r="E158" s="196" t="s">
        <v>658</v>
      </c>
      <c r="F158" s="195" t="str">
        <f t="shared" si="3"/>
        <v>378XX00000</v>
      </c>
      <c r="G158" s="195">
        <v>2.4E-2</v>
      </c>
      <c r="H158" s="195">
        <v>0</v>
      </c>
      <c r="I158" s="195">
        <v>2.4E-2</v>
      </c>
      <c r="J158" s="196" t="s">
        <v>0</v>
      </c>
      <c r="K158" s="195">
        <v>2.4E-2</v>
      </c>
      <c r="L158" s="195">
        <v>0</v>
      </c>
      <c r="M158" s="195">
        <v>2.4E-2</v>
      </c>
    </row>
    <row r="159" spans="1:13" x14ac:dyDescent="0.25">
      <c r="A159" s="195">
        <v>202406</v>
      </c>
      <c r="B159" s="195">
        <v>202406</v>
      </c>
      <c r="C159" s="195">
        <v>32</v>
      </c>
      <c r="D159" s="196" t="s">
        <v>495</v>
      </c>
      <c r="E159" s="196" t="s">
        <v>659</v>
      </c>
      <c r="F159" s="195" t="str">
        <f t="shared" si="3"/>
        <v>379XX00000</v>
      </c>
      <c r="G159" s="195">
        <v>2.4E-2</v>
      </c>
      <c r="H159" s="195">
        <v>0</v>
      </c>
      <c r="I159" s="195">
        <v>2.4E-2</v>
      </c>
      <c r="J159" s="196" t="s">
        <v>0</v>
      </c>
      <c r="K159" s="195">
        <v>2.4E-2</v>
      </c>
      <c r="L159" s="195">
        <v>0</v>
      </c>
      <c r="M159" s="195">
        <v>2.4E-2</v>
      </c>
    </row>
    <row r="160" spans="1:13" x14ac:dyDescent="0.25">
      <c r="A160" s="195">
        <v>202406</v>
      </c>
      <c r="B160" s="195">
        <v>202406</v>
      </c>
      <c r="C160" s="195">
        <v>32</v>
      </c>
      <c r="D160" s="196" t="s">
        <v>495</v>
      </c>
      <c r="E160" s="196" t="s">
        <v>660</v>
      </c>
      <c r="F160" s="195" t="str">
        <f t="shared" si="3"/>
        <v>380XX00000</v>
      </c>
      <c r="G160" s="195">
        <v>1.9099999999999999E-2</v>
      </c>
      <c r="H160" s="195">
        <v>0</v>
      </c>
      <c r="I160" s="195">
        <v>1.9099999999999999E-2</v>
      </c>
      <c r="J160" s="196" t="s">
        <v>0</v>
      </c>
      <c r="K160" s="195">
        <v>1.9099999999999999E-2</v>
      </c>
      <c r="L160" s="195">
        <v>0</v>
      </c>
      <c r="M160" s="195">
        <v>1.9099999999999999E-2</v>
      </c>
    </row>
    <row r="161" spans="1:13" x14ac:dyDescent="0.25">
      <c r="A161" s="195">
        <v>202406</v>
      </c>
      <c r="B161" s="195">
        <v>202406</v>
      </c>
      <c r="C161" s="195">
        <v>32</v>
      </c>
      <c r="D161" s="196" t="s">
        <v>495</v>
      </c>
      <c r="E161" s="196" t="s">
        <v>661</v>
      </c>
      <c r="F161" s="195" t="str">
        <f t="shared" si="3"/>
        <v>381XX00000</v>
      </c>
      <c r="G161" s="195">
        <v>2.3599999999999999E-2</v>
      </c>
      <c r="H161" s="195">
        <v>0</v>
      </c>
      <c r="I161" s="195">
        <v>2.3599999999999999E-2</v>
      </c>
      <c r="J161" s="196" t="s">
        <v>0</v>
      </c>
      <c r="K161" s="195">
        <v>2.3599999999999999E-2</v>
      </c>
      <c r="L161" s="195">
        <v>0</v>
      </c>
      <c r="M161" s="195">
        <v>2.3599999999999999E-2</v>
      </c>
    </row>
    <row r="162" spans="1:13" x14ac:dyDescent="0.25">
      <c r="A162" s="195">
        <v>202406</v>
      </c>
      <c r="B162" s="195">
        <v>202406</v>
      </c>
      <c r="C162" s="195">
        <v>32</v>
      </c>
      <c r="D162" s="196" t="s">
        <v>495</v>
      </c>
      <c r="E162" s="196" t="s">
        <v>662</v>
      </c>
      <c r="F162" s="195" t="str">
        <f t="shared" si="3"/>
        <v>382XX00000</v>
      </c>
      <c r="G162" s="195">
        <v>2.3599999999999999E-2</v>
      </c>
      <c r="H162" s="195">
        <v>0</v>
      </c>
      <c r="I162" s="195">
        <v>2.3599999999999999E-2</v>
      </c>
      <c r="J162" s="196" t="s">
        <v>0</v>
      </c>
      <c r="K162" s="195">
        <v>2.3599999999999999E-2</v>
      </c>
      <c r="L162" s="195">
        <v>0</v>
      </c>
      <c r="M162" s="195">
        <v>2.3599999999999999E-2</v>
      </c>
    </row>
    <row r="163" spans="1:13" x14ac:dyDescent="0.25">
      <c r="A163" s="195">
        <v>202406</v>
      </c>
      <c r="B163" s="195">
        <v>202406</v>
      </c>
      <c r="C163" s="195">
        <v>32</v>
      </c>
      <c r="D163" s="196" t="s">
        <v>495</v>
      </c>
      <c r="E163" s="196" t="s">
        <v>663</v>
      </c>
      <c r="F163" s="195" t="str">
        <f t="shared" si="3"/>
        <v>383XX00000</v>
      </c>
      <c r="G163" s="195">
        <v>2.58E-2</v>
      </c>
      <c r="H163" s="195">
        <v>0</v>
      </c>
      <c r="I163" s="195">
        <v>2.58E-2</v>
      </c>
      <c r="J163" s="196" t="s">
        <v>0</v>
      </c>
      <c r="K163" s="195">
        <v>2.58E-2</v>
      </c>
      <c r="L163" s="195">
        <v>0</v>
      </c>
      <c r="M163" s="195">
        <v>2.58E-2</v>
      </c>
    </row>
    <row r="164" spans="1:13" x14ac:dyDescent="0.25">
      <c r="A164" s="195">
        <v>202406</v>
      </c>
      <c r="B164" s="195">
        <v>202406</v>
      </c>
      <c r="C164" s="195">
        <v>32</v>
      </c>
      <c r="D164" s="196" t="s">
        <v>495</v>
      </c>
      <c r="E164" s="196" t="s">
        <v>664</v>
      </c>
      <c r="F164" s="195" t="str">
        <f t="shared" si="3"/>
        <v>384XX00000</v>
      </c>
      <c r="G164" s="195">
        <v>2.76E-2</v>
      </c>
      <c r="H164" s="195">
        <v>0</v>
      </c>
      <c r="I164" s="195">
        <v>2.76E-2</v>
      </c>
      <c r="J164" s="196" t="s">
        <v>0</v>
      </c>
      <c r="K164" s="195">
        <v>2.76E-2</v>
      </c>
      <c r="L164" s="195">
        <v>0</v>
      </c>
      <c r="M164" s="195">
        <v>2.76E-2</v>
      </c>
    </row>
    <row r="165" spans="1:13" x14ac:dyDescent="0.25">
      <c r="A165" s="195">
        <v>202406</v>
      </c>
      <c r="B165" s="195">
        <v>202406</v>
      </c>
      <c r="C165" s="195">
        <v>32</v>
      </c>
      <c r="D165" s="196" t="s">
        <v>495</v>
      </c>
      <c r="E165" s="196" t="s">
        <v>665</v>
      </c>
      <c r="F165" s="195" t="str">
        <f t="shared" si="3"/>
        <v>385XX00000</v>
      </c>
      <c r="G165" s="195">
        <v>2.1100000000000001E-2</v>
      </c>
      <c r="H165" s="195">
        <v>0</v>
      </c>
      <c r="I165" s="195">
        <v>2.1100000000000001E-2</v>
      </c>
      <c r="J165" s="196" t="s">
        <v>0</v>
      </c>
      <c r="K165" s="195">
        <v>2.1100000000000001E-2</v>
      </c>
      <c r="L165" s="195">
        <v>0</v>
      </c>
      <c r="M165" s="195">
        <v>2.1100000000000001E-2</v>
      </c>
    </row>
    <row r="166" spans="1:13" x14ac:dyDescent="0.25">
      <c r="A166" s="195">
        <v>202406</v>
      </c>
      <c r="B166" s="195">
        <v>202406</v>
      </c>
      <c r="C166" s="195">
        <v>32</v>
      </c>
      <c r="D166" s="196" t="s">
        <v>495</v>
      </c>
      <c r="E166" s="196" t="s">
        <v>666</v>
      </c>
      <c r="F166" s="195" t="str">
        <f t="shared" si="3"/>
        <v>387XX00000</v>
      </c>
      <c r="G166" s="195">
        <v>3.0200000000000001E-2</v>
      </c>
      <c r="H166" s="195">
        <v>0</v>
      </c>
      <c r="I166" s="195">
        <v>3.0200000000000001E-2</v>
      </c>
      <c r="J166" s="196" t="s">
        <v>0</v>
      </c>
      <c r="K166" s="195">
        <v>3.0200000000000001E-2</v>
      </c>
      <c r="L166" s="195">
        <v>0</v>
      </c>
      <c r="M166" s="195">
        <v>3.0200000000000001E-2</v>
      </c>
    </row>
    <row r="167" spans="1:13" x14ac:dyDescent="0.25">
      <c r="A167" s="195">
        <v>202406</v>
      </c>
      <c r="B167" s="195">
        <v>202406</v>
      </c>
      <c r="C167" s="195">
        <v>32</v>
      </c>
      <c r="D167" s="196" t="s">
        <v>495</v>
      </c>
      <c r="E167" s="196" t="s">
        <v>667</v>
      </c>
      <c r="F167" s="195" t="str">
        <f t="shared" si="3"/>
        <v>389LD00000</v>
      </c>
      <c r="G167" s="195">
        <v>0</v>
      </c>
      <c r="H167" s="195">
        <v>0</v>
      </c>
      <c r="I167" s="195">
        <v>0</v>
      </c>
      <c r="J167" s="196" t="s">
        <v>0</v>
      </c>
      <c r="K167" s="195">
        <v>0</v>
      </c>
      <c r="L167" s="195">
        <v>0</v>
      </c>
      <c r="M167" s="195">
        <v>0</v>
      </c>
    </row>
    <row r="168" spans="1:13" x14ac:dyDescent="0.25">
      <c r="A168" s="195">
        <v>202406</v>
      </c>
      <c r="B168" s="195">
        <v>202406</v>
      </c>
      <c r="C168" s="195">
        <v>32</v>
      </c>
      <c r="D168" s="196" t="s">
        <v>495</v>
      </c>
      <c r="E168" s="196" t="s">
        <v>668</v>
      </c>
      <c r="F168" s="195" t="str">
        <f t="shared" si="3"/>
        <v>389RW00000</v>
      </c>
      <c r="G168" s="195">
        <v>4.9299999999999997E-2</v>
      </c>
      <c r="H168" s="195">
        <v>0</v>
      </c>
      <c r="I168" s="195">
        <v>4.9299999999999997E-2</v>
      </c>
      <c r="J168" s="196" t="s">
        <v>0</v>
      </c>
      <c r="K168" s="195">
        <v>4.9299999999999997E-2</v>
      </c>
      <c r="L168" s="195">
        <v>0</v>
      </c>
      <c r="M168" s="195">
        <v>4.9299999999999997E-2</v>
      </c>
    </row>
    <row r="169" spans="1:13" x14ac:dyDescent="0.25">
      <c r="A169" s="195">
        <v>202406</v>
      </c>
      <c r="B169" s="195">
        <v>202406</v>
      </c>
      <c r="C169" s="195">
        <v>32</v>
      </c>
      <c r="D169" s="196" t="s">
        <v>495</v>
      </c>
      <c r="E169" s="196" t="s">
        <v>669</v>
      </c>
      <c r="F169" s="195" t="str">
        <f t="shared" si="3"/>
        <v>390XX00000</v>
      </c>
      <c r="G169" s="195">
        <v>3.6299999999999999E-2</v>
      </c>
      <c r="H169" s="195">
        <v>0</v>
      </c>
      <c r="I169" s="195">
        <v>3.6299999999999999E-2</v>
      </c>
      <c r="J169" s="196" t="s">
        <v>0</v>
      </c>
      <c r="K169" s="195">
        <v>3.6299999999999999E-2</v>
      </c>
      <c r="L169" s="195">
        <v>0</v>
      </c>
      <c r="M169" s="195">
        <v>3.6299999999999999E-2</v>
      </c>
    </row>
    <row r="170" spans="1:13" x14ac:dyDescent="0.25">
      <c r="A170" s="195">
        <v>202406</v>
      </c>
      <c r="B170" s="195">
        <v>202406</v>
      </c>
      <c r="C170" s="195">
        <v>32</v>
      </c>
      <c r="D170" s="196" t="s">
        <v>495</v>
      </c>
      <c r="E170" s="196" t="s">
        <v>670</v>
      </c>
      <c r="F170" s="195" t="str">
        <f t="shared" si="3"/>
        <v>391OE00000</v>
      </c>
      <c r="G170" s="195">
        <v>4.5499999999999999E-2</v>
      </c>
      <c r="H170" s="195">
        <v>0</v>
      </c>
      <c r="I170" s="195">
        <v>4.5499999999999999E-2</v>
      </c>
      <c r="J170" s="196" t="s">
        <v>0</v>
      </c>
      <c r="K170" s="195">
        <v>4.5499999999999999E-2</v>
      </c>
      <c r="L170" s="195">
        <v>0</v>
      </c>
      <c r="M170" s="195">
        <v>4.5499999999999999E-2</v>
      </c>
    </row>
    <row r="171" spans="1:13" x14ac:dyDescent="0.25">
      <c r="A171" s="195">
        <v>202406</v>
      </c>
      <c r="B171" s="195">
        <v>202406</v>
      </c>
      <c r="C171" s="195">
        <v>32</v>
      </c>
      <c r="D171" s="196" t="s">
        <v>495</v>
      </c>
      <c r="E171" s="196" t="s">
        <v>671</v>
      </c>
      <c r="F171" s="195" t="str">
        <f t="shared" si="3"/>
        <v>393XX00000</v>
      </c>
      <c r="G171" s="195">
        <v>2.86E-2</v>
      </c>
      <c r="H171" s="195">
        <v>0</v>
      </c>
      <c r="I171" s="195">
        <v>2.86E-2</v>
      </c>
      <c r="J171" s="196" t="s">
        <v>0</v>
      </c>
      <c r="K171" s="195">
        <v>2.86E-2</v>
      </c>
      <c r="L171" s="195">
        <v>0</v>
      </c>
      <c r="M171" s="195">
        <v>2.86E-2</v>
      </c>
    </row>
    <row r="172" spans="1:13" x14ac:dyDescent="0.25">
      <c r="A172" s="195">
        <v>202406</v>
      </c>
      <c r="B172" s="195">
        <v>202406</v>
      </c>
      <c r="C172" s="195">
        <v>32</v>
      </c>
      <c r="D172" s="196" t="s">
        <v>495</v>
      </c>
      <c r="E172" s="196" t="s">
        <v>672</v>
      </c>
      <c r="F172" s="195" t="str">
        <f t="shared" si="3"/>
        <v>394XX00000</v>
      </c>
      <c r="G172" s="195">
        <v>0.04</v>
      </c>
      <c r="H172" s="195">
        <v>0</v>
      </c>
      <c r="I172" s="195">
        <v>0.04</v>
      </c>
      <c r="J172" s="196" t="s">
        <v>0</v>
      </c>
      <c r="K172" s="195">
        <v>0.04</v>
      </c>
      <c r="L172" s="195">
        <v>0</v>
      </c>
      <c r="M172" s="195">
        <v>0.04</v>
      </c>
    </row>
    <row r="173" spans="1:13" x14ac:dyDescent="0.25">
      <c r="A173" s="195">
        <v>202406</v>
      </c>
      <c r="B173" s="195">
        <v>202406</v>
      </c>
      <c r="C173" s="195">
        <v>32</v>
      </c>
      <c r="D173" s="196" t="s">
        <v>495</v>
      </c>
      <c r="E173" s="196" t="s">
        <v>673</v>
      </c>
      <c r="F173" s="195" t="str">
        <f t="shared" si="3"/>
        <v>396XX00000</v>
      </c>
      <c r="G173" s="195">
        <v>4.4900000000000002E-2</v>
      </c>
      <c r="H173" s="195">
        <v>0</v>
      </c>
      <c r="I173" s="195">
        <v>4.4900000000000002E-2</v>
      </c>
      <c r="J173" s="196" t="s">
        <v>0</v>
      </c>
      <c r="K173" s="195">
        <v>4.4900000000000002E-2</v>
      </c>
      <c r="L173" s="195">
        <v>0</v>
      </c>
      <c r="M173" s="195">
        <v>4.4900000000000002E-2</v>
      </c>
    </row>
    <row r="174" spans="1:13" x14ac:dyDescent="0.25">
      <c r="A174" s="195">
        <v>202406</v>
      </c>
      <c r="B174" s="195">
        <v>202406</v>
      </c>
      <c r="C174" s="195">
        <v>32</v>
      </c>
      <c r="D174" s="196" t="s">
        <v>495</v>
      </c>
      <c r="E174" s="196" t="s">
        <v>674</v>
      </c>
      <c r="F174" s="195" t="str">
        <f t="shared" si="3"/>
        <v>398XX00000</v>
      </c>
      <c r="G174" s="195">
        <v>0.04</v>
      </c>
      <c r="H174" s="195">
        <v>0</v>
      </c>
      <c r="I174" s="195">
        <v>0.04</v>
      </c>
      <c r="J174" s="196" t="s">
        <v>0</v>
      </c>
      <c r="K174" s="195">
        <v>0.04</v>
      </c>
      <c r="L174" s="195">
        <v>0</v>
      </c>
      <c r="M174" s="195">
        <v>0.04</v>
      </c>
    </row>
    <row r="175" spans="1:13" x14ac:dyDescent="0.25">
      <c r="A175" s="195">
        <v>202406</v>
      </c>
      <c r="B175" s="195">
        <v>202406</v>
      </c>
      <c r="C175" s="195">
        <v>32</v>
      </c>
      <c r="D175" s="196" t="s">
        <v>495</v>
      </c>
      <c r="E175" s="196" t="s">
        <v>675</v>
      </c>
      <c r="F175" s="195" t="str">
        <f t="shared" si="3"/>
        <v>389LDPRESC</v>
      </c>
      <c r="G175" s="195">
        <v>0</v>
      </c>
      <c r="H175" s="195">
        <v>0</v>
      </c>
      <c r="I175" s="195">
        <v>0</v>
      </c>
      <c r="J175" s="196" t="s">
        <v>0</v>
      </c>
      <c r="K175" s="195">
        <v>0</v>
      </c>
      <c r="L175" s="195">
        <v>0</v>
      </c>
      <c r="M175" s="195">
        <v>0</v>
      </c>
    </row>
  </sheetData>
  <autoFilter ref="A6:I175" xr:uid="{00000000-0001-0000-0C00-000000000000}"/>
  <pageMargins left="0.7" right="0.7" top="0.75" bottom="0.75" header="0.3" footer="0.3"/>
  <pageSetup scale="57" fitToHeight="0" orientation="portrait" r:id="rId1"/>
  <headerFooter scaleWithDoc="0">
    <oddFooter>&amp;L&amp;"Arial,Regular"&amp;10&amp;F
&amp;A&amp;R&amp;"Arial,Regular"&amp;10&amp;P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>
    <tabColor rgb="FFFFFF00"/>
  </sheetPr>
  <dimension ref="A1:D294"/>
  <sheetViews>
    <sheetView showGridLines="0" workbookViewId="0">
      <selection sqref="A1:D1048576"/>
    </sheetView>
  </sheetViews>
  <sheetFormatPr defaultColWidth="9.140625" defaultRowHeight="15" x14ac:dyDescent="0.25"/>
  <cols>
    <col min="1" max="1" width="30.5703125" customWidth="1"/>
    <col min="2" max="2" width="37" customWidth="1"/>
    <col min="3" max="3" width="16.42578125" customWidth="1"/>
    <col min="4" max="4" width="18.28515625" customWidth="1"/>
    <col min="5" max="5" width="28.5703125" style="4" customWidth="1"/>
    <col min="6" max="8" width="3.42578125" style="4" customWidth="1"/>
    <col min="9" max="16384" width="9.140625" style="4"/>
  </cols>
  <sheetData>
    <row r="1" spans="1:4" x14ac:dyDescent="0.25">
      <c r="A1" s="211" t="s">
        <v>76</v>
      </c>
    </row>
    <row r="2" spans="1:4" x14ac:dyDescent="0.25">
      <c r="A2" s="211" t="s">
        <v>77</v>
      </c>
    </row>
    <row r="3" spans="1:4" ht="15.75" thickBot="1" x14ac:dyDescent="0.3">
      <c r="A3" s="212" t="s">
        <v>2627</v>
      </c>
    </row>
    <row r="5" spans="1:4" x14ac:dyDescent="0.25">
      <c r="A5" s="1"/>
      <c r="B5" s="2" t="s">
        <v>677</v>
      </c>
    </row>
    <row r="6" spans="1:4" x14ac:dyDescent="0.25">
      <c r="A6" s="407" t="s">
        <v>1</v>
      </c>
      <c r="B6" s="2" t="s">
        <v>678</v>
      </c>
    </row>
    <row r="7" spans="1:4" x14ac:dyDescent="0.25">
      <c r="A7" s="1" t="s">
        <v>0</v>
      </c>
    </row>
    <row r="8" spans="1:4" x14ac:dyDescent="0.25">
      <c r="A8" s="408" t="s">
        <v>78</v>
      </c>
      <c r="B8" s="408" t="s">
        <v>79</v>
      </c>
      <c r="C8" s="408" t="s">
        <v>1774</v>
      </c>
      <c r="D8" s="409" t="s">
        <v>80</v>
      </c>
    </row>
    <row r="9" spans="1:4" x14ac:dyDescent="0.25">
      <c r="A9" s="410" t="s">
        <v>679</v>
      </c>
      <c r="B9" s="410" t="s">
        <v>680</v>
      </c>
      <c r="C9" s="410" t="s">
        <v>1779</v>
      </c>
      <c r="D9" s="411" t="s">
        <v>681</v>
      </c>
    </row>
    <row r="10" spans="1:4" x14ac:dyDescent="0.25">
      <c r="A10" s="410" t="s">
        <v>682</v>
      </c>
      <c r="B10" s="410" t="s">
        <v>683</v>
      </c>
      <c r="C10" s="410" t="s">
        <v>1778</v>
      </c>
      <c r="D10" s="411" t="s">
        <v>684</v>
      </c>
    </row>
    <row r="11" spans="1:4" x14ac:dyDescent="0.25">
      <c r="A11" s="410" t="s">
        <v>685</v>
      </c>
      <c r="B11" s="410" t="s">
        <v>686</v>
      </c>
      <c r="C11" s="410" t="s">
        <v>1779</v>
      </c>
      <c r="D11" s="411" t="s">
        <v>687</v>
      </c>
    </row>
    <row r="12" spans="1:4" x14ac:dyDescent="0.25">
      <c r="A12" s="410" t="s">
        <v>688</v>
      </c>
      <c r="B12" s="410" t="s">
        <v>689</v>
      </c>
      <c r="C12" s="410" t="s">
        <v>1779</v>
      </c>
      <c r="D12" s="411" t="s">
        <v>690</v>
      </c>
    </row>
    <row r="13" spans="1:4" x14ac:dyDescent="0.25">
      <c r="A13" s="410" t="s">
        <v>691</v>
      </c>
      <c r="B13" s="410" t="s">
        <v>692</v>
      </c>
      <c r="C13" s="410" t="s">
        <v>1779</v>
      </c>
      <c r="D13" s="411" t="s">
        <v>690</v>
      </c>
    </row>
    <row r="14" spans="1:4" x14ac:dyDescent="0.25">
      <c r="A14" s="410" t="s">
        <v>693</v>
      </c>
      <c r="B14" s="410" t="s">
        <v>694</v>
      </c>
      <c r="C14" s="410" t="s">
        <v>1777</v>
      </c>
      <c r="D14" s="411" t="s">
        <v>695</v>
      </c>
    </row>
    <row r="15" spans="1:4" x14ac:dyDescent="0.25">
      <c r="A15" s="410" t="s">
        <v>696</v>
      </c>
      <c r="B15" s="410" t="s">
        <v>697</v>
      </c>
      <c r="C15" s="410" t="s">
        <v>1777</v>
      </c>
      <c r="D15" s="411" t="s">
        <v>695</v>
      </c>
    </row>
    <row r="16" spans="1:4" x14ac:dyDescent="0.25">
      <c r="A16" s="410" t="s">
        <v>698</v>
      </c>
      <c r="B16" s="410" t="s">
        <v>699</v>
      </c>
      <c r="C16" s="410" t="s">
        <v>1777</v>
      </c>
      <c r="D16" s="411" t="s">
        <v>695</v>
      </c>
    </row>
    <row r="17" spans="1:4" x14ac:dyDescent="0.25">
      <c r="A17" s="410" t="s">
        <v>700</v>
      </c>
      <c r="B17" s="410" t="s">
        <v>701</v>
      </c>
      <c r="C17" s="410" t="s">
        <v>1777</v>
      </c>
      <c r="D17" s="411" t="s">
        <v>695</v>
      </c>
    </row>
    <row r="18" spans="1:4" x14ac:dyDescent="0.25">
      <c r="A18" s="410" t="s">
        <v>702</v>
      </c>
      <c r="B18" s="410" t="s">
        <v>703</v>
      </c>
      <c r="C18" s="410" t="s">
        <v>1778</v>
      </c>
      <c r="D18" s="411" t="s">
        <v>704</v>
      </c>
    </row>
    <row r="19" spans="1:4" x14ac:dyDescent="0.25">
      <c r="A19" s="410" t="s">
        <v>705</v>
      </c>
      <c r="B19" s="410" t="s">
        <v>706</v>
      </c>
      <c r="C19" s="410" t="s">
        <v>1778</v>
      </c>
      <c r="D19" s="411" t="s">
        <v>695</v>
      </c>
    </row>
    <row r="20" spans="1:4" x14ac:dyDescent="0.25">
      <c r="A20" s="410" t="s">
        <v>707</v>
      </c>
      <c r="B20" s="410" t="s">
        <v>708</v>
      </c>
      <c r="C20" s="410" t="s">
        <v>1777</v>
      </c>
      <c r="D20" s="411" t="s">
        <v>709</v>
      </c>
    </row>
    <row r="21" spans="1:4" x14ac:dyDescent="0.25">
      <c r="A21" s="410" t="s">
        <v>710</v>
      </c>
      <c r="B21" s="410" t="s">
        <v>711</v>
      </c>
      <c r="C21" s="410" t="s">
        <v>1779</v>
      </c>
      <c r="D21" s="411" t="s">
        <v>695</v>
      </c>
    </row>
    <row r="22" spans="1:4" x14ac:dyDescent="0.25">
      <c r="A22" s="410" t="s">
        <v>712</v>
      </c>
      <c r="B22" s="410" t="s">
        <v>713</v>
      </c>
      <c r="C22" s="410" t="s">
        <v>1777</v>
      </c>
      <c r="D22" s="411" t="s">
        <v>695</v>
      </c>
    </row>
    <row r="23" spans="1:4" x14ac:dyDescent="0.25">
      <c r="A23" s="410" t="s">
        <v>714</v>
      </c>
      <c r="B23" s="410" t="s">
        <v>715</v>
      </c>
      <c r="C23" s="410" t="s">
        <v>1777</v>
      </c>
      <c r="D23" s="411" t="s">
        <v>695</v>
      </c>
    </row>
    <row r="24" spans="1:4" x14ac:dyDescent="0.25">
      <c r="A24" s="410" t="s">
        <v>716</v>
      </c>
      <c r="B24" s="410" t="s">
        <v>717</v>
      </c>
      <c r="C24" s="410" t="s">
        <v>1779</v>
      </c>
      <c r="D24" s="411" t="s">
        <v>704</v>
      </c>
    </row>
    <row r="25" spans="1:4" x14ac:dyDescent="0.25">
      <c r="A25" s="410" t="s">
        <v>2624</v>
      </c>
      <c r="B25" s="410" t="s">
        <v>2552</v>
      </c>
      <c r="C25" s="410" t="s">
        <v>1779</v>
      </c>
      <c r="D25" s="411" t="s">
        <v>704</v>
      </c>
    </row>
    <row r="26" spans="1:4" x14ac:dyDescent="0.25">
      <c r="A26" s="410" t="s">
        <v>718</v>
      </c>
      <c r="B26" s="410" t="s">
        <v>719</v>
      </c>
      <c r="C26" s="410" t="s">
        <v>1778</v>
      </c>
      <c r="D26" s="411" t="s">
        <v>681</v>
      </c>
    </row>
    <row r="27" spans="1:4" x14ac:dyDescent="0.25">
      <c r="A27" s="410" t="s">
        <v>720</v>
      </c>
      <c r="B27" s="410" t="s">
        <v>721</v>
      </c>
      <c r="C27" s="410" t="s">
        <v>1778</v>
      </c>
      <c r="D27" s="411" t="s">
        <v>681</v>
      </c>
    </row>
    <row r="28" spans="1:4" x14ac:dyDescent="0.25">
      <c r="A28" s="410" t="s">
        <v>722</v>
      </c>
      <c r="B28" s="410" t="s">
        <v>723</v>
      </c>
      <c r="C28" s="410" t="s">
        <v>1778</v>
      </c>
      <c r="D28" s="411" t="s">
        <v>681</v>
      </c>
    </row>
    <row r="29" spans="1:4" x14ac:dyDescent="0.25">
      <c r="A29" s="410" t="s">
        <v>724</v>
      </c>
      <c r="B29" s="410" t="s">
        <v>725</v>
      </c>
      <c r="C29" s="410" t="s">
        <v>1778</v>
      </c>
      <c r="D29" s="411" t="s">
        <v>681</v>
      </c>
    </row>
    <row r="30" spans="1:4" x14ac:dyDescent="0.25">
      <c r="A30" s="410" t="s">
        <v>726</v>
      </c>
      <c r="B30" s="410" t="s">
        <v>727</v>
      </c>
      <c r="C30" s="410" t="s">
        <v>1779</v>
      </c>
      <c r="D30" s="411" t="s">
        <v>695</v>
      </c>
    </row>
    <row r="31" spans="1:4" x14ac:dyDescent="0.25">
      <c r="A31" s="410" t="s">
        <v>728</v>
      </c>
      <c r="B31" s="410" t="s">
        <v>729</v>
      </c>
      <c r="C31" s="410" t="s">
        <v>1779</v>
      </c>
      <c r="D31" s="411" t="s">
        <v>730</v>
      </c>
    </row>
    <row r="32" spans="1:4" x14ac:dyDescent="0.25">
      <c r="A32" s="410" t="s">
        <v>731</v>
      </c>
      <c r="B32" s="410" t="s">
        <v>732</v>
      </c>
      <c r="C32" s="410" t="s">
        <v>1777</v>
      </c>
      <c r="D32" s="411" t="s">
        <v>733</v>
      </c>
    </row>
    <row r="33" spans="1:4" x14ac:dyDescent="0.25">
      <c r="A33" s="410" t="s">
        <v>734</v>
      </c>
      <c r="B33" s="410" t="s">
        <v>735</v>
      </c>
      <c r="C33" s="410" t="s">
        <v>1777</v>
      </c>
      <c r="D33" s="411" t="s">
        <v>733</v>
      </c>
    </row>
    <row r="34" spans="1:4" x14ac:dyDescent="0.25">
      <c r="A34" s="410" t="s">
        <v>736</v>
      </c>
      <c r="B34" s="410" t="s">
        <v>737</v>
      </c>
      <c r="C34" s="410" t="s">
        <v>1777</v>
      </c>
      <c r="D34" s="411" t="s">
        <v>738</v>
      </c>
    </row>
    <row r="35" spans="1:4" x14ac:dyDescent="0.25">
      <c r="A35" s="410" t="s">
        <v>739</v>
      </c>
      <c r="B35" s="410" t="s">
        <v>740</v>
      </c>
      <c r="C35" s="410" t="s">
        <v>1777</v>
      </c>
      <c r="D35" s="411" t="s">
        <v>738</v>
      </c>
    </row>
    <row r="36" spans="1:4" x14ac:dyDescent="0.25">
      <c r="A36" s="410" t="s">
        <v>741</v>
      </c>
      <c r="B36" s="410" t="s">
        <v>742</v>
      </c>
      <c r="C36" s="410" t="s">
        <v>1779</v>
      </c>
      <c r="D36" s="411" t="s">
        <v>743</v>
      </c>
    </row>
    <row r="37" spans="1:4" x14ac:dyDescent="0.25">
      <c r="A37" s="410" t="s">
        <v>744</v>
      </c>
      <c r="B37" s="410" t="s">
        <v>745</v>
      </c>
      <c r="C37" s="410" t="s">
        <v>1778</v>
      </c>
      <c r="D37" s="411" t="s">
        <v>743</v>
      </c>
    </row>
    <row r="38" spans="1:4" x14ac:dyDescent="0.25">
      <c r="A38" s="410" t="s">
        <v>2628</v>
      </c>
      <c r="B38" s="410" t="s">
        <v>2629</v>
      </c>
      <c r="C38" s="410" t="s">
        <v>1779</v>
      </c>
      <c r="D38" s="411" t="s">
        <v>695</v>
      </c>
    </row>
    <row r="39" spans="1:4" x14ac:dyDescent="0.25">
      <c r="A39" s="410" t="s">
        <v>746</v>
      </c>
      <c r="B39" s="410" t="s">
        <v>747</v>
      </c>
      <c r="C39" s="410" t="s">
        <v>1777</v>
      </c>
      <c r="D39" s="411" t="s">
        <v>709</v>
      </c>
    </row>
    <row r="40" spans="1:4" x14ac:dyDescent="0.25">
      <c r="A40" s="410" t="s">
        <v>748</v>
      </c>
      <c r="B40" s="410" t="s">
        <v>749</v>
      </c>
      <c r="C40" s="410" t="s">
        <v>1777</v>
      </c>
      <c r="D40" s="411" t="s">
        <v>733</v>
      </c>
    </row>
    <row r="41" spans="1:4" x14ac:dyDescent="0.25">
      <c r="A41" s="410" t="s">
        <v>750</v>
      </c>
      <c r="B41" s="410" t="s">
        <v>751</v>
      </c>
      <c r="C41" s="410" t="s">
        <v>1779</v>
      </c>
      <c r="D41" s="411" t="s">
        <v>709</v>
      </c>
    </row>
    <row r="42" spans="1:4" x14ac:dyDescent="0.25">
      <c r="A42" s="410" t="s">
        <v>2186</v>
      </c>
      <c r="B42" s="410" t="s">
        <v>2187</v>
      </c>
      <c r="C42" s="410" t="s">
        <v>1778</v>
      </c>
      <c r="D42" s="411" t="s">
        <v>704</v>
      </c>
    </row>
    <row r="43" spans="1:4" x14ac:dyDescent="0.25">
      <c r="A43" s="410" t="s">
        <v>752</v>
      </c>
      <c r="B43" s="410" t="s">
        <v>753</v>
      </c>
      <c r="C43" s="410" t="s">
        <v>1779</v>
      </c>
      <c r="D43" s="411" t="s">
        <v>684</v>
      </c>
    </row>
    <row r="44" spans="1:4" x14ac:dyDescent="0.25">
      <c r="A44" s="410" t="s">
        <v>754</v>
      </c>
      <c r="B44" s="410" t="s">
        <v>755</v>
      </c>
      <c r="C44" s="410" t="s">
        <v>1775</v>
      </c>
      <c r="D44" s="411" t="s">
        <v>684</v>
      </c>
    </row>
    <row r="45" spans="1:4" x14ac:dyDescent="0.25">
      <c r="A45" s="410" t="s">
        <v>756</v>
      </c>
      <c r="B45" s="410" t="s">
        <v>757</v>
      </c>
      <c r="C45" s="410" t="s">
        <v>1779</v>
      </c>
      <c r="D45" s="411" t="s">
        <v>758</v>
      </c>
    </row>
    <row r="46" spans="1:4" x14ac:dyDescent="0.25">
      <c r="A46" s="410" t="s">
        <v>759</v>
      </c>
      <c r="B46" s="410" t="s">
        <v>760</v>
      </c>
      <c r="C46" s="410" t="s">
        <v>1779</v>
      </c>
      <c r="D46" s="411" t="s">
        <v>684</v>
      </c>
    </row>
    <row r="47" spans="1:4" x14ac:dyDescent="0.25">
      <c r="A47" s="410" t="s">
        <v>761</v>
      </c>
      <c r="B47" s="410" t="s">
        <v>762</v>
      </c>
      <c r="C47" s="410" t="s">
        <v>1779</v>
      </c>
      <c r="D47" s="411" t="s">
        <v>684</v>
      </c>
    </row>
    <row r="48" spans="1:4" x14ac:dyDescent="0.25">
      <c r="A48" s="410" t="s">
        <v>763</v>
      </c>
      <c r="B48" s="410" t="s">
        <v>764</v>
      </c>
      <c r="C48" s="410" t="s">
        <v>1779</v>
      </c>
      <c r="D48" s="411" t="s">
        <v>856</v>
      </c>
    </row>
    <row r="49" spans="1:4" x14ac:dyDescent="0.25">
      <c r="A49" s="410" t="s">
        <v>765</v>
      </c>
      <c r="B49" s="410" t="s">
        <v>766</v>
      </c>
      <c r="C49" s="410" t="s">
        <v>1779</v>
      </c>
      <c r="D49" s="411" t="s">
        <v>695</v>
      </c>
    </row>
    <row r="50" spans="1:4" x14ac:dyDescent="0.25">
      <c r="A50" s="410" t="s">
        <v>767</v>
      </c>
      <c r="B50" s="410" t="s">
        <v>768</v>
      </c>
      <c r="C50" s="410" t="s">
        <v>1778</v>
      </c>
      <c r="D50" s="411" t="s">
        <v>684</v>
      </c>
    </row>
    <row r="51" spans="1:4" x14ac:dyDescent="0.25">
      <c r="A51" s="410" t="s">
        <v>769</v>
      </c>
      <c r="B51" s="410" t="s">
        <v>770</v>
      </c>
      <c r="C51" s="410" t="s">
        <v>1778</v>
      </c>
      <c r="D51" s="411" t="s">
        <v>684</v>
      </c>
    </row>
    <row r="52" spans="1:4" x14ac:dyDescent="0.25">
      <c r="A52" s="410" t="s">
        <v>771</v>
      </c>
      <c r="B52" s="410" t="s">
        <v>772</v>
      </c>
      <c r="C52" s="410" t="s">
        <v>1778</v>
      </c>
      <c r="D52" s="411" t="s">
        <v>773</v>
      </c>
    </row>
    <row r="53" spans="1:4" x14ac:dyDescent="0.25">
      <c r="A53" s="410" t="s">
        <v>774</v>
      </c>
      <c r="B53" s="410" t="s">
        <v>775</v>
      </c>
      <c r="C53" s="410" t="s">
        <v>1779</v>
      </c>
      <c r="D53" s="411" t="s">
        <v>684</v>
      </c>
    </row>
    <row r="54" spans="1:4" x14ac:dyDescent="0.25">
      <c r="A54" s="410" t="s">
        <v>776</v>
      </c>
      <c r="B54" s="410" t="s">
        <v>777</v>
      </c>
      <c r="C54" s="410" t="s">
        <v>1779</v>
      </c>
      <c r="D54" s="411" t="s">
        <v>778</v>
      </c>
    </row>
    <row r="55" spans="1:4" x14ac:dyDescent="0.25">
      <c r="A55" s="410" t="s">
        <v>779</v>
      </c>
      <c r="B55" s="410" t="s">
        <v>780</v>
      </c>
      <c r="C55" s="410" t="s">
        <v>1779</v>
      </c>
      <c r="D55" s="411" t="s">
        <v>781</v>
      </c>
    </row>
    <row r="56" spans="1:4" x14ac:dyDescent="0.25">
      <c r="A56" s="410" t="s">
        <v>782</v>
      </c>
      <c r="B56" s="410" t="s">
        <v>783</v>
      </c>
      <c r="C56" s="410" t="s">
        <v>1777</v>
      </c>
      <c r="D56" s="411" t="s">
        <v>758</v>
      </c>
    </row>
    <row r="57" spans="1:4" x14ac:dyDescent="0.25">
      <c r="A57" s="410" t="s">
        <v>784</v>
      </c>
      <c r="B57" s="410" t="s">
        <v>785</v>
      </c>
      <c r="C57" s="410" t="s">
        <v>1775</v>
      </c>
      <c r="D57" s="411" t="s">
        <v>758</v>
      </c>
    </row>
    <row r="58" spans="1:4" x14ac:dyDescent="0.25">
      <c r="A58" s="410" t="s">
        <v>786</v>
      </c>
      <c r="B58" s="410" t="s">
        <v>787</v>
      </c>
      <c r="C58" s="410" t="s">
        <v>1776</v>
      </c>
      <c r="D58" s="411" t="s">
        <v>788</v>
      </c>
    </row>
    <row r="59" spans="1:4" x14ac:dyDescent="0.25">
      <c r="A59" s="410" t="s">
        <v>789</v>
      </c>
      <c r="B59" s="410" t="s">
        <v>790</v>
      </c>
      <c r="C59" s="410" t="s">
        <v>1777</v>
      </c>
      <c r="D59" s="411" t="s">
        <v>791</v>
      </c>
    </row>
    <row r="60" spans="1:4" x14ac:dyDescent="0.25">
      <c r="A60" s="410" t="s">
        <v>792</v>
      </c>
      <c r="B60" s="410" t="s">
        <v>793</v>
      </c>
      <c r="C60" s="410" t="s">
        <v>1776</v>
      </c>
      <c r="D60" s="411" t="s">
        <v>794</v>
      </c>
    </row>
    <row r="61" spans="1:4" x14ac:dyDescent="0.25">
      <c r="A61" s="410" t="s">
        <v>795</v>
      </c>
      <c r="B61" s="410" t="s">
        <v>796</v>
      </c>
      <c r="C61" s="410" t="s">
        <v>1777</v>
      </c>
      <c r="D61" s="411" t="s">
        <v>797</v>
      </c>
    </row>
    <row r="62" spans="1:4" x14ac:dyDescent="0.25">
      <c r="A62" s="410" t="s">
        <v>798</v>
      </c>
      <c r="B62" s="410" t="s">
        <v>799</v>
      </c>
      <c r="C62" s="410" t="s">
        <v>1776</v>
      </c>
      <c r="D62" s="411" t="s">
        <v>800</v>
      </c>
    </row>
    <row r="63" spans="1:4" x14ac:dyDescent="0.25">
      <c r="A63" s="410" t="s">
        <v>801</v>
      </c>
      <c r="B63" s="410" t="s">
        <v>802</v>
      </c>
      <c r="C63" s="410" t="s">
        <v>1777</v>
      </c>
      <c r="D63" s="411" t="s">
        <v>885</v>
      </c>
    </row>
    <row r="64" spans="1:4" x14ac:dyDescent="0.25">
      <c r="A64" s="410" t="s">
        <v>803</v>
      </c>
      <c r="B64" s="410" t="s">
        <v>804</v>
      </c>
      <c r="C64" s="410" t="s">
        <v>1779</v>
      </c>
      <c r="D64" s="411" t="s">
        <v>684</v>
      </c>
    </row>
    <row r="65" spans="1:4" x14ac:dyDescent="0.25">
      <c r="A65" s="410" t="s">
        <v>805</v>
      </c>
      <c r="B65" s="410" t="s">
        <v>806</v>
      </c>
      <c r="C65" s="410" t="s">
        <v>1779</v>
      </c>
      <c r="D65" s="411" t="s">
        <v>684</v>
      </c>
    </row>
    <row r="66" spans="1:4" x14ac:dyDescent="0.25">
      <c r="A66" s="410" t="s">
        <v>807</v>
      </c>
      <c r="B66" s="410" t="s">
        <v>808</v>
      </c>
      <c r="C66" s="410" t="s">
        <v>1779</v>
      </c>
      <c r="D66" s="411" t="s">
        <v>684</v>
      </c>
    </row>
    <row r="67" spans="1:4" x14ac:dyDescent="0.25">
      <c r="A67" s="410" t="s">
        <v>809</v>
      </c>
      <c r="B67" s="410" t="s">
        <v>810</v>
      </c>
      <c r="C67" s="410" t="s">
        <v>1779</v>
      </c>
      <c r="D67" s="411" t="s">
        <v>684</v>
      </c>
    </row>
    <row r="68" spans="1:4" x14ac:dyDescent="0.25">
      <c r="A68" s="410" t="s">
        <v>811</v>
      </c>
      <c r="B68" s="410" t="s">
        <v>812</v>
      </c>
      <c r="C68" s="410" t="s">
        <v>1779</v>
      </c>
      <c r="D68" s="411" t="s">
        <v>690</v>
      </c>
    </row>
    <row r="69" spans="1:4" x14ac:dyDescent="0.25">
      <c r="A69" s="410" t="s">
        <v>813</v>
      </c>
      <c r="B69" s="410" t="s">
        <v>814</v>
      </c>
      <c r="C69" s="410" t="s">
        <v>1777</v>
      </c>
      <c r="D69" s="411" t="s">
        <v>695</v>
      </c>
    </row>
    <row r="70" spans="1:4" x14ac:dyDescent="0.25">
      <c r="A70" s="410" t="s">
        <v>815</v>
      </c>
      <c r="B70" s="410" t="s">
        <v>816</v>
      </c>
      <c r="C70" s="410" t="s">
        <v>1778</v>
      </c>
      <c r="D70" s="411" t="s">
        <v>681</v>
      </c>
    </row>
    <row r="71" spans="1:4" x14ac:dyDescent="0.25">
      <c r="A71" s="410" t="s">
        <v>817</v>
      </c>
      <c r="B71" s="410" t="s">
        <v>818</v>
      </c>
      <c r="C71" s="410" t="s">
        <v>1778</v>
      </c>
      <c r="D71" s="411" t="s">
        <v>681</v>
      </c>
    </row>
    <row r="72" spans="1:4" x14ac:dyDescent="0.25">
      <c r="A72" s="410" t="s">
        <v>819</v>
      </c>
      <c r="B72" s="410" t="s">
        <v>820</v>
      </c>
      <c r="C72" s="410" t="s">
        <v>1778</v>
      </c>
      <c r="D72" s="411" t="s">
        <v>681</v>
      </c>
    </row>
    <row r="73" spans="1:4" x14ac:dyDescent="0.25">
      <c r="A73" s="410" t="s">
        <v>821</v>
      </c>
      <c r="B73" s="410" t="s">
        <v>822</v>
      </c>
      <c r="C73" s="410" t="s">
        <v>1778</v>
      </c>
      <c r="D73" s="411" t="s">
        <v>681</v>
      </c>
    </row>
    <row r="74" spans="1:4" x14ac:dyDescent="0.25">
      <c r="A74" s="410" t="s">
        <v>823</v>
      </c>
      <c r="B74" s="410" t="s">
        <v>824</v>
      </c>
      <c r="C74" s="410" t="s">
        <v>1777</v>
      </c>
      <c r="D74" s="411" t="s">
        <v>825</v>
      </c>
    </row>
    <row r="75" spans="1:4" x14ac:dyDescent="0.25">
      <c r="A75" s="410" t="s">
        <v>826</v>
      </c>
      <c r="B75" s="410" t="s">
        <v>827</v>
      </c>
      <c r="C75" s="410" t="s">
        <v>1779</v>
      </c>
      <c r="D75" s="411" t="s">
        <v>695</v>
      </c>
    </row>
    <row r="76" spans="1:4" x14ac:dyDescent="0.25">
      <c r="A76" s="410" t="s">
        <v>828</v>
      </c>
      <c r="B76" s="410" t="s">
        <v>829</v>
      </c>
      <c r="C76" s="410" t="s">
        <v>1777</v>
      </c>
      <c r="D76" s="411" t="s">
        <v>733</v>
      </c>
    </row>
    <row r="77" spans="1:4" x14ac:dyDescent="0.25">
      <c r="A77" s="410" t="s">
        <v>830</v>
      </c>
      <c r="B77" s="410" t="s">
        <v>831</v>
      </c>
      <c r="C77" s="410" t="s">
        <v>1777</v>
      </c>
      <c r="D77" s="411" t="s">
        <v>733</v>
      </c>
    </row>
    <row r="78" spans="1:4" x14ac:dyDescent="0.25">
      <c r="A78" s="410" t="s">
        <v>832</v>
      </c>
      <c r="B78" s="410" t="s">
        <v>833</v>
      </c>
      <c r="C78" s="410" t="s">
        <v>1777</v>
      </c>
      <c r="D78" s="411" t="s">
        <v>738</v>
      </c>
    </row>
    <row r="79" spans="1:4" x14ac:dyDescent="0.25">
      <c r="A79" s="410" t="s">
        <v>834</v>
      </c>
      <c r="B79" s="410" t="s">
        <v>835</v>
      </c>
      <c r="C79" s="410" t="s">
        <v>1777</v>
      </c>
      <c r="D79" s="411" t="s">
        <v>738</v>
      </c>
    </row>
    <row r="80" spans="1:4" x14ac:dyDescent="0.25">
      <c r="A80" s="410" t="s">
        <v>836</v>
      </c>
      <c r="B80" s="410" t="s">
        <v>837</v>
      </c>
      <c r="C80" s="410" t="s">
        <v>1778</v>
      </c>
      <c r="D80" s="411" t="s">
        <v>743</v>
      </c>
    </row>
    <row r="81" spans="1:4" x14ac:dyDescent="0.25">
      <c r="A81" s="410" t="s">
        <v>838</v>
      </c>
      <c r="B81" s="410" t="s">
        <v>839</v>
      </c>
      <c r="C81" s="410" t="s">
        <v>1778</v>
      </c>
      <c r="D81" s="411" t="s">
        <v>743</v>
      </c>
    </row>
    <row r="82" spans="1:4" x14ac:dyDescent="0.25">
      <c r="A82" s="410" t="s">
        <v>840</v>
      </c>
      <c r="B82" s="410" t="s">
        <v>841</v>
      </c>
      <c r="C82" s="410" t="s">
        <v>1777</v>
      </c>
      <c r="D82" s="411" t="s">
        <v>709</v>
      </c>
    </row>
    <row r="83" spans="1:4" x14ac:dyDescent="0.25">
      <c r="A83" s="410" t="s">
        <v>842</v>
      </c>
      <c r="B83" s="410" t="s">
        <v>843</v>
      </c>
      <c r="C83" s="410" t="s">
        <v>1779</v>
      </c>
      <c r="D83" s="411" t="s">
        <v>695</v>
      </c>
    </row>
    <row r="84" spans="1:4" x14ac:dyDescent="0.25">
      <c r="A84" s="410" t="s">
        <v>844</v>
      </c>
      <c r="B84" s="410" t="s">
        <v>845</v>
      </c>
      <c r="C84" s="410" t="s">
        <v>1779</v>
      </c>
      <c r="D84" s="411" t="s">
        <v>788</v>
      </c>
    </row>
    <row r="85" spans="1:4" x14ac:dyDescent="0.25">
      <c r="A85" s="410" t="s">
        <v>846</v>
      </c>
      <c r="B85" s="410" t="s">
        <v>847</v>
      </c>
      <c r="C85" s="410" t="s">
        <v>1779</v>
      </c>
      <c r="D85" s="411" t="s">
        <v>684</v>
      </c>
    </row>
    <row r="86" spans="1:4" x14ac:dyDescent="0.25">
      <c r="A86" s="410" t="s">
        <v>848</v>
      </c>
      <c r="B86" s="410" t="s">
        <v>849</v>
      </c>
      <c r="C86" s="410" t="s">
        <v>1775</v>
      </c>
      <c r="D86" s="411" t="s">
        <v>684</v>
      </c>
    </row>
    <row r="87" spans="1:4" x14ac:dyDescent="0.25">
      <c r="A87" s="410" t="s">
        <v>850</v>
      </c>
      <c r="B87" s="410" t="s">
        <v>851</v>
      </c>
      <c r="C87" s="410" t="s">
        <v>1775</v>
      </c>
      <c r="D87" s="411" t="s">
        <v>758</v>
      </c>
    </row>
    <row r="88" spans="1:4" x14ac:dyDescent="0.25">
      <c r="A88" s="410" t="s">
        <v>852</v>
      </c>
      <c r="B88" s="410" t="s">
        <v>853</v>
      </c>
      <c r="C88" s="410" t="s">
        <v>1779</v>
      </c>
      <c r="D88" s="411" t="s">
        <v>684</v>
      </c>
    </row>
    <row r="89" spans="1:4" x14ac:dyDescent="0.25">
      <c r="A89" s="410" t="s">
        <v>854</v>
      </c>
      <c r="B89" s="410" t="s">
        <v>855</v>
      </c>
      <c r="C89" s="410" t="s">
        <v>1779</v>
      </c>
      <c r="D89" s="411" t="s">
        <v>856</v>
      </c>
    </row>
    <row r="90" spans="1:4" x14ac:dyDescent="0.25">
      <c r="A90" s="410" t="s">
        <v>857</v>
      </c>
      <c r="B90" s="410" t="s">
        <v>858</v>
      </c>
      <c r="C90" s="410" t="s">
        <v>1779</v>
      </c>
      <c r="D90" s="411" t="s">
        <v>856</v>
      </c>
    </row>
    <row r="91" spans="1:4" x14ac:dyDescent="0.25">
      <c r="A91" s="410" t="s">
        <v>859</v>
      </c>
      <c r="B91" s="410" t="s">
        <v>860</v>
      </c>
      <c r="C91" s="410" t="s">
        <v>1779</v>
      </c>
      <c r="D91" s="411" t="s">
        <v>684</v>
      </c>
    </row>
    <row r="92" spans="1:4" x14ac:dyDescent="0.25">
      <c r="A92" s="410" t="s">
        <v>861</v>
      </c>
      <c r="B92" s="410" t="s">
        <v>862</v>
      </c>
      <c r="C92" s="410" t="s">
        <v>1779</v>
      </c>
      <c r="D92" s="411" t="s">
        <v>778</v>
      </c>
    </row>
    <row r="93" spans="1:4" x14ac:dyDescent="0.25">
      <c r="A93" s="410" t="s">
        <v>863</v>
      </c>
      <c r="B93" s="410" t="s">
        <v>864</v>
      </c>
      <c r="C93" s="410" t="s">
        <v>1778</v>
      </c>
      <c r="D93" s="411" t="s">
        <v>781</v>
      </c>
    </row>
    <row r="94" spans="1:4" x14ac:dyDescent="0.25">
      <c r="A94" s="410" t="s">
        <v>865</v>
      </c>
      <c r="B94" s="410" t="s">
        <v>866</v>
      </c>
      <c r="C94" s="410" t="s">
        <v>1777</v>
      </c>
      <c r="D94" s="411" t="s">
        <v>758</v>
      </c>
    </row>
    <row r="95" spans="1:4" x14ac:dyDescent="0.25">
      <c r="A95" s="410" t="s">
        <v>867</v>
      </c>
      <c r="B95" s="410" t="s">
        <v>868</v>
      </c>
      <c r="C95" s="410" t="s">
        <v>1775</v>
      </c>
      <c r="D95" s="411" t="s">
        <v>758</v>
      </c>
    </row>
    <row r="96" spans="1:4" x14ac:dyDescent="0.25">
      <c r="A96" s="410" t="s">
        <v>869</v>
      </c>
      <c r="B96" s="410" t="s">
        <v>870</v>
      </c>
      <c r="C96" s="410" t="s">
        <v>1775</v>
      </c>
      <c r="D96" s="411" t="s">
        <v>758</v>
      </c>
    </row>
    <row r="97" spans="1:4" x14ac:dyDescent="0.25">
      <c r="A97" s="410" t="s">
        <v>871</v>
      </c>
      <c r="B97" s="410" t="s">
        <v>872</v>
      </c>
      <c r="C97" s="410" t="s">
        <v>1775</v>
      </c>
      <c r="D97" s="411" t="s">
        <v>758</v>
      </c>
    </row>
    <row r="98" spans="1:4" x14ac:dyDescent="0.25">
      <c r="A98" s="410" t="s">
        <v>873</v>
      </c>
      <c r="B98" s="410" t="s">
        <v>874</v>
      </c>
      <c r="C98" s="410" t="s">
        <v>1776</v>
      </c>
      <c r="D98" s="411" t="s">
        <v>788</v>
      </c>
    </row>
    <row r="99" spans="1:4" x14ac:dyDescent="0.25">
      <c r="A99" s="410" t="s">
        <v>875</v>
      </c>
      <c r="B99" s="410" t="s">
        <v>876</v>
      </c>
      <c r="C99" s="410" t="s">
        <v>1777</v>
      </c>
      <c r="D99" s="411" t="s">
        <v>791</v>
      </c>
    </row>
    <row r="100" spans="1:4" x14ac:dyDescent="0.25">
      <c r="A100" s="410" t="s">
        <v>877</v>
      </c>
      <c r="B100" s="410" t="s">
        <v>878</v>
      </c>
      <c r="C100" s="410" t="s">
        <v>1776</v>
      </c>
      <c r="D100" s="411" t="s">
        <v>794</v>
      </c>
    </row>
    <row r="101" spans="1:4" x14ac:dyDescent="0.25">
      <c r="A101" s="410" t="s">
        <v>879</v>
      </c>
      <c r="B101" s="410" t="s">
        <v>880</v>
      </c>
      <c r="C101" s="410" t="s">
        <v>1777</v>
      </c>
      <c r="D101" s="411" t="s">
        <v>797</v>
      </c>
    </row>
    <row r="102" spans="1:4" x14ac:dyDescent="0.25">
      <c r="A102" s="410" t="s">
        <v>881</v>
      </c>
      <c r="B102" s="410" t="s">
        <v>882</v>
      </c>
      <c r="C102" s="410" t="s">
        <v>1776</v>
      </c>
      <c r="D102" s="411" t="s">
        <v>800</v>
      </c>
    </row>
    <row r="103" spans="1:4" x14ac:dyDescent="0.25">
      <c r="A103" s="410" t="s">
        <v>883</v>
      </c>
      <c r="B103" s="410" t="s">
        <v>884</v>
      </c>
      <c r="C103" s="410" t="s">
        <v>1777</v>
      </c>
      <c r="D103" s="411" t="s">
        <v>885</v>
      </c>
    </row>
    <row r="104" spans="1:4" x14ac:dyDescent="0.25">
      <c r="A104" s="410" t="s">
        <v>886</v>
      </c>
      <c r="B104" s="410" t="s">
        <v>887</v>
      </c>
      <c r="C104" s="410" t="s">
        <v>1779</v>
      </c>
      <c r="D104" s="411" t="s">
        <v>690</v>
      </c>
    </row>
    <row r="105" spans="1:4" x14ac:dyDescent="0.25">
      <c r="A105" s="410" t="s">
        <v>888</v>
      </c>
      <c r="B105" s="410" t="s">
        <v>889</v>
      </c>
      <c r="C105" s="410" t="s">
        <v>1779</v>
      </c>
      <c r="D105" s="411" t="s">
        <v>684</v>
      </c>
    </row>
    <row r="106" spans="1:4" x14ac:dyDescent="0.25">
      <c r="A106" s="410" t="s">
        <v>890</v>
      </c>
      <c r="B106" s="410" t="s">
        <v>891</v>
      </c>
      <c r="C106" s="410" t="s">
        <v>1779</v>
      </c>
      <c r="D106" s="411" t="s">
        <v>684</v>
      </c>
    </row>
    <row r="107" spans="1:4" x14ac:dyDescent="0.25">
      <c r="A107" s="410" t="s">
        <v>892</v>
      </c>
      <c r="B107" s="410" t="s">
        <v>893</v>
      </c>
      <c r="C107" s="410" t="s">
        <v>1775</v>
      </c>
      <c r="D107" s="411" t="s">
        <v>758</v>
      </c>
    </row>
    <row r="108" spans="1:4" x14ac:dyDescent="0.25">
      <c r="A108" s="410" t="s">
        <v>894</v>
      </c>
      <c r="B108" s="410" t="s">
        <v>895</v>
      </c>
      <c r="C108" s="410" t="s">
        <v>1779</v>
      </c>
      <c r="D108" s="411" t="s">
        <v>684</v>
      </c>
    </row>
    <row r="109" spans="1:4" x14ac:dyDescent="0.25">
      <c r="A109" s="410" t="s">
        <v>896</v>
      </c>
      <c r="B109" s="410" t="s">
        <v>897</v>
      </c>
      <c r="C109" s="410" t="s">
        <v>1779</v>
      </c>
      <c r="D109" s="411" t="s">
        <v>684</v>
      </c>
    </row>
    <row r="110" spans="1:4" x14ac:dyDescent="0.25">
      <c r="A110" s="410" t="s">
        <v>898</v>
      </c>
      <c r="B110" s="410" t="s">
        <v>899</v>
      </c>
      <c r="C110" s="410" t="s">
        <v>1779</v>
      </c>
      <c r="D110" s="411" t="s">
        <v>758</v>
      </c>
    </row>
    <row r="111" spans="1:4" x14ac:dyDescent="0.25">
      <c r="A111" s="410" t="s">
        <v>900</v>
      </c>
      <c r="B111" s="410" t="s">
        <v>901</v>
      </c>
      <c r="C111" s="410" t="s">
        <v>1779</v>
      </c>
      <c r="D111" s="411" t="s">
        <v>684</v>
      </c>
    </row>
    <row r="112" spans="1:4" x14ac:dyDescent="0.25">
      <c r="A112" s="410" t="s">
        <v>903</v>
      </c>
      <c r="B112" s="410" t="s">
        <v>904</v>
      </c>
      <c r="C112" s="410" t="s">
        <v>1779</v>
      </c>
      <c r="D112" s="411" t="s">
        <v>684</v>
      </c>
    </row>
    <row r="113" spans="1:4" x14ac:dyDescent="0.25">
      <c r="A113" s="410" t="s">
        <v>905</v>
      </c>
      <c r="B113" s="410" t="s">
        <v>906</v>
      </c>
      <c r="C113" s="410" t="s">
        <v>1779</v>
      </c>
      <c r="D113" s="411" t="s">
        <v>684</v>
      </c>
    </row>
    <row r="114" spans="1:4" x14ac:dyDescent="0.25">
      <c r="A114" s="410" t="s">
        <v>907</v>
      </c>
      <c r="B114" s="410" t="s">
        <v>908</v>
      </c>
      <c r="C114" s="410" t="s">
        <v>1778</v>
      </c>
      <c r="D114" s="411" t="s">
        <v>684</v>
      </c>
    </row>
    <row r="115" spans="1:4" x14ac:dyDescent="0.25">
      <c r="A115" s="410" t="s">
        <v>909</v>
      </c>
      <c r="B115" s="410" t="s">
        <v>910</v>
      </c>
      <c r="C115" s="410" t="s">
        <v>1778</v>
      </c>
      <c r="D115" s="411" t="s">
        <v>800</v>
      </c>
    </row>
    <row r="116" spans="1:4" x14ac:dyDescent="0.25">
      <c r="A116" s="410" t="s">
        <v>911</v>
      </c>
      <c r="B116" s="410" t="s">
        <v>912</v>
      </c>
      <c r="C116" s="410" t="s">
        <v>1778</v>
      </c>
      <c r="D116" s="411" t="s">
        <v>781</v>
      </c>
    </row>
    <row r="117" spans="1:4" x14ac:dyDescent="0.25">
      <c r="A117" s="410" t="s">
        <v>913</v>
      </c>
      <c r="B117" s="410" t="s">
        <v>914</v>
      </c>
      <c r="C117" s="410" t="s">
        <v>1779</v>
      </c>
      <c r="D117" s="411" t="s">
        <v>690</v>
      </c>
    </row>
    <row r="118" spans="1:4" x14ac:dyDescent="0.25">
      <c r="A118" s="410" t="s">
        <v>915</v>
      </c>
      <c r="B118" s="410" t="s">
        <v>916</v>
      </c>
      <c r="C118" s="410" t="s">
        <v>1777</v>
      </c>
      <c r="D118" s="411" t="s">
        <v>695</v>
      </c>
    </row>
    <row r="119" spans="1:4" x14ac:dyDescent="0.25">
      <c r="A119" s="410" t="s">
        <v>917</v>
      </c>
      <c r="B119" s="410" t="s">
        <v>918</v>
      </c>
      <c r="C119" s="410" t="s">
        <v>1777</v>
      </c>
      <c r="D119" s="411" t="s">
        <v>709</v>
      </c>
    </row>
    <row r="120" spans="1:4" x14ac:dyDescent="0.25">
      <c r="A120" s="410" t="s">
        <v>919</v>
      </c>
      <c r="B120" s="410" t="s">
        <v>920</v>
      </c>
      <c r="C120" s="410" t="s">
        <v>1779</v>
      </c>
      <c r="D120" s="411" t="s">
        <v>695</v>
      </c>
    </row>
    <row r="121" spans="1:4" x14ac:dyDescent="0.25">
      <c r="A121" s="410" t="s">
        <v>921</v>
      </c>
      <c r="B121" s="410" t="s">
        <v>922</v>
      </c>
      <c r="C121" s="410" t="s">
        <v>1778</v>
      </c>
      <c r="D121" s="411" t="s">
        <v>681</v>
      </c>
    </row>
    <row r="122" spans="1:4" x14ac:dyDescent="0.25">
      <c r="A122" s="410" t="s">
        <v>923</v>
      </c>
      <c r="B122" s="410" t="s">
        <v>924</v>
      </c>
      <c r="C122" s="410" t="s">
        <v>1778</v>
      </c>
      <c r="D122" s="411" t="s">
        <v>681</v>
      </c>
    </row>
    <row r="123" spans="1:4" x14ac:dyDescent="0.25">
      <c r="A123" s="410" t="s">
        <v>925</v>
      </c>
      <c r="B123" s="410" t="s">
        <v>926</v>
      </c>
      <c r="C123" s="410" t="s">
        <v>1777</v>
      </c>
      <c r="D123" s="411" t="s">
        <v>825</v>
      </c>
    </row>
    <row r="124" spans="1:4" x14ac:dyDescent="0.25">
      <c r="A124" s="410" t="s">
        <v>927</v>
      </c>
      <c r="B124" s="410" t="s">
        <v>928</v>
      </c>
      <c r="C124" s="410" t="s">
        <v>1779</v>
      </c>
      <c r="D124" s="411" t="s">
        <v>695</v>
      </c>
    </row>
    <row r="125" spans="1:4" x14ac:dyDescent="0.25">
      <c r="A125" s="410" t="s">
        <v>929</v>
      </c>
      <c r="B125" s="410" t="s">
        <v>930</v>
      </c>
      <c r="C125" s="410" t="s">
        <v>1777</v>
      </c>
      <c r="D125" s="411" t="s">
        <v>733</v>
      </c>
    </row>
    <row r="126" spans="1:4" x14ac:dyDescent="0.25">
      <c r="A126" s="410" t="s">
        <v>931</v>
      </c>
      <c r="B126" s="410" t="s">
        <v>932</v>
      </c>
      <c r="C126" s="410" t="s">
        <v>1777</v>
      </c>
      <c r="D126" s="411" t="s">
        <v>733</v>
      </c>
    </row>
    <row r="127" spans="1:4" x14ac:dyDescent="0.25">
      <c r="A127" s="410" t="s">
        <v>933</v>
      </c>
      <c r="B127" s="410" t="s">
        <v>934</v>
      </c>
      <c r="C127" s="410" t="s">
        <v>1777</v>
      </c>
      <c r="D127" s="411" t="s">
        <v>738</v>
      </c>
    </row>
    <row r="128" spans="1:4" x14ac:dyDescent="0.25">
      <c r="A128" s="410" t="s">
        <v>935</v>
      </c>
      <c r="B128" s="410" t="s">
        <v>936</v>
      </c>
      <c r="C128" s="410" t="s">
        <v>1778</v>
      </c>
      <c r="D128" s="411" t="s">
        <v>743</v>
      </c>
    </row>
    <row r="129" spans="1:4" x14ac:dyDescent="0.25">
      <c r="A129" s="410" t="s">
        <v>937</v>
      </c>
      <c r="B129" s="410" t="s">
        <v>938</v>
      </c>
      <c r="C129" s="410" t="s">
        <v>1777</v>
      </c>
      <c r="D129" s="411" t="s">
        <v>709</v>
      </c>
    </row>
    <row r="130" spans="1:4" x14ac:dyDescent="0.25">
      <c r="A130" s="410" t="s">
        <v>939</v>
      </c>
      <c r="B130" s="410" t="s">
        <v>940</v>
      </c>
      <c r="C130" s="410" t="s">
        <v>1779</v>
      </c>
      <c r="D130" s="411" t="s">
        <v>687</v>
      </c>
    </row>
    <row r="131" spans="1:4" x14ac:dyDescent="0.25">
      <c r="A131" s="410" t="s">
        <v>941</v>
      </c>
      <c r="B131" s="410" t="s">
        <v>942</v>
      </c>
      <c r="C131" s="410" t="s">
        <v>1779</v>
      </c>
      <c r="D131" s="411" t="s">
        <v>788</v>
      </c>
    </row>
    <row r="132" spans="1:4" x14ac:dyDescent="0.25">
      <c r="A132" s="410" t="s">
        <v>943</v>
      </c>
      <c r="B132" s="410" t="s">
        <v>944</v>
      </c>
      <c r="C132" s="410" t="s">
        <v>1779</v>
      </c>
      <c r="D132" s="411" t="s">
        <v>684</v>
      </c>
    </row>
    <row r="133" spans="1:4" x14ac:dyDescent="0.25">
      <c r="A133" s="410" t="s">
        <v>945</v>
      </c>
      <c r="B133" s="410" t="s">
        <v>946</v>
      </c>
      <c r="C133" s="410" t="s">
        <v>1775</v>
      </c>
      <c r="D133" s="411" t="s">
        <v>684</v>
      </c>
    </row>
    <row r="134" spans="1:4" x14ac:dyDescent="0.25">
      <c r="A134" s="410" t="s">
        <v>947</v>
      </c>
      <c r="B134" s="410" t="s">
        <v>948</v>
      </c>
      <c r="C134" s="410" t="s">
        <v>1779</v>
      </c>
      <c r="D134" s="411" t="s">
        <v>684</v>
      </c>
    </row>
    <row r="135" spans="1:4" x14ac:dyDescent="0.25">
      <c r="A135" s="410" t="s">
        <v>949</v>
      </c>
      <c r="B135" s="410" t="s">
        <v>950</v>
      </c>
      <c r="C135" s="410" t="s">
        <v>1778</v>
      </c>
      <c r="D135" s="411" t="s">
        <v>684</v>
      </c>
    </row>
    <row r="136" spans="1:4" x14ac:dyDescent="0.25">
      <c r="A136" s="410" t="s">
        <v>951</v>
      </c>
      <c r="B136" s="410" t="s">
        <v>952</v>
      </c>
      <c r="C136" s="410" t="s">
        <v>1779</v>
      </c>
      <c r="D136" s="411" t="s">
        <v>684</v>
      </c>
    </row>
    <row r="137" spans="1:4" x14ac:dyDescent="0.25">
      <c r="A137" s="410" t="s">
        <v>953</v>
      </c>
      <c r="B137" s="410" t="s">
        <v>954</v>
      </c>
      <c r="C137" s="410" t="s">
        <v>1779</v>
      </c>
      <c r="D137" s="411" t="s">
        <v>856</v>
      </c>
    </row>
    <row r="138" spans="1:4" x14ac:dyDescent="0.25">
      <c r="A138" s="410" t="s">
        <v>955</v>
      </c>
      <c r="B138" s="410" t="s">
        <v>956</v>
      </c>
      <c r="C138" s="410" t="s">
        <v>1779</v>
      </c>
      <c r="D138" s="411" t="s">
        <v>684</v>
      </c>
    </row>
    <row r="139" spans="1:4" x14ac:dyDescent="0.25">
      <c r="A139" s="410" t="s">
        <v>957</v>
      </c>
      <c r="B139" s="410" t="s">
        <v>958</v>
      </c>
      <c r="C139" s="410" t="s">
        <v>1779</v>
      </c>
      <c r="D139" s="411" t="s">
        <v>778</v>
      </c>
    </row>
    <row r="140" spans="1:4" x14ac:dyDescent="0.25">
      <c r="A140" s="410" t="s">
        <v>959</v>
      </c>
      <c r="B140" s="410" t="s">
        <v>960</v>
      </c>
      <c r="C140" s="410" t="s">
        <v>1778</v>
      </c>
      <c r="D140" s="411" t="s">
        <v>778</v>
      </c>
    </row>
    <row r="141" spans="1:4" x14ac:dyDescent="0.25">
      <c r="A141" s="410" t="s">
        <v>961</v>
      </c>
      <c r="B141" s="410" t="s">
        <v>962</v>
      </c>
      <c r="C141" s="410" t="s">
        <v>1779</v>
      </c>
      <c r="D141" s="411" t="s">
        <v>778</v>
      </c>
    </row>
    <row r="142" spans="1:4" x14ac:dyDescent="0.25">
      <c r="A142" s="410" t="s">
        <v>963</v>
      </c>
      <c r="B142" s="410" t="s">
        <v>964</v>
      </c>
      <c r="C142" s="410" t="s">
        <v>1778</v>
      </c>
      <c r="D142" s="411" t="s">
        <v>778</v>
      </c>
    </row>
    <row r="143" spans="1:4" x14ac:dyDescent="0.25">
      <c r="A143" s="410" t="s">
        <v>965</v>
      </c>
      <c r="B143" s="410" t="s">
        <v>966</v>
      </c>
      <c r="C143" s="410" t="s">
        <v>1777</v>
      </c>
      <c r="D143" s="411" t="s">
        <v>758</v>
      </c>
    </row>
    <row r="144" spans="1:4" x14ac:dyDescent="0.25">
      <c r="A144" s="410" t="s">
        <v>967</v>
      </c>
      <c r="B144" s="410" t="s">
        <v>968</v>
      </c>
      <c r="C144" s="410" t="s">
        <v>1775</v>
      </c>
      <c r="D144" s="411" t="s">
        <v>758</v>
      </c>
    </row>
    <row r="145" spans="1:4" x14ac:dyDescent="0.25">
      <c r="A145" s="410" t="s">
        <v>969</v>
      </c>
      <c r="B145" s="410" t="s">
        <v>970</v>
      </c>
      <c r="C145" s="410" t="s">
        <v>1775</v>
      </c>
      <c r="D145" s="411" t="s">
        <v>758</v>
      </c>
    </row>
    <row r="146" spans="1:4" x14ac:dyDescent="0.25">
      <c r="A146" s="410" t="s">
        <v>971</v>
      </c>
      <c r="B146" s="410" t="s">
        <v>972</v>
      </c>
      <c r="C146" s="410" t="s">
        <v>1775</v>
      </c>
      <c r="D146" s="411" t="s">
        <v>758</v>
      </c>
    </row>
    <row r="147" spans="1:4" x14ac:dyDescent="0.25">
      <c r="A147" s="410" t="s">
        <v>973</v>
      </c>
      <c r="B147" s="410" t="s">
        <v>974</v>
      </c>
      <c r="C147" s="410" t="s">
        <v>1776</v>
      </c>
      <c r="D147" s="411" t="s">
        <v>788</v>
      </c>
    </row>
    <row r="148" spans="1:4" x14ac:dyDescent="0.25">
      <c r="A148" s="410" t="s">
        <v>975</v>
      </c>
      <c r="B148" s="410" t="s">
        <v>976</v>
      </c>
      <c r="C148" s="410" t="s">
        <v>1777</v>
      </c>
      <c r="D148" s="411" t="s">
        <v>791</v>
      </c>
    </row>
    <row r="149" spans="1:4" x14ac:dyDescent="0.25">
      <c r="A149" s="410" t="s">
        <v>977</v>
      </c>
      <c r="B149" s="410" t="s">
        <v>978</v>
      </c>
      <c r="C149" s="410" t="s">
        <v>1776</v>
      </c>
      <c r="D149" s="411" t="s">
        <v>794</v>
      </c>
    </row>
    <row r="150" spans="1:4" x14ac:dyDescent="0.25">
      <c r="A150" s="410" t="s">
        <v>979</v>
      </c>
      <c r="B150" s="410" t="s">
        <v>980</v>
      </c>
      <c r="C150" s="410" t="s">
        <v>1777</v>
      </c>
      <c r="D150" s="411" t="s">
        <v>797</v>
      </c>
    </row>
    <row r="151" spans="1:4" x14ac:dyDescent="0.25">
      <c r="A151" s="410" t="s">
        <v>981</v>
      </c>
      <c r="B151" s="410" t="s">
        <v>982</v>
      </c>
      <c r="C151" s="410" t="s">
        <v>1776</v>
      </c>
      <c r="D151" s="411" t="s">
        <v>800</v>
      </c>
    </row>
    <row r="152" spans="1:4" x14ac:dyDescent="0.25">
      <c r="A152" s="410" t="s">
        <v>983</v>
      </c>
      <c r="B152" s="410" t="s">
        <v>984</v>
      </c>
      <c r="C152" s="410" t="s">
        <v>1778</v>
      </c>
      <c r="D152" s="411" t="s">
        <v>800</v>
      </c>
    </row>
    <row r="153" spans="1:4" x14ac:dyDescent="0.25">
      <c r="A153" s="410" t="s">
        <v>985</v>
      </c>
      <c r="B153" s="410" t="s">
        <v>986</v>
      </c>
      <c r="C153" s="410" t="s">
        <v>1777</v>
      </c>
      <c r="D153" s="411" t="s">
        <v>885</v>
      </c>
    </row>
    <row r="154" spans="1:4" x14ac:dyDescent="0.25">
      <c r="A154" s="410" t="s">
        <v>987</v>
      </c>
      <c r="B154" s="410" t="s">
        <v>988</v>
      </c>
      <c r="C154" s="410" t="s">
        <v>1779</v>
      </c>
      <c r="D154" s="411" t="s">
        <v>684</v>
      </c>
    </row>
    <row r="155" spans="1:4" x14ac:dyDescent="0.25">
      <c r="A155" s="410" t="s">
        <v>989</v>
      </c>
      <c r="B155" s="410" t="s">
        <v>990</v>
      </c>
      <c r="C155" s="410" t="s">
        <v>1779</v>
      </c>
      <c r="D155" s="411" t="s">
        <v>684</v>
      </c>
    </row>
    <row r="156" spans="1:4" x14ac:dyDescent="0.25">
      <c r="A156" s="410" t="s">
        <v>991</v>
      </c>
      <c r="B156" s="410" t="s">
        <v>992</v>
      </c>
      <c r="C156" s="410" t="s">
        <v>1779</v>
      </c>
      <c r="D156" s="411" t="s">
        <v>684</v>
      </c>
    </row>
    <row r="157" spans="1:4" x14ac:dyDescent="0.25">
      <c r="A157" s="410" t="s">
        <v>993</v>
      </c>
      <c r="B157" s="410" t="s">
        <v>994</v>
      </c>
      <c r="C157" s="410" t="s">
        <v>1778</v>
      </c>
      <c r="D157" s="411" t="s">
        <v>684</v>
      </c>
    </row>
    <row r="158" spans="1:4" x14ac:dyDescent="0.25">
      <c r="A158" s="410" t="s">
        <v>995</v>
      </c>
      <c r="B158" s="410" t="s">
        <v>996</v>
      </c>
      <c r="C158" s="410" t="s">
        <v>1779</v>
      </c>
      <c r="D158" s="411" t="s">
        <v>684</v>
      </c>
    </row>
    <row r="159" spans="1:4" x14ac:dyDescent="0.25">
      <c r="A159" s="410" t="s">
        <v>997</v>
      </c>
      <c r="B159" s="410" t="s">
        <v>998</v>
      </c>
      <c r="C159" s="410" t="s">
        <v>1779</v>
      </c>
      <c r="D159" s="411" t="s">
        <v>684</v>
      </c>
    </row>
    <row r="160" spans="1:4" x14ac:dyDescent="0.25">
      <c r="A160" s="410" t="s">
        <v>999</v>
      </c>
      <c r="B160" s="410" t="s">
        <v>1000</v>
      </c>
      <c r="C160" s="410" t="s">
        <v>1779</v>
      </c>
      <c r="D160" s="411" t="s">
        <v>684</v>
      </c>
    </row>
    <row r="161" spans="1:4" x14ac:dyDescent="0.25">
      <c r="A161" s="410" t="s">
        <v>1001</v>
      </c>
      <c r="B161" s="410" t="s">
        <v>1002</v>
      </c>
      <c r="C161" s="410" t="s">
        <v>1779</v>
      </c>
      <c r="D161" s="411" t="s">
        <v>684</v>
      </c>
    </row>
    <row r="162" spans="1:4" x14ac:dyDescent="0.25">
      <c r="A162" s="410" t="s">
        <v>1003</v>
      </c>
      <c r="B162" s="410" t="s">
        <v>1004</v>
      </c>
      <c r="C162" s="410" t="s">
        <v>1779</v>
      </c>
      <c r="D162" s="411" t="s">
        <v>684</v>
      </c>
    </row>
    <row r="163" spans="1:4" x14ac:dyDescent="0.25">
      <c r="A163" s="410" t="s">
        <v>1005</v>
      </c>
      <c r="B163" s="410" t="s">
        <v>1006</v>
      </c>
      <c r="C163" s="410" t="s">
        <v>1779</v>
      </c>
      <c r="D163" s="411" t="s">
        <v>684</v>
      </c>
    </row>
    <row r="164" spans="1:4" x14ac:dyDescent="0.25">
      <c r="A164" s="410" t="s">
        <v>1007</v>
      </c>
      <c r="B164" s="410" t="s">
        <v>1008</v>
      </c>
      <c r="C164" s="410" t="s">
        <v>1779</v>
      </c>
      <c r="D164" s="411" t="s">
        <v>684</v>
      </c>
    </row>
    <row r="165" spans="1:4" x14ac:dyDescent="0.25">
      <c r="A165" s="410" t="s">
        <v>1009</v>
      </c>
      <c r="B165" s="410" t="s">
        <v>1010</v>
      </c>
      <c r="C165" s="410" t="s">
        <v>1778</v>
      </c>
      <c r="D165" s="411" t="s">
        <v>684</v>
      </c>
    </row>
    <row r="166" spans="1:4" x14ac:dyDescent="0.25">
      <c r="A166" s="410" t="s">
        <v>1011</v>
      </c>
      <c r="B166" s="410" t="s">
        <v>1012</v>
      </c>
      <c r="C166" s="410" t="s">
        <v>1778</v>
      </c>
      <c r="D166" s="411" t="s">
        <v>778</v>
      </c>
    </row>
    <row r="167" spans="1:4" x14ac:dyDescent="0.25">
      <c r="A167" s="410" t="s">
        <v>1013</v>
      </c>
      <c r="B167" s="410" t="s">
        <v>1014</v>
      </c>
      <c r="C167" s="410" t="s">
        <v>1779</v>
      </c>
      <c r="D167" s="411" t="s">
        <v>684</v>
      </c>
    </row>
    <row r="168" spans="1:4" x14ac:dyDescent="0.25">
      <c r="A168" s="410" t="s">
        <v>1015</v>
      </c>
      <c r="B168" s="410" t="s">
        <v>1016</v>
      </c>
      <c r="C168" s="410" t="s">
        <v>1778</v>
      </c>
      <c r="D168" s="411" t="s">
        <v>684</v>
      </c>
    </row>
    <row r="169" spans="1:4" x14ac:dyDescent="0.25">
      <c r="A169" s="410" t="s">
        <v>1017</v>
      </c>
      <c r="B169" s="410" t="s">
        <v>1018</v>
      </c>
      <c r="C169" s="410" t="s">
        <v>1778</v>
      </c>
      <c r="D169" s="411" t="s">
        <v>781</v>
      </c>
    </row>
    <row r="170" spans="1:4" x14ac:dyDescent="0.25">
      <c r="A170" s="410" t="s">
        <v>1019</v>
      </c>
      <c r="B170" s="410" t="s">
        <v>1020</v>
      </c>
      <c r="C170" s="410" t="s">
        <v>1779</v>
      </c>
      <c r="D170" s="411" t="s">
        <v>690</v>
      </c>
    </row>
    <row r="171" spans="1:4" x14ac:dyDescent="0.25">
      <c r="A171" s="410" t="s">
        <v>1021</v>
      </c>
      <c r="B171" s="410" t="s">
        <v>1022</v>
      </c>
      <c r="C171" s="410" t="s">
        <v>1778</v>
      </c>
      <c r="D171" s="411" t="s">
        <v>690</v>
      </c>
    </row>
    <row r="172" spans="1:4" x14ac:dyDescent="0.25">
      <c r="A172" s="410" t="s">
        <v>1023</v>
      </c>
      <c r="B172" s="410" t="s">
        <v>1024</v>
      </c>
      <c r="C172" s="410" t="s">
        <v>1779</v>
      </c>
      <c r="D172" s="411" t="s">
        <v>690</v>
      </c>
    </row>
    <row r="173" spans="1:4" x14ac:dyDescent="0.25">
      <c r="A173" s="410" t="s">
        <v>1025</v>
      </c>
      <c r="B173" s="410" t="s">
        <v>1026</v>
      </c>
      <c r="C173" s="410" t="s">
        <v>1777</v>
      </c>
      <c r="D173" s="411" t="s">
        <v>695</v>
      </c>
    </row>
    <row r="174" spans="1:4" x14ac:dyDescent="0.25">
      <c r="A174" s="410" t="s">
        <v>1027</v>
      </c>
      <c r="B174" s="410" t="s">
        <v>1028</v>
      </c>
      <c r="C174" s="410" t="s">
        <v>1777</v>
      </c>
      <c r="D174" s="411" t="s">
        <v>695</v>
      </c>
    </row>
    <row r="175" spans="1:4" x14ac:dyDescent="0.25">
      <c r="A175" s="410" t="s">
        <v>1029</v>
      </c>
      <c r="B175" s="410" t="s">
        <v>1030</v>
      </c>
      <c r="C175" s="410" t="s">
        <v>1778</v>
      </c>
      <c r="D175" s="411" t="s">
        <v>681</v>
      </c>
    </row>
    <row r="176" spans="1:4" x14ac:dyDescent="0.25">
      <c r="A176" s="410" t="s">
        <v>1031</v>
      </c>
      <c r="B176" s="410" t="s">
        <v>1032</v>
      </c>
      <c r="C176" s="410" t="s">
        <v>1778</v>
      </c>
      <c r="D176" s="411" t="s">
        <v>681</v>
      </c>
    </row>
    <row r="177" spans="1:4" x14ac:dyDescent="0.25">
      <c r="A177" s="410" t="s">
        <v>1033</v>
      </c>
      <c r="B177" s="410" t="s">
        <v>1034</v>
      </c>
      <c r="C177" s="410" t="s">
        <v>1777</v>
      </c>
      <c r="D177" s="411" t="s">
        <v>825</v>
      </c>
    </row>
    <row r="178" spans="1:4" x14ac:dyDescent="0.25">
      <c r="A178" s="410" t="s">
        <v>1035</v>
      </c>
      <c r="B178" s="410" t="s">
        <v>1036</v>
      </c>
      <c r="C178" s="410" t="s">
        <v>1779</v>
      </c>
      <c r="D178" s="411" t="s">
        <v>709</v>
      </c>
    </row>
    <row r="179" spans="1:4" x14ac:dyDescent="0.25">
      <c r="A179" s="410" t="s">
        <v>1037</v>
      </c>
      <c r="B179" s="410" t="s">
        <v>1038</v>
      </c>
      <c r="C179" s="410" t="s">
        <v>1777</v>
      </c>
      <c r="D179" s="411" t="s">
        <v>733</v>
      </c>
    </row>
    <row r="180" spans="1:4" x14ac:dyDescent="0.25">
      <c r="A180" s="410" t="s">
        <v>1039</v>
      </c>
      <c r="B180" s="410" t="s">
        <v>1040</v>
      </c>
      <c r="C180" s="410" t="s">
        <v>1777</v>
      </c>
      <c r="D180" s="411" t="s">
        <v>733</v>
      </c>
    </row>
    <row r="181" spans="1:4" x14ac:dyDescent="0.25">
      <c r="A181" s="410" t="s">
        <v>1041</v>
      </c>
      <c r="B181" s="410" t="s">
        <v>1042</v>
      </c>
      <c r="C181" s="410" t="s">
        <v>1777</v>
      </c>
      <c r="D181" s="411" t="s">
        <v>738</v>
      </c>
    </row>
    <row r="182" spans="1:4" x14ac:dyDescent="0.25">
      <c r="A182" s="410" t="s">
        <v>1043</v>
      </c>
      <c r="B182" s="410" t="s">
        <v>1044</v>
      </c>
      <c r="C182" s="410" t="s">
        <v>1778</v>
      </c>
      <c r="D182" s="411" t="s">
        <v>743</v>
      </c>
    </row>
    <row r="183" spans="1:4" x14ac:dyDescent="0.25">
      <c r="A183" s="410" t="s">
        <v>1045</v>
      </c>
      <c r="B183" s="410" t="s">
        <v>1046</v>
      </c>
      <c r="C183" s="410" t="s">
        <v>1779</v>
      </c>
      <c r="D183" s="411" t="s">
        <v>709</v>
      </c>
    </row>
    <row r="184" spans="1:4" x14ac:dyDescent="0.25">
      <c r="A184" s="410" t="s">
        <v>1047</v>
      </c>
      <c r="B184" s="410" t="s">
        <v>1048</v>
      </c>
      <c r="C184" s="410" t="s">
        <v>1779</v>
      </c>
      <c r="D184" s="411" t="s">
        <v>788</v>
      </c>
    </row>
    <row r="185" spans="1:4" x14ac:dyDescent="0.25">
      <c r="A185" s="410" t="s">
        <v>1049</v>
      </c>
      <c r="B185" s="410" t="s">
        <v>1050</v>
      </c>
      <c r="C185" s="410" t="s">
        <v>1779</v>
      </c>
      <c r="D185" s="411" t="s">
        <v>773</v>
      </c>
    </row>
    <row r="186" spans="1:4" x14ac:dyDescent="0.25">
      <c r="A186" s="410" t="s">
        <v>1051</v>
      </c>
      <c r="B186" s="410" t="s">
        <v>1052</v>
      </c>
      <c r="C186" s="410" t="s">
        <v>1779</v>
      </c>
      <c r="D186" s="411" t="s">
        <v>684</v>
      </c>
    </row>
    <row r="187" spans="1:4" x14ac:dyDescent="0.25">
      <c r="A187" s="410" t="s">
        <v>1053</v>
      </c>
      <c r="B187" s="410" t="s">
        <v>1054</v>
      </c>
      <c r="C187" s="410" t="s">
        <v>1775</v>
      </c>
      <c r="D187" s="411" t="s">
        <v>684</v>
      </c>
    </row>
    <row r="188" spans="1:4" x14ac:dyDescent="0.25">
      <c r="A188" s="410" t="s">
        <v>1055</v>
      </c>
      <c r="B188" s="410" t="s">
        <v>1056</v>
      </c>
      <c r="C188" s="410" t="s">
        <v>1779</v>
      </c>
      <c r="D188" s="411" t="s">
        <v>684</v>
      </c>
    </row>
    <row r="189" spans="1:4" x14ac:dyDescent="0.25">
      <c r="A189" s="410" t="s">
        <v>1057</v>
      </c>
      <c r="B189" s="410" t="s">
        <v>1058</v>
      </c>
      <c r="C189" s="410" t="s">
        <v>1778</v>
      </c>
      <c r="D189" s="411" t="s">
        <v>856</v>
      </c>
    </row>
    <row r="190" spans="1:4" x14ac:dyDescent="0.25">
      <c r="A190" s="410" t="s">
        <v>1059</v>
      </c>
      <c r="B190" s="410" t="s">
        <v>1060</v>
      </c>
      <c r="C190" s="410" t="s">
        <v>1778</v>
      </c>
      <c r="D190" s="411" t="s">
        <v>684</v>
      </c>
    </row>
    <row r="191" spans="1:4" x14ac:dyDescent="0.25">
      <c r="A191" s="410" t="s">
        <v>1061</v>
      </c>
      <c r="B191" s="410" t="s">
        <v>1062</v>
      </c>
      <c r="C191" s="410" t="s">
        <v>1779</v>
      </c>
      <c r="D191" s="411" t="s">
        <v>684</v>
      </c>
    </row>
    <row r="192" spans="1:4" x14ac:dyDescent="0.25">
      <c r="A192" s="410" t="s">
        <v>1063</v>
      </c>
      <c r="B192" s="410" t="s">
        <v>1064</v>
      </c>
      <c r="C192" s="410" t="s">
        <v>1779</v>
      </c>
      <c r="D192" s="411" t="s">
        <v>684</v>
      </c>
    </row>
    <row r="193" spans="1:4" x14ac:dyDescent="0.25">
      <c r="A193" s="410" t="s">
        <v>1065</v>
      </c>
      <c r="B193" s="410" t="s">
        <v>1066</v>
      </c>
      <c r="C193" s="410" t="s">
        <v>1779</v>
      </c>
      <c r="D193" s="411" t="s">
        <v>684</v>
      </c>
    </row>
    <row r="194" spans="1:4" x14ac:dyDescent="0.25">
      <c r="A194" s="410" t="s">
        <v>1067</v>
      </c>
      <c r="B194" s="410" t="s">
        <v>1068</v>
      </c>
      <c r="C194" s="410" t="s">
        <v>1779</v>
      </c>
      <c r="D194" s="411" t="s">
        <v>778</v>
      </c>
    </row>
    <row r="195" spans="1:4" x14ac:dyDescent="0.25">
      <c r="A195" s="410" t="s">
        <v>1069</v>
      </c>
      <c r="B195" s="410" t="s">
        <v>1070</v>
      </c>
      <c r="C195" s="410" t="s">
        <v>1779</v>
      </c>
      <c r="D195" s="411" t="s">
        <v>781</v>
      </c>
    </row>
    <row r="196" spans="1:4" x14ac:dyDescent="0.25">
      <c r="A196" s="410" t="s">
        <v>1071</v>
      </c>
      <c r="B196" s="410" t="s">
        <v>1072</v>
      </c>
      <c r="C196" s="410" t="s">
        <v>1777</v>
      </c>
      <c r="D196" s="411" t="s">
        <v>758</v>
      </c>
    </row>
    <row r="197" spans="1:4" x14ac:dyDescent="0.25">
      <c r="A197" s="410" t="s">
        <v>1073</v>
      </c>
      <c r="B197" s="410" t="s">
        <v>1074</v>
      </c>
      <c r="C197" s="410" t="s">
        <v>1775</v>
      </c>
      <c r="D197" s="411" t="s">
        <v>758</v>
      </c>
    </row>
    <row r="198" spans="1:4" x14ac:dyDescent="0.25">
      <c r="A198" s="410" t="s">
        <v>1075</v>
      </c>
      <c r="B198" s="410" t="s">
        <v>1076</v>
      </c>
      <c r="C198" s="410" t="s">
        <v>1776</v>
      </c>
      <c r="D198" s="411" t="s">
        <v>788</v>
      </c>
    </row>
    <row r="199" spans="1:4" x14ac:dyDescent="0.25">
      <c r="A199" s="410" t="s">
        <v>1077</v>
      </c>
      <c r="B199" s="410" t="s">
        <v>1078</v>
      </c>
      <c r="C199" s="410" t="s">
        <v>1777</v>
      </c>
      <c r="D199" s="411" t="s">
        <v>791</v>
      </c>
    </row>
    <row r="200" spans="1:4" x14ac:dyDescent="0.25">
      <c r="A200" s="410" t="s">
        <v>1079</v>
      </c>
      <c r="B200" s="410" t="s">
        <v>1080</v>
      </c>
      <c r="C200" s="410" t="s">
        <v>1776</v>
      </c>
      <c r="D200" s="411" t="s">
        <v>794</v>
      </c>
    </row>
    <row r="201" spans="1:4" x14ac:dyDescent="0.25">
      <c r="A201" s="410" t="s">
        <v>1081</v>
      </c>
      <c r="B201" s="410" t="s">
        <v>1082</v>
      </c>
      <c r="C201" s="410" t="s">
        <v>1777</v>
      </c>
      <c r="D201" s="411" t="s">
        <v>797</v>
      </c>
    </row>
    <row r="202" spans="1:4" x14ac:dyDescent="0.25">
      <c r="A202" s="410" t="s">
        <v>1083</v>
      </c>
      <c r="B202" s="410" t="s">
        <v>1084</v>
      </c>
      <c r="C202" s="410" t="s">
        <v>1776</v>
      </c>
      <c r="D202" s="411" t="s">
        <v>800</v>
      </c>
    </row>
    <row r="203" spans="1:4" x14ac:dyDescent="0.25">
      <c r="A203" s="410" t="s">
        <v>1085</v>
      </c>
      <c r="B203" s="410" t="s">
        <v>1086</v>
      </c>
      <c r="C203" s="410" t="s">
        <v>1777</v>
      </c>
      <c r="D203" s="411" t="s">
        <v>885</v>
      </c>
    </row>
    <row r="204" spans="1:4" x14ac:dyDescent="0.25">
      <c r="A204" s="410" t="s">
        <v>1087</v>
      </c>
      <c r="B204" s="410" t="s">
        <v>1088</v>
      </c>
      <c r="C204" s="410" t="s">
        <v>1779</v>
      </c>
      <c r="D204" s="411" t="s">
        <v>418</v>
      </c>
    </row>
    <row r="205" spans="1:4" x14ac:dyDescent="0.25">
      <c r="A205" s="410" t="s">
        <v>1089</v>
      </c>
      <c r="B205" s="410" t="s">
        <v>1090</v>
      </c>
      <c r="C205" s="410" t="s">
        <v>1779</v>
      </c>
      <c r="D205" s="411" t="s">
        <v>684</v>
      </c>
    </row>
    <row r="206" spans="1:4" x14ac:dyDescent="0.25">
      <c r="A206" s="410" t="s">
        <v>1091</v>
      </c>
      <c r="B206" s="410" t="s">
        <v>1092</v>
      </c>
      <c r="C206" s="410" t="s">
        <v>1779</v>
      </c>
      <c r="D206" s="411" t="s">
        <v>684</v>
      </c>
    </row>
    <row r="207" spans="1:4" x14ac:dyDescent="0.25">
      <c r="A207" s="410" t="s">
        <v>1093</v>
      </c>
      <c r="B207" s="410" t="s">
        <v>1094</v>
      </c>
      <c r="C207" s="410" t="s">
        <v>1779</v>
      </c>
      <c r="D207" s="411" t="s">
        <v>684</v>
      </c>
    </row>
    <row r="208" spans="1:4" x14ac:dyDescent="0.25">
      <c r="A208" s="410" t="s">
        <v>1095</v>
      </c>
      <c r="B208" s="410" t="s">
        <v>1096</v>
      </c>
      <c r="C208" s="410" t="s">
        <v>1779</v>
      </c>
      <c r="D208" s="411" t="s">
        <v>690</v>
      </c>
    </row>
    <row r="209" spans="1:4" x14ac:dyDescent="0.25">
      <c r="A209" s="410" t="s">
        <v>1097</v>
      </c>
      <c r="B209" s="410" t="s">
        <v>1098</v>
      </c>
      <c r="C209" s="410" t="s">
        <v>1779</v>
      </c>
      <c r="D209" s="411" t="s">
        <v>690</v>
      </c>
    </row>
    <row r="210" spans="1:4" x14ac:dyDescent="0.25">
      <c r="A210" s="410" t="s">
        <v>1099</v>
      </c>
      <c r="B210" s="410" t="s">
        <v>1100</v>
      </c>
      <c r="C210" s="410" t="s">
        <v>1777</v>
      </c>
      <c r="D210" s="411" t="s">
        <v>695</v>
      </c>
    </row>
    <row r="211" spans="1:4" x14ac:dyDescent="0.25">
      <c r="A211" s="410" t="s">
        <v>1101</v>
      </c>
      <c r="B211" s="410" t="s">
        <v>1102</v>
      </c>
      <c r="C211" s="410" t="s">
        <v>1777</v>
      </c>
      <c r="D211" s="411" t="s">
        <v>695</v>
      </c>
    </row>
    <row r="212" spans="1:4" x14ac:dyDescent="0.25">
      <c r="A212" s="410" t="s">
        <v>1103</v>
      </c>
      <c r="B212" s="410" t="s">
        <v>1104</v>
      </c>
      <c r="C212" s="410" t="s">
        <v>1778</v>
      </c>
      <c r="D212" s="411" t="s">
        <v>681</v>
      </c>
    </row>
    <row r="213" spans="1:4" x14ac:dyDescent="0.25">
      <c r="A213" s="410" t="s">
        <v>1105</v>
      </c>
      <c r="B213" s="410" t="s">
        <v>1106</v>
      </c>
      <c r="C213" s="410" t="s">
        <v>1778</v>
      </c>
      <c r="D213" s="411" t="s">
        <v>681</v>
      </c>
    </row>
    <row r="214" spans="1:4" x14ac:dyDescent="0.25">
      <c r="A214" s="410" t="s">
        <v>1107</v>
      </c>
      <c r="B214" s="410" t="s">
        <v>1108</v>
      </c>
      <c r="C214" s="410" t="s">
        <v>1778</v>
      </c>
      <c r="D214" s="411" t="s">
        <v>681</v>
      </c>
    </row>
    <row r="215" spans="1:4" x14ac:dyDescent="0.25">
      <c r="A215" s="410" t="s">
        <v>1109</v>
      </c>
      <c r="B215" s="410" t="s">
        <v>1110</v>
      </c>
      <c r="C215" s="410" t="s">
        <v>1777</v>
      </c>
      <c r="D215" s="411" t="s">
        <v>825</v>
      </c>
    </row>
    <row r="216" spans="1:4" x14ac:dyDescent="0.25">
      <c r="A216" s="410" t="s">
        <v>1111</v>
      </c>
      <c r="B216" s="410" t="s">
        <v>1112</v>
      </c>
      <c r="C216" s="410" t="s">
        <v>1779</v>
      </c>
      <c r="D216" s="411" t="s">
        <v>695</v>
      </c>
    </row>
    <row r="217" spans="1:4" x14ac:dyDescent="0.25">
      <c r="A217" s="410" t="s">
        <v>1113</v>
      </c>
      <c r="B217" s="410" t="s">
        <v>1114</v>
      </c>
      <c r="C217" s="410" t="s">
        <v>1777</v>
      </c>
      <c r="D217" s="411" t="s">
        <v>733</v>
      </c>
    </row>
    <row r="218" spans="1:4" x14ac:dyDescent="0.25">
      <c r="A218" s="410" t="s">
        <v>1115</v>
      </c>
      <c r="B218" s="410" t="s">
        <v>1116</v>
      </c>
      <c r="C218" s="410" t="s">
        <v>1777</v>
      </c>
      <c r="D218" s="411" t="s">
        <v>733</v>
      </c>
    </row>
    <row r="219" spans="1:4" x14ac:dyDescent="0.25">
      <c r="A219" s="410" t="s">
        <v>1117</v>
      </c>
      <c r="B219" s="410" t="s">
        <v>1118</v>
      </c>
      <c r="C219" s="410" t="s">
        <v>1777</v>
      </c>
      <c r="D219" s="411" t="s">
        <v>738</v>
      </c>
    </row>
    <row r="220" spans="1:4" x14ac:dyDescent="0.25">
      <c r="A220" s="410" t="s">
        <v>1119</v>
      </c>
      <c r="B220" s="410" t="s">
        <v>1120</v>
      </c>
      <c r="C220" s="410" t="s">
        <v>1777</v>
      </c>
      <c r="D220" s="411" t="s">
        <v>738</v>
      </c>
    </row>
    <row r="221" spans="1:4" x14ac:dyDescent="0.25">
      <c r="A221" s="410" t="s">
        <v>1121</v>
      </c>
      <c r="B221" s="410" t="s">
        <v>1122</v>
      </c>
      <c r="C221" s="410" t="s">
        <v>1778</v>
      </c>
      <c r="D221" s="411" t="s">
        <v>743</v>
      </c>
    </row>
    <row r="222" spans="1:4" x14ac:dyDescent="0.25">
      <c r="A222" s="410" t="s">
        <v>1123</v>
      </c>
      <c r="B222" s="410" t="s">
        <v>1124</v>
      </c>
      <c r="C222" s="410" t="s">
        <v>1779</v>
      </c>
      <c r="D222" s="411" t="s">
        <v>709</v>
      </c>
    </row>
    <row r="223" spans="1:4" x14ac:dyDescent="0.25">
      <c r="A223" s="410" t="s">
        <v>1125</v>
      </c>
      <c r="B223" s="410" t="s">
        <v>1126</v>
      </c>
      <c r="C223" s="410" t="s">
        <v>1779</v>
      </c>
      <c r="D223" s="411" t="s">
        <v>788</v>
      </c>
    </row>
    <row r="224" spans="1:4" x14ac:dyDescent="0.25">
      <c r="A224" s="410" t="s">
        <v>1127</v>
      </c>
      <c r="B224" s="410" t="s">
        <v>1128</v>
      </c>
      <c r="C224" s="410" t="s">
        <v>1779</v>
      </c>
      <c r="D224" s="411" t="s">
        <v>684</v>
      </c>
    </row>
    <row r="225" spans="1:4" x14ac:dyDescent="0.25">
      <c r="A225" s="410" t="s">
        <v>1129</v>
      </c>
      <c r="B225" s="410" t="s">
        <v>1130</v>
      </c>
      <c r="C225" s="410" t="s">
        <v>1779</v>
      </c>
      <c r="D225" s="411" t="s">
        <v>684</v>
      </c>
    </row>
    <row r="226" spans="1:4" x14ac:dyDescent="0.25">
      <c r="A226" s="410" t="s">
        <v>1131</v>
      </c>
      <c r="B226" s="410" t="s">
        <v>1132</v>
      </c>
      <c r="C226" s="410" t="s">
        <v>1779</v>
      </c>
      <c r="D226" s="411" t="s">
        <v>684</v>
      </c>
    </row>
    <row r="227" spans="1:4" x14ac:dyDescent="0.25">
      <c r="A227" s="410" t="s">
        <v>1133</v>
      </c>
      <c r="B227" s="410" t="s">
        <v>1134</v>
      </c>
      <c r="C227" s="410" t="s">
        <v>1775</v>
      </c>
      <c r="D227" s="411" t="s">
        <v>758</v>
      </c>
    </row>
    <row r="228" spans="1:4" x14ac:dyDescent="0.25">
      <c r="A228" s="410" t="s">
        <v>1135</v>
      </c>
      <c r="B228" s="410" t="s">
        <v>1136</v>
      </c>
      <c r="C228" s="410" t="s">
        <v>1779</v>
      </c>
      <c r="D228" s="411" t="s">
        <v>684</v>
      </c>
    </row>
    <row r="229" spans="1:4" x14ac:dyDescent="0.25">
      <c r="A229" s="410" t="s">
        <v>1137</v>
      </c>
      <c r="B229" s="410" t="s">
        <v>1138</v>
      </c>
      <c r="C229" s="410" t="s">
        <v>1779</v>
      </c>
      <c r="D229" s="411" t="s">
        <v>778</v>
      </c>
    </row>
    <row r="230" spans="1:4" x14ac:dyDescent="0.25">
      <c r="A230" s="410" t="s">
        <v>1139</v>
      </c>
      <c r="B230" s="410" t="s">
        <v>1140</v>
      </c>
      <c r="C230" s="410" t="s">
        <v>1779</v>
      </c>
      <c r="D230" s="411" t="s">
        <v>781</v>
      </c>
    </row>
    <row r="231" spans="1:4" x14ac:dyDescent="0.25">
      <c r="A231" s="410" t="s">
        <v>1141</v>
      </c>
      <c r="B231" s="410" t="s">
        <v>1142</v>
      </c>
      <c r="C231" s="410" t="s">
        <v>1778</v>
      </c>
      <c r="D231" s="411" t="s">
        <v>781</v>
      </c>
    </row>
    <row r="232" spans="1:4" x14ac:dyDescent="0.25">
      <c r="A232" s="410" t="s">
        <v>1143</v>
      </c>
      <c r="B232" s="410" t="s">
        <v>1144</v>
      </c>
      <c r="C232" s="410" t="s">
        <v>1777</v>
      </c>
      <c r="D232" s="411" t="s">
        <v>758</v>
      </c>
    </row>
    <row r="233" spans="1:4" x14ac:dyDescent="0.25">
      <c r="A233" s="410" t="s">
        <v>1145</v>
      </c>
      <c r="B233" s="410" t="s">
        <v>1146</v>
      </c>
      <c r="C233" s="410" t="s">
        <v>1775</v>
      </c>
      <c r="D233" s="411" t="s">
        <v>758</v>
      </c>
    </row>
    <row r="234" spans="1:4" x14ac:dyDescent="0.25">
      <c r="A234" s="410" t="s">
        <v>1147</v>
      </c>
      <c r="B234" s="410" t="s">
        <v>1148</v>
      </c>
      <c r="C234" s="410" t="s">
        <v>1776</v>
      </c>
      <c r="D234" s="411" t="s">
        <v>788</v>
      </c>
    </row>
    <row r="235" spans="1:4" x14ac:dyDescent="0.25">
      <c r="A235" s="410" t="s">
        <v>1149</v>
      </c>
      <c r="B235" s="410" t="s">
        <v>1150</v>
      </c>
      <c r="C235" s="410" t="s">
        <v>1777</v>
      </c>
      <c r="D235" s="411" t="s">
        <v>791</v>
      </c>
    </row>
    <row r="236" spans="1:4" x14ac:dyDescent="0.25">
      <c r="A236" s="410" t="s">
        <v>1151</v>
      </c>
      <c r="B236" s="410" t="s">
        <v>1152</v>
      </c>
      <c r="C236" s="410" t="s">
        <v>1776</v>
      </c>
      <c r="D236" s="411" t="s">
        <v>794</v>
      </c>
    </row>
    <row r="237" spans="1:4" x14ac:dyDescent="0.25">
      <c r="A237" s="410" t="s">
        <v>1153</v>
      </c>
      <c r="B237" s="410" t="s">
        <v>1154</v>
      </c>
      <c r="C237" s="410" t="s">
        <v>1777</v>
      </c>
      <c r="D237" s="411" t="s">
        <v>797</v>
      </c>
    </row>
    <row r="238" spans="1:4" x14ac:dyDescent="0.25">
      <c r="A238" s="410" t="s">
        <v>1155</v>
      </c>
      <c r="B238" s="410" t="s">
        <v>1156</v>
      </c>
      <c r="C238" s="410" t="s">
        <v>1776</v>
      </c>
      <c r="D238" s="411" t="s">
        <v>800</v>
      </c>
    </row>
    <row r="239" spans="1:4" x14ac:dyDescent="0.25">
      <c r="A239" s="410" t="s">
        <v>1157</v>
      </c>
      <c r="B239" s="410" t="s">
        <v>1158</v>
      </c>
      <c r="C239" s="410" t="s">
        <v>1777</v>
      </c>
      <c r="D239" s="411" t="s">
        <v>885</v>
      </c>
    </row>
    <row r="240" spans="1:4" x14ac:dyDescent="0.25">
      <c r="A240" s="410" t="s">
        <v>1159</v>
      </c>
      <c r="B240" s="410" t="s">
        <v>1160</v>
      </c>
      <c r="C240" s="410" t="s">
        <v>1779</v>
      </c>
      <c r="D240" s="411" t="s">
        <v>684</v>
      </c>
    </row>
    <row r="241" spans="1:4" x14ac:dyDescent="0.25">
      <c r="A241" s="410" t="s">
        <v>1161</v>
      </c>
      <c r="B241" s="410" t="s">
        <v>1162</v>
      </c>
      <c r="C241" s="410" t="s">
        <v>1779</v>
      </c>
      <c r="D241" s="411" t="s">
        <v>684</v>
      </c>
    </row>
    <row r="242" spans="1:4" x14ac:dyDescent="0.25">
      <c r="A242" s="410" t="s">
        <v>1163</v>
      </c>
      <c r="B242" s="410" t="s">
        <v>1164</v>
      </c>
      <c r="C242" s="410" t="s">
        <v>1778</v>
      </c>
      <c r="D242" s="411" t="s">
        <v>684</v>
      </c>
    </row>
    <row r="243" spans="1:4" x14ac:dyDescent="0.25">
      <c r="A243" s="410" t="s">
        <v>1165</v>
      </c>
      <c r="B243" s="410" t="s">
        <v>1166</v>
      </c>
      <c r="C243" s="410" t="s">
        <v>1779</v>
      </c>
      <c r="D243" s="411" t="s">
        <v>690</v>
      </c>
    </row>
    <row r="244" spans="1:4" x14ac:dyDescent="0.25">
      <c r="A244" s="410" t="s">
        <v>1167</v>
      </c>
      <c r="B244" s="410" t="s">
        <v>1168</v>
      </c>
      <c r="C244" s="410" t="s">
        <v>1777</v>
      </c>
      <c r="D244" s="411" t="s">
        <v>695</v>
      </c>
    </row>
    <row r="245" spans="1:4" x14ac:dyDescent="0.25">
      <c r="A245" s="410" t="s">
        <v>1169</v>
      </c>
      <c r="B245" s="410" t="s">
        <v>1170</v>
      </c>
      <c r="C245" s="410" t="s">
        <v>1777</v>
      </c>
      <c r="D245" s="411" t="s">
        <v>709</v>
      </c>
    </row>
    <row r="246" spans="1:4" x14ac:dyDescent="0.25">
      <c r="A246" s="410" t="s">
        <v>1171</v>
      </c>
      <c r="B246" s="410" t="s">
        <v>1172</v>
      </c>
      <c r="C246" s="410" t="s">
        <v>1777</v>
      </c>
      <c r="D246" s="411" t="s">
        <v>695</v>
      </c>
    </row>
    <row r="247" spans="1:4" x14ac:dyDescent="0.25">
      <c r="A247" s="410" t="s">
        <v>1173</v>
      </c>
      <c r="B247" s="410" t="s">
        <v>1174</v>
      </c>
      <c r="C247" s="410" t="s">
        <v>1778</v>
      </c>
      <c r="D247" s="411" t="s">
        <v>681</v>
      </c>
    </row>
    <row r="248" spans="1:4" x14ac:dyDescent="0.25">
      <c r="A248" s="410" t="s">
        <v>1175</v>
      </c>
      <c r="B248" s="410" t="s">
        <v>1176</v>
      </c>
      <c r="C248" s="410" t="s">
        <v>1778</v>
      </c>
      <c r="D248" s="411" t="s">
        <v>681</v>
      </c>
    </row>
    <row r="249" spans="1:4" x14ac:dyDescent="0.25">
      <c r="A249" s="410" t="s">
        <v>1177</v>
      </c>
      <c r="B249" s="410" t="s">
        <v>1178</v>
      </c>
      <c r="C249" s="410" t="s">
        <v>1778</v>
      </c>
      <c r="D249" s="411" t="s">
        <v>681</v>
      </c>
    </row>
    <row r="250" spans="1:4" x14ac:dyDescent="0.25">
      <c r="A250" s="410" t="s">
        <v>1179</v>
      </c>
      <c r="B250" s="410" t="s">
        <v>1180</v>
      </c>
      <c r="C250" s="410" t="s">
        <v>1778</v>
      </c>
      <c r="D250" s="411" t="s">
        <v>681</v>
      </c>
    </row>
    <row r="251" spans="1:4" x14ac:dyDescent="0.25">
      <c r="A251" s="410" t="s">
        <v>1181</v>
      </c>
      <c r="B251" s="410" t="s">
        <v>1182</v>
      </c>
      <c r="C251" s="410" t="s">
        <v>1779</v>
      </c>
      <c r="D251" s="411" t="s">
        <v>695</v>
      </c>
    </row>
    <row r="252" spans="1:4" x14ac:dyDescent="0.25">
      <c r="A252" s="410" t="s">
        <v>1183</v>
      </c>
      <c r="B252" s="410" t="s">
        <v>1184</v>
      </c>
      <c r="C252" s="410" t="s">
        <v>1777</v>
      </c>
      <c r="D252" s="411" t="s">
        <v>733</v>
      </c>
    </row>
    <row r="253" spans="1:4" x14ac:dyDescent="0.25">
      <c r="A253" s="410" t="s">
        <v>1185</v>
      </c>
      <c r="B253" s="410" t="s">
        <v>1186</v>
      </c>
      <c r="C253" s="410" t="s">
        <v>1777</v>
      </c>
      <c r="D253" s="411" t="s">
        <v>733</v>
      </c>
    </row>
    <row r="254" spans="1:4" x14ac:dyDescent="0.25">
      <c r="A254" s="410" t="s">
        <v>1187</v>
      </c>
      <c r="B254" s="410" t="s">
        <v>1188</v>
      </c>
      <c r="C254" s="410" t="s">
        <v>1777</v>
      </c>
      <c r="D254" s="411" t="s">
        <v>738</v>
      </c>
    </row>
    <row r="255" spans="1:4" x14ac:dyDescent="0.25">
      <c r="A255" s="410" t="s">
        <v>1189</v>
      </c>
      <c r="B255" s="410" t="s">
        <v>1190</v>
      </c>
      <c r="C255" s="410" t="s">
        <v>1777</v>
      </c>
      <c r="D255" s="411" t="s">
        <v>738</v>
      </c>
    </row>
    <row r="256" spans="1:4" x14ac:dyDescent="0.25">
      <c r="A256" s="410" t="s">
        <v>1191</v>
      </c>
      <c r="B256" s="410" t="s">
        <v>1192</v>
      </c>
      <c r="C256" s="410" t="s">
        <v>1778</v>
      </c>
      <c r="D256" s="411" t="s">
        <v>743</v>
      </c>
    </row>
    <row r="257" spans="1:4" x14ac:dyDescent="0.25">
      <c r="A257" s="410" t="s">
        <v>1193</v>
      </c>
      <c r="B257" s="410" t="s">
        <v>1194</v>
      </c>
      <c r="C257" s="410" t="s">
        <v>1778</v>
      </c>
      <c r="D257" s="411" t="s">
        <v>743</v>
      </c>
    </row>
    <row r="258" spans="1:4" x14ac:dyDescent="0.25">
      <c r="A258" s="410" t="s">
        <v>1195</v>
      </c>
      <c r="B258" s="410" t="s">
        <v>1196</v>
      </c>
      <c r="C258" s="410" t="s">
        <v>1777</v>
      </c>
      <c r="D258" s="411" t="s">
        <v>709</v>
      </c>
    </row>
    <row r="259" spans="1:4" x14ac:dyDescent="0.25">
      <c r="A259" s="410" t="s">
        <v>1197</v>
      </c>
      <c r="B259" s="410" t="s">
        <v>1198</v>
      </c>
      <c r="C259" s="410" t="s">
        <v>1779</v>
      </c>
      <c r="D259" s="411" t="s">
        <v>788</v>
      </c>
    </row>
    <row r="260" spans="1:4" x14ac:dyDescent="0.25">
      <c r="A260" s="410" t="s">
        <v>1199</v>
      </c>
      <c r="B260" s="410" t="s">
        <v>1200</v>
      </c>
      <c r="C260" s="410" t="s">
        <v>1779</v>
      </c>
      <c r="D260" s="411" t="s">
        <v>684</v>
      </c>
    </row>
    <row r="261" spans="1:4" x14ac:dyDescent="0.25">
      <c r="A261" s="410" t="s">
        <v>1201</v>
      </c>
      <c r="B261" s="410" t="s">
        <v>1202</v>
      </c>
      <c r="C261" s="410" t="s">
        <v>1775</v>
      </c>
      <c r="D261" s="411" t="s">
        <v>684</v>
      </c>
    </row>
    <row r="262" spans="1:4" x14ac:dyDescent="0.25">
      <c r="A262" s="410" t="s">
        <v>1203</v>
      </c>
      <c r="B262" s="410" t="s">
        <v>1204</v>
      </c>
      <c r="C262" s="410" t="s">
        <v>1779</v>
      </c>
      <c r="D262" s="411" t="s">
        <v>684</v>
      </c>
    </row>
    <row r="263" spans="1:4" x14ac:dyDescent="0.25">
      <c r="A263" s="410" t="s">
        <v>1205</v>
      </c>
      <c r="B263" s="410" t="s">
        <v>1206</v>
      </c>
      <c r="C263" s="410" t="s">
        <v>1779</v>
      </c>
      <c r="D263" s="411" t="s">
        <v>684</v>
      </c>
    </row>
    <row r="264" spans="1:4" x14ac:dyDescent="0.25">
      <c r="A264" s="410" t="s">
        <v>1207</v>
      </c>
      <c r="B264" s="410" t="s">
        <v>1208</v>
      </c>
      <c r="C264" s="410" t="s">
        <v>1778</v>
      </c>
      <c r="D264" s="411" t="s">
        <v>856</v>
      </c>
    </row>
    <row r="265" spans="1:4" x14ac:dyDescent="0.25">
      <c r="A265" s="410" t="s">
        <v>1209</v>
      </c>
      <c r="B265" s="410" t="s">
        <v>1210</v>
      </c>
      <c r="C265" s="410" t="s">
        <v>1779</v>
      </c>
      <c r="D265" s="411" t="s">
        <v>778</v>
      </c>
    </row>
    <row r="266" spans="1:4" x14ac:dyDescent="0.25">
      <c r="A266" s="410" t="s">
        <v>1211</v>
      </c>
      <c r="B266" s="410" t="s">
        <v>1212</v>
      </c>
      <c r="C266" s="410" t="s">
        <v>1779</v>
      </c>
      <c r="D266" s="411" t="s">
        <v>781</v>
      </c>
    </row>
    <row r="267" spans="1:4" x14ac:dyDescent="0.25">
      <c r="A267" s="410" t="s">
        <v>1213</v>
      </c>
      <c r="B267" s="410" t="s">
        <v>1214</v>
      </c>
      <c r="C267" s="410" t="s">
        <v>1777</v>
      </c>
      <c r="D267" s="411" t="s">
        <v>758</v>
      </c>
    </row>
    <row r="268" spans="1:4" x14ac:dyDescent="0.25">
      <c r="A268" s="410" t="s">
        <v>1215</v>
      </c>
      <c r="B268" s="410" t="s">
        <v>1216</v>
      </c>
      <c r="C268" s="410" t="s">
        <v>1775</v>
      </c>
      <c r="D268" s="411" t="s">
        <v>758</v>
      </c>
    </row>
    <row r="269" spans="1:4" x14ac:dyDescent="0.25">
      <c r="A269" s="410" t="s">
        <v>1217</v>
      </c>
      <c r="B269" s="410" t="s">
        <v>1218</v>
      </c>
      <c r="C269" s="410" t="s">
        <v>1776</v>
      </c>
      <c r="D269" s="411" t="s">
        <v>788</v>
      </c>
    </row>
    <row r="270" spans="1:4" x14ac:dyDescent="0.25">
      <c r="A270" s="410" t="s">
        <v>1219</v>
      </c>
      <c r="B270" s="410" t="s">
        <v>1220</v>
      </c>
      <c r="C270" s="410" t="s">
        <v>1777</v>
      </c>
      <c r="D270" s="411" t="s">
        <v>791</v>
      </c>
    </row>
    <row r="271" spans="1:4" x14ac:dyDescent="0.25">
      <c r="A271" s="410" t="s">
        <v>1221</v>
      </c>
      <c r="B271" s="410" t="s">
        <v>1222</v>
      </c>
      <c r="C271" s="410" t="s">
        <v>1776</v>
      </c>
      <c r="D271" s="411" t="s">
        <v>794</v>
      </c>
    </row>
    <row r="272" spans="1:4" x14ac:dyDescent="0.25">
      <c r="A272" s="410" t="s">
        <v>1223</v>
      </c>
      <c r="B272" s="410" t="s">
        <v>1224</v>
      </c>
      <c r="C272" s="410" t="s">
        <v>1777</v>
      </c>
      <c r="D272" s="411" t="s">
        <v>797</v>
      </c>
    </row>
    <row r="273" spans="1:4" x14ac:dyDescent="0.25">
      <c r="A273" s="410" t="s">
        <v>1225</v>
      </c>
      <c r="B273" s="410" t="s">
        <v>1226</v>
      </c>
      <c r="C273" s="410" t="s">
        <v>1776</v>
      </c>
      <c r="D273" s="411" t="s">
        <v>800</v>
      </c>
    </row>
    <row r="274" spans="1:4" x14ac:dyDescent="0.25">
      <c r="A274" s="410" t="s">
        <v>1227</v>
      </c>
      <c r="B274" s="410" t="s">
        <v>1228</v>
      </c>
      <c r="C274" s="410" t="s">
        <v>1777</v>
      </c>
      <c r="D274" s="411" t="s">
        <v>885</v>
      </c>
    </row>
    <row r="275" spans="1:4" x14ac:dyDescent="0.25">
      <c r="A275" s="410" t="s">
        <v>1229</v>
      </c>
      <c r="B275" s="410" t="s">
        <v>1230</v>
      </c>
      <c r="C275" s="410" t="s">
        <v>1779</v>
      </c>
      <c r="D275" s="411" t="s">
        <v>684</v>
      </c>
    </row>
    <row r="276" spans="1:4" x14ac:dyDescent="0.25">
      <c r="A276" s="410" t="s">
        <v>1231</v>
      </c>
      <c r="B276" s="410" t="s">
        <v>1232</v>
      </c>
      <c r="C276" s="410" t="s">
        <v>1779</v>
      </c>
      <c r="D276" s="411" t="s">
        <v>684</v>
      </c>
    </row>
    <row r="277" spans="1:4" x14ac:dyDescent="0.25">
      <c r="A277" s="410" t="s">
        <v>1233</v>
      </c>
      <c r="B277" s="410" t="s">
        <v>1234</v>
      </c>
      <c r="C277" s="410" t="s">
        <v>1779</v>
      </c>
      <c r="D277" s="411" t="s">
        <v>690</v>
      </c>
    </row>
    <row r="278" spans="1:4" x14ac:dyDescent="0.25">
      <c r="A278" s="410" t="s">
        <v>1235</v>
      </c>
      <c r="B278" s="410" t="s">
        <v>1236</v>
      </c>
      <c r="C278" s="410" t="s">
        <v>1779</v>
      </c>
      <c r="D278" s="411" t="s">
        <v>690</v>
      </c>
    </row>
    <row r="279" spans="1:4" x14ac:dyDescent="0.25">
      <c r="A279" s="410" t="s">
        <v>1237</v>
      </c>
      <c r="B279" s="410" t="s">
        <v>1238</v>
      </c>
      <c r="C279" s="410" t="s">
        <v>1779</v>
      </c>
      <c r="D279" s="411" t="s">
        <v>690</v>
      </c>
    </row>
    <row r="280" spans="1:4" x14ac:dyDescent="0.25">
      <c r="A280" s="410" t="s">
        <v>1239</v>
      </c>
      <c r="B280" s="410" t="s">
        <v>1240</v>
      </c>
      <c r="C280" s="410" t="s">
        <v>1777</v>
      </c>
      <c r="D280" s="411" t="s">
        <v>695</v>
      </c>
    </row>
    <row r="281" spans="1:4" x14ac:dyDescent="0.25">
      <c r="A281" s="410" t="s">
        <v>1241</v>
      </c>
      <c r="B281" s="410" t="s">
        <v>1242</v>
      </c>
      <c r="C281" s="410" t="s">
        <v>1778</v>
      </c>
      <c r="D281" s="411" t="s">
        <v>681</v>
      </c>
    </row>
    <row r="282" spans="1:4" x14ac:dyDescent="0.25">
      <c r="A282" s="410" t="s">
        <v>1243</v>
      </c>
      <c r="B282" s="410" t="s">
        <v>1244</v>
      </c>
      <c r="C282" s="410" t="s">
        <v>1778</v>
      </c>
      <c r="D282" s="411" t="s">
        <v>681</v>
      </c>
    </row>
    <row r="283" spans="1:4" x14ac:dyDescent="0.25">
      <c r="A283" s="410" t="s">
        <v>1245</v>
      </c>
      <c r="B283" s="410" t="s">
        <v>1246</v>
      </c>
      <c r="C283" s="410" t="s">
        <v>1777</v>
      </c>
      <c r="D283" s="411" t="s">
        <v>825</v>
      </c>
    </row>
    <row r="284" spans="1:4" x14ac:dyDescent="0.25">
      <c r="A284" s="410" t="s">
        <v>1247</v>
      </c>
      <c r="B284" s="410" t="s">
        <v>1248</v>
      </c>
      <c r="C284" s="410" t="s">
        <v>1777</v>
      </c>
      <c r="D284" s="411" t="s">
        <v>695</v>
      </c>
    </row>
    <row r="285" spans="1:4" x14ac:dyDescent="0.25">
      <c r="A285" s="410" t="s">
        <v>1249</v>
      </c>
      <c r="B285" s="410" t="s">
        <v>1250</v>
      </c>
      <c r="C285" s="410" t="s">
        <v>1777</v>
      </c>
      <c r="D285" s="411" t="s">
        <v>733</v>
      </c>
    </row>
    <row r="286" spans="1:4" x14ac:dyDescent="0.25">
      <c r="A286" s="410" t="s">
        <v>1251</v>
      </c>
      <c r="B286" s="410" t="s">
        <v>1252</v>
      </c>
      <c r="C286" s="410" t="s">
        <v>1777</v>
      </c>
      <c r="D286" s="411" t="s">
        <v>733</v>
      </c>
    </row>
    <row r="287" spans="1:4" x14ac:dyDescent="0.25">
      <c r="A287" s="410" t="s">
        <v>1253</v>
      </c>
      <c r="B287" s="410" t="s">
        <v>1254</v>
      </c>
      <c r="C287" s="410" t="s">
        <v>1777</v>
      </c>
      <c r="D287" s="411" t="s">
        <v>738</v>
      </c>
    </row>
    <row r="288" spans="1:4" x14ac:dyDescent="0.25">
      <c r="A288" s="410" t="s">
        <v>1255</v>
      </c>
      <c r="B288" s="410" t="s">
        <v>1256</v>
      </c>
      <c r="C288" s="410" t="s">
        <v>1777</v>
      </c>
      <c r="D288" s="411" t="s">
        <v>738</v>
      </c>
    </row>
    <row r="289" spans="1:4" x14ac:dyDescent="0.25">
      <c r="A289" s="410" t="s">
        <v>1257</v>
      </c>
      <c r="B289" s="410" t="s">
        <v>1258</v>
      </c>
      <c r="C289" s="410" t="s">
        <v>1778</v>
      </c>
      <c r="D289" s="411" t="s">
        <v>743</v>
      </c>
    </row>
    <row r="290" spans="1:4" x14ac:dyDescent="0.25">
      <c r="A290" s="410" t="s">
        <v>1259</v>
      </c>
      <c r="B290" s="410" t="s">
        <v>1260</v>
      </c>
      <c r="C290" s="410" t="s">
        <v>1778</v>
      </c>
      <c r="D290" s="411" t="s">
        <v>743</v>
      </c>
    </row>
    <row r="291" spans="1:4" x14ac:dyDescent="0.25">
      <c r="A291" s="410" t="s">
        <v>1261</v>
      </c>
      <c r="B291" s="410" t="s">
        <v>1262</v>
      </c>
      <c r="C291" s="410" t="s">
        <v>1777</v>
      </c>
      <c r="D291" s="411" t="s">
        <v>709</v>
      </c>
    </row>
    <row r="292" spans="1:4" x14ac:dyDescent="0.25">
      <c r="A292" s="410" t="s">
        <v>1263</v>
      </c>
      <c r="B292" s="410" t="s">
        <v>1264</v>
      </c>
      <c r="C292" s="410" t="s">
        <v>1777</v>
      </c>
      <c r="D292" s="411" t="s">
        <v>709</v>
      </c>
    </row>
    <row r="293" spans="1:4" x14ac:dyDescent="0.25">
      <c r="A293" s="410" t="s">
        <v>2626</v>
      </c>
      <c r="B293" s="410" t="s">
        <v>2630</v>
      </c>
      <c r="C293" s="410" t="s">
        <v>1779</v>
      </c>
      <c r="D293" s="411" t="s">
        <v>418</v>
      </c>
    </row>
    <row r="294" spans="1:4" x14ac:dyDescent="0.25">
      <c r="A294" s="410" t="s">
        <v>1265</v>
      </c>
      <c r="B294" s="410" t="s">
        <v>1266</v>
      </c>
      <c r="C294" s="410" t="s">
        <v>1779</v>
      </c>
      <c r="D294" s="411" t="s">
        <v>788</v>
      </c>
    </row>
  </sheetData>
  <autoFilter ref="A8:D291" xr:uid="{00000000-0001-0000-0F00-000000000000}">
    <sortState xmlns:xlrd2="http://schemas.microsoft.com/office/spreadsheetml/2017/richdata2" ref="A9:D291">
      <sortCondition ref="C8:C291"/>
    </sortState>
  </autoFilter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B54A-E6DC-4679-A535-AAB2BFD251FA}">
  <sheetPr codeName="Sheet15">
    <pageSetUpPr fitToPage="1"/>
  </sheetPr>
  <dimension ref="A1:T42"/>
  <sheetViews>
    <sheetView zoomScaleNormal="100" workbookViewId="0">
      <selection activeCell="T9" sqref="T9"/>
    </sheetView>
  </sheetViews>
  <sheetFormatPr defaultRowHeight="15" x14ac:dyDescent="0.25"/>
  <cols>
    <col min="1" max="1" width="13.140625" bestFit="1" customWidth="1"/>
    <col min="2" max="2" width="14.140625" style="8" bestFit="1" customWidth="1"/>
    <col min="3" max="3" width="9.5703125" style="8" bestFit="1" customWidth="1"/>
    <col min="4" max="4" width="19.85546875" style="8" bestFit="1" customWidth="1"/>
    <col min="5" max="5" width="24.7109375" bestFit="1" customWidth="1"/>
    <col min="6" max="6" width="11.42578125" customWidth="1"/>
    <col min="7" max="7" width="19.85546875" style="8" bestFit="1" customWidth="1"/>
    <col min="8" max="8" width="9.140625" style="7"/>
  </cols>
  <sheetData>
    <row r="1" spans="1:20" x14ac:dyDescent="0.25">
      <c r="A1" s="9" t="s">
        <v>478</v>
      </c>
      <c r="E1" s="9" t="s">
        <v>476</v>
      </c>
      <c r="F1" s="7"/>
      <c r="T1" s="437"/>
    </row>
    <row r="2" spans="1:20" x14ac:dyDescent="0.25">
      <c r="A2" s="191"/>
      <c r="F2" s="7"/>
      <c r="G2"/>
    </row>
    <row r="3" spans="1:20" x14ac:dyDescent="0.25">
      <c r="A3" s="5" t="s">
        <v>278</v>
      </c>
      <c r="B3" s="5" t="s">
        <v>6</v>
      </c>
      <c r="C3" s="416" t="s">
        <v>316</v>
      </c>
      <c r="D3" s="8" t="s">
        <v>467</v>
      </c>
      <c r="E3" s="288" t="s">
        <v>278</v>
      </c>
      <c r="F3" s="288" t="s">
        <v>316</v>
      </c>
      <c r="G3" s="289" t="s">
        <v>467</v>
      </c>
    </row>
    <row r="4" spans="1:20" x14ac:dyDescent="0.25">
      <c r="A4" t="s">
        <v>684</v>
      </c>
      <c r="B4" t="s">
        <v>28</v>
      </c>
      <c r="C4" s="8" t="s">
        <v>894</v>
      </c>
      <c r="D4" s="8">
        <v>184.34</v>
      </c>
      <c r="E4" s="56" t="s">
        <v>684</v>
      </c>
      <c r="F4" s="56" t="s">
        <v>894</v>
      </c>
      <c r="G4" s="287">
        <v>184.34</v>
      </c>
      <c r="H4" s="9" t="s">
        <v>311</v>
      </c>
    </row>
    <row r="5" spans="1:20" x14ac:dyDescent="0.25">
      <c r="B5"/>
      <c r="C5" s="8" t="s">
        <v>900</v>
      </c>
      <c r="D5" s="8">
        <v>146176.06</v>
      </c>
      <c r="E5" s="56"/>
      <c r="F5" s="56" t="s">
        <v>900</v>
      </c>
      <c r="G5" s="287">
        <v>146176.06</v>
      </c>
    </row>
    <row r="6" spans="1:20" x14ac:dyDescent="0.25">
      <c r="B6"/>
      <c r="C6" s="8" t="s">
        <v>807</v>
      </c>
      <c r="D6" s="8">
        <v>33770.18</v>
      </c>
      <c r="E6" s="56"/>
      <c r="F6" s="56" t="s">
        <v>807</v>
      </c>
      <c r="G6" s="287">
        <v>33770.18</v>
      </c>
    </row>
    <row r="7" spans="1:20" x14ac:dyDescent="0.25">
      <c r="B7"/>
      <c r="C7" s="8" t="s">
        <v>943</v>
      </c>
      <c r="D7" s="8">
        <v>6708.43</v>
      </c>
      <c r="E7" s="56"/>
      <c r="F7" s="56" t="s">
        <v>943</v>
      </c>
      <c r="G7" s="287">
        <v>6708.43</v>
      </c>
    </row>
    <row r="8" spans="1:20" x14ac:dyDescent="0.25">
      <c r="B8"/>
      <c r="C8" s="8" t="s">
        <v>1199</v>
      </c>
      <c r="D8" s="8">
        <v>0</v>
      </c>
      <c r="E8" s="56"/>
      <c r="F8" s="56" t="s">
        <v>1199</v>
      </c>
      <c r="G8" s="287">
        <v>0</v>
      </c>
    </row>
    <row r="9" spans="1:20" x14ac:dyDescent="0.25">
      <c r="B9"/>
      <c r="C9" s="8" t="s">
        <v>752</v>
      </c>
      <c r="D9" s="8">
        <v>20575.220000000005</v>
      </c>
      <c r="E9" s="56"/>
      <c r="F9" s="56" t="s">
        <v>752</v>
      </c>
      <c r="G9" s="287">
        <v>20575.220000000005</v>
      </c>
    </row>
    <row r="10" spans="1:20" x14ac:dyDescent="0.25">
      <c r="B10"/>
      <c r="C10" s="8" t="s">
        <v>957</v>
      </c>
      <c r="D10" s="8">
        <v>723.03</v>
      </c>
      <c r="E10" s="56"/>
      <c r="F10" s="56" t="s">
        <v>957</v>
      </c>
      <c r="G10" s="287">
        <v>723.03</v>
      </c>
    </row>
    <row r="11" spans="1:20" x14ac:dyDescent="0.25">
      <c r="B11"/>
      <c r="C11" s="8" t="s">
        <v>1229</v>
      </c>
      <c r="D11" s="8">
        <v>6510.87</v>
      </c>
      <c r="E11" s="56"/>
      <c r="F11" s="56" t="s">
        <v>1229</v>
      </c>
      <c r="G11" s="287">
        <v>6510.87</v>
      </c>
    </row>
    <row r="12" spans="1:20" x14ac:dyDescent="0.25">
      <c r="B12"/>
      <c r="C12" s="8" t="s">
        <v>1127</v>
      </c>
      <c r="D12" s="8">
        <v>2007.39</v>
      </c>
      <c r="E12" s="56"/>
      <c r="F12" s="56" t="s">
        <v>1127</v>
      </c>
      <c r="G12" s="287">
        <v>2007.39</v>
      </c>
    </row>
    <row r="13" spans="1:20" x14ac:dyDescent="0.25">
      <c r="B13"/>
      <c r="C13" s="8" t="s">
        <v>846</v>
      </c>
      <c r="D13" s="8">
        <v>6497.6099999999988</v>
      </c>
      <c r="E13" s="56"/>
      <c r="F13" s="56" t="s">
        <v>846</v>
      </c>
      <c r="G13" s="287">
        <v>6497.6099999999988</v>
      </c>
    </row>
    <row r="14" spans="1:20" x14ac:dyDescent="0.25">
      <c r="B14"/>
      <c r="C14" s="8" t="s">
        <v>888</v>
      </c>
      <c r="D14" s="8">
        <v>0</v>
      </c>
      <c r="E14" s="56"/>
      <c r="F14" s="56" t="s">
        <v>888</v>
      </c>
      <c r="G14" s="287">
        <v>0</v>
      </c>
    </row>
    <row r="15" spans="1:20" x14ac:dyDescent="0.25">
      <c r="B15"/>
      <c r="C15" s="8" t="s">
        <v>903</v>
      </c>
      <c r="D15" s="8">
        <v>0</v>
      </c>
      <c r="E15" s="56"/>
      <c r="F15" s="56" t="s">
        <v>903</v>
      </c>
      <c r="G15" s="287">
        <v>0</v>
      </c>
    </row>
    <row r="16" spans="1:20" x14ac:dyDescent="0.25">
      <c r="A16" t="s">
        <v>1522</v>
      </c>
      <c r="B16"/>
      <c r="D16" s="8">
        <v>223153.12999999998</v>
      </c>
      <c r="E16" s="11" t="s">
        <v>1522</v>
      </c>
      <c r="F16" s="11"/>
      <c r="G16" s="26">
        <v>223153.12999999998</v>
      </c>
    </row>
    <row r="17" spans="1:8" x14ac:dyDescent="0.25">
      <c r="A17" t="s">
        <v>778</v>
      </c>
      <c r="B17" t="s">
        <v>28</v>
      </c>
      <c r="C17" s="8" t="s">
        <v>957</v>
      </c>
      <c r="D17" s="8">
        <v>8314.7099999999991</v>
      </c>
      <c r="E17" s="56" t="s">
        <v>778</v>
      </c>
      <c r="F17" s="56" t="s">
        <v>957</v>
      </c>
      <c r="G17" s="287">
        <v>8314.7099999999991</v>
      </c>
    </row>
    <row r="18" spans="1:8" x14ac:dyDescent="0.25">
      <c r="B18"/>
      <c r="C18" s="8" t="s">
        <v>776</v>
      </c>
      <c r="D18" s="8">
        <v>1015.54</v>
      </c>
      <c r="E18" s="56"/>
      <c r="F18" s="56" t="s">
        <v>776</v>
      </c>
      <c r="G18" s="287">
        <v>1015.54</v>
      </c>
    </row>
    <row r="19" spans="1:8" x14ac:dyDescent="0.25">
      <c r="A19" t="s">
        <v>1523</v>
      </c>
      <c r="B19"/>
      <c r="D19" s="8">
        <v>9330.25</v>
      </c>
      <c r="E19" s="11" t="s">
        <v>1523</v>
      </c>
      <c r="F19" s="11"/>
      <c r="G19" s="26">
        <v>9330.25</v>
      </c>
    </row>
    <row r="20" spans="1:8" x14ac:dyDescent="0.25">
      <c r="A20" t="s">
        <v>758</v>
      </c>
      <c r="B20" t="s">
        <v>28</v>
      </c>
      <c r="C20" s="8" t="s">
        <v>807</v>
      </c>
      <c r="D20" s="8">
        <v>1609.99</v>
      </c>
      <c r="E20" s="56" t="s">
        <v>758</v>
      </c>
      <c r="F20" s="56" t="s">
        <v>807</v>
      </c>
      <c r="G20" s="287">
        <v>1609.99</v>
      </c>
    </row>
    <row r="21" spans="1:8" x14ac:dyDescent="0.25">
      <c r="B21"/>
      <c r="C21" s="8" t="s">
        <v>943</v>
      </c>
      <c r="D21" s="8">
        <v>0</v>
      </c>
      <c r="E21" s="56"/>
      <c r="F21" s="56" t="s">
        <v>943</v>
      </c>
      <c r="G21" s="287">
        <v>0</v>
      </c>
    </row>
    <row r="22" spans="1:8" x14ac:dyDescent="0.25">
      <c r="B22"/>
      <c r="C22" s="8" t="s">
        <v>1199</v>
      </c>
      <c r="D22" s="8">
        <v>0</v>
      </c>
      <c r="E22" s="56"/>
      <c r="F22" s="56" t="s">
        <v>1199</v>
      </c>
      <c r="G22" s="287">
        <v>0</v>
      </c>
    </row>
    <row r="23" spans="1:8" x14ac:dyDescent="0.25">
      <c r="B23"/>
      <c r="C23" s="8" t="s">
        <v>752</v>
      </c>
      <c r="D23" s="8">
        <v>2340.58</v>
      </c>
      <c r="E23" s="56"/>
      <c r="F23" s="56" t="s">
        <v>752</v>
      </c>
      <c r="G23" s="287">
        <v>2340.58</v>
      </c>
    </row>
    <row r="24" spans="1:8" x14ac:dyDescent="0.25">
      <c r="A24" t="s">
        <v>1524</v>
      </c>
      <c r="B24"/>
      <c r="D24" s="8">
        <v>3950.5699999999997</v>
      </c>
      <c r="E24" s="11" t="s">
        <v>1524</v>
      </c>
      <c r="F24" s="11"/>
      <c r="G24" s="26">
        <v>3950.5699999999997</v>
      </c>
    </row>
    <row r="25" spans="1:8" x14ac:dyDescent="0.25">
      <c r="A25" t="s">
        <v>690</v>
      </c>
      <c r="B25" t="s">
        <v>28</v>
      </c>
      <c r="C25" s="8" t="s">
        <v>1233</v>
      </c>
      <c r="D25" s="8">
        <v>625.62</v>
      </c>
      <c r="E25" s="56" t="s">
        <v>690</v>
      </c>
      <c r="F25" s="56" t="s">
        <v>1233</v>
      </c>
      <c r="G25" s="287">
        <v>625.62</v>
      </c>
    </row>
    <row r="26" spans="1:8" x14ac:dyDescent="0.25">
      <c r="A26" t="s">
        <v>1531</v>
      </c>
      <c r="B26"/>
      <c r="D26" s="8">
        <v>625.62</v>
      </c>
      <c r="E26" s="11" t="s">
        <v>1531</v>
      </c>
      <c r="F26" s="11"/>
      <c r="G26" s="26">
        <v>625.62</v>
      </c>
    </row>
    <row r="27" spans="1:8" x14ac:dyDescent="0.25">
      <c r="A27" t="s">
        <v>681</v>
      </c>
      <c r="B27" t="s">
        <v>1434</v>
      </c>
      <c r="C27" s="8" t="s">
        <v>679</v>
      </c>
      <c r="D27" s="8">
        <v>275871.63</v>
      </c>
      <c r="E27" s="56" t="s">
        <v>681</v>
      </c>
      <c r="F27" s="56" t="s">
        <v>679</v>
      </c>
      <c r="G27" s="287">
        <v>275871.63</v>
      </c>
    </row>
    <row r="28" spans="1:8" x14ac:dyDescent="0.25">
      <c r="A28" t="s">
        <v>1533</v>
      </c>
      <c r="B28"/>
      <c r="D28" s="8">
        <v>275871.63</v>
      </c>
      <c r="E28" s="129" t="s">
        <v>1533</v>
      </c>
      <c r="F28" s="129"/>
      <c r="G28" s="290">
        <v>275871.63</v>
      </c>
    </row>
    <row r="29" spans="1:8" ht="15.75" thickBot="1" x14ac:dyDescent="0.3">
      <c r="A29" t="s">
        <v>74</v>
      </c>
      <c r="B29"/>
      <c r="D29" s="8">
        <v>512931.19999999995</v>
      </c>
      <c r="E29" s="12" t="s">
        <v>74</v>
      </c>
      <c r="F29" s="12"/>
      <c r="G29" s="291">
        <v>512931.19999999995</v>
      </c>
      <c r="H29" s="9" t="s">
        <v>312</v>
      </c>
    </row>
    <row r="30" spans="1:8" ht="15.75" thickTop="1" x14ac:dyDescent="0.25">
      <c r="B30"/>
    </row>
    <row r="31" spans="1:8" x14ac:dyDescent="0.25">
      <c r="B31"/>
    </row>
    <row r="32" spans="1:8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</sheetData>
  <autoFilter ref="E3:G29" xr:uid="{B8BAB54A-E6DC-4679-A535-AAB2BFD251FA}"/>
  <pageMargins left="0.7" right="0.7" top="0.75" bottom="0.75" header="0.3" footer="0.3"/>
  <pageSetup scale="57" fitToHeight="0" orientation="landscape" horizontalDpi="1200" verticalDpi="1200" r:id="rId2"/>
  <headerFooter scaleWithDoc="0">
    <oddFooter>&amp;L&amp;"Arial,Regular"&amp;10&amp;F
&amp;A&amp;R&amp;"Arial,Regular"&amp;10&amp;P of &amp;N</oddFooter>
  </headerFooter>
  <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BDD5-2246-4462-8450-92859C2A2D75}">
  <sheetPr codeName="Sheet17">
    <pageSetUpPr fitToPage="1"/>
  </sheetPr>
  <dimension ref="A1:X851"/>
  <sheetViews>
    <sheetView topLeftCell="D1" zoomScaleNormal="100" workbookViewId="0">
      <selection activeCell="U2" sqref="U2"/>
    </sheetView>
  </sheetViews>
  <sheetFormatPr defaultRowHeight="15" x14ac:dyDescent="0.25"/>
  <cols>
    <col min="1" max="1" width="10.7109375" style="274" customWidth="1"/>
    <col min="2" max="2" width="11.42578125" style="274" customWidth="1"/>
    <col min="3" max="3" width="10.28515625" style="274" customWidth="1"/>
    <col min="4" max="4" width="19.7109375" style="274" customWidth="1"/>
    <col min="5" max="5" width="10.28515625" bestFit="1" customWidth="1"/>
    <col min="6" max="6" width="18.85546875" style="274" customWidth="1"/>
    <col min="7" max="7" width="12.140625" style="274" customWidth="1"/>
    <col min="8" max="8" width="30.42578125" style="274" bestFit="1" customWidth="1"/>
    <col min="9" max="9" width="6.5703125" style="274" customWidth="1"/>
    <col min="10" max="10" width="34.85546875" style="274" hidden="1" customWidth="1"/>
    <col min="11" max="11" width="10.28515625" style="274" customWidth="1"/>
    <col min="12" max="12" width="9.5703125" style="274" bestFit="1" customWidth="1"/>
    <col min="13" max="13" width="31.85546875" style="274" customWidth="1"/>
    <col min="14" max="14" width="11.85546875" customWidth="1"/>
    <col min="15" max="15" width="8.7109375" bestFit="1" customWidth="1"/>
    <col min="16" max="16" width="17.7109375" style="274" bestFit="1" customWidth="1"/>
    <col min="17" max="17" width="8" bestFit="1" customWidth="1"/>
    <col min="18" max="18" width="9.7109375" customWidth="1"/>
    <col min="19" max="19" width="14.7109375" bestFit="1" customWidth="1"/>
    <col min="20" max="20" width="8" bestFit="1" customWidth="1"/>
    <col min="21" max="21" width="12.5703125" bestFit="1" customWidth="1"/>
    <col min="23" max="23" width="14.28515625" style="8" bestFit="1" customWidth="1"/>
    <col min="24" max="24" width="11.5703125" bestFit="1" customWidth="1"/>
  </cols>
  <sheetData>
    <row r="1" spans="1:24" x14ac:dyDescent="0.25">
      <c r="A1" s="274" t="s">
        <v>450</v>
      </c>
    </row>
    <row r="2" spans="1:24" x14ac:dyDescent="0.25">
      <c r="A2" s="275" t="s">
        <v>2111</v>
      </c>
      <c r="U2" s="437"/>
    </row>
    <row r="3" spans="1:24" x14ac:dyDescent="0.25">
      <c r="G3" s="438" t="s">
        <v>451</v>
      </c>
      <c r="H3" s="438"/>
      <c r="J3" s="276" t="s">
        <v>452</v>
      </c>
    </row>
    <row r="4" spans="1:24" s="279" customFormat="1" ht="45" x14ac:dyDescent="0.25">
      <c r="A4" s="277" t="s">
        <v>453</v>
      </c>
      <c r="B4" s="277" t="s">
        <v>454</v>
      </c>
      <c r="C4" s="277" t="s">
        <v>455</v>
      </c>
      <c r="D4" s="277" t="s">
        <v>365</v>
      </c>
      <c r="E4" s="278" t="s">
        <v>456</v>
      </c>
      <c r="F4" s="277" t="s">
        <v>18</v>
      </c>
      <c r="G4" s="277" t="s">
        <v>316</v>
      </c>
      <c r="H4" s="277" t="s">
        <v>457</v>
      </c>
      <c r="I4" s="277" t="s">
        <v>458</v>
      </c>
      <c r="J4" s="277" t="s">
        <v>17</v>
      </c>
      <c r="K4" s="277" t="s">
        <v>6</v>
      </c>
      <c r="L4" s="277" t="s">
        <v>459</v>
      </c>
      <c r="M4" s="277" t="s">
        <v>460</v>
      </c>
      <c r="N4" s="278" t="s">
        <v>461</v>
      </c>
      <c r="O4" s="278" t="s">
        <v>462</v>
      </c>
      <c r="P4" s="277" t="s">
        <v>364</v>
      </c>
      <c r="Q4" s="278" t="s">
        <v>321</v>
      </c>
      <c r="R4" s="278" t="s">
        <v>463</v>
      </c>
      <c r="S4" s="278" t="s">
        <v>464</v>
      </c>
      <c r="T4" s="278" t="s">
        <v>465</v>
      </c>
      <c r="U4" s="278" t="s">
        <v>466</v>
      </c>
      <c r="W4" s="280"/>
    </row>
    <row r="5" spans="1:24" ht="15" customHeight="1" x14ac:dyDescent="0.25">
      <c r="A5" s="274" t="s">
        <v>2112</v>
      </c>
      <c r="B5" s="274" t="s">
        <v>2113</v>
      </c>
      <c r="C5" s="274" t="s">
        <v>2114</v>
      </c>
      <c r="D5" s="274" t="s">
        <v>495</v>
      </c>
      <c r="E5">
        <v>36428809</v>
      </c>
      <c r="F5" s="274" t="s">
        <v>1497</v>
      </c>
      <c r="G5" t="str">
        <f>RIGHT(F5,7)</f>
        <v>252406S</v>
      </c>
      <c r="H5" t="s">
        <v>901</v>
      </c>
      <c r="I5" s="274" t="s">
        <v>684</v>
      </c>
      <c r="J5" s="274" t="s">
        <v>1271</v>
      </c>
      <c r="K5" s="274" t="s">
        <v>28</v>
      </c>
      <c r="L5" s="274" t="s">
        <v>39</v>
      </c>
      <c r="M5" s="274" t="s">
        <v>330</v>
      </c>
      <c r="N5" s="281">
        <v>45455</v>
      </c>
      <c r="O5" s="281">
        <v>45474</v>
      </c>
      <c r="P5" s="274" t="s">
        <v>515</v>
      </c>
      <c r="Q5">
        <v>2.09</v>
      </c>
      <c r="R5">
        <v>0.17419999999999999</v>
      </c>
      <c r="S5" s="282">
        <v>146176.06</v>
      </c>
      <c r="T5">
        <v>0.5</v>
      </c>
      <c r="U5" s="282">
        <v>127.29</v>
      </c>
    </row>
    <row r="6" spans="1:24" ht="15" customHeight="1" x14ac:dyDescent="0.25">
      <c r="A6" s="274" t="s">
        <v>2112</v>
      </c>
      <c r="B6" s="274" t="s">
        <v>2113</v>
      </c>
      <c r="C6" s="274" t="s">
        <v>2114</v>
      </c>
      <c r="D6" s="274" t="s">
        <v>495</v>
      </c>
      <c r="E6">
        <v>36699907</v>
      </c>
      <c r="F6" s="274" t="s">
        <v>2158</v>
      </c>
      <c r="G6" t="str">
        <f t="shared" ref="G6:G57" si="0">RIGHT(F6,7)</f>
        <v>250000A</v>
      </c>
      <c r="H6" t="s">
        <v>680</v>
      </c>
      <c r="I6" s="274" t="s">
        <v>681</v>
      </c>
      <c r="J6" s="274" t="s">
        <v>1435</v>
      </c>
      <c r="K6" s="274" t="s">
        <v>1434</v>
      </c>
      <c r="L6" s="274" t="s">
        <v>39</v>
      </c>
      <c r="M6" s="274" t="s">
        <v>330</v>
      </c>
      <c r="N6" s="281">
        <v>45463</v>
      </c>
      <c r="O6" s="281">
        <v>45505</v>
      </c>
      <c r="P6" s="274" t="s">
        <v>583</v>
      </c>
      <c r="Q6">
        <v>10.78</v>
      </c>
      <c r="R6">
        <v>0.89829999999999999</v>
      </c>
      <c r="S6" s="282">
        <v>96628.83</v>
      </c>
      <c r="T6">
        <v>0.5</v>
      </c>
      <c r="U6" s="282">
        <v>434.02</v>
      </c>
      <c r="X6" s="282"/>
    </row>
    <row r="7" spans="1:24" ht="15" customHeight="1" x14ac:dyDescent="0.25">
      <c r="A7" s="274" t="s">
        <v>2112</v>
      </c>
      <c r="B7" s="274" t="s">
        <v>2113</v>
      </c>
      <c r="C7" s="274" t="s">
        <v>2114</v>
      </c>
      <c r="D7" s="274" t="s">
        <v>495</v>
      </c>
      <c r="E7">
        <v>36699913</v>
      </c>
      <c r="F7" s="274" t="s">
        <v>2157</v>
      </c>
      <c r="G7" t="str">
        <f t="shared" si="0"/>
        <v>250000A</v>
      </c>
      <c r="H7" t="s">
        <v>680</v>
      </c>
      <c r="I7" s="274" t="s">
        <v>681</v>
      </c>
      <c r="J7" s="274" t="s">
        <v>1435</v>
      </c>
      <c r="K7" s="274" t="s">
        <v>1434</v>
      </c>
      <c r="L7" s="274" t="s">
        <v>39</v>
      </c>
      <c r="M7" s="274" t="s">
        <v>330</v>
      </c>
      <c r="N7" s="281">
        <v>45463</v>
      </c>
      <c r="O7" s="281">
        <v>45505</v>
      </c>
      <c r="P7" s="274" t="s">
        <v>583</v>
      </c>
      <c r="Q7">
        <v>10.78</v>
      </c>
      <c r="R7">
        <v>0.89829999999999999</v>
      </c>
      <c r="S7" s="282">
        <v>92233.72</v>
      </c>
      <c r="T7">
        <v>0.5</v>
      </c>
      <c r="U7" s="282">
        <v>414.28</v>
      </c>
      <c r="X7" s="282"/>
    </row>
    <row r="8" spans="1:24" ht="15" customHeight="1" x14ac:dyDescent="0.25">
      <c r="A8" s="274" t="s">
        <v>2112</v>
      </c>
      <c r="B8" s="274" t="s">
        <v>2113</v>
      </c>
      <c r="C8" s="274" t="s">
        <v>2114</v>
      </c>
      <c r="D8" s="274" t="s">
        <v>495</v>
      </c>
      <c r="E8">
        <v>36699910</v>
      </c>
      <c r="F8" s="274" t="s">
        <v>2156</v>
      </c>
      <c r="G8" t="str">
        <f t="shared" si="0"/>
        <v>250000A</v>
      </c>
      <c r="H8" t="s">
        <v>680</v>
      </c>
      <c r="I8" s="274" t="s">
        <v>681</v>
      </c>
      <c r="J8" s="274" t="s">
        <v>1435</v>
      </c>
      <c r="K8" s="274" t="s">
        <v>1434</v>
      </c>
      <c r="L8" s="274" t="s">
        <v>39</v>
      </c>
      <c r="M8" s="274" t="s">
        <v>330</v>
      </c>
      <c r="N8" s="281">
        <v>45450</v>
      </c>
      <c r="O8" s="281">
        <v>45505</v>
      </c>
      <c r="P8" s="274" t="s">
        <v>583</v>
      </c>
      <c r="Q8">
        <v>10.78</v>
      </c>
      <c r="R8">
        <v>0.89829999999999999</v>
      </c>
      <c r="S8" s="282">
        <v>87009.08</v>
      </c>
      <c r="T8">
        <v>0.5</v>
      </c>
      <c r="U8" s="282">
        <v>390.82</v>
      </c>
      <c r="X8" s="282"/>
    </row>
    <row r="9" spans="1:24" ht="15" customHeight="1" x14ac:dyDescent="0.25">
      <c r="A9" s="274" t="s">
        <v>2112</v>
      </c>
      <c r="B9" s="274" t="s">
        <v>2113</v>
      </c>
      <c r="C9" s="274" t="s">
        <v>2114</v>
      </c>
      <c r="D9" s="274" t="s">
        <v>495</v>
      </c>
      <c r="E9">
        <v>36428740</v>
      </c>
      <c r="F9" s="274" t="s">
        <v>1485</v>
      </c>
      <c r="G9" t="str">
        <f t="shared" si="0"/>
        <v>251500B</v>
      </c>
      <c r="H9" t="s">
        <v>808</v>
      </c>
      <c r="I9" s="274" t="s">
        <v>684</v>
      </c>
      <c r="J9" s="274" t="s">
        <v>1271</v>
      </c>
      <c r="K9" s="274" t="s">
        <v>28</v>
      </c>
      <c r="L9" s="274" t="s">
        <v>39</v>
      </c>
      <c r="M9" s="274" t="s">
        <v>330</v>
      </c>
      <c r="N9" s="281">
        <v>45468</v>
      </c>
      <c r="O9" s="281">
        <v>45474</v>
      </c>
      <c r="P9" s="274" t="s">
        <v>515</v>
      </c>
      <c r="Q9">
        <v>2.09</v>
      </c>
      <c r="R9">
        <v>0.17419999999999999</v>
      </c>
      <c r="S9" s="282">
        <v>33770.18</v>
      </c>
      <c r="T9">
        <v>0.5</v>
      </c>
      <c r="U9" s="282">
        <v>29.41</v>
      </c>
      <c r="X9" s="282"/>
    </row>
    <row r="10" spans="1:24" ht="15" customHeight="1" x14ac:dyDescent="0.25">
      <c r="A10" s="274" t="s">
        <v>2112</v>
      </c>
      <c r="B10" s="274" t="s">
        <v>2113</v>
      </c>
      <c r="C10" s="274" t="s">
        <v>2114</v>
      </c>
      <c r="D10" s="274" t="s">
        <v>495</v>
      </c>
      <c r="E10">
        <v>36428764</v>
      </c>
      <c r="F10" s="274" t="s">
        <v>1507</v>
      </c>
      <c r="G10" t="str">
        <f t="shared" si="0"/>
        <v>251100A</v>
      </c>
      <c r="H10" t="s">
        <v>753</v>
      </c>
      <c r="I10" s="274" t="s">
        <v>684</v>
      </c>
      <c r="J10" s="274" t="s">
        <v>1271</v>
      </c>
      <c r="K10" s="274" t="s">
        <v>28</v>
      </c>
      <c r="L10" s="274" t="s">
        <v>39</v>
      </c>
      <c r="M10" s="274" t="s">
        <v>330</v>
      </c>
      <c r="N10" s="281">
        <v>45415</v>
      </c>
      <c r="O10" s="281">
        <v>45474</v>
      </c>
      <c r="P10" s="274" t="s">
        <v>515</v>
      </c>
      <c r="Q10">
        <v>2.09</v>
      </c>
      <c r="R10">
        <v>0.17419999999999999</v>
      </c>
      <c r="S10" s="282">
        <v>13698.36</v>
      </c>
      <c r="T10">
        <v>1.5</v>
      </c>
      <c r="U10" s="282">
        <v>35.79</v>
      </c>
      <c r="X10" s="282"/>
    </row>
    <row r="11" spans="1:24" ht="15" customHeight="1" x14ac:dyDescent="0.25">
      <c r="A11" s="274" t="s">
        <v>2112</v>
      </c>
      <c r="B11" s="274" t="s">
        <v>2113</v>
      </c>
      <c r="C11" s="274" t="s">
        <v>2114</v>
      </c>
      <c r="D11" s="274" t="s">
        <v>495</v>
      </c>
      <c r="E11">
        <v>36428854</v>
      </c>
      <c r="F11" s="274" t="s">
        <v>1477</v>
      </c>
      <c r="G11" t="str">
        <f t="shared" si="0"/>
        <v>253378A</v>
      </c>
      <c r="H11" t="s">
        <v>958</v>
      </c>
      <c r="I11" s="274" t="s">
        <v>778</v>
      </c>
      <c r="J11" s="274" t="s">
        <v>1340</v>
      </c>
      <c r="K11" s="274" t="s">
        <v>28</v>
      </c>
      <c r="L11" s="274" t="s">
        <v>39</v>
      </c>
      <c r="M11" s="274" t="s">
        <v>330</v>
      </c>
      <c r="N11" s="281">
        <v>45421</v>
      </c>
      <c r="O11" s="281">
        <v>45474</v>
      </c>
      <c r="P11" s="274" t="s">
        <v>517</v>
      </c>
      <c r="Q11">
        <v>3.1</v>
      </c>
      <c r="R11">
        <v>0.25829999999999997</v>
      </c>
      <c r="S11" s="282">
        <v>8314.7099999999991</v>
      </c>
      <c r="T11">
        <v>1.5</v>
      </c>
      <c r="U11" s="282">
        <v>32.22</v>
      </c>
      <c r="X11" s="282"/>
    </row>
    <row r="12" spans="1:24" ht="15" customHeight="1" x14ac:dyDescent="0.25">
      <c r="A12" s="274" t="s">
        <v>2112</v>
      </c>
      <c r="B12" s="274" t="s">
        <v>2113</v>
      </c>
      <c r="C12" s="274" t="s">
        <v>2114</v>
      </c>
      <c r="D12" s="274" t="s">
        <v>495</v>
      </c>
      <c r="E12">
        <v>36428824</v>
      </c>
      <c r="F12" s="274" t="s">
        <v>1463</v>
      </c>
      <c r="G12" t="str">
        <f t="shared" si="0"/>
        <v>257400S</v>
      </c>
      <c r="H12" t="s">
        <v>1230</v>
      </c>
      <c r="I12" s="274" t="s">
        <v>684</v>
      </c>
      <c r="J12" s="274" t="s">
        <v>1271</v>
      </c>
      <c r="K12" s="274" t="s">
        <v>28</v>
      </c>
      <c r="L12" s="274" t="s">
        <v>39</v>
      </c>
      <c r="M12" s="274" t="s">
        <v>330</v>
      </c>
      <c r="N12" s="281">
        <v>45418</v>
      </c>
      <c r="O12" s="281">
        <v>45474</v>
      </c>
      <c r="P12" s="274" t="s">
        <v>515</v>
      </c>
      <c r="Q12">
        <v>2.09</v>
      </c>
      <c r="R12">
        <v>0.17419999999999999</v>
      </c>
      <c r="S12" s="282">
        <v>6510.87</v>
      </c>
      <c r="T12">
        <v>1.5</v>
      </c>
      <c r="U12" s="282">
        <v>17.010000000000002</v>
      </c>
      <c r="X12" s="282"/>
    </row>
    <row r="13" spans="1:24" ht="15" customHeight="1" x14ac:dyDescent="0.25">
      <c r="A13" s="274" t="s">
        <v>2112</v>
      </c>
      <c r="B13" s="274" t="s">
        <v>2113</v>
      </c>
      <c r="C13" s="274" t="s">
        <v>2114</v>
      </c>
      <c r="D13" s="274" t="s">
        <v>495</v>
      </c>
      <c r="E13">
        <v>36428848</v>
      </c>
      <c r="F13" s="274" t="s">
        <v>1475</v>
      </c>
      <c r="G13" t="str">
        <f t="shared" si="0"/>
        <v>253100A</v>
      </c>
      <c r="H13" t="s">
        <v>944</v>
      </c>
      <c r="I13" s="274" t="s">
        <v>684</v>
      </c>
      <c r="J13" s="274" t="s">
        <v>1271</v>
      </c>
      <c r="K13" s="274" t="s">
        <v>28</v>
      </c>
      <c r="L13" s="274" t="s">
        <v>39</v>
      </c>
      <c r="M13" s="274" t="s">
        <v>330</v>
      </c>
      <c r="N13" s="281">
        <v>45442</v>
      </c>
      <c r="O13" s="281">
        <v>45474</v>
      </c>
      <c r="P13" s="274" t="s">
        <v>515</v>
      </c>
      <c r="Q13">
        <v>2.09</v>
      </c>
      <c r="R13">
        <v>0.17419999999999999</v>
      </c>
      <c r="S13" s="282">
        <v>5262.17</v>
      </c>
      <c r="T13">
        <v>1.5</v>
      </c>
      <c r="U13" s="282">
        <v>13.75</v>
      </c>
      <c r="X13" s="282"/>
    </row>
    <row r="14" spans="1:24" ht="15" customHeight="1" x14ac:dyDescent="0.25">
      <c r="A14" s="274" t="s">
        <v>2112</v>
      </c>
      <c r="B14" s="274" t="s">
        <v>2113</v>
      </c>
      <c r="C14" s="274" t="s">
        <v>2114</v>
      </c>
      <c r="D14" s="274" t="s">
        <v>495</v>
      </c>
      <c r="E14">
        <v>36699953</v>
      </c>
      <c r="F14" s="274" t="s">
        <v>1555</v>
      </c>
      <c r="G14" t="str">
        <f t="shared" si="0"/>
        <v>251100A</v>
      </c>
      <c r="H14" t="s">
        <v>753</v>
      </c>
      <c r="I14" s="274" t="s">
        <v>684</v>
      </c>
      <c r="J14" s="274" t="s">
        <v>1271</v>
      </c>
      <c r="K14" s="274" t="s">
        <v>28</v>
      </c>
      <c r="L14" s="274" t="s">
        <v>39</v>
      </c>
      <c r="M14" s="274" t="s">
        <v>330</v>
      </c>
      <c r="N14" s="281">
        <v>45421</v>
      </c>
      <c r="O14" s="281">
        <v>45505</v>
      </c>
      <c r="P14" s="274" t="s">
        <v>515</v>
      </c>
      <c r="Q14">
        <v>2.09</v>
      </c>
      <c r="R14">
        <v>0.17419999999999999</v>
      </c>
      <c r="S14" s="282">
        <v>5053.5200000000004</v>
      </c>
      <c r="T14">
        <v>1.5</v>
      </c>
      <c r="U14" s="282">
        <v>13.2</v>
      </c>
      <c r="X14" s="282"/>
    </row>
    <row r="15" spans="1:24" ht="15" customHeight="1" x14ac:dyDescent="0.25">
      <c r="A15" s="274" t="s">
        <v>2112</v>
      </c>
      <c r="B15" s="274" t="s">
        <v>2113</v>
      </c>
      <c r="C15" s="274" t="s">
        <v>2114</v>
      </c>
      <c r="D15" s="274" t="s">
        <v>495</v>
      </c>
      <c r="E15">
        <v>36428806</v>
      </c>
      <c r="F15" s="274" t="s">
        <v>1483</v>
      </c>
      <c r="G15" t="str">
        <f t="shared" si="0"/>
        <v>252100A</v>
      </c>
      <c r="H15" t="s">
        <v>847</v>
      </c>
      <c r="I15" s="274" t="s">
        <v>684</v>
      </c>
      <c r="J15" s="274" t="s">
        <v>1271</v>
      </c>
      <c r="K15" s="274" t="s">
        <v>28</v>
      </c>
      <c r="L15" s="274" t="s">
        <v>39</v>
      </c>
      <c r="M15" s="274" t="s">
        <v>330</v>
      </c>
      <c r="N15" s="281">
        <v>45448</v>
      </c>
      <c r="O15" s="281">
        <v>45474</v>
      </c>
      <c r="P15" s="274" t="s">
        <v>515</v>
      </c>
      <c r="Q15">
        <v>2.09</v>
      </c>
      <c r="R15">
        <v>0.17419999999999999</v>
      </c>
      <c r="S15" s="282">
        <v>4613.53</v>
      </c>
      <c r="T15">
        <v>0.5</v>
      </c>
      <c r="U15" s="282">
        <v>4.0199999999999996</v>
      </c>
      <c r="X15" s="282"/>
    </row>
    <row r="16" spans="1:24" ht="15" customHeight="1" x14ac:dyDescent="0.25">
      <c r="A16" s="274" t="s">
        <v>2112</v>
      </c>
      <c r="B16" s="274" t="s">
        <v>2113</v>
      </c>
      <c r="C16" s="274" t="s">
        <v>2114</v>
      </c>
      <c r="D16" s="274" t="s">
        <v>495</v>
      </c>
      <c r="E16">
        <v>36428881</v>
      </c>
      <c r="F16" s="274" t="s">
        <v>1503</v>
      </c>
      <c r="G16" t="str">
        <f t="shared" si="0"/>
        <v>256100A</v>
      </c>
      <c r="H16" t="s">
        <v>1128</v>
      </c>
      <c r="I16" s="274" t="s">
        <v>684</v>
      </c>
      <c r="J16" s="274" t="s">
        <v>1271</v>
      </c>
      <c r="K16" s="274" t="s">
        <v>28</v>
      </c>
      <c r="L16" s="274" t="s">
        <v>39</v>
      </c>
      <c r="M16" s="274" t="s">
        <v>330</v>
      </c>
      <c r="N16" s="281">
        <v>45454</v>
      </c>
      <c r="O16" s="281">
        <v>45474</v>
      </c>
      <c r="P16" s="274" t="s">
        <v>515</v>
      </c>
      <c r="Q16">
        <v>2.09</v>
      </c>
      <c r="R16">
        <v>0.17419999999999999</v>
      </c>
      <c r="S16" s="282">
        <v>2007.39</v>
      </c>
      <c r="T16">
        <v>0.5</v>
      </c>
      <c r="U16" s="282">
        <v>1.75</v>
      </c>
      <c r="X16" s="282"/>
    </row>
    <row r="17" spans="1:24" ht="15" customHeight="1" x14ac:dyDescent="0.25">
      <c r="A17" s="274" t="s">
        <v>2112</v>
      </c>
      <c r="B17" s="274" t="s">
        <v>2113</v>
      </c>
      <c r="C17" s="274" t="s">
        <v>2114</v>
      </c>
      <c r="D17" s="274" t="s">
        <v>495</v>
      </c>
      <c r="E17">
        <v>36428767</v>
      </c>
      <c r="F17" s="274" t="s">
        <v>1507</v>
      </c>
      <c r="G17" t="str">
        <f t="shared" si="0"/>
        <v>251100A</v>
      </c>
      <c r="H17" t="s">
        <v>753</v>
      </c>
      <c r="I17" s="274" t="s">
        <v>758</v>
      </c>
      <c r="J17" s="274" t="s">
        <v>1351</v>
      </c>
      <c r="K17" s="274" t="s">
        <v>28</v>
      </c>
      <c r="L17" s="274" t="s">
        <v>39</v>
      </c>
      <c r="M17" s="274" t="s">
        <v>330</v>
      </c>
      <c r="N17" s="281">
        <v>45415</v>
      </c>
      <c r="O17" s="281">
        <v>45474</v>
      </c>
      <c r="P17" s="274" t="s">
        <v>520</v>
      </c>
      <c r="Q17">
        <v>2.85</v>
      </c>
      <c r="R17">
        <v>0.23749999999999999</v>
      </c>
      <c r="S17" s="282">
        <v>1668.52</v>
      </c>
      <c r="T17">
        <v>1.5</v>
      </c>
      <c r="U17" s="282">
        <v>5.94</v>
      </c>
      <c r="X17" s="282"/>
    </row>
    <row r="18" spans="1:24" ht="15" customHeight="1" x14ac:dyDescent="0.25">
      <c r="A18" s="274" t="s">
        <v>2112</v>
      </c>
      <c r="B18" s="274" t="s">
        <v>2113</v>
      </c>
      <c r="C18" s="274" t="s">
        <v>2114</v>
      </c>
      <c r="D18" s="274" t="s">
        <v>495</v>
      </c>
      <c r="E18">
        <v>36428743</v>
      </c>
      <c r="F18" s="274" t="s">
        <v>1485</v>
      </c>
      <c r="G18" t="str">
        <f t="shared" si="0"/>
        <v>251500B</v>
      </c>
      <c r="H18" t="s">
        <v>808</v>
      </c>
      <c r="I18" s="274" t="s">
        <v>758</v>
      </c>
      <c r="J18" s="274" t="s">
        <v>1351</v>
      </c>
      <c r="K18" s="274" t="s">
        <v>28</v>
      </c>
      <c r="L18" s="274" t="s">
        <v>39</v>
      </c>
      <c r="M18" s="274" t="s">
        <v>330</v>
      </c>
      <c r="N18" s="281">
        <v>45468</v>
      </c>
      <c r="O18" s="281">
        <v>45474</v>
      </c>
      <c r="P18" s="274" t="s">
        <v>520</v>
      </c>
      <c r="Q18">
        <v>2.85</v>
      </c>
      <c r="R18">
        <v>0.23749999999999999</v>
      </c>
      <c r="S18" s="282">
        <v>1609.99</v>
      </c>
      <c r="T18">
        <v>0.5</v>
      </c>
      <c r="U18" s="282">
        <v>1.91</v>
      </c>
      <c r="X18" s="282"/>
    </row>
    <row r="19" spans="1:24" ht="15" customHeight="1" x14ac:dyDescent="0.25">
      <c r="A19" s="274" t="s">
        <v>2112</v>
      </c>
      <c r="B19" s="274" t="s">
        <v>2113</v>
      </c>
      <c r="C19" s="274" t="s">
        <v>2114</v>
      </c>
      <c r="D19" s="274" t="s">
        <v>495</v>
      </c>
      <c r="E19">
        <v>36428857</v>
      </c>
      <c r="F19" s="274" t="s">
        <v>1481</v>
      </c>
      <c r="G19" t="str">
        <f t="shared" si="0"/>
        <v>253100A</v>
      </c>
      <c r="H19" t="s">
        <v>944</v>
      </c>
      <c r="I19" s="274" t="s">
        <v>684</v>
      </c>
      <c r="J19" s="274" t="s">
        <v>1271</v>
      </c>
      <c r="K19" s="274" t="s">
        <v>28</v>
      </c>
      <c r="L19" s="274" t="s">
        <v>39</v>
      </c>
      <c r="M19" s="274" t="s">
        <v>330</v>
      </c>
      <c r="N19" s="281">
        <v>45278</v>
      </c>
      <c r="O19" s="281">
        <v>45474</v>
      </c>
      <c r="P19" s="274" t="s">
        <v>515</v>
      </c>
      <c r="Q19">
        <v>2.09</v>
      </c>
      <c r="R19">
        <v>0.17419999999999999</v>
      </c>
      <c r="S19" s="282">
        <v>1446.26</v>
      </c>
      <c r="T19">
        <v>6.5</v>
      </c>
      <c r="U19" s="282">
        <v>16.37</v>
      </c>
      <c r="X19" s="282"/>
    </row>
    <row r="20" spans="1:24" ht="15" customHeight="1" x14ac:dyDescent="0.25">
      <c r="A20" s="274" t="s">
        <v>2112</v>
      </c>
      <c r="B20" s="274" t="s">
        <v>2113</v>
      </c>
      <c r="C20" s="274" t="s">
        <v>2114</v>
      </c>
      <c r="D20" s="274" t="s">
        <v>495</v>
      </c>
      <c r="E20">
        <v>36699963</v>
      </c>
      <c r="F20" s="274" t="s">
        <v>1620</v>
      </c>
      <c r="G20" t="str">
        <f t="shared" si="0"/>
        <v>252100A</v>
      </c>
      <c r="H20" t="s">
        <v>847</v>
      </c>
      <c r="I20" s="274" t="s">
        <v>684</v>
      </c>
      <c r="J20" s="274" t="s">
        <v>1271</v>
      </c>
      <c r="K20" s="274" t="s">
        <v>28</v>
      </c>
      <c r="L20" s="274" t="s">
        <v>39</v>
      </c>
      <c r="M20" s="274" t="s">
        <v>330</v>
      </c>
      <c r="N20" s="281">
        <v>45454</v>
      </c>
      <c r="O20" s="281">
        <v>45505</v>
      </c>
      <c r="P20" s="274" t="s">
        <v>515</v>
      </c>
      <c r="Q20">
        <v>2.09</v>
      </c>
      <c r="R20">
        <v>0.17419999999999999</v>
      </c>
      <c r="S20" s="282">
        <v>1085.27</v>
      </c>
      <c r="T20">
        <v>0.5</v>
      </c>
      <c r="U20" s="282">
        <v>0.95</v>
      </c>
      <c r="X20" s="282"/>
    </row>
    <row r="21" spans="1:24" ht="15" customHeight="1" x14ac:dyDescent="0.25">
      <c r="A21" s="274" t="s">
        <v>2112</v>
      </c>
      <c r="B21" s="274" t="s">
        <v>2113</v>
      </c>
      <c r="C21" s="274" t="s">
        <v>2114</v>
      </c>
      <c r="D21" s="274" t="s">
        <v>495</v>
      </c>
      <c r="E21">
        <v>36428788</v>
      </c>
      <c r="F21" s="274" t="s">
        <v>1461</v>
      </c>
      <c r="G21" t="str">
        <f t="shared" si="0"/>
        <v>251100A</v>
      </c>
      <c r="H21" t="s">
        <v>753</v>
      </c>
      <c r="I21" s="274" t="s">
        <v>684</v>
      </c>
      <c r="J21" s="274" t="s">
        <v>1271</v>
      </c>
      <c r="K21" s="274" t="s">
        <v>28</v>
      </c>
      <c r="L21" s="274" t="s">
        <v>39</v>
      </c>
      <c r="M21" s="274" t="s">
        <v>330</v>
      </c>
      <c r="N21" s="281">
        <v>45464</v>
      </c>
      <c r="O21" s="281">
        <v>45474</v>
      </c>
      <c r="P21" s="274" t="s">
        <v>515</v>
      </c>
      <c r="Q21">
        <v>2.09</v>
      </c>
      <c r="R21">
        <v>0.17419999999999999</v>
      </c>
      <c r="S21" s="282">
        <v>1076.95</v>
      </c>
      <c r="T21">
        <v>0.5</v>
      </c>
      <c r="U21" s="282">
        <v>0.94</v>
      </c>
      <c r="X21" s="282"/>
    </row>
    <row r="22" spans="1:24" ht="15" customHeight="1" x14ac:dyDescent="0.25">
      <c r="A22" s="274" t="s">
        <v>2112</v>
      </c>
      <c r="B22" s="274" t="s">
        <v>2113</v>
      </c>
      <c r="C22" s="274" t="s">
        <v>2114</v>
      </c>
      <c r="D22" s="274" t="s">
        <v>495</v>
      </c>
      <c r="E22">
        <v>36428803</v>
      </c>
      <c r="F22" s="274" t="s">
        <v>1457</v>
      </c>
      <c r="G22" t="str">
        <f t="shared" si="0"/>
        <v>252100A</v>
      </c>
      <c r="H22" t="s">
        <v>847</v>
      </c>
      <c r="I22" s="274" t="s">
        <v>684</v>
      </c>
      <c r="J22" s="274" t="s">
        <v>1271</v>
      </c>
      <c r="K22" s="274" t="s">
        <v>28</v>
      </c>
      <c r="L22" s="274" t="s">
        <v>39</v>
      </c>
      <c r="M22" s="274" t="s">
        <v>330</v>
      </c>
      <c r="N22" s="281">
        <v>45442</v>
      </c>
      <c r="O22" s="281">
        <v>45474</v>
      </c>
      <c r="P22" s="274" t="s">
        <v>515</v>
      </c>
      <c r="Q22">
        <v>2.09</v>
      </c>
      <c r="R22">
        <v>0.17419999999999999</v>
      </c>
      <c r="S22" s="282">
        <v>739.86</v>
      </c>
      <c r="T22">
        <v>1.5</v>
      </c>
      <c r="U22" s="282">
        <v>1.93</v>
      </c>
      <c r="X22" s="282"/>
    </row>
    <row r="23" spans="1:24" ht="15" customHeight="1" x14ac:dyDescent="0.25">
      <c r="A23" s="274" t="s">
        <v>2112</v>
      </c>
      <c r="B23" s="274" t="s">
        <v>2113</v>
      </c>
      <c r="C23" s="274" t="s">
        <v>2114</v>
      </c>
      <c r="D23" s="274" t="s">
        <v>495</v>
      </c>
      <c r="E23">
        <v>36428851</v>
      </c>
      <c r="F23" s="274" t="s">
        <v>1477</v>
      </c>
      <c r="G23" t="str">
        <f t="shared" si="0"/>
        <v>253378A</v>
      </c>
      <c r="H23" t="s">
        <v>958</v>
      </c>
      <c r="I23" s="274" t="s">
        <v>684</v>
      </c>
      <c r="J23" s="274" t="s">
        <v>1271</v>
      </c>
      <c r="K23" s="274" t="s">
        <v>28</v>
      </c>
      <c r="L23" s="274" t="s">
        <v>39</v>
      </c>
      <c r="M23" s="274" t="s">
        <v>330</v>
      </c>
      <c r="N23" s="281">
        <v>45421</v>
      </c>
      <c r="O23" s="281">
        <v>45474</v>
      </c>
      <c r="P23" s="274" t="s">
        <v>515</v>
      </c>
      <c r="Q23">
        <v>2.09</v>
      </c>
      <c r="R23">
        <v>0.17419999999999999</v>
      </c>
      <c r="S23" s="282">
        <v>723.03</v>
      </c>
      <c r="T23">
        <v>1.5</v>
      </c>
      <c r="U23" s="282">
        <v>1.89</v>
      </c>
      <c r="X23" s="282"/>
    </row>
    <row r="24" spans="1:24" ht="15" customHeight="1" x14ac:dyDescent="0.25">
      <c r="A24" s="274" t="s">
        <v>2112</v>
      </c>
      <c r="B24" s="274" t="s">
        <v>2113</v>
      </c>
      <c r="C24" s="274" t="s">
        <v>2114</v>
      </c>
      <c r="D24" s="274" t="s">
        <v>495</v>
      </c>
      <c r="E24">
        <v>36428770</v>
      </c>
      <c r="F24" s="274" t="s">
        <v>1459</v>
      </c>
      <c r="G24" t="str">
        <f t="shared" si="0"/>
        <v>251100A</v>
      </c>
      <c r="H24" t="s">
        <v>753</v>
      </c>
      <c r="I24" s="274" t="s">
        <v>684</v>
      </c>
      <c r="J24" s="274" t="s">
        <v>1271</v>
      </c>
      <c r="K24" s="274" t="s">
        <v>28</v>
      </c>
      <c r="L24" s="274" t="s">
        <v>39</v>
      </c>
      <c r="M24" s="274" t="s">
        <v>330</v>
      </c>
      <c r="N24" s="281">
        <v>45470</v>
      </c>
      <c r="O24" s="281">
        <v>45474</v>
      </c>
      <c r="P24" s="274" t="s">
        <v>515</v>
      </c>
      <c r="Q24">
        <v>2.09</v>
      </c>
      <c r="R24">
        <v>0.17419999999999999</v>
      </c>
      <c r="S24" s="282">
        <v>672.06</v>
      </c>
      <c r="T24">
        <v>0.5</v>
      </c>
      <c r="U24" s="282">
        <v>0.59</v>
      </c>
      <c r="X24" s="282"/>
    </row>
    <row r="25" spans="1:24" ht="15" customHeight="1" x14ac:dyDescent="0.25">
      <c r="A25" s="274" t="s">
        <v>2112</v>
      </c>
      <c r="B25" s="274" t="s">
        <v>2113</v>
      </c>
      <c r="C25" s="274" t="s">
        <v>2114</v>
      </c>
      <c r="D25" s="274" t="s">
        <v>495</v>
      </c>
      <c r="E25">
        <v>36428773</v>
      </c>
      <c r="F25" s="274" t="s">
        <v>1459</v>
      </c>
      <c r="G25" t="str">
        <f t="shared" si="0"/>
        <v>251100A</v>
      </c>
      <c r="H25" t="s">
        <v>753</v>
      </c>
      <c r="I25" s="274" t="s">
        <v>758</v>
      </c>
      <c r="J25" s="274" t="s">
        <v>1351</v>
      </c>
      <c r="K25" s="274" t="s">
        <v>28</v>
      </c>
      <c r="L25" s="274" t="s">
        <v>39</v>
      </c>
      <c r="M25" s="274" t="s">
        <v>330</v>
      </c>
      <c r="N25" s="281">
        <v>45470</v>
      </c>
      <c r="O25" s="281">
        <v>45474</v>
      </c>
      <c r="P25" s="274" t="s">
        <v>520</v>
      </c>
      <c r="Q25">
        <v>2.85</v>
      </c>
      <c r="R25">
        <v>0.23749999999999999</v>
      </c>
      <c r="S25" s="282">
        <v>672.06</v>
      </c>
      <c r="T25">
        <v>0.5</v>
      </c>
      <c r="U25" s="282">
        <v>0.8</v>
      </c>
      <c r="X25" s="282"/>
    </row>
    <row r="26" spans="1:24" ht="15" customHeight="1" x14ac:dyDescent="0.25">
      <c r="A26" s="274" t="s">
        <v>2112</v>
      </c>
      <c r="B26" s="274" t="s">
        <v>2113</v>
      </c>
      <c r="C26" s="274" t="s">
        <v>2114</v>
      </c>
      <c r="D26" s="274" t="s">
        <v>495</v>
      </c>
      <c r="E26">
        <v>36524338</v>
      </c>
      <c r="F26" s="274" t="s">
        <v>1428</v>
      </c>
      <c r="G26" t="str">
        <f t="shared" si="0"/>
        <v>257900A</v>
      </c>
      <c r="H26" t="s">
        <v>1234</v>
      </c>
      <c r="I26" s="274" t="s">
        <v>690</v>
      </c>
      <c r="J26" s="274" t="s">
        <v>1382</v>
      </c>
      <c r="K26" s="274" t="s">
        <v>28</v>
      </c>
      <c r="L26" s="274" t="s">
        <v>1425</v>
      </c>
      <c r="M26" s="274" t="s">
        <v>2115</v>
      </c>
      <c r="N26" s="281">
        <v>45467</v>
      </c>
      <c r="O26" s="281">
        <v>45474</v>
      </c>
      <c r="P26" s="274" t="s">
        <v>554</v>
      </c>
      <c r="Q26">
        <v>3.4</v>
      </c>
      <c r="R26">
        <v>0.2833</v>
      </c>
      <c r="S26" s="282">
        <v>625.62</v>
      </c>
      <c r="T26">
        <v>0.5</v>
      </c>
      <c r="U26" s="282">
        <v>0.89</v>
      </c>
      <c r="X26" s="282"/>
    </row>
    <row r="27" spans="1:24" ht="15" customHeight="1" x14ac:dyDescent="0.25">
      <c r="A27" s="274" t="s">
        <v>2112</v>
      </c>
      <c r="B27" s="274" t="s">
        <v>2113</v>
      </c>
      <c r="C27" s="274" t="s">
        <v>2114</v>
      </c>
      <c r="D27" s="274" t="s">
        <v>495</v>
      </c>
      <c r="E27">
        <v>36428746</v>
      </c>
      <c r="F27" s="274" t="s">
        <v>1513</v>
      </c>
      <c r="G27" t="str">
        <f t="shared" si="0"/>
        <v>251378A</v>
      </c>
      <c r="H27" t="s">
        <v>777</v>
      </c>
      <c r="I27" s="274" t="s">
        <v>778</v>
      </c>
      <c r="J27" s="274" t="s">
        <v>1340</v>
      </c>
      <c r="K27" s="274" t="s">
        <v>28</v>
      </c>
      <c r="L27" s="274" t="s">
        <v>39</v>
      </c>
      <c r="M27" s="274" t="s">
        <v>330</v>
      </c>
      <c r="N27" s="281">
        <v>45448</v>
      </c>
      <c r="O27" s="281">
        <v>45474</v>
      </c>
      <c r="P27" s="274" t="s">
        <v>517</v>
      </c>
      <c r="Q27">
        <v>3.1</v>
      </c>
      <c r="R27">
        <v>0.25829999999999997</v>
      </c>
      <c r="S27" s="282">
        <v>532.02</v>
      </c>
      <c r="T27">
        <v>0.5</v>
      </c>
      <c r="U27" s="282">
        <v>0.69</v>
      </c>
      <c r="X27" s="282"/>
    </row>
    <row r="28" spans="1:24" ht="15" customHeight="1" x14ac:dyDescent="0.25">
      <c r="A28" s="274" t="s">
        <v>2112</v>
      </c>
      <c r="B28" s="274" t="s">
        <v>2113</v>
      </c>
      <c r="C28" s="274" t="s">
        <v>2114</v>
      </c>
      <c r="D28" s="274" t="s">
        <v>495</v>
      </c>
      <c r="E28">
        <v>36428752</v>
      </c>
      <c r="F28" s="274" t="s">
        <v>1509</v>
      </c>
      <c r="G28" t="str">
        <f t="shared" si="0"/>
        <v>251378A</v>
      </c>
      <c r="H28" t="s">
        <v>777</v>
      </c>
      <c r="I28" s="274" t="s">
        <v>778</v>
      </c>
      <c r="J28" s="274" t="s">
        <v>1340</v>
      </c>
      <c r="K28" s="274" t="s">
        <v>28</v>
      </c>
      <c r="L28" s="274" t="s">
        <v>39</v>
      </c>
      <c r="M28" s="274" t="s">
        <v>330</v>
      </c>
      <c r="N28" s="281">
        <v>45443</v>
      </c>
      <c r="O28" s="281">
        <v>45474</v>
      </c>
      <c r="P28" s="274" t="s">
        <v>517</v>
      </c>
      <c r="Q28">
        <v>3.1</v>
      </c>
      <c r="R28">
        <v>0.25829999999999997</v>
      </c>
      <c r="S28" s="282">
        <v>483.52</v>
      </c>
      <c r="T28">
        <v>1.5</v>
      </c>
      <c r="U28" s="282">
        <v>1.87</v>
      </c>
      <c r="X28" s="282"/>
    </row>
    <row r="29" spans="1:24" ht="15" customHeight="1" x14ac:dyDescent="0.25">
      <c r="A29" s="274" t="s">
        <v>2112</v>
      </c>
      <c r="B29" s="274" t="s">
        <v>2113</v>
      </c>
      <c r="C29" s="274" t="s">
        <v>2114</v>
      </c>
      <c r="D29" s="274" t="s">
        <v>495</v>
      </c>
      <c r="E29">
        <v>36699956</v>
      </c>
      <c r="F29" s="274" t="s">
        <v>2153</v>
      </c>
      <c r="G29" t="str">
        <f t="shared" si="0"/>
        <v>252403S</v>
      </c>
      <c r="H29" t="s">
        <v>895</v>
      </c>
      <c r="I29" s="274" t="s">
        <v>684</v>
      </c>
      <c r="J29" s="274" t="s">
        <v>1271</v>
      </c>
      <c r="K29" s="274" t="s">
        <v>28</v>
      </c>
      <c r="L29" s="274" t="s">
        <v>39</v>
      </c>
      <c r="M29" s="274" t="s">
        <v>330</v>
      </c>
      <c r="N29" s="281">
        <v>45421</v>
      </c>
      <c r="O29" s="281">
        <v>45505</v>
      </c>
      <c r="P29" s="274" t="s">
        <v>515</v>
      </c>
      <c r="Q29">
        <v>2.09</v>
      </c>
      <c r="R29">
        <v>0.17419999999999999</v>
      </c>
      <c r="S29" s="282">
        <v>184.34</v>
      </c>
      <c r="T29">
        <v>1.5</v>
      </c>
      <c r="U29" s="282">
        <v>0.48</v>
      </c>
      <c r="X29" s="282"/>
    </row>
    <row r="30" spans="1:24" ht="15" customHeight="1" x14ac:dyDescent="0.25">
      <c r="A30" s="274" t="s">
        <v>2112</v>
      </c>
      <c r="B30" s="274" t="s">
        <v>2113</v>
      </c>
      <c r="C30" s="274" t="s">
        <v>2114</v>
      </c>
      <c r="D30" s="274" t="s">
        <v>495</v>
      </c>
      <c r="E30">
        <v>36428785</v>
      </c>
      <c r="F30" s="274" t="s">
        <v>1469</v>
      </c>
      <c r="G30" t="str">
        <f t="shared" si="0"/>
        <v>251100A</v>
      </c>
      <c r="H30" t="s">
        <v>753</v>
      </c>
      <c r="I30" s="274" t="s">
        <v>684</v>
      </c>
      <c r="J30" s="274" t="s">
        <v>1271</v>
      </c>
      <c r="K30" s="274" t="s">
        <v>28</v>
      </c>
      <c r="L30" s="274" t="s">
        <v>39</v>
      </c>
      <c r="M30" s="274" t="s">
        <v>330</v>
      </c>
      <c r="N30" s="281">
        <v>45447</v>
      </c>
      <c r="O30" s="281">
        <v>45474</v>
      </c>
      <c r="P30" s="274" t="s">
        <v>515</v>
      </c>
      <c r="Q30">
        <v>2.09</v>
      </c>
      <c r="R30">
        <v>0.17419999999999999</v>
      </c>
      <c r="S30" s="282">
        <v>74.33</v>
      </c>
      <c r="T30">
        <v>0.5</v>
      </c>
      <c r="U30" s="282">
        <v>0.06</v>
      </c>
      <c r="X30" s="282"/>
    </row>
    <row r="31" spans="1:24" ht="15" customHeight="1" x14ac:dyDescent="0.25">
      <c r="A31" s="274" t="s">
        <v>2112</v>
      </c>
      <c r="B31" s="274" t="s">
        <v>2113</v>
      </c>
      <c r="C31" s="274" t="s">
        <v>2114</v>
      </c>
      <c r="D31" s="274" t="s">
        <v>495</v>
      </c>
      <c r="E31">
        <v>36428818</v>
      </c>
      <c r="F31" s="274" t="s">
        <v>1465</v>
      </c>
      <c r="G31" t="str">
        <f t="shared" si="0"/>
        <v>252100A</v>
      </c>
      <c r="H31" t="s">
        <v>847</v>
      </c>
      <c r="I31" s="274" t="s">
        <v>684</v>
      </c>
      <c r="J31" s="274" t="s">
        <v>1271</v>
      </c>
      <c r="K31" s="274" t="s">
        <v>28</v>
      </c>
      <c r="L31" s="274" t="s">
        <v>39</v>
      </c>
      <c r="M31" s="274" t="s">
        <v>330</v>
      </c>
      <c r="N31" s="281">
        <v>45440</v>
      </c>
      <c r="O31" s="281">
        <v>45474</v>
      </c>
      <c r="P31" s="274" t="s">
        <v>515</v>
      </c>
      <c r="Q31">
        <v>2.09</v>
      </c>
      <c r="R31">
        <v>0.17419999999999999</v>
      </c>
      <c r="S31" s="282">
        <v>58.95</v>
      </c>
      <c r="T31">
        <v>1.5</v>
      </c>
      <c r="U31" s="282">
        <v>0.15</v>
      </c>
      <c r="X31" s="282"/>
    </row>
    <row r="32" spans="1:24" ht="15" customHeight="1" x14ac:dyDescent="0.25">
      <c r="A32" s="274" t="s">
        <v>2112</v>
      </c>
      <c r="B32" s="274" t="s">
        <v>2113</v>
      </c>
      <c r="C32" s="274" t="s">
        <v>2114</v>
      </c>
      <c r="D32" s="274" t="s">
        <v>495</v>
      </c>
      <c r="E32">
        <v>36428821</v>
      </c>
      <c r="F32" s="274" t="s">
        <v>1428</v>
      </c>
      <c r="G32" t="str">
        <f t="shared" si="0"/>
        <v>257900A</v>
      </c>
      <c r="H32" t="s">
        <v>1234</v>
      </c>
      <c r="I32" s="274" t="s">
        <v>690</v>
      </c>
      <c r="J32" s="274" t="s">
        <v>1382</v>
      </c>
      <c r="K32" s="274" t="s">
        <v>28</v>
      </c>
      <c r="L32" s="274" t="s">
        <v>1425</v>
      </c>
      <c r="M32" s="274" t="s">
        <v>2115</v>
      </c>
      <c r="N32" s="281">
        <v>45467</v>
      </c>
      <c r="O32" s="281">
        <v>45474</v>
      </c>
      <c r="P32" s="274" t="s">
        <v>554</v>
      </c>
      <c r="Q32">
        <v>3.4</v>
      </c>
      <c r="R32">
        <v>0.2833</v>
      </c>
      <c r="S32" s="282">
        <v>0</v>
      </c>
      <c r="T32">
        <v>0.5</v>
      </c>
      <c r="U32" s="282">
        <v>0</v>
      </c>
      <c r="X32" s="282"/>
    </row>
    <row r="33" spans="1:24" ht="15" customHeight="1" x14ac:dyDescent="0.25">
      <c r="A33" s="274" t="s">
        <v>2112</v>
      </c>
      <c r="B33" s="274" t="s">
        <v>2113</v>
      </c>
      <c r="C33" s="274" t="s">
        <v>2114</v>
      </c>
      <c r="D33" s="274" t="s">
        <v>495</v>
      </c>
      <c r="E33">
        <v>36431965</v>
      </c>
      <c r="F33" s="274" t="s">
        <v>1495</v>
      </c>
      <c r="G33" t="str">
        <f t="shared" si="0"/>
        <v>252406S</v>
      </c>
      <c r="H33" t="s">
        <v>901</v>
      </c>
      <c r="I33" s="274" t="s">
        <v>684</v>
      </c>
      <c r="J33" s="274" t="s">
        <v>1271</v>
      </c>
      <c r="K33" s="274" t="s">
        <v>28</v>
      </c>
      <c r="L33" s="274" t="s">
        <v>39</v>
      </c>
      <c r="M33" s="274" t="s">
        <v>330</v>
      </c>
      <c r="N33" s="281">
        <v>45195</v>
      </c>
      <c r="O33" s="281">
        <v>45474</v>
      </c>
      <c r="P33" s="274" t="s">
        <v>515</v>
      </c>
      <c r="Q33">
        <v>2.09</v>
      </c>
      <c r="R33">
        <v>0.17419999999999999</v>
      </c>
      <c r="S33" s="282">
        <v>0</v>
      </c>
      <c r="T33">
        <v>9.5</v>
      </c>
      <c r="U33" s="282">
        <v>0</v>
      </c>
      <c r="X33" s="282"/>
    </row>
    <row r="34" spans="1:24" ht="15" customHeight="1" x14ac:dyDescent="0.25">
      <c r="A34" s="274" t="s">
        <v>2112</v>
      </c>
      <c r="B34" s="274" t="s">
        <v>2113</v>
      </c>
      <c r="C34" s="274" t="s">
        <v>2114</v>
      </c>
      <c r="D34" s="274" t="s">
        <v>495</v>
      </c>
      <c r="E34">
        <v>36431960</v>
      </c>
      <c r="F34" s="274" t="s">
        <v>1288</v>
      </c>
      <c r="G34" t="str">
        <f t="shared" si="0"/>
        <v>252403S</v>
      </c>
      <c r="H34" t="s">
        <v>895</v>
      </c>
      <c r="I34" s="274" t="s">
        <v>684</v>
      </c>
      <c r="J34" s="274" t="s">
        <v>1271</v>
      </c>
      <c r="K34" s="274" t="s">
        <v>28</v>
      </c>
      <c r="L34" s="274" t="s">
        <v>39</v>
      </c>
      <c r="M34" s="274" t="s">
        <v>330</v>
      </c>
      <c r="N34" s="281">
        <v>45273</v>
      </c>
      <c r="O34" s="281">
        <v>45474</v>
      </c>
      <c r="P34" s="274" t="s">
        <v>515</v>
      </c>
      <c r="Q34">
        <v>2.09</v>
      </c>
      <c r="R34">
        <v>0.17419999999999999</v>
      </c>
      <c r="S34" s="282">
        <v>0</v>
      </c>
      <c r="T34">
        <v>6.5</v>
      </c>
      <c r="U34" s="282">
        <v>0</v>
      </c>
      <c r="X34" s="282"/>
    </row>
    <row r="35" spans="1:24" ht="15" customHeight="1" x14ac:dyDescent="0.25">
      <c r="A35" s="274" t="s">
        <v>2112</v>
      </c>
      <c r="B35" s="274" t="s">
        <v>2113</v>
      </c>
      <c r="C35" s="274" t="s">
        <v>2114</v>
      </c>
      <c r="D35" s="274" t="s">
        <v>495</v>
      </c>
      <c r="E35">
        <v>36431968</v>
      </c>
      <c r="F35" s="274" t="s">
        <v>1276</v>
      </c>
      <c r="G35" t="str">
        <f t="shared" si="0"/>
        <v>252406S</v>
      </c>
      <c r="H35" t="s">
        <v>901</v>
      </c>
      <c r="I35" s="274" t="s">
        <v>684</v>
      </c>
      <c r="J35" s="274" t="s">
        <v>1271</v>
      </c>
      <c r="K35" s="274" t="s">
        <v>28</v>
      </c>
      <c r="L35" s="274" t="s">
        <v>39</v>
      </c>
      <c r="M35" s="274" t="s">
        <v>330</v>
      </c>
      <c r="N35" s="281">
        <v>45349</v>
      </c>
      <c r="O35" s="281">
        <v>45474</v>
      </c>
      <c r="P35" s="274" t="s">
        <v>515</v>
      </c>
      <c r="Q35">
        <v>2.09</v>
      </c>
      <c r="R35">
        <v>0.17419999999999999</v>
      </c>
      <c r="S35" s="282">
        <v>0</v>
      </c>
      <c r="T35">
        <v>4.5</v>
      </c>
      <c r="U35" s="282">
        <v>0</v>
      </c>
      <c r="X35" s="282"/>
    </row>
    <row r="36" spans="1:24" ht="15" customHeight="1" x14ac:dyDescent="0.25">
      <c r="A36" s="274" t="s">
        <v>2112</v>
      </c>
      <c r="B36" s="274" t="s">
        <v>2113</v>
      </c>
      <c r="C36" s="274" t="s">
        <v>2114</v>
      </c>
      <c r="D36" s="274" t="s">
        <v>495</v>
      </c>
      <c r="E36">
        <v>36431971</v>
      </c>
      <c r="F36" s="274" t="s">
        <v>1294</v>
      </c>
      <c r="G36" t="str">
        <f t="shared" si="0"/>
        <v>252406S</v>
      </c>
      <c r="H36" t="s">
        <v>901</v>
      </c>
      <c r="I36" s="274" t="s">
        <v>684</v>
      </c>
      <c r="J36" s="274" t="s">
        <v>1271</v>
      </c>
      <c r="K36" s="274" t="s">
        <v>28</v>
      </c>
      <c r="L36" s="274" t="s">
        <v>39</v>
      </c>
      <c r="M36" s="274" t="s">
        <v>330</v>
      </c>
      <c r="N36" s="281">
        <v>45414</v>
      </c>
      <c r="O36" s="281">
        <v>45474</v>
      </c>
      <c r="P36" s="274" t="s">
        <v>515</v>
      </c>
      <c r="Q36">
        <v>2.09</v>
      </c>
      <c r="R36">
        <v>0.17419999999999999</v>
      </c>
      <c r="S36" s="282">
        <v>0</v>
      </c>
      <c r="T36">
        <v>1.5</v>
      </c>
      <c r="U36" s="282">
        <v>0</v>
      </c>
      <c r="X36" s="282"/>
    </row>
    <row r="37" spans="1:24" ht="15" customHeight="1" x14ac:dyDescent="0.25">
      <c r="A37" s="274" t="s">
        <v>2112</v>
      </c>
      <c r="B37" s="274" t="s">
        <v>2113</v>
      </c>
      <c r="C37" s="274" t="s">
        <v>2114</v>
      </c>
      <c r="D37" s="274" t="s">
        <v>495</v>
      </c>
      <c r="E37">
        <v>36431974</v>
      </c>
      <c r="F37" s="274" t="s">
        <v>1280</v>
      </c>
      <c r="G37" t="str">
        <f t="shared" si="0"/>
        <v>252406S</v>
      </c>
      <c r="H37" t="s">
        <v>901</v>
      </c>
      <c r="I37" s="274" t="s">
        <v>684</v>
      </c>
      <c r="J37" s="274" t="s">
        <v>1271</v>
      </c>
      <c r="K37" s="274" t="s">
        <v>28</v>
      </c>
      <c r="L37" s="274" t="s">
        <v>39</v>
      </c>
      <c r="M37" s="274" t="s">
        <v>330</v>
      </c>
      <c r="N37" s="281">
        <v>45379</v>
      </c>
      <c r="O37" s="281">
        <v>45474</v>
      </c>
      <c r="P37" s="274" t="s">
        <v>515</v>
      </c>
      <c r="Q37">
        <v>2.09</v>
      </c>
      <c r="R37">
        <v>0.17419999999999999</v>
      </c>
      <c r="S37" s="282">
        <v>0</v>
      </c>
      <c r="T37">
        <v>3.5</v>
      </c>
      <c r="U37" s="282">
        <v>0</v>
      </c>
      <c r="X37" s="282"/>
    </row>
    <row r="38" spans="1:24" ht="15" customHeight="1" x14ac:dyDescent="0.25">
      <c r="A38" s="274" t="s">
        <v>2112</v>
      </c>
      <c r="B38" s="274" t="s">
        <v>2113</v>
      </c>
      <c r="C38" s="274" t="s">
        <v>2114</v>
      </c>
      <c r="D38" s="274" t="s">
        <v>495</v>
      </c>
      <c r="E38">
        <v>36431980</v>
      </c>
      <c r="F38" s="274" t="s">
        <v>1282</v>
      </c>
      <c r="G38" t="str">
        <f t="shared" si="0"/>
        <v>257100A</v>
      </c>
      <c r="H38" t="s">
        <v>1200</v>
      </c>
      <c r="I38" s="274" t="s">
        <v>684</v>
      </c>
      <c r="J38" s="274" t="s">
        <v>1271</v>
      </c>
      <c r="K38" s="274" t="s">
        <v>28</v>
      </c>
      <c r="L38" s="274" t="s">
        <v>39</v>
      </c>
      <c r="M38" s="274" t="s">
        <v>330</v>
      </c>
      <c r="N38" s="281">
        <v>45440</v>
      </c>
      <c r="O38" s="281">
        <v>45474</v>
      </c>
      <c r="P38" s="274" t="s">
        <v>515</v>
      </c>
      <c r="Q38">
        <v>2.09</v>
      </c>
      <c r="R38">
        <v>0.17419999999999999</v>
      </c>
      <c r="S38" s="282">
        <v>0</v>
      </c>
      <c r="T38">
        <v>1.5</v>
      </c>
      <c r="U38" s="282">
        <v>0</v>
      </c>
      <c r="X38" s="282"/>
    </row>
    <row r="39" spans="1:24" ht="15" customHeight="1" x14ac:dyDescent="0.25">
      <c r="A39" s="274" t="s">
        <v>2112</v>
      </c>
      <c r="B39" s="274" t="s">
        <v>2113</v>
      </c>
      <c r="C39" s="274" t="s">
        <v>2114</v>
      </c>
      <c r="D39" s="274" t="s">
        <v>495</v>
      </c>
      <c r="E39">
        <v>36431983</v>
      </c>
      <c r="F39" s="274" t="s">
        <v>1286</v>
      </c>
      <c r="G39" t="str">
        <f t="shared" si="0"/>
        <v>253100A</v>
      </c>
      <c r="H39" t="s">
        <v>944</v>
      </c>
      <c r="I39" s="274" t="s">
        <v>684</v>
      </c>
      <c r="J39" s="274" t="s">
        <v>1271</v>
      </c>
      <c r="K39" s="274" t="s">
        <v>28</v>
      </c>
      <c r="L39" s="274" t="s">
        <v>39</v>
      </c>
      <c r="M39" s="274" t="s">
        <v>330</v>
      </c>
      <c r="N39" s="281">
        <v>45390</v>
      </c>
      <c r="O39" s="281">
        <v>45474</v>
      </c>
      <c r="P39" s="274" t="s">
        <v>515</v>
      </c>
      <c r="Q39">
        <v>2.09</v>
      </c>
      <c r="R39">
        <v>0.17419999999999999</v>
      </c>
      <c r="S39" s="282">
        <v>0</v>
      </c>
      <c r="T39">
        <v>2.5</v>
      </c>
      <c r="U39" s="282">
        <v>0</v>
      </c>
      <c r="X39" s="282"/>
    </row>
    <row r="40" spans="1:24" ht="15" customHeight="1" x14ac:dyDescent="0.25">
      <c r="A40" s="274" t="s">
        <v>2112</v>
      </c>
      <c r="B40" s="274" t="s">
        <v>2113</v>
      </c>
      <c r="C40" s="274" t="s">
        <v>2114</v>
      </c>
      <c r="D40" s="274" t="s">
        <v>495</v>
      </c>
      <c r="E40">
        <v>36431986</v>
      </c>
      <c r="F40" s="274" t="s">
        <v>1479</v>
      </c>
      <c r="G40" t="str">
        <f t="shared" si="0"/>
        <v>253100A</v>
      </c>
      <c r="H40" t="s">
        <v>944</v>
      </c>
      <c r="I40" s="274" t="s">
        <v>684</v>
      </c>
      <c r="J40" s="274" t="s">
        <v>1271</v>
      </c>
      <c r="K40" s="274" t="s">
        <v>28</v>
      </c>
      <c r="L40" s="274" t="s">
        <v>39</v>
      </c>
      <c r="M40" s="274" t="s">
        <v>330</v>
      </c>
      <c r="N40" s="281">
        <v>45357</v>
      </c>
      <c r="O40" s="281">
        <v>45474</v>
      </c>
      <c r="P40" s="274" t="s">
        <v>515</v>
      </c>
      <c r="Q40">
        <v>2.09</v>
      </c>
      <c r="R40">
        <v>0.17419999999999999</v>
      </c>
      <c r="S40" s="282">
        <v>0</v>
      </c>
      <c r="T40">
        <v>3.5</v>
      </c>
      <c r="U40" s="282">
        <v>0</v>
      </c>
      <c r="X40" s="282"/>
    </row>
    <row r="41" spans="1:24" ht="15" customHeight="1" x14ac:dyDescent="0.25">
      <c r="A41" s="274" t="s">
        <v>2112</v>
      </c>
      <c r="B41" s="274" t="s">
        <v>2113</v>
      </c>
      <c r="C41" s="274" t="s">
        <v>2114</v>
      </c>
      <c r="D41" s="274" t="s">
        <v>495</v>
      </c>
      <c r="E41">
        <v>36428755</v>
      </c>
      <c r="F41" s="274" t="s">
        <v>1330</v>
      </c>
      <c r="G41" t="str">
        <f t="shared" si="0"/>
        <v>251100A</v>
      </c>
      <c r="H41" t="s">
        <v>753</v>
      </c>
      <c r="I41" s="274" t="s">
        <v>684</v>
      </c>
      <c r="J41" s="274" t="s">
        <v>1271</v>
      </c>
      <c r="K41" s="274" t="s">
        <v>28</v>
      </c>
      <c r="L41" s="274" t="s">
        <v>39</v>
      </c>
      <c r="M41" s="274" t="s">
        <v>330</v>
      </c>
      <c r="N41" s="281">
        <v>45351</v>
      </c>
      <c r="O41" s="281">
        <v>45474</v>
      </c>
      <c r="P41" s="274" t="s">
        <v>515</v>
      </c>
      <c r="Q41">
        <v>2.09</v>
      </c>
      <c r="R41">
        <v>0.17419999999999999</v>
      </c>
      <c r="S41" s="282">
        <v>0</v>
      </c>
      <c r="T41">
        <v>4.5</v>
      </c>
      <c r="U41" s="282">
        <v>0</v>
      </c>
      <c r="X41" s="282"/>
    </row>
    <row r="42" spans="1:24" ht="15" customHeight="1" x14ac:dyDescent="0.25">
      <c r="A42" s="274" t="s">
        <v>2112</v>
      </c>
      <c r="B42" s="274" t="s">
        <v>2113</v>
      </c>
      <c r="C42" s="274" t="s">
        <v>2114</v>
      </c>
      <c r="D42" s="274" t="s">
        <v>495</v>
      </c>
      <c r="E42">
        <v>36428758</v>
      </c>
      <c r="F42" s="274" t="s">
        <v>1332</v>
      </c>
      <c r="G42" t="str">
        <f t="shared" si="0"/>
        <v>251100A</v>
      </c>
      <c r="H42" t="s">
        <v>753</v>
      </c>
      <c r="I42" s="274" t="s">
        <v>684</v>
      </c>
      <c r="J42" s="274" t="s">
        <v>1271</v>
      </c>
      <c r="K42" s="274" t="s">
        <v>28</v>
      </c>
      <c r="L42" s="274" t="s">
        <v>39</v>
      </c>
      <c r="M42" s="274" t="s">
        <v>330</v>
      </c>
      <c r="N42" s="281">
        <v>45415</v>
      </c>
      <c r="O42" s="281">
        <v>45474</v>
      </c>
      <c r="P42" s="274" t="s">
        <v>515</v>
      </c>
      <c r="Q42">
        <v>2.09</v>
      </c>
      <c r="R42">
        <v>0.17419999999999999</v>
      </c>
      <c r="S42" s="282">
        <v>0</v>
      </c>
      <c r="T42">
        <v>1.5</v>
      </c>
      <c r="U42" s="282">
        <v>0</v>
      </c>
      <c r="X42" s="282"/>
    </row>
    <row r="43" spans="1:24" ht="15" customHeight="1" x14ac:dyDescent="0.25">
      <c r="A43" s="274" t="s">
        <v>2112</v>
      </c>
      <c r="B43" s="274" t="s">
        <v>2113</v>
      </c>
      <c r="C43" s="274" t="s">
        <v>2114</v>
      </c>
      <c r="D43" s="274" t="s">
        <v>495</v>
      </c>
      <c r="E43">
        <v>36428761</v>
      </c>
      <c r="F43" s="274" t="s">
        <v>1334</v>
      </c>
      <c r="G43" t="str">
        <f t="shared" si="0"/>
        <v>251100A</v>
      </c>
      <c r="H43" t="s">
        <v>753</v>
      </c>
      <c r="I43" s="274" t="s">
        <v>684</v>
      </c>
      <c r="J43" s="274" t="s">
        <v>1271</v>
      </c>
      <c r="K43" s="274" t="s">
        <v>28</v>
      </c>
      <c r="L43" s="274" t="s">
        <v>39</v>
      </c>
      <c r="M43" s="274" t="s">
        <v>330</v>
      </c>
      <c r="N43" s="281">
        <v>45435</v>
      </c>
      <c r="O43" s="281">
        <v>45474</v>
      </c>
      <c r="P43" s="274" t="s">
        <v>515</v>
      </c>
      <c r="Q43">
        <v>2.09</v>
      </c>
      <c r="R43">
        <v>0.17419999999999999</v>
      </c>
      <c r="S43" s="282">
        <v>0</v>
      </c>
      <c r="T43">
        <v>1.5</v>
      </c>
      <c r="U43" s="282">
        <v>0</v>
      </c>
      <c r="X43" s="282"/>
    </row>
    <row r="44" spans="1:24" ht="15" customHeight="1" x14ac:dyDescent="0.25">
      <c r="A44" s="274" t="s">
        <v>2112</v>
      </c>
      <c r="B44" s="274" t="s">
        <v>2113</v>
      </c>
      <c r="C44" s="274" t="s">
        <v>2114</v>
      </c>
      <c r="D44" s="274" t="s">
        <v>495</v>
      </c>
      <c r="E44">
        <v>36428794</v>
      </c>
      <c r="F44" s="274" t="s">
        <v>1316</v>
      </c>
      <c r="G44" t="str">
        <f t="shared" si="0"/>
        <v>252400S</v>
      </c>
      <c r="H44" t="s">
        <v>889</v>
      </c>
      <c r="I44" s="274" t="s">
        <v>684</v>
      </c>
      <c r="J44" s="274" t="s">
        <v>1271</v>
      </c>
      <c r="K44" s="274" t="s">
        <v>28</v>
      </c>
      <c r="L44" s="274" t="s">
        <v>39</v>
      </c>
      <c r="M44" s="274" t="s">
        <v>330</v>
      </c>
      <c r="N44" s="281">
        <v>45371</v>
      </c>
      <c r="O44" s="281">
        <v>45474</v>
      </c>
      <c r="P44" s="274" t="s">
        <v>515</v>
      </c>
      <c r="Q44">
        <v>2.09</v>
      </c>
      <c r="R44">
        <v>0.17419999999999999</v>
      </c>
      <c r="S44" s="282">
        <v>0</v>
      </c>
      <c r="T44">
        <v>3.5</v>
      </c>
      <c r="U44" s="282">
        <v>0</v>
      </c>
      <c r="X44" s="282"/>
    </row>
    <row r="45" spans="1:24" ht="15" customHeight="1" x14ac:dyDescent="0.25">
      <c r="A45" s="274" t="s">
        <v>2112</v>
      </c>
      <c r="B45" s="274" t="s">
        <v>2113</v>
      </c>
      <c r="C45" s="274" t="s">
        <v>2114</v>
      </c>
      <c r="D45" s="274" t="s">
        <v>495</v>
      </c>
      <c r="E45">
        <v>36428812</v>
      </c>
      <c r="F45" s="274" t="s">
        <v>1318</v>
      </c>
      <c r="G45" t="str">
        <f t="shared" si="0"/>
        <v>252500B</v>
      </c>
      <c r="H45" t="s">
        <v>904</v>
      </c>
      <c r="I45" s="274" t="s">
        <v>684</v>
      </c>
      <c r="J45" s="274" t="s">
        <v>1271</v>
      </c>
      <c r="K45" s="274" t="s">
        <v>28</v>
      </c>
      <c r="L45" s="274" t="s">
        <v>39</v>
      </c>
      <c r="M45" s="274" t="s">
        <v>330</v>
      </c>
      <c r="N45" s="281">
        <v>45429</v>
      </c>
      <c r="O45" s="281">
        <v>45474</v>
      </c>
      <c r="P45" s="274" t="s">
        <v>515</v>
      </c>
      <c r="Q45">
        <v>2.09</v>
      </c>
      <c r="R45">
        <v>0.17419999999999999</v>
      </c>
      <c r="S45" s="282">
        <v>0</v>
      </c>
      <c r="T45">
        <v>1.5</v>
      </c>
      <c r="U45" s="282">
        <v>0</v>
      </c>
      <c r="X45" s="282"/>
    </row>
    <row r="46" spans="1:24" ht="15" customHeight="1" x14ac:dyDescent="0.25">
      <c r="A46" s="274" t="s">
        <v>2112</v>
      </c>
      <c r="B46" s="274" t="s">
        <v>2113</v>
      </c>
      <c r="C46" s="274" t="s">
        <v>2114</v>
      </c>
      <c r="D46" s="274" t="s">
        <v>495</v>
      </c>
      <c r="E46">
        <v>36428815</v>
      </c>
      <c r="F46" s="274" t="s">
        <v>1320</v>
      </c>
      <c r="G46" t="str">
        <f t="shared" si="0"/>
        <v>252100A</v>
      </c>
      <c r="H46" t="s">
        <v>847</v>
      </c>
      <c r="I46" s="274" t="s">
        <v>684</v>
      </c>
      <c r="J46" s="274" t="s">
        <v>1271</v>
      </c>
      <c r="K46" s="274" t="s">
        <v>28</v>
      </c>
      <c r="L46" s="274" t="s">
        <v>39</v>
      </c>
      <c r="M46" s="274" t="s">
        <v>330</v>
      </c>
      <c r="N46" s="281">
        <v>45422</v>
      </c>
      <c r="O46" s="281">
        <v>45474</v>
      </c>
      <c r="P46" s="274" t="s">
        <v>515</v>
      </c>
      <c r="Q46">
        <v>2.09</v>
      </c>
      <c r="R46">
        <v>0.17419999999999999</v>
      </c>
      <c r="S46" s="282">
        <v>0</v>
      </c>
      <c r="T46">
        <v>1.5</v>
      </c>
      <c r="U46" s="282">
        <v>0</v>
      </c>
      <c r="X46" s="282"/>
    </row>
    <row r="47" spans="1:24" ht="15" customHeight="1" x14ac:dyDescent="0.25">
      <c r="A47" s="274" t="s">
        <v>2112</v>
      </c>
      <c r="B47" s="274" t="s">
        <v>2113</v>
      </c>
      <c r="C47" s="274" t="s">
        <v>2114</v>
      </c>
      <c r="D47" s="274" t="s">
        <v>495</v>
      </c>
      <c r="E47">
        <v>36428833</v>
      </c>
      <c r="F47" s="274" t="s">
        <v>1489</v>
      </c>
      <c r="G47" t="str">
        <f t="shared" si="0"/>
        <v>257100A</v>
      </c>
      <c r="H47" t="s">
        <v>1200</v>
      </c>
      <c r="I47" s="274" t="s">
        <v>684</v>
      </c>
      <c r="J47" s="274" t="s">
        <v>1271</v>
      </c>
      <c r="K47" s="274" t="s">
        <v>28</v>
      </c>
      <c r="L47" s="274" t="s">
        <v>39</v>
      </c>
      <c r="M47" s="274" t="s">
        <v>330</v>
      </c>
      <c r="N47" s="281">
        <v>45453</v>
      </c>
      <c r="O47" s="281">
        <v>45474</v>
      </c>
      <c r="P47" s="274" t="s">
        <v>515</v>
      </c>
      <c r="Q47">
        <v>2.09</v>
      </c>
      <c r="R47">
        <v>0.17419999999999999</v>
      </c>
      <c r="S47" s="282">
        <v>0</v>
      </c>
      <c r="T47">
        <v>0.5</v>
      </c>
      <c r="U47" s="282">
        <v>0</v>
      </c>
      <c r="X47" s="282"/>
    </row>
    <row r="48" spans="1:24" ht="15" customHeight="1" x14ac:dyDescent="0.25">
      <c r="A48" s="274" t="s">
        <v>2112</v>
      </c>
      <c r="B48" s="274" t="s">
        <v>2113</v>
      </c>
      <c r="C48" s="274" t="s">
        <v>2114</v>
      </c>
      <c r="D48" s="274" t="s">
        <v>495</v>
      </c>
      <c r="E48">
        <v>36428845</v>
      </c>
      <c r="F48" s="274" t="s">
        <v>1322</v>
      </c>
      <c r="G48" t="str">
        <f t="shared" si="0"/>
        <v>253100A</v>
      </c>
      <c r="H48" t="s">
        <v>944</v>
      </c>
      <c r="I48" s="274" t="s">
        <v>684</v>
      </c>
      <c r="J48" s="274" t="s">
        <v>1271</v>
      </c>
      <c r="K48" s="274" t="s">
        <v>28</v>
      </c>
      <c r="L48" s="274" t="s">
        <v>39</v>
      </c>
      <c r="M48" s="274" t="s">
        <v>330</v>
      </c>
      <c r="N48" s="281">
        <v>45446</v>
      </c>
      <c r="O48" s="281">
        <v>45474</v>
      </c>
      <c r="P48" s="274" t="s">
        <v>515</v>
      </c>
      <c r="Q48">
        <v>2.09</v>
      </c>
      <c r="R48">
        <v>0.17419999999999999</v>
      </c>
      <c r="S48" s="282">
        <v>0</v>
      </c>
      <c r="T48">
        <v>0.5</v>
      </c>
      <c r="U48" s="282">
        <v>0</v>
      </c>
      <c r="X48" s="282"/>
    </row>
    <row r="49" spans="1:24" ht="15" customHeight="1" x14ac:dyDescent="0.25">
      <c r="A49" s="274" t="s">
        <v>2112</v>
      </c>
      <c r="B49" s="274" t="s">
        <v>2113</v>
      </c>
      <c r="C49" s="274" t="s">
        <v>2114</v>
      </c>
      <c r="D49" s="274" t="s">
        <v>495</v>
      </c>
      <c r="E49">
        <v>36428860</v>
      </c>
      <c r="F49" s="274" t="s">
        <v>1324</v>
      </c>
      <c r="G49" t="str">
        <f t="shared" si="0"/>
        <v>253100A</v>
      </c>
      <c r="H49" t="s">
        <v>944</v>
      </c>
      <c r="I49" s="274" t="s">
        <v>684</v>
      </c>
      <c r="J49" s="274" t="s">
        <v>1271</v>
      </c>
      <c r="K49" s="274" t="s">
        <v>28</v>
      </c>
      <c r="L49" s="274" t="s">
        <v>39</v>
      </c>
      <c r="M49" s="274" t="s">
        <v>330</v>
      </c>
      <c r="N49" s="281">
        <v>45443</v>
      </c>
      <c r="O49" s="281">
        <v>45474</v>
      </c>
      <c r="P49" s="274" t="s">
        <v>515</v>
      </c>
      <c r="Q49">
        <v>2.09</v>
      </c>
      <c r="R49">
        <v>0.17419999999999999</v>
      </c>
      <c r="S49" s="282">
        <v>0</v>
      </c>
      <c r="T49">
        <v>1.5</v>
      </c>
      <c r="U49" s="282">
        <v>0</v>
      </c>
      <c r="X49" s="282"/>
    </row>
    <row r="50" spans="1:24" ht="15" customHeight="1" x14ac:dyDescent="0.25">
      <c r="A50" s="274" t="s">
        <v>2112</v>
      </c>
      <c r="B50" s="274" t="s">
        <v>2113</v>
      </c>
      <c r="C50" s="274" t="s">
        <v>2114</v>
      </c>
      <c r="D50" s="274" t="s">
        <v>495</v>
      </c>
      <c r="E50">
        <v>36428872</v>
      </c>
      <c r="F50" s="274" t="s">
        <v>1336</v>
      </c>
      <c r="G50" t="str">
        <f t="shared" si="0"/>
        <v>253100A</v>
      </c>
      <c r="H50" t="s">
        <v>944</v>
      </c>
      <c r="I50" s="274" t="s">
        <v>684</v>
      </c>
      <c r="J50" s="274" t="s">
        <v>1271</v>
      </c>
      <c r="K50" s="274" t="s">
        <v>28</v>
      </c>
      <c r="L50" s="274" t="s">
        <v>39</v>
      </c>
      <c r="M50" s="274" t="s">
        <v>330</v>
      </c>
      <c r="N50" s="281">
        <v>45401</v>
      </c>
      <c r="O50" s="281">
        <v>45474</v>
      </c>
      <c r="P50" s="274" t="s">
        <v>515</v>
      </c>
      <c r="Q50">
        <v>2.09</v>
      </c>
      <c r="R50">
        <v>0.17419999999999999</v>
      </c>
      <c r="S50" s="282">
        <v>0</v>
      </c>
      <c r="T50">
        <v>2.5</v>
      </c>
      <c r="U50" s="282">
        <v>0</v>
      </c>
      <c r="X50" s="282"/>
    </row>
    <row r="51" spans="1:24" ht="15" customHeight="1" x14ac:dyDescent="0.25">
      <c r="A51" s="274" t="s">
        <v>2112</v>
      </c>
      <c r="B51" s="274" t="s">
        <v>2113</v>
      </c>
      <c r="C51" s="274" t="s">
        <v>2114</v>
      </c>
      <c r="D51" s="274" t="s">
        <v>495</v>
      </c>
      <c r="E51">
        <v>36428875</v>
      </c>
      <c r="F51" s="274" t="s">
        <v>1505</v>
      </c>
      <c r="G51" t="str">
        <f t="shared" si="0"/>
        <v>253100A</v>
      </c>
      <c r="H51" t="s">
        <v>944</v>
      </c>
      <c r="I51" s="274" t="s">
        <v>684</v>
      </c>
      <c r="J51" s="274" t="s">
        <v>1271</v>
      </c>
      <c r="K51" s="274" t="s">
        <v>28</v>
      </c>
      <c r="L51" s="274" t="s">
        <v>39</v>
      </c>
      <c r="M51" s="274" t="s">
        <v>330</v>
      </c>
      <c r="N51" s="281">
        <v>45467</v>
      </c>
      <c r="O51" s="281">
        <v>45474</v>
      </c>
      <c r="P51" s="274" t="s">
        <v>515</v>
      </c>
      <c r="Q51">
        <v>2.09</v>
      </c>
      <c r="R51">
        <v>0.17419999999999999</v>
      </c>
      <c r="S51" s="282">
        <v>0</v>
      </c>
      <c r="T51">
        <v>0.5</v>
      </c>
      <c r="U51" s="282">
        <v>0</v>
      </c>
      <c r="X51" s="282"/>
    </row>
    <row r="52" spans="1:24" ht="15" customHeight="1" x14ac:dyDescent="0.25">
      <c r="A52" s="274" t="s">
        <v>2112</v>
      </c>
      <c r="B52" s="274" t="s">
        <v>2113</v>
      </c>
      <c r="C52" s="274" t="s">
        <v>2114</v>
      </c>
      <c r="D52" s="274" t="s">
        <v>495</v>
      </c>
      <c r="E52">
        <v>36428749</v>
      </c>
      <c r="F52" s="274" t="s">
        <v>1347</v>
      </c>
      <c r="G52" t="str">
        <f t="shared" si="0"/>
        <v>251378A</v>
      </c>
      <c r="H52" t="s">
        <v>777</v>
      </c>
      <c r="I52" s="274" t="s">
        <v>778</v>
      </c>
      <c r="J52" s="274" t="s">
        <v>1340</v>
      </c>
      <c r="K52" s="274" t="s">
        <v>28</v>
      </c>
      <c r="L52" s="274" t="s">
        <v>39</v>
      </c>
      <c r="M52" s="274" t="s">
        <v>330</v>
      </c>
      <c r="N52" s="281">
        <v>45427</v>
      </c>
      <c r="O52" s="281">
        <v>45474</v>
      </c>
      <c r="P52" s="274" t="s">
        <v>517</v>
      </c>
      <c r="Q52">
        <v>3.1</v>
      </c>
      <c r="R52">
        <v>0.25829999999999997</v>
      </c>
      <c r="S52" s="282">
        <v>0</v>
      </c>
      <c r="T52">
        <v>1.5</v>
      </c>
      <c r="U52" s="282">
        <v>0</v>
      </c>
      <c r="X52" s="282"/>
    </row>
    <row r="53" spans="1:24" ht="15" customHeight="1" x14ac:dyDescent="0.25">
      <c r="A53" s="274" t="s">
        <v>2112</v>
      </c>
      <c r="B53" s="274" t="s">
        <v>2113</v>
      </c>
      <c r="C53" s="274" t="s">
        <v>2114</v>
      </c>
      <c r="D53" s="274" t="s">
        <v>495</v>
      </c>
      <c r="E53">
        <v>36431977</v>
      </c>
      <c r="F53" s="274" t="s">
        <v>1282</v>
      </c>
      <c r="G53" t="str">
        <f t="shared" si="0"/>
        <v>257100A</v>
      </c>
      <c r="H53" t="s">
        <v>1200</v>
      </c>
      <c r="I53" s="274" t="s">
        <v>758</v>
      </c>
      <c r="J53" s="274" t="s">
        <v>1351</v>
      </c>
      <c r="K53" s="274" t="s">
        <v>28</v>
      </c>
      <c r="L53" s="274" t="s">
        <v>39</v>
      </c>
      <c r="M53" s="274" t="s">
        <v>330</v>
      </c>
      <c r="N53" s="281">
        <v>45440</v>
      </c>
      <c r="O53" s="281">
        <v>45474</v>
      </c>
      <c r="P53" s="274" t="s">
        <v>520</v>
      </c>
      <c r="Q53">
        <v>2.85</v>
      </c>
      <c r="R53">
        <v>0.23749999999999999</v>
      </c>
      <c r="S53" s="282">
        <v>0</v>
      </c>
      <c r="T53">
        <v>1.5</v>
      </c>
      <c r="U53" s="282">
        <v>0</v>
      </c>
      <c r="X53" s="282"/>
    </row>
    <row r="54" spans="1:24" ht="15" customHeight="1" x14ac:dyDescent="0.25">
      <c r="A54" s="274" t="s">
        <v>2112</v>
      </c>
      <c r="B54" s="274" t="s">
        <v>2113</v>
      </c>
      <c r="C54" s="274" t="s">
        <v>2114</v>
      </c>
      <c r="D54" s="274" t="s">
        <v>495</v>
      </c>
      <c r="E54">
        <v>36428830</v>
      </c>
      <c r="F54" s="274" t="s">
        <v>1489</v>
      </c>
      <c r="G54" t="str">
        <f t="shared" si="0"/>
        <v>257100A</v>
      </c>
      <c r="H54" t="s">
        <v>1200</v>
      </c>
      <c r="I54" s="274" t="s">
        <v>758</v>
      </c>
      <c r="J54" s="274" t="s">
        <v>1351</v>
      </c>
      <c r="K54" s="274" t="s">
        <v>28</v>
      </c>
      <c r="L54" s="274" t="s">
        <v>39</v>
      </c>
      <c r="M54" s="274" t="s">
        <v>330</v>
      </c>
      <c r="N54" s="281">
        <v>45453</v>
      </c>
      <c r="O54" s="281">
        <v>45474</v>
      </c>
      <c r="P54" s="274" t="s">
        <v>520</v>
      </c>
      <c r="Q54">
        <v>2.85</v>
      </c>
      <c r="R54">
        <v>0.23749999999999999</v>
      </c>
      <c r="S54" s="282">
        <v>0</v>
      </c>
      <c r="T54">
        <v>0.5</v>
      </c>
      <c r="U54" s="282">
        <v>0</v>
      </c>
      <c r="X54" s="282"/>
    </row>
    <row r="55" spans="1:24" ht="15" customHeight="1" x14ac:dyDescent="0.25">
      <c r="A55" s="274" t="s">
        <v>2112</v>
      </c>
      <c r="B55" s="274" t="s">
        <v>2113</v>
      </c>
      <c r="C55" s="274" t="s">
        <v>2114</v>
      </c>
      <c r="D55" s="274" t="s">
        <v>495</v>
      </c>
      <c r="E55">
        <v>36428842</v>
      </c>
      <c r="F55" s="274" t="s">
        <v>1322</v>
      </c>
      <c r="G55" t="str">
        <f t="shared" si="0"/>
        <v>253100A</v>
      </c>
      <c r="H55" t="s">
        <v>944</v>
      </c>
      <c r="I55" s="274" t="s">
        <v>758</v>
      </c>
      <c r="J55" s="274" t="s">
        <v>1351</v>
      </c>
      <c r="K55" s="274" t="s">
        <v>28</v>
      </c>
      <c r="L55" s="274" t="s">
        <v>39</v>
      </c>
      <c r="M55" s="274" t="s">
        <v>330</v>
      </c>
      <c r="N55" s="281">
        <v>45446</v>
      </c>
      <c r="O55" s="281">
        <v>45474</v>
      </c>
      <c r="P55" s="274" t="s">
        <v>520</v>
      </c>
      <c r="Q55">
        <v>2.85</v>
      </c>
      <c r="R55">
        <v>0.23749999999999999</v>
      </c>
      <c r="S55" s="282">
        <v>0</v>
      </c>
      <c r="T55">
        <v>0.5</v>
      </c>
      <c r="U55" s="282">
        <v>0</v>
      </c>
      <c r="X55" s="282"/>
    </row>
    <row r="56" spans="1:24" ht="15" customHeight="1" x14ac:dyDescent="0.25">
      <c r="A56" s="274" t="s">
        <v>2112</v>
      </c>
      <c r="B56" s="274" t="s">
        <v>2113</v>
      </c>
      <c r="C56" s="274" t="s">
        <v>2114</v>
      </c>
      <c r="D56" s="274" t="s">
        <v>495</v>
      </c>
      <c r="E56">
        <v>36428863</v>
      </c>
      <c r="F56" s="274" t="s">
        <v>1324</v>
      </c>
      <c r="G56" t="str">
        <f t="shared" si="0"/>
        <v>253100A</v>
      </c>
      <c r="H56" t="s">
        <v>944</v>
      </c>
      <c r="I56" s="274" t="s">
        <v>758</v>
      </c>
      <c r="J56" s="274" t="s">
        <v>1351</v>
      </c>
      <c r="K56" s="274" t="s">
        <v>28</v>
      </c>
      <c r="L56" s="274" t="s">
        <v>39</v>
      </c>
      <c r="M56" s="274" t="s">
        <v>330</v>
      </c>
      <c r="N56" s="281">
        <v>45443</v>
      </c>
      <c r="O56" s="281">
        <v>45474</v>
      </c>
      <c r="P56" s="274" t="s">
        <v>520</v>
      </c>
      <c r="Q56">
        <v>2.85</v>
      </c>
      <c r="R56">
        <v>0.23749999999999999</v>
      </c>
      <c r="S56" s="282">
        <v>0</v>
      </c>
      <c r="T56">
        <v>1.5</v>
      </c>
      <c r="U56" s="282">
        <v>0</v>
      </c>
      <c r="X56" s="282"/>
    </row>
    <row r="57" spans="1:24" ht="15" customHeight="1" x14ac:dyDescent="0.25">
      <c r="A57" s="274" t="s">
        <v>2112</v>
      </c>
      <c r="B57" s="274" t="s">
        <v>2113</v>
      </c>
      <c r="C57" s="274" t="s">
        <v>2114</v>
      </c>
      <c r="D57" s="274" t="s">
        <v>495</v>
      </c>
      <c r="E57">
        <v>36428878</v>
      </c>
      <c r="F57" s="274" t="s">
        <v>1505</v>
      </c>
      <c r="G57" t="str">
        <f t="shared" si="0"/>
        <v>253100A</v>
      </c>
      <c r="H57" t="s">
        <v>944</v>
      </c>
      <c r="I57" s="274" t="s">
        <v>758</v>
      </c>
      <c r="J57" s="274" t="s">
        <v>1351</v>
      </c>
      <c r="K57" s="274" t="s">
        <v>28</v>
      </c>
      <c r="L57" s="274" t="s">
        <v>39</v>
      </c>
      <c r="M57" s="274" t="s">
        <v>330</v>
      </c>
      <c r="N57" s="281">
        <v>45467</v>
      </c>
      <c r="O57" s="281">
        <v>45474</v>
      </c>
      <c r="P57" s="274" t="s">
        <v>520</v>
      </c>
      <c r="Q57">
        <v>2.85</v>
      </c>
      <c r="R57">
        <v>0.23749999999999999</v>
      </c>
      <c r="S57" s="282">
        <v>0</v>
      </c>
      <c r="T57">
        <v>0.5</v>
      </c>
      <c r="U57" s="282">
        <v>0</v>
      </c>
      <c r="X57" s="282"/>
    </row>
    <row r="58" spans="1:24" ht="15" customHeight="1" thickBot="1" x14ac:dyDescent="0.3">
      <c r="Q58" s="259"/>
      <c r="R58" s="284"/>
      <c r="S58" s="285">
        <f>SUM(S5:S57)</f>
        <v>512931.20000000019</v>
      </c>
      <c r="T58" s="259"/>
      <c r="U58" s="259">
        <f t="shared" ref="U58" si="1">SUM(U5:U57)</f>
        <v>1549.0200000000002</v>
      </c>
      <c r="X58" s="282"/>
    </row>
    <row r="59" spans="1:24" ht="15" customHeight="1" thickTop="1" x14ac:dyDescent="0.25">
      <c r="Q59" s="286" t="s">
        <v>311</v>
      </c>
      <c r="X59" s="282"/>
    </row>
    <row r="60" spans="1:24" ht="15" customHeight="1" x14ac:dyDescent="0.25">
      <c r="X60" s="282"/>
    </row>
    <row r="61" spans="1:24" ht="15" customHeight="1" x14ac:dyDescent="0.25">
      <c r="X61" s="282"/>
    </row>
    <row r="62" spans="1:24" ht="15" customHeight="1" x14ac:dyDescent="0.25">
      <c r="X62" s="282"/>
    </row>
    <row r="63" spans="1:24" ht="15" customHeight="1" x14ac:dyDescent="0.25">
      <c r="X63" s="282"/>
    </row>
    <row r="64" spans="1:24" ht="15" customHeight="1" x14ac:dyDescent="0.25">
      <c r="X64" s="282"/>
    </row>
    <row r="65" spans="24:24" ht="15" customHeight="1" x14ac:dyDescent="0.25">
      <c r="X65" s="282"/>
    </row>
    <row r="66" spans="24:24" ht="15" customHeight="1" x14ac:dyDescent="0.25">
      <c r="X66" s="282"/>
    </row>
    <row r="67" spans="24:24" ht="15" customHeight="1" x14ac:dyDescent="0.25">
      <c r="X67" s="282"/>
    </row>
    <row r="68" spans="24:24" ht="15" customHeight="1" x14ac:dyDescent="0.25">
      <c r="X68" s="282"/>
    </row>
    <row r="69" spans="24:24" ht="15" customHeight="1" x14ac:dyDescent="0.25">
      <c r="X69" s="282"/>
    </row>
    <row r="70" spans="24:24" ht="15" customHeight="1" x14ac:dyDescent="0.25">
      <c r="X70" s="282"/>
    </row>
    <row r="71" spans="24:24" ht="15" customHeight="1" x14ac:dyDescent="0.25">
      <c r="X71" s="282"/>
    </row>
    <row r="72" spans="24:24" ht="15" customHeight="1" x14ac:dyDescent="0.25">
      <c r="X72" s="282"/>
    </row>
    <row r="73" spans="24:24" ht="15" customHeight="1" x14ac:dyDescent="0.25">
      <c r="X73" s="282"/>
    </row>
    <row r="74" spans="24:24" ht="15" customHeight="1" x14ac:dyDescent="0.25">
      <c r="X74" s="282"/>
    </row>
    <row r="75" spans="24:24" ht="15" customHeight="1" x14ac:dyDescent="0.25">
      <c r="X75" s="282"/>
    </row>
    <row r="76" spans="24:24" ht="15" customHeight="1" x14ac:dyDescent="0.25">
      <c r="X76" s="282"/>
    </row>
    <row r="77" spans="24:24" ht="15" customHeight="1" x14ac:dyDescent="0.25">
      <c r="X77" s="282"/>
    </row>
    <row r="78" spans="24:24" ht="15" customHeight="1" x14ac:dyDescent="0.25">
      <c r="X78" s="282"/>
    </row>
    <row r="79" spans="24:24" ht="15" customHeight="1" x14ac:dyDescent="0.25">
      <c r="X79" s="282"/>
    </row>
    <row r="80" spans="24:24" ht="15" customHeight="1" x14ac:dyDescent="0.25">
      <c r="X80" s="282"/>
    </row>
    <row r="81" spans="24:24" ht="15" customHeight="1" x14ac:dyDescent="0.25">
      <c r="X81" s="282"/>
    </row>
    <row r="82" spans="24:24" ht="15" customHeight="1" x14ac:dyDescent="0.25">
      <c r="X82" s="282"/>
    </row>
    <row r="83" spans="24:24" ht="15" customHeight="1" x14ac:dyDescent="0.25">
      <c r="X83" s="282"/>
    </row>
    <row r="84" spans="24:24" ht="15" customHeight="1" x14ac:dyDescent="0.25">
      <c r="X84" s="282"/>
    </row>
    <row r="85" spans="24:24" ht="15" customHeight="1" x14ac:dyDescent="0.25">
      <c r="X85" s="282"/>
    </row>
    <row r="86" spans="24:24" ht="15" customHeight="1" x14ac:dyDescent="0.25">
      <c r="X86" s="282"/>
    </row>
    <row r="87" spans="24:24" ht="15" customHeight="1" x14ac:dyDescent="0.25">
      <c r="X87" s="282"/>
    </row>
    <row r="88" spans="24:24" ht="15" customHeight="1" x14ac:dyDescent="0.25">
      <c r="X88" s="282"/>
    </row>
    <row r="89" spans="24:24" ht="15" customHeight="1" x14ac:dyDescent="0.25">
      <c r="X89" s="282"/>
    </row>
    <row r="90" spans="24:24" ht="15" customHeight="1" x14ac:dyDescent="0.25">
      <c r="X90" s="282"/>
    </row>
    <row r="91" spans="24:24" ht="15" customHeight="1" x14ac:dyDescent="0.25">
      <c r="X91" s="282"/>
    </row>
    <row r="92" spans="24:24" ht="15" customHeight="1" x14ac:dyDescent="0.25">
      <c r="X92" s="282"/>
    </row>
    <row r="93" spans="24:24" ht="15" customHeight="1" x14ac:dyDescent="0.25">
      <c r="X93" s="282"/>
    </row>
    <row r="94" spans="24:24" ht="15" customHeight="1" x14ac:dyDescent="0.25">
      <c r="X94" s="282"/>
    </row>
    <row r="95" spans="24:24" ht="15" customHeight="1" x14ac:dyDescent="0.25">
      <c r="X95" s="282"/>
    </row>
    <row r="96" spans="24:24" ht="15" customHeight="1" x14ac:dyDescent="0.25">
      <c r="X96" s="282"/>
    </row>
    <row r="97" spans="24:24" ht="15" customHeight="1" x14ac:dyDescent="0.25">
      <c r="X97" s="282"/>
    </row>
    <row r="98" spans="24:24" ht="15" customHeight="1" x14ac:dyDescent="0.25">
      <c r="X98" s="282"/>
    </row>
    <row r="99" spans="24:24" ht="15" customHeight="1" x14ac:dyDescent="0.25">
      <c r="X99" s="282"/>
    </row>
    <row r="100" spans="24:24" ht="15" customHeight="1" x14ac:dyDescent="0.25">
      <c r="X100" s="282"/>
    </row>
    <row r="101" spans="24:24" ht="15" customHeight="1" x14ac:dyDescent="0.25">
      <c r="X101" s="282"/>
    </row>
    <row r="102" spans="24:24" ht="15" customHeight="1" x14ac:dyDescent="0.25">
      <c r="X102" s="282"/>
    </row>
    <row r="103" spans="24:24" ht="15" customHeight="1" x14ac:dyDescent="0.25">
      <c r="X103" s="282"/>
    </row>
    <row r="104" spans="24:24" ht="15" customHeight="1" x14ac:dyDescent="0.25">
      <c r="X104" s="282"/>
    </row>
    <row r="105" spans="24:24" ht="15" customHeight="1" x14ac:dyDescent="0.25">
      <c r="X105" s="282"/>
    </row>
    <row r="106" spans="24:24" ht="15" customHeight="1" x14ac:dyDescent="0.25">
      <c r="X106" s="282"/>
    </row>
    <row r="107" spans="24:24" ht="15" customHeight="1" x14ac:dyDescent="0.25">
      <c r="X107" s="282"/>
    </row>
    <row r="108" spans="24:24" ht="15" customHeight="1" x14ac:dyDescent="0.25">
      <c r="X108" s="282"/>
    </row>
    <row r="109" spans="24:24" ht="15" customHeight="1" x14ac:dyDescent="0.25">
      <c r="X109" s="282"/>
    </row>
    <row r="110" spans="24:24" ht="15" customHeight="1" x14ac:dyDescent="0.25">
      <c r="X110" s="282"/>
    </row>
    <row r="111" spans="24:24" ht="15" customHeight="1" x14ac:dyDescent="0.25">
      <c r="X111" s="282"/>
    </row>
    <row r="112" spans="24:24" ht="15" customHeight="1" x14ac:dyDescent="0.25">
      <c r="X112" s="282"/>
    </row>
    <row r="113" spans="24:24" ht="15" customHeight="1" x14ac:dyDescent="0.25">
      <c r="X113" s="282"/>
    </row>
    <row r="114" spans="24:24" ht="15" customHeight="1" x14ac:dyDescent="0.25">
      <c r="X114" s="282"/>
    </row>
    <row r="115" spans="24:24" ht="15" customHeight="1" x14ac:dyDescent="0.25">
      <c r="X115" s="282"/>
    </row>
    <row r="116" spans="24:24" ht="15" customHeight="1" x14ac:dyDescent="0.25">
      <c r="X116" s="282"/>
    </row>
    <row r="117" spans="24:24" ht="15" customHeight="1" x14ac:dyDescent="0.25">
      <c r="X117" s="282"/>
    </row>
    <row r="118" spans="24:24" ht="15" customHeight="1" x14ac:dyDescent="0.25">
      <c r="X118" s="282"/>
    </row>
    <row r="119" spans="24:24" ht="15" customHeight="1" x14ac:dyDescent="0.25">
      <c r="X119" s="282"/>
    </row>
    <row r="120" spans="24:24" ht="15" customHeight="1" x14ac:dyDescent="0.25">
      <c r="X120" s="282"/>
    </row>
    <row r="121" spans="24:24" ht="15" customHeight="1" x14ac:dyDescent="0.25">
      <c r="X121" s="282"/>
    </row>
    <row r="122" spans="24:24" ht="15" customHeight="1" x14ac:dyDescent="0.25">
      <c r="X122" s="282"/>
    </row>
    <row r="123" spans="24:24" ht="15" customHeight="1" x14ac:dyDescent="0.25">
      <c r="X123" s="282"/>
    </row>
    <row r="124" spans="24:24" ht="15" customHeight="1" x14ac:dyDescent="0.25">
      <c r="X124" s="282"/>
    </row>
    <row r="125" spans="24:24" ht="15" customHeight="1" x14ac:dyDescent="0.25">
      <c r="X125" s="282"/>
    </row>
    <row r="126" spans="24:24" ht="15" customHeight="1" x14ac:dyDescent="0.25">
      <c r="X126" s="282"/>
    </row>
    <row r="127" spans="24:24" ht="15" customHeight="1" x14ac:dyDescent="0.25">
      <c r="X127" s="282"/>
    </row>
    <row r="128" spans="24:24" ht="15" customHeight="1" x14ac:dyDescent="0.25">
      <c r="X128" s="282"/>
    </row>
    <row r="129" spans="24:24" ht="15" customHeight="1" x14ac:dyDescent="0.25">
      <c r="X129" s="282"/>
    </row>
    <row r="130" spans="24:24" ht="15" customHeight="1" x14ac:dyDescent="0.25">
      <c r="X130" s="282"/>
    </row>
    <row r="131" spans="24:24" ht="15" customHeight="1" x14ac:dyDescent="0.25">
      <c r="X131" s="282"/>
    </row>
    <row r="132" spans="24:24" ht="15" customHeight="1" x14ac:dyDescent="0.25">
      <c r="X132" s="282"/>
    </row>
    <row r="133" spans="24:24" ht="15" customHeight="1" x14ac:dyDescent="0.25">
      <c r="X133" s="282"/>
    </row>
    <row r="134" spans="24:24" ht="15" customHeight="1" x14ac:dyDescent="0.25">
      <c r="X134" s="282"/>
    </row>
    <row r="135" spans="24:24" ht="15" customHeight="1" x14ac:dyDescent="0.25">
      <c r="X135" s="282"/>
    </row>
    <row r="136" spans="24:24" ht="15" customHeight="1" x14ac:dyDescent="0.25">
      <c r="X136" s="282"/>
    </row>
    <row r="137" spans="24:24" ht="15" customHeight="1" x14ac:dyDescent="0.25">
      <c r="X137" s="282"/>
    </row>
    <row r="138" spans="24:24" ht="15" customHeight="1" x14ac:dyDescent="0.25">
      <c r="X138" s="282"/>
    </row>
    <row r="139" spans="24:24" ht="15" customHeight="1" x14ac:dyDescent="0.25">
      <c r="X139" s="282"/>
    </row>
    <row r="140" spans="24:24" ht="15" customHeight="1" x14ac:dyDescent="0.25">
      <c r="X140" s="282"/>
    </row>
    <row r="141" spans="24:24" ht="15" customHeight="1" x14ac:dyDescent="0.25">
      <c r="X141" s="282"/>
    </row>
    <row r="142" spans="24:24" ht="15" customHeight="1" x14ac:dyDescent="0.25">
      <c r="X142" s="282"/>
    </row>
    <row r="143" spans="24:24" ht="15" customHeight="1" x14ac:dyDescent="0.25">
      <c r="X143" s="282"/>
    </row>
    <row r="144" spans="24:24" ht="15" customHeight="1" x14ac:dyDescent="0.25">
      <c r="X144" s="282"/>
    </row>
    <row r="145" spans="24:24" ht="15" customHeight="1" x14ac:dyDescent="0.25">
      <c r="X145" s="282"/>
    </row>
    <row r="146" spans="24:24" ht="15" customHeight="1" x14ac:dyDescent="0.25">
      <c r="X146" s="282"/>
    </row>
    <row r="147" spans="24:24" ht="15" customHeight="1" x14ac:dyDescent="0.25">
      <c r="X147" s="282"/>
    </row>
    <row r="148" spans="24:24" ht="15" customHeight="1" x14ac:dyDescent="0.25">
      <c r="X148" s="282"/>
    </row>
    <row r="149" spans="24:24" ht="15" customHeight="1" x14ac:dyDescent="0.25">
      <c r="X149" s="282"/>
    </row>
    <row r="150" spans="24:24" ht="15" customHeight="1" x14ac:dyDescent="0.25">
      <c r="X150" s="282"/>
    </row>
    <row r="151" spans="24:24" ht="15" customHeight="1" x14ac:dyDescent="0.25">
      <c r="X151" s="282"/>
    </row>
    <row r="152" spans="24:24" ht="15" customHeight="1" x14ac:dyDescent="0.25">
      <c r="X152" s="282"/>
    </row>
    <row r="153" spans="24:24" ht="15" customHeight="1" x14ac:dyDescent="0.25">
      <c r="X153" s="282"/>
    </row>
    <row r="154" spans="24:24" ht="15" customHeight="1" x14ac:dyDescent="0.25">
      <c r="X154" s="282"/>
    </row>
    <row r="155" spans="24:24" ht="15" customHeight="1" x14ac:dyDescent="0.25">
      <c r="X155" s="282"/>
    </row>
    <row r="156" spans="24:24" ht="15" customHeight="1" x14ac:dyDescent="0.25">
      <c r="X156" s="282"/>
    </row>
    <row r="157" spans="24:24" ht="15" customHeight="1" x14ac:dyDescent="0.25">
      <c r="X157" s="282"/>
    </row>
    <row r="158" spans="24:24" ht="15" customHeight="1" x14ac:dyDescent="0.25">
      <c r="X158" s="282"/>
    </row>
    <row r="159" spans="24:24" ht="15" customHeight="1" x14ac:dyDescent="0.25">
      <c r="X159" s="282"/>
    </row>
    <row r="160" spans="24:24" ht="15" customHeight="1" x14ac:dyDescent="0.25">
      <c r="X160" s="282"/>
    </row>
    <row r="161" spans="24:24" ht="15" customHeight="1" x14ac:dyDescent="0.25">
      <c r="X161" s="282"/>
    </row>
    <row r="162" spans="24:24" ht="15" customHeight="1" x14ac:dyDescent="0.25">
      <c r="X162" s="282"/>
    </row>
    <row r="163" spans="24:24" ht="15" customHeight="1" x14ac:dyDescent="0.25">
      <c r="X163" s="282"/>
    </row>
    <row r="164" spans="24:24" ht="15" customHeight="1" x14ac:dyDescent="0.25">
      <c r="X164" s="282"/>
    </row>
    <row r="165" spans="24:24" ht="15" customHeight="1" x14ac:dyDescent="0.25">
      <c r="X165" s="282"/>
    </row>
    <row r="166" spans="24:24" ht="15" customHeight="1" x14ac:dyDescent="0.25">
      <c r="X166" s="282"/>
    </row>
    <row r="167" spans="24:24" ht="15" customHeight="1" x14ac:dyDescent="0.25">
      <c r="X167" s="282"/>
    </row>
    <row r="168" spans="24:24" ht="15" customHeight="1" x14ac:dyDescent="0.25">
      <c r="X168" s="282"/>
    </row>
    <row r="169" spans="24:24" ht="15" customHeight="1" x14ac:dyDescent="0.25">
      <c r="X169" s="282"/>
    </row>
    <row r="170" spans="24:24" ht="15" customHeight="1" x14ac:dyDescent="0.25">
      <c r="X170" s="282"/>
    </row>
    <row r="171" spans="24:24" ht="15" customHeight="1" x14ac:dyDescent="0.25">
      <c r="X171" s="282"/>
    </row>
    <row r="172" spans="24:24" ht="15" customHeight="1" x14ac:dyDescent="0.25">
      <c r="X172" s="282"/>
    </row>
    <row r="173" spans="24:24" ht="15" customHeight="1" x14ac:dyDescent="0.25">
      <c r="X173" s="282"/>
    </row>
    <row r="174" spans="24:24" ht="15" customHeight="1" x14ac:dyDescent="0.25">
      <c r="X174" s="282"/>
    </row>
    <row r="175" spans="24:24" ht="15" customHeight="1" x14ac:dyDescent="0.25">
      <c r="X175" s="282"/>
    </row>
    <row r="176" spans="24:24" ht="15" customHeight="1" x14ac:dyDescent="0.25">
      <c r="X176" s="282"/>
    </row>
    <row r="177" spans="24:24" ht="15" customHeight="1" x14ac:dyDescent="0.25">
      <c r="X177" s="282"/>
    </row>
    <row r="178" spans="24:24" ht="15" customHeight="1" x14ac:dyDescent="0.25">
      <c r="X178" s="282"/>
    </row>
    <row r="179" spans="24:24" ht="15" customHeight="1" x14ac:dyDescent="0.25">
      <c r="X179" s="282"/>
    </row>
    <row r="180" spans="24:24" ht="15" customHeight="1" x14ac:dyDescent="0.25">
      <c r="X180" s="282"/>
    </row>
    <row r="181" spans="24:24" ht="15" customHeight="1" x14ac:dyDescent="0.25">
      <c r="X181" s="282"/>
    </row>
    <row r="182" spans="24:24" ht="15" customHeight="1" x14ac:dyDescent="0.25">
      <c r="X182" s="282"/>
    </row>
    <row r="183" spans="24:24" ht="15" customHeight="1" x14ac:dyDescent="0.25">
      <c r="X183" s="282"/>
    </row>
    <row r="184" spans="24:24" ht="15" customHeight="1" x14ac:dyDescent="0.25">
      <c r="X184" s="282"/>
    </row>
    <row r="185" spans="24:24" ht="15" customHeight="1" x14ac:dyDescent="0.25">
      <c r="X185" s="282"/>
    </row>
    <row r="186" spans="24:24" ht="15" customHeight="1" x14ac:dyDescent="0.25">
      <c r="X186" s="282"/>
    </row>
    <row r="187" spans="24:24" ht="15" customHeight="1" x14ac:dyDescent="0.25">
      <c r="X187" s="282"/>
    </row>
    <row r="188" spans="24:24" ht="15" customHeight="1" x14ac:dyDescent="0.25">
      <c r="X188" s="282"/>
    </row>
    <row r="189" spans="24:24" ht="15" customHeight="1" x14ac:dyDescent="0.25">
      <c r="X189" s="282"/>
    </row>
    <row r="190" spans="24:24" ht="15" customHeight="1" x14ac:dyDescent="0.25">
      <c r="X190" s="282"/>
    </row>
    <row r="191" spans="24:24" ht="15" customHeight="1" x14ac:dyDescent="0.25">
      <c r="X191" s="282"/>
    </row>
    <row r="192" spans="24:24" ht="15" customHeight="1" x14ac:dyDescent="0.25">
      <c r="X192" s="282"/>
    </row>
    <row r="193" spans="24:24" ht="15" customHeight="1" x14ac:dyDescent="0.25">
      <c r="X193" s="282"/>
    </row>
    <row r="194" spans="24:24" ht="15" customHeight="1" x14ac:dyDescent="0.25">
      <c r="X194" s="282"/>
    </row>
    <row r="195" spans="24:24" ht="15" customHeight="1" x14ac:dyDescent="0.25">
      <c r="X195" s="282"/>
    </row>
    <row r="196" spans="24:24" ht="15" customHeight="1" x14ac:dyDescent="0.25">
      <c r="X196" s="282"/>
    </row>
    <row r="197" spans="24:24" ht="15" customHeight="1" x14ac:dyDescent="0.25">
      <c r="X197" s="282"/>
    </row>
    <row r="198" spans="24:24" ht="15" customHeight="1" x14ac:dyDescent="0.25">
      <c r="X198" s="282"/>
    </row>
    <row r="199" spans="24:24" ht="15" customHeight="1" x14ac:dyDescent="0.25">
      <c r="X199" s="282"/>
    </row>
    <row r="200" spans="24:24" ht="15" customHeight="1" x14ac:dyDescent="0.25">
      <c r="X200" s="282"/>
    </row>
    <row r="201" spans="24:24" ht="15" customHeight="1" x14ac:dyDescent="0.25">
      <c r="X201" s="282"/>
    </row>
    <row r="202" spans="24:24" ht="15" customHeight="1" x14ac:dyDescent="0.25">
      <c r="X202" s="282"/>
    </row>
    <row r="203" spans="24:24" ht="15" customHeight="1" x14ac:dyDescent="0.25">
      <c r="X203" s="282"/>
    </row>
    <row r="204" spans="24:24" ht="15" customHeight="1" x14ac:dyDescent="0.25">
      <c r="X204" s="282"/>
    </row>
    <row r="205" spans="24:24" ht="15" customHeight="1" x14ac:dyDescent="0.25">
      <c r="X205" s="282"/>
    </row>
    <row r="206" spans="24:24" ht="15" customHeight="1" x14ac:dyDescent="0.25">
      <c r="X206" s="282"/>
    </row>
    <row r="207" spans="24:24" ht="15" customHeight="1" x14ac:dyDescent="0.25">
      <c r="X207" s="282"/>
    </row>
    <row r="208" spans="24:24" ht="15" customHeight="1" x14ac:dyDescent="0.25">
      <c r="X208" s="282"/>
    </row>
    <row r="209" spans="24:24" ht="15" customHeight="1" x14ac:dyDescent="0.25">
      <c r="X209" s="282"/>
    </row>
    <row r="210" spans="24:24" ht="15" customHeight="1" x14ac:dyDescent="0.25">
      <c r="X210" s="282"/>
    </row>
    <row r="211" spans="24:24" ht="15" customHeight="1" x14ac:dyDescent="0.25">
      <c r="X211" s="282"/>
    </row>
    <row r="212" spans="24:24" ht="15" customHeight="1" x14ac:dyDescent="0.25">
      <c r="X212" s="282"/>
    </row>
    <row r="213" spans="24:24" ht="15" customHeight="1" x14ac:dyDescent="0.25">
      <c r="X213" s="282"/>
    </row>
    <row r="214" spans="24:24" ht="15" customHeight="1" x14ac:dyDescent="0.25">
      <c r="X214" s="282"/>
    </row>
    <row r="215" spans="24:24" ht="15" customHeight="1" x14ac:dyDescent="0.25">
      <c r="X215" s="282"/>
    </row>
    <row r="216" spans="24:24" ht="15" customHeight="1" x14ac:dyDescent="0.25">
      <c r="X216" s="282"/>
    </row>
    <row r="217" spans="24:24" ht="15" customHeight="1" x14ac:dyDescent="0.25">
      <c r="X217" s="282"/>
    </row>
    <row r="218" spans="24:24" ht="15" customHeight="1" x14ac:dyDescent="0.25">
      <c r="X218" s="282"/>
    </row>
    <row r="219" spans="24:24" ht="15" customHeight="1" x14ac:dyDescent="0.25">
      <c r="X219" s="282"/>
    </row>
    <row r="220" spans="24:24" ht="15" customHeight="1" x14ac:dyDescent="0.25">
      <c r="X220" s="282"/>
    </row>
    <row r="221" spans="24:24" ht="15" customHeight="1" x14ac:dyDescent="0.25">
      <c r="X221" s="282"/>
    </row>
    <row r="222" spans="24:24" ht="15" customHeight="1" x14ac:dyDescent="0.25">
      <c r="X222" s="282"/>
    </row>
    <row r="223" spans="24:24" ht="15" customHeight="1" x14ac:dyDescent="0.25">
      <c r="X223" s="282"/>
    </row>
    <row r="224" spans="24:24" ht="15" customHeight="1" x14ac:dyDescent="0.25">
      <c r="X224" s="282"/>
    </row>
    <row r="225" spans="24:24" ht="15" customHeight="1" x14ac:dyDescent="0.25">
      <c r="X225" s="282"/>
    </row>
    <row r="226" spans="24:24" ht="15" customHeight="1" x14ac:dyDescent="0.25">
      <c r="X226" s="282"/>
    </row>
    <row r="227" spans="24:24" ht="15" customHeight="1" x14ac:dyDescent="0.25">
      <c r="X227" s="282"/>
    </row>
    <row r="228" spans="24:24" ht="15" customHeight="1" x14ac:dyDescent="0.25">
      <c r="X228" s="282"/>
    </row>
    <row r="229" spans="24:24" ht="15" customHeight="1" x14ac:dyDescent="0.25">
      <c r="X229" s="282"/>
    </row>
    <row r="230" spans="24:24" ht="15" customHeight="1" x14ac:dyDescent="0.25">
      <c r="X230" s="282"/>
    </row>
    <row r="231" spans="24:24" ht="15" customHeight="1" x14ac:dyDescent="0.25">
      <c r="X231" s="282"/>
    </row>
    <row r="232" spans="24:24" ht="15" customHeight="1" x14ac:dyDescent="0.25">
      <c r="X232" s="282"/>
    </row>
    <row r="233" spans="24:24" ht="15" customHeight="1" x14ac:dyDescent="0.25">
      <c r="X233" s="282"/>
    </row>
    <row r="234" spans="24:24" ht="15" customHeight="1" x14ac:dyDescent="0.25">
      <c r="X234" s="282"/>
    </row>
    <row r="235" spans="24:24" ht="15" customHeight="1" x14ac:dyDescent="0.25">
      <c r="X235" s="282"/>
    </row>
    <row r="236" spans="24:24" ht="15" customHeight="1" x14ac:dyDescent="0.25">
      <c r="X236" s="282"/>
    </row>
    <row r="237" spans="24:24" ht="15" customHeight="1" x14ac:dyDescent="0.25">
      <c r="X237" s="282"/>
    </row>
    <row r="238" spans="24:24" ht="15" customHeight="1" x14ac:dyDescent="0.25">
      <c r="X238" s="282"/>
    </row>
    <row r="239" spans="24:24" ht="15" customHeight="1" x14ac:dyDescent="0.25">
      <c r="X239" s="282"/>
    </row>
    <row r="240" spans="24:24" ht="15" customHeight="1" x14ac:dyDescent="0.25">
      <c r="X240" s="282"/>
    </row>
    <row r="241" spans="24:24" ht="15" customHeight="1" x14ac:dyDescent="0.25">
      <c r="X241" s="282"/>
    </row>
    <row r="242" spans="24:24" ht="15" customHeight="1" x14ac:dyDescent="0.25">
      <c r="X242" s="282"/>
    </row>
    <row r="243" spans="24:24" ht="15" customHeight="1" x14ac:dyDescent="0.25">
      <c r="X243" s="282"/>
    </row>
    <row r="244" spans="24:24" ht="15" customHeight="1" x14ac:dyDescent="0.25">
      <c r="X244" s="282"/>
    </row>
    <row r="245" spans="24:24" ht="15" customHeight="1" x14ac:dyDescent="0.25">
      <c r="X245" s="282"/>
    </row>
    <row r="246" spans="24:24" ht="15" customHeight="1" x14ac:dyDescent="0.25">
      <c r="X246" s="282"/>
    </row>
    <row r="247" spans="24:24" ht="15" customHeight="1" x14ac:dyDescent="0.25">
      <c r="X247" s="282"/>
    </row>
    <row r="248" spans="24:24" ht="15" customHeight="1" x14ac:dyDescent="0.25">
      <c r="X248" s="282"/>
    </row>
    <row r="249" spans="24:24" ht="15" customHeight="1" x14ac:dyDescent="0.25">
      <c r="X249" s="282"/>
    </row>
    <row r="250" spans="24:24" ht="15" customHeight="1" x14ac:dyDescent="0.25">
      <c r="X250" s="282"/>
    </row>
    <row r="251" spans="24:24" ht="15" customHeight="1" x14ac:dyDescent="0.25">
      <c r="X251" s="282"/>
    </row>
    <row r="252" spans="24:24" ht="15" customHeight="1" x14ac:dyDescent="0.25">
      <c r="X252" s="282"/>
    </row>
    <row r="253" spans="24:24" ht="15" customHeight="1" x14ac:dyDescent="0.25">
      <c r="X253" s="282"/>
    </row>
    <row r="254" spans="24:24" ht="15" customHeight="1" x14ac:dyDescent="0.25">
      <c r="X254" s="282"/>
    </row>
    <row r="255" spans="24:24" ht="15" customHeight="1" x14ac:dyDescent="0.25">
      <c r="X255" s="282"/>
    </row>
    <row r="256" spans="24:24" ht="15" customHeight="1" x14ac:dyDescent="0.25">
      <c r="X256" s="282"/>
    </row>
    <row r="257" spans="24:24" ht="15" customHeight="1" x14ac:dyDescent="0.25">
      <c r="X257" s="282"/>
    </row>
    <row r="258" spans="24:24" ht="15" customHeight="1" x14ac:dyDescent="0.25">
      <c r="X258" s="282"/>
    </row>
    <row r="259" spans="24:24" ht="15" customHeight="1" x14ac:dyDescent="0.25">
      <c r="X259" s="282"/>
    </row>
    <row r="260" spans="24:24" ht="15" customHeight="1" x14ac:dyDescent="0.25">
      <c r="X260" s="282"/>
    </row>
    <row r="261" spans="24:24" ht="15" customHeight="1" x14ac:dyDescent="0.25">
      <c r="X261" s="282"/>
    </row>
    <row r="262" spans="24:24" ht="15" customHeight="1" x14ac:dyDescent="0.25">
      <c r="X262" s="282"/>
    </row>
    <row r="263" spans="24:24" ht="15" customHeight="1" x14ac:dyDescent="0.25">
      <c r="X263" s="282"/>
    </row>
    <row r="264" spans="24:24" ht="15" customHeight="1" x14ac:dyDescent="0.25">
      <c r="X264" s="282"/>
    </row>
    <row r="265" spans="24:24" ht="15" customHeight="1" x14ac:dyDescent="0.25">
      <c r="X265" s="282"/>
    </row>
    <row r="266" spans="24:24" ht="15" customHeight="1" x14ac:dyDescent="0.25">
      <c r="X266" s="282"/>
    </row>
    <row r="267" spans="24:24" ht="15" customHeight="1" x14ac:dyDescent="0.25">
      <c r="X267" s="282"/>
    </row>
    <row r="268" spans="24:24" ht="15" customHeight="1" x14ac:dyDescent="0.25">
      <c r="X268" s="282"/>
    </row>
    <row r="269" spans="24:24" ht="15" customHeight="1" x14ac:dyDescent="0.25">
      <c r="X269" s="282"/>
    </row>
    <row r="270" spans="24:24" ht="15" customHeight="1" x14ac:dyDescent="0.25">
      <c r="X270" s="282"/>
    </row>
    <row r="271" spans="24:24" ht="15" customHeight="1" x14ac:dyDescent="0.25">
      <c r="X271" s="282"/>
    </row>
    <row r="272" spans="24:24" ht="15" customHeight="1" x14ac:dyDescent="0.25">
      <c r="X272" s="282"/>
    </row>
    <row r="273" spans="24:24" ht="15" customHeight="1" x14ac:dyDescent="0.25">
      <c r="X273" s="282"/>
    </row>
    <row r="274" spans="24:24" ht="15" customHeight="1" x14ac:dyDescent="0.25">
      <c r="X274" s="282"/>
    </row>
    <row r="275" spans="24:24" ht="15" customHeight="1" x14ac:dyDescent="0.25">
      <c r="X275" s="282"/>
    </row>
    <row r="276" spans="24:24" ht="15" customHeight="1" x14ac:dyDescent="0.25">
      <c r="X276" s="282"/>
    </row>
    <row r="277" spans="24:24" ht="15" customHeight="1" x14ac:dyDescent="0.25">
      <c r="X277" s="282"/>
    </row>
    <row r="278" spans="24:24" ht="15" customHeight="1" x14ac:dyDescent="0.25">
      <c r="X278" s="282"/>
    </row>
    <row r="279" spans="24:24" ht="15" customHeight="1" x14ac:dyDescent="0.25">
      <c r="X279" s="282"/>
    </row>
    <row r="280" spans="24:24" ht="15" customHeight="1" x14ac:dyDescent="0.25">
      <c r="X280" s="282"/>
    </row>
    <row r="281" spans="24:24" ht="15" customHeight="1" x14ac:dyDescent="0.25">
      <c r="X281" s="282"/>
    </row>
    <row r="282" spans="24:24" ht="15" customHeight="1" x14ac:dyDescent="0.25">
      <c r="X282" s="282"/>
    </row>
    <row r="283" spans="24:24" ht="15" customHeight="1" x14ac:dyDescent="0.25">
      <c r="X283" s="282"/>
    </row>
    <row r="284" spans="24:24" ht="15" customHeight="1" x14ac:dyDescent="0.25">
      <c r="X284" s="282"/>
    </row>
    <row r="285" spans="24:24" ht="15" customHeight="1" x14ac:dyDescent="0.25">
      <c r="X285" s="282"/>
    </row>
    <row r="286" spans="24:24" ht="15" customHeight="1" x14ac:dyDescent="0.25">
      <c r="X286" s="282"/>
    </row>
    <row r="287" spans="24:24" ht="15" customHeight="1" x14ac:dyDescent="0.25">
      <c r="X287" s="282"/>
    </row>
    <row r="288" spans="24:24" ht="15" customHeight="1" x14ac:dyDescent="0.25">
      <c r="X288" s="282"/>
    </row>
    <row r="289" spans="24:24" ht="15" customHeight="1" x14ac:dyDescent="0.25">
      <c r="X289" s="282"/>
    </row>
    <row r="290" spans="24:24" ht="15" customHeight="1" x14ac:dyDescent="0.25">
      <c r="X290" s="282"/>
    </row>
    <row r="291" spans="24:24" ht="15" customHeight="1" x14ac:dyDescent="0.25">
      <c r="X291" s="282"/>
    </row>
    <row r="292" spans="24:24" ht="15" customHeight="1" x14ac:dyDescent="0.25">
      <c r="X292" s="282"/>
    </row>
    <row r="293" spans="24:24" ht="15" customHeight="1" x14ac:dyDescent="0.25">
      <c r="X293" s="282"/>
    </row>
    <row r="294" spans="24:24" ht="15" customHeight="1" x14ac:dyDescent="0.25">
      <c r="X294" s="282"/>
    </row>
    <row r="295" spans="24:24" ht="15" customHeight="1" x14ac:dyDescent="0.25">
      <c r="X295" s="282"/>
    </row>
    <row r="296" spans="24:24" ht="15" customHeight="1" x14ac:dyDescent="0.25">
      <c r="X296" s="282"/>
    </row>
    <row r="297" spans="24:24" ht="15" customHeight="1" x14ac:dyDescent="0.25">
      <c r="X297" s="282"/>
    </row>
    <row r="298" spans="24:24" ht="15" customHeight="1" x14ac:dyDescent="0.25">
      <c r="X298" s="282"/>
    </row>
    <row r="299" spans="24:24" ht="15" customHeight="1" x14ac:dyDescent="0.25">
      <c r="X299" s="282"/>
    </row>
    <row r="300" spans="24:24" ht="15" customHeight="1" x14ac:dyDescent="0.25">
      <c r="X300" s="282"/>
    </row>
    <row r="301" spans="24:24" ht="15" customHeight="1" x14ac:dyDescent="0.25">
      <c r="X301" s="282"/>
    </row>
    <row r="302" spans="24:24" ht="15" customHeight="1" x14ac:dyDescent="0.25">
      <c r="X302" s="282"/>
    </row>
    <row r="303" spans="24:24" ht="15" customHeight="1" x14ac:dyDescent="0.25">
      <c r="X303" s="282"/>
    </row>
    <row r="304" spans="24:24" ht="15" customHeight="1" x14ac:dyDescent="0.25">
      <c r="X304" s="282"/>
    </row>
    <row r="305" spans="24:24" ht="15" customHeight="1" x14ac:dyDescent="0.25">
      <c r="X305" s="282"/>
    </row>
    <row r="306" spans="24:24" ht="15" customHeight="1" x14ac:dyDescent="0.25">
      <c r="X306" s="282"/>
    </row>
    <row r="307" spans="24:24" ht="15" customHeight="1" x14ac:dyDescent="0.25">
      <c r="X307" s="282"/>
    </row>
    <row r="308" spans="24:24" ht="15" customHeight="1" x14ac:dyDescent="0.25">
      <c r="X308" s="282"/>
    </row>
    <row r="309" spans="24:24" ht="15" customHeight="1" x14ac:dyDescent="0.25">
      <c r="X309" s="282"/>
    </row>
    <row r="310" spans="24:24" ht="15" customHeight="1" x14ac:dyDescent="0.25">
      <c r="X310" s="282"/>
    </row>
    <row r="311" spans="24:24" ht="15" customHeight="1" x14ac:dyDescent="0.25">
      <c r="X311" s="282"/>
    </row>
    <row r="312" spans="24:24" ht="15" customHeight="1" x14ac:dyDescent="0.25">
      <c r="X312" s="282"/>
    </row>
    <row r="313" spans="24:24" ht="15" customHeight="1" x14ac:dyDescent="0.25">
      <c r="X313" s="282"/>
    </row>
    <row r="314" spans="24:24" ht="15" customHeight="1" x14ac:dyDescent="0.25">
      <c r="X314" s="282"/>
    </row>
    <row r="315" spans="24:24" ht="15" customHeight="1" x14ac:dyDescent="0.25">
      <c r="X315" s="282"/>
    </row>
    <row r="316" spans="24:24" ht="15" customHeight="1" x14ac:dyDescent="0.25">
      <c r="X316" s="282"/>
    </row>
    <row r="317" spans="24:24" ht="15" customHeight="1" x14ac:dyDescent="0.25">
      <c r="X317" s="282"/>
    </row>
    <row r="318" spans="24:24" ht="15" customHeight="1" x14ac:dyDescent="0.25">
      <c r="X318" s="282"/>
    </row>
    <row r="319" spans="24:24" ht="15" customHeight="1" x14ac:dyDescent="0.25">
      <c r="X319" s="282"/>
    </row>
    <row r="320" spans="24:24" ht="15" customHeight="1" x14ac:dyDescent="0.25">
      <c r="X320" s="282"/>
    </row>
    <row r="321" spans="24:24" ht="15" customHeight="1" x14ac:dyDescent="0.25">
      <c r="X321" s="282"/>
    </row>
    <row r="322" spans="24:24" ht="15" customHeight="1" x14ac:dyDescent="0.25">
      <c r="X322" s="282"/>
    </row>
    <row r="323" spans="24:24" ht="15" customHeight="1" x14ac:dyDescent="0.25">
      <c r="X323" s="282"/>
    </row>
    <row r="324" spans="24:24" ht="15" customHeight="1" x14ac:dyDescent="0.25">
      <c r="X324" s="282"/>
    </row>
    <row r="325" spans="24:24" ht="15" customHeight="1" x14ac:dyDescent="0.25">
      <c r="X325" s="282"/>
    </row>
    <row r="326" spans="24:24" ht="15" customHeight="1" x14ac:dyDescent="0.25">
      <c r="X326" s="282"/>
    </row>
    <row r="327" spans="24:24" ht="15" customHeight="1" x14ac:dyDescent="0.25">
      <c r="X327" s="282"/>
    </row>
    <row r="328" spans="24:24" ht="15" customHeight="1" x14ac:dyDescent="0.25">
      <c r="X328" s="282"/>
    </row>
    <row r="329" spans="24:24" ht="15" customHeight="1" x14ac:dyDescent="0.25">
      <c r="X329" s="282"/>
    </row>
    <row r="330" spans="24:24" ht="15" customHeight="1" x14ac:dyDescent="0.25">
      <c r="X330" s="282"/>
    </row>
    <row r="331" spans="24:24" ht="15" customHeight="1" x14ac:dyDescent="0.25">
      <c r="X331" s="282"/>
    </row>
    <row r="332" spans="24:24" ht="15" customHeight="1" x14ac:dyDescent="0.25">
      <c r="X332" s="282"/>
    </row>
    <row r="333" spans="24:24" ht="15" customHeight="1" x14ac:dyDescent="0.25">
      <c r="X333" s="282"/>
    </row>
    <row r="334" spans="24:24" ht="15" customHeight="1" x14ac:dyDescent="0.25">
      <c r="X334" s="282"/>
    </row>
    <row r="335" spans="24:24" ht="15" customHeight="1" x14ac:dyDescent="0.25">
      <c r="X335" s="282"/>
    </row>
    <row r="336" spans="24:24" ht="15" customHeight="1" x14ac:dyDescent="0.25">
      <c r="X336" s="282"/>
    </row>
    <row r="337" spans="24:24" ht="15" customHeight="1" x14ac:dyDescent="0.25">
      <c r="X337" s="282"/>
    </row>
    <row r="338" spans="24:24" ht="15" customHeight="1" x14ac:dyDescent="0.25">
      <c r="X338" s="282"/>
    </row>
    <row r="339" spans="24:24" ht="15" customHeight="1" x14ac:dyDescent="0.25">
      <c r="X339" s="282"/>
    </row>
    <row r="340" spans="24:24" ht="15" customHeight="1" x14ac:dyDescent="0.25">
      <c r="X340" s="282"/>
    </row>
    <row r="341" spans="24:24" ht="15" customHeight="1" x14ac:dyDescent="0.25">
      <c r="X341" s="282"/>
    </row>
    <row r="342" spans="24:24" ht="15" customHeight="1" x14ac:dyDescent="0.25">
      <c r="X342" s="282"/>
    </row>
    <row r="343" spans="24:24" ht="15" customHeight="1" x14ac:dyDescent="0.25">
      <c r="X343" s="282"/>
    </row>
    <row r="344" spans="24:24" ht="15" customHeight="1" x14ac:dyDescent="0.25">
      <c r="X344" s="282"/>
    </row>
    <row r="345" spans="24:24" ht="15" customHeight="1" x14ac:dyDescent="0.25">
      <c r="X345" s="282"/>
    </row>
    <row r="346" spans="24:24" ht="15" customHeight="1" x14ac:dyDescent="0.25">
      <c r="X346" s="282"/>
    </row>
    <row r="347" spans="24:24" ht="15" customHeight="1" x14ac:dyDescent="0.25">
      <c r="X347" s="282"/>
    </row>
    <row r="348" spans="24:24" ht="15" customHeight="1" x14ac:dyDescent="0.25">
      <c r="X348" s="282"/>
    </row>
    <row r="349" spans="24:24" ht="15" customHeight="1" x14ac:dyDescent="0.25">
      <c r="X349" s="282"/>
    </row>
    <row r="350" spans="24:24" ht="15" customHeight="1" x14ac:dyDescent="0.25">
      <c r="X350" s="282"/>
    </row>
    <row r="351" spans="24:24" ht="15" customHeight="1" x14ac:dyDescent="0.25">
      <c r="X351" s="282"/>
    </row>
    <row r="352" spans="24:24" ht="15" customHeight="1" x14ac:dyDescent="0.25">
      <c r="X352" s="282"/>
    </row>
    <row r="353" spans="24:24" ht="15" customHeight="1" x14ac:dyDescent="0.25">
      <c r="X353" s="282"/>
    </row>
    <row r="354" spans="24:24" ht="15" customHeight="1" x14ac:dyDescent="0.25">
      <c r="X354" s="282"/>
    </row>
    <row r="355" spans="24:24" ht="15" customHeight="1" x14ac:dyDescent="0.25">
      <c r="X355" s="282"/>
    </row>
    <row r="356" spans="24:24" ht="15" customHeight="1" x14ac:dyDescent="0.25">
      <c r="X356" s="282"/>
    </row>
    <row r="357" spans="24:24" ht="15" customHeight="1" x14ac:dyDescent="0.25">
      <c r="X357" s="282"/>
    </row>
    <row r="358" spans="24:24" ht="15" customHeight="1" x14ac:dyDescent="0.25">
      <c r="X358" s="282"/>
    </row>
    <row r="359" spans="24:24" ht="15" customHeight="1" x14ac:dyDescent="0.25">
      <c r="X359" s="282"/>
    </row>
    <row r="360" spans="24:24" ht="15" customHeight="1" x14ac:dyDescent="0.25">
      <c r="X360" s="282"/>
    </row>
    <row r="361" spans="24:24" ht="15" customHeight="1" x14ac:dyDescent="0.25">
      <c r="X361" s="282"/>
    </row>
    <row r="362" spans="24:24" ht="15" customHeight="1" x14ac:dyDescent="0.25">
      <c r="X362" s="282"/>
    </row>
    <row r="363" spans="24:24" ht="15" customHeight="1" x14ac:dyDescent="0.25">
      <c r="X363" s="282"/>
    </row>
    <row r="364" spans="24:24" ht="15" customHeight="1" x14ac:dyDescent="0.25">
      <c r="X364" s="282"/>
    </row>
    <row r="365" spans="24:24" ht="15" customHeight="1" x14ac:dyDescent="0.25">
      <c r="X365" s="282"/>
    </row>
    <row r="366" spans="24:24" ht="15" customHeight="1" x14ac:dyDescent="0.25">
      <c r="X366" s="282"/>
    </row>
    <row r="367" spans="24:24" ht="15" customHeight="1" x14ac:dyDescent="0.25">
      <c r="X367" s="282"/>
    </row>
    <row r="368" spans="24:24" ht="15" customHeight="1" x14ac:dyDescent="0.25">
      <c r="X368" s="282"/>
    </row>
    <row r="369" spans="24:24" ht="15" customHeight="1" x14ac:dyDescent="0.25">
      <c r="X369" s="282"/>
    </row>
    <row r="370" spans="24:24" ht="15" customHeight="1" x14ac:dyDescent="0.25">
      <c r="X370" s="282"/>
    </row>
    <row r="371" spans="24:24" ht="15" customHeight="1" x14ac:dyDescent="0.25">
      <c r="X371" s="282"/>
    </row>
    <row r="372" spans="24:24" ht="15" customHeight="1" x14ac:dyDescent="0.25">
      <c r="X372" s="282"/>
    </row>
    <row r="373" spans="24:24" ht="15" customHeight="1" x14ac:dyDescent="0.25">
      <c r="X373" s="282"/>
    </row>
    <row r="374" spans="24:24" ht="15" customHeight="1" x14ac:dyDescent="0.25">
      <c r="X374" s="282"/>
    </row>
    <row r="375" spans="24:24" ht="15" customHeight="1" x14ac:dyDescent="0.25">
      <c r="X375" s="282"/>
    </row>
    <row r="376" spans="24:24" ht="15" customHeight="1" x14ac:dyDescent="0.25">
      <c r="X376" s="282"/>
    </row>
    <row r="377" spans="24:24" ht="15" customHeight="1" x14ac:dyDescent="0.25">
      <c r="X377" s="282"/>
    </row>
    <row r="378" spans="24:24" ht="15" customHeight="1" x14ac:dyDescent="0.25">
      <c r="X378" s="282"/>
    </row>
    <row r="379" spans="24:24" ht="15" customHeight="1" x14ac:dyDescent="0.25">
      <c r="X379" s="282"/>
    </row>
    <row r="380" spans="24:24" ht="15" customHeight="1" x14ac:dyDescent="0.25">
      <c r="X380" s="282"/>
    </row>
    <row r="381" spans="24:24" ht="15" customHeight="1" x14ac:dyDescent="0.25">
      <c r="X381" s="282"/>
    </row>
    <row r="382" spans="24:24" ht="15" customHeight="1" x14ac:dyDescent="0.25">
      <c r="X382" s="282"/>
    </row>
    <row r="383" spans="24:24" ht="15" customHeight="1" x14ac:dyDescent="0.25">
      <c r="X383" s="282"/>
    </row>
    <row r="384" spans="24:24" ht="15" customHeight="1" x14ac:dyDescent="0.25">
      <c r="X384" s="282"/>
    </row>
    <row r="385" spans="24:24" ht="15" customHeight="1" x14ac:dyDescent="0.25">
      <c r="X385" s="282"/>
    </row>
    <row r="386" spans="24:24" ht="15" customHeight="1" x14ac:dyDescent="0.25">
      <c r="X386" s="282"/>
    </row>
    <row r="387" spans="24:24" ht="15" customHeight="1" x14ac:dyDescent="0.25">
      <c r="X387" s="282"/>
    </row>
    <row r="388" spans="24:24" x14ac:dyDescent="0.25">
      <c r="X388" s="282"/>
    </row>
    <row r="389" spans="24:24" ht="15" customHeight="1" x14ac:dyDescent="0.25">
      <c r="X389" s="282"/>
    </row>
    <row r="390" spans="24:24" ht="15" customHeight="1" x14ac:dyDescent="0.25">
      <c r="X390" s="282"/>
    </row>
    <row r="391" spans="24:24" ht="15" customHeight="1" x14ac:dyDescent="0.25">
      <c r="X391" s="282"/>
    </row>
    <row r="392" spans="24:24" ht="15" customHeight="1" x14ac:dyDescent="0.25">
      <c r="X392" s="282"/>
    </row>
    <row r="393" spans="24:24" x14ac:dyDescent="0.25">
      <c r="X393" s="282"/>
    </row>
    <row r="394" spans="24:24" ht="15" customHeight="1" x14ac:dyDescent="0.25">
      <c r="X394" s="282"/>
    </row>
    <row r="395" spans="24:24" ht="15" customHeight="1" x14ac:dyDescent="0.25">
      <c r="X395" s="282"/>
    </row>
    <row r="396" spans="24:24" x14ac:dyDescent="0.25">
      <c r="X396" s="282"/>
    </row>
    <row r="397" spans="24:24" ht="15" customHeight="1" x14ac:dyDescent="0.25">
      <c r="X397" s="282"/>
    </row>
    <row r="398" spans="24:24" ht="15" customHeight="1" x14ac:dyDescent="0.25">
      <c r="X398" s="282"/>
    </row>
    <row r="399" spans="24:24" ht="15" customHeight="1" x14ac:dyDescent="0.25">
      <c r="X399" s="282"/>
    </row>
    <row r="400" spans="24:24" x14ac:dyDescent="0.25">
      <c r="X400" s="282"/>
    </row>
    <row r="401" spans="24:24" x14ac:dyDescent="0.25">
      <c r="X401" s="282"/>
    </row>
    <row r="402" spans="24:24" x14ac:dyDescent="0.25">
      <c r="X402" s="282"/>
    </row>
    <row r="403" spans="24:24" x14ac:dyDescent="0.25">
      <c r="X403" s="282"/>
    </row>
    <row r="404" spans="24:24" x14ac:dyDescent="0.25">
      <c r="X404" s="282"/>
    </row>
    <row r="405" spans="24:24" x14ac:dyDescent="0.25">
      <c r="X405" s="282"/>
    </row>
    <row r="406" spans="24:24" ht="15" customHeight="1" x14ac:dyDescent="0.25">
      <c r="X406" s="282"/>
    </row>
    <row r="407" spans="24:24" ht="15" customHeight="1" x14ac:dyDescent="0.25">
      <c r="X407" s="282"/>
    </row>
    <row r="408" spans="24:24" ht="15" customHeight="1" x14ac:dyDescent="0.25">
      <c r="X408" s="282"/>
    </row>
    <row r="409" spans="24:24" ht="15" customHeight="1" x14ac:dyDescent="0.25">
      <c r="X409" s="282"/>
    </row>
    <row r="410" spans="24:24" ht="15" customHeight="1" x14ac:dyDescent="0.25">
      <c r="X410" s="282"/>
    </row>
    <row r="411" spans="24:24" ht="15" customHeight="1" x14ac:dyDescent="0.25">
      <c r="X411" s="282"/>
    </row>
    <row r="412" spans="24:24" ht="15" customHeight="1" x14ac:dyDescent="0.25">
      <c r="X412" s="282"/>
    </row>
    <row r="413" spans="24:24" ht="15" customHeight="1" x14ac:dyDescent="0.25">
      <c r="X413" s="282"/>
    </row>
    <row r="414" spans="24:24" ht="15" customHeight="1" x14ac:dyDescent="0.25">
      <c r="X414" s="282"/>
    </row>
    <row r="415" spans="24:24" ht="15" customHeight="1" x14ac:dyDescent="0.25">
      <c r="X415" s="282"/>
    </row>
    <row r="416" spans="24:24" ht="15" customHeight="1" x14ac:dyDescent="0.25">
      <c r="X416" s="282"/>
    </row>
    <row r="417" spans="24:24" ht="15" customHeight="1" x14ac:dyDescent="0.25">
      <c r="X417" s="282"/>
    </row>
    <row r="418" spans="24:24" ht="15" customHeight="1" x14ac:dyDescent="0.25">
      <c r="X418" s="282"/>
    </row>
    <row r="419" spans="24:24" ht="15" customHeight="1" x14ac:dyDescent="0.25">
      <c r="X419" s="282"/>
    </row>
    <row r="420" spans="24:24" ht="15" customHeight="1" x14ac:dyDescent="0.25">
      <c r="X420" s="282"/>
    </row>
    <row r="421" spans="24:24" ht="15" customHeight="1" x14ac:dyDescent="0.25">
      <c r="X421" s="282"/>
    </row>
    <row r="422" spans="24:24" x14ac:dyDescent="0.25">
      <c r="X422" s="282"/>
    </row>
    <row r="423" spans="24:24" ht="15" customHeight="1" x14ac:dyDescent="0.25">
      <c r="X423" s="282"/>
    </row>
    <row r="424" spans="24:24" ht="15" customHeight="1" x14ac:dyDescent="0.25">
      <c r="X424" s="282"/>
    </row>
    <row r="425" spans="24:24" ht="15" customHeight="1" x14ac:dyDescent="0.25">
      <c r="X425" s="282"/>
    </row>
    <row r="426" spans="24:24" ht="15" customHeight="1" x14ac:dyDescent="0.25">
      <c r="X426" s="282"/>
    </row>
    <row r="427" spans="24:24" ht="15" customHeight="1" x14ac:dyDescent="0.25">
      <c r="X427" s="282"/>
    </row>
    <row r="428" spans="24:24" ht="15" customHeight="1" x14ac:dyDescent="0.25">
      <c r="X428" s="282"/>
    </row>
    <row r="429" spans="24:24" x14ac:dyDescent="0.25">
      <c r="X429" s="282"/>
    </row>
    <row r="430" spans="24:24" ht="15" customHeight="1" x14ac:dyDescent="0.25">
      <c r="X430" s="282"/>
    </row>
    <row r="431" spans="24:24" ht="15" customHeight="1" x14ac:dyDescent="0.25">
      <c r="X431" s="282"/>
    </row>
    <row r="432" spans="24:24" ht="15" customHeight="1" x14ac:dyDescent="0.25">
      <c r="X432" s="282"/>
    </row>
    <row r="433" spans="24:24" ht="15" customHeight="1" x14ac:dyDescent="0.25">
      <c r="X433" s="282"/>
    </row>
    <row r="434" spans="24:24" x14ac:dyDescent="0.25">
      <c r="X434" s="282"/>
    </row>
    <row r="435" spans="24:24" ht="15" customHeight="1" x14ac:dyDescent="0.25">
      <c r="X435" s="282"/>
    </row>
    <row r="436" spans="24:24" x14ac:dyDescent="0.25">
      <c r="X436" s="282"/>
    </row>
    <row r="437" spans="24:24" x14ac:dyDescent="0.25">
      <c r="X437" s="282"/>
    </row>
    <row r="438" spans="24:24" ht="15" customHeight="1" x14ac:dyDescent="0.25">
      <c r="X438" s="282"/>
    </row>
    <row r="439" spans="24:24" ht="15" customHeight="1" x14ac:dyDescent="0.25">
      <c r="X439" s="282"/>
    </row>
    <row r="440" spans="24:24" ht="15" customHeight="1" x14ac:dyDescent="0.25">
      <c r="X440" s="282"/>
    </row>
    <row r="441" spans="24:24" x14ac:dyDescent="0.25">
      <c r="X441" s="282"/>
    </row>
    <row r="442" spans="24:24" x14ac:dyDescent="0.25">
      <c r="X442" s="282"/>
    </row>
    <row r="443" spans="24:24" x14ac:dyDescent="0.25">
      <c r="X443" s="282"/>
    </row>
    <row r="444" spans="24:24" x14ac:dyDescent="0.25">
      <c r="X444" s="282"/>
    </row>
    <row r="445" spans="24:24" x14ac:dyDescent="0.25">
      <c r="X445" s="282"/>
    </row>
    <row r="446" spans="24:24" ht="15" customHeight="1" x14ac:dyDescent="0.25">
      <c r="X446" s="282"/>
    </row>
    <row r="447" spans="24:24" ht="15" customHeight="1" x14ac:dyDescent="0.25">
      <c r="X447" s="282"/>
    </row>
    <row r="448" spans="24:24" x14ac:dyDescent="0.25">
      <c r="X448" s="282"/>
    </row>
    <row r="449" spans="24:24" x14ac:dyDescent="0.25">
      <c r="X449" s="282"/>
    </row>
    <row r="450" spans="24:24" x14ac:dyDescent="0.25">
      <c r="X450" s="282"/>
    </row>
    <row r="451" spans="24:24" ht="15" customHeight="1" x14ac:dyDescent="0.25">
      <c r="X451" s="282"/>
    </row>
    <row r="452" spans="24:24" ht="15" customHeight="1" x14ac:dyDescent="0.25">
      <c r="X452" s="282"/>
    </row>
    <row r="453" spans="24:24" ht="15" customHeight="1" x14ac:dyDescent="0.25">
      <c r="X453" s="282"/>
    </row>
    <row r="454" spans="24:24" x14ac:dyDescent="0.25">
      <c r="X454" s="282"/>
    </row>
    <row r="455" spans="24:24" ht="15" customHeight="1" x14ac:dyDescent="0.25">
      <c r="X455" s="282"/>
    </row>
    <row r="456" spans="24:24" ht="15" customHeight="1" x14ac:dyDescent="0.25">
      <c r="X456" s="282"/>
    </row>
    <row r="457" spans="24:24" ht="15" customHeight="1" x14ac:dyDescent="0.25">
      <c r="X457" s="282"/>
    </row>
    <row r="458" spans="24:24" x14ac:dyDescent="0.25">
      <c r="X458" s="282"/>
    </row>
    <row r="459" spans="24:24" ht="15" customHeight="1" x14ac:dyDescent="0.25">
      <c r="X459" s="282"/>
    </row>
    <row r="460" spans="24:24" ht="15" customHeight="1" x14ac:dyDescent="0.25">
      <c r="X460" s="282"/>
    </row>
    <row r="461" spans="24:24" ht="15" customHeight="1" x14ac:dyDescent="0.25">
      <c r="X461" s="282"/>
    </row>
    <row r="462" spans="24:24" x14ac:dyDescent="0.25">
      <c r="X462" s="282"/>
    </row>
    <row r="463" spans="24:24" x14ac:dyDescent="0.25">
      <c r="X463" s="282"/>
    </row>
    <row r="464" spans="24:24" x14ac:dyDescent="0.25">
      <c r="X464" s="282"/>
    </row>
    <row r="465" spans="24:24" ht="15" customHeight="1" x14ac:dyDescent="0.25">
      <c r="X465" s="282"/>
    </row>
    <row r="466" spans="24:24" ht="15" customHeight="1" x14ac:dyDescent="0.25">
      <c r="X466" s="282"/>
    </row>
    <row r="467" spans="24:24" x14ac:dyDescent="0.25">
      <c r="X467" s="282"/>
    </row>
    <row r="468" spans="24:24" x14ac:dyDescent="0.25">
      <c r="X468" s="282"/>
    </row>
    <row r="469" spans="24:24" ht="15" customHeight="1" x14ac:dyDescent="0.25">
      <c r="X469" s="282"/>
    </row>
    <row r="470" spans="24:24" x14ac:dyDescent="0.25">
      <c r="X470" s="282"/>
    </row>
    <row r="471" spans="24:24" x14ac:dyDescent="0.25">
      <c r="X471" s="282"/>
    </row>
    <row r="472" spans="24:24" x14ac:dyDescent="0.25">
      <c r="X472" s="282"/>
    </row>
    <row r="473" spans="24:24" ht="15" customHeight="1" x14ac:dyDescent="0.25">
      <c r="X473" s="282"/>
    </row>
    <row r="474" spans="24:24" ht="15" customHeight="1" x14ac:dyDescent="0.25">
      <c r="X474" s="282"/>
    </row>
    <row r="475" spans="24:24" x14ac:dyDescent="0.25">
      <c r="X475" s="282"/>
    </row>
    <row r="476" spans="24:24" x14ac:dyDescent="0.25">
      <c r="X476" s="282"/>
    </row>
    <row r="477" spans="24:24" x14ac:dyDescent="0.25">
      <c r="X477" s="282"/>
    </row>
    <row r="478" spans="24:24" x14ac:dyDescent="0.25">
      <c r="X478" s="282"/>
    </row>
    <row r="479" spans="24:24" x14ac:dyDescent="0.25">
      <c r="X479" s="282"/>
    </row>
    <row r="480" spans="24:24" x14ac:dyDescent="0.25">
      <c r="X480" s="282"/>
    </row>
    <row r="481" spans="24:24" x14ac:dyDescent="0.25">
      <c r="X481" s="282"/>
    </row>
    <row r="482" spans="24:24" x14ac:dyDescent="0.25">
      <c r="X482" s="282"/>
    </row>
    <row r="483" spans="24:24" ht="15" customHeight="1" x14ac:dyDescent="0.25">
      <c r="X483" s="282"/>
    </row>
    <row r="484" spans="24:24" ht="15" customHeight="1" x14ac:dyDescent="0.25">
      <c r="X484" s="282"/>
    </row>
    <row r="485" spans="24:24" ht="15" customHeight="1" x14ac:dyDescent="0.25">
      <c r="X485" s="282"/>
    </row>
    <row r="486" spans="24:24" ht="15" customHeight="1" x14ac:dyDescent="0.25">
      <c r="X486" s="282"/>
    </row>
    <row r="487" spans="24:24" ht="15" customHeight="1" x14ac:dyDescent="0.25">
      <c r="X487" s="282"/>
    </row>
    <row r="488" spans="24:24" ht="15" customHeight="1" x14ac:dyDescent="0.25">
      <c r="X488" s="282"/>
    </row>
    <row r="489" spans="24:24" x14ac:dyDescent="0.25">
      <c r="X489" s="282"/>
    </row>
    <row r="490" spans="24:24" x14ac:dyDescent="0.25">
      <c r="X490" s="282"/>
    </row>
    <row r="491" spans="24:24" ht="15" customHeight="1" x14ac:dyDescent="0.25">
      <c r="X491" s="282"/>
    </row>
    <row r="492" spans="24:24" ht="15" customHeight="1" x14ac:dyDescent="0.25">
      <c r="X492" s="282"/>
    </row>
    <row r="493" spans="24:24" ht="15" customHeight="1" x14ac:dyDescent="0.25">
      <c r="X493" s="282"/>
    </row>
    <row r="494" spans="24:24" ht="15" customHeight="1" x14ac:dyDescent="0.25">
      <c r="X494" s="282"/>
    </row>
    <row r="495" spans="24:24" x14ac:dyDescent="0.25">
      <c r="X495" s="282"/>
    </row>
    <row r="496" spans="24:24" x14ac:dyDescent="0.25">
      <c r="X496" s="282"/>
    </row>
    <row r="497" spans="24:24" x14ac:dyDescent="0.25">
      <c r="X497" s="282"/>
    </row>
    <row r="498" spans="24:24" x14ac:dyDescent="0.25">
      <c r="X498" s="282"/>
    </row>
    <row r="499" spans="24:24" ht="15" customHeight="1" x14ac:dyDescent="0.25">
      <c r="X499" s="282"/>
    </row>
    <row r="500" spans="24:24" x14ac:dyDescent="0.25">
      <c r="X500" s="282"/>
    </row>
    <row r="501" spans="24:24" ht="15" customHeight="1" x14ac:dyDescent="0.25">
      <c r="X501" s="282"/>
    </row>
    <row r="502" spans="24:24" x14ac:dyDescent="0.25">
      <c r="X502" s="282"/>
    </row>
    <row r="503" spans="24:24" ht="15" customHeight="1" x14ac:dyDescent="0.25">
      <c r="X503" s="282"/>
    </row>
    <row r="504" spans="24:24" ht="15" customHeight="1" x14ac:dyDescent="0.25">
      <c r="X504" s="282"/>
    </row>
    <row r="505" spans="24:24" x14ac:dyDescent="0.25">
      <c r="X505" s="282"/>
    </row>
    <row r="506" spans="24:24" x14ac:dyDescent="0.25">
      <c r="X506" s="282"/>
    </row>
    <row r="507" spans="24:24" ht="15" customHeight="1" x14ac:dyDescent="0.25">
      <c r="X507" s="282"/>
    </row>
    <row r="508" spans="24:24" x14ac:dyDescent="0.25">
      <c r="X508" s="282"/>
    </row>
    <row r="509" spans="24:24" x14ac:dyDescent="0.25">
      <c r="X509" s="282"/>
    </row>
    <row r="510" spans="24:24" x14ac:dyDescent="0.25">
      <c r="X510" s="282"/>
    </row>
    <row r="511" spans="24:24" x14ac:dyDescent="0.25">
      <c r="X511" s="282"/>
    </row>
    <row r="512" spans="24:24" ht="15" customHeight="1" x14ac:dyDescent="0.25">
      <c r="X512" s="282"/>
    </row>
    <row r="513" spans="24:24" ht="15" customHeight="1" x14ac:dyDescent="0.25">
      <c r="X513" s="282"/>
    </row>
    <row r="514" spans="24:24" x14ac:dyDescent="0.25">
      <c r="X514" s="282"/>
    </row>
    <row r="515" spans="24:24" x14ac:dyDescent="0.25">
      <c r="X515" s="282"/>
    </row>
    <row r="516" spans="24:24" x14ac:dyDescent="0.25">
      <c r="X516" s="282"/>
    </row>
    <row r="517" spans="24:24" x14ac:dyDescent="0.25">
      <c r="X517" s="282"/>
    </row>
    <row r="518" spans="24:24" x14ac:dyDescent="0.25">
      <c r="X518" s="282"/>
    </row>
    <row r="519" spans="24:24" x14ac:dyDescent="0.25">
      <c r="X519" s="282"/>
    </row>
    <row r="520" spans="24:24" x14ac:dyDescent="0.25">
      <c r="X520" s="282"/>
    </row>
    <row r="521" spans="24:24" ht="15" customHeight="1" x14ac:dyDescent="0.25">
      <c r="X521" s="282"/>
    </row>
    <row r="522" spans="24:24" ht="15" customHeight="1" x14ac:dyDescent="0.25">
      <c r="X522" s="282"/>
    </row>
    <row r="523" spans="24:24" ht="15" customHeight="1" x14ac:dyDescent="0.25">
      <c r="X523" s="282"/>
    </row>
    <row r="524" spans="24:24" x14ac:dyDescent="0.25">
      <c r="X524" s="282"/>
    </row>
    <row r="525" spans="24:24" x14ac:dyDescent="0.25">
      <c r="X525" s="282"/>
    </row>
    <row r="526" spans="24:24" ht="15" customHeight="1" x14ac:dyDescent="0.25">
      <c r="X526" s="282"/>
    </row>
    <row r="527" spans="24:24" ht="15" customHeight="1" x14ac:dyDescent="0.25">
      <c r="X527" s="282"/>
    </row>
    <row r="528" spans="24:24" ht="15" customHeight="1" x14ac:dyDescent="0.25">
      <c r="X528" s="282"/>
    </row>
    <row r="529" spans="24:24" ht="15" customHeight="1" x14ac:dyDescent="0.25">
      <c r="X529" s="282"/>
    </row>
    <row r="530" spans="24:24" ht="15" customHeight="1" x14ac:dyDescent="0.25">
      <c r="X530" s="282"/>
    </row>
    <row r="531" spans="24:24" x14ac:dyDescent="0.25">
      <c r="X531" s="282"/>
    </row>
    <row r="532" spans="24:24" x14ac:dyDescent="0.25">
      <c r="X532" s="282"/>
    </row>
    <row r="533" spans="24:24" ht="15" customHeight="1" x14ac:dyDescent="0.25">
      <c r="X533" s="282"/>
    </row>
    <row r="534" spans="24:24" x14ac:dyDescent="0.25">
      <c r="X534" s="282"/>
    </row>
    <row r="535" spans="24:24" ht="15" customHeight="1" x14ac:dyDescent="0.25">
      <c r="X535" s="282"/>
    </row>
    <row r="536" spans="24:24" x14ac:dyDescent="0.25">
      <c r="X536" s="282"/>
    </row>
    <row r="537" spans="24:24" x14ac:dyDescent="0.25">
      <c r="X537" s="282"/>
    </row>
    <row r="538" spans="24:24" x14ac:dyDescent="0.25">
      <c r="X538" s="282"/>
    </row>
    <row r="539" spans="24:24" x14ac:dyDescent="0.25">
      <c r="X539" s="282"/>
    </row>
    <row r="540" spans="24:24" x14ac:dyDescent="0.25">
      <c r="X540" s="282"/>
    </row>
    <row r="541" spans="24:24" x14ac:dyDescent="0.25">
      <c r="X541" s="282"/>
    </row>
    <row r="542" spans="24:24" x14ac:dyDescent="0.25">
      <c r="X542" s="282"/>
    </row>
    <row r="543" spans="24:24" x14ac:dyDescent="0.25">
      <c r="X543" s="282"/>
    </row>
    <row r="544" spans="24:24" x14ac:dyDescent="0.25">
      <c r="X544" s="282"/>
    </row>
    <row r="545" spans="24:24" x14ac:dyDescent="0.25">
      <c r="X545" s="282"/>
    </row>
    <row r="546" spans="24:24" ht="15" customHeight="1" x14ac:dyDescent="0.25">
      <c r="X546" s="282"/>
    </row>
    <row r="547" spans="24:24" ht="15" customHeight="1" x14ac:dyDescent="0.25">
      <c r="X547" s="282"/>
    </row>
    <row r="548" spans="24:24" ht="15" customHeight="1" x14ac:dyDescent="0.25">
      <c r="X548" s="282"/>
    </row>
    <row r="549" spans="24:24" ht="15" customHeight="1" x14ac:dyDescent="0.25">
      <c r="X549" s="282"/>
    </row>
    <row r="550" spans="24:24" ht="15" customHeight="1" x14ac:dyDescent="0.25">
      <c r="X550" s="282"/>
    </row>
    <row r="551" spans="24:24" ht="15" customHeight="1" x14ac:dyDescent="0.25">
      <c r="X551" s="282"/>
    </row>
    <row r="552" spans="24:24" ht="15" customHeight="1" x14ac:dyDescent="0.25">
      <c r="X552" s="282"/>
    </row>
    <row r="553" spans="24:24" ht="15" customHeight="1" x14ac:dyDescent="0.25">
      <c r="X553" s="282"/>
    </row>
    <row r="554" spans="24:24" ht="15" customHeight="1" x14ac:dyDescent="0.25">
      <c r="X554" s="282"/>
    </row>
    <row r="555" spans="24:24" ht="15" customHeight="1" x14ac:dyDescent="0.25">
      <c r="X555" s="282"/>
    </row>
    <row r="556" spans="24:24" ht="15" customHeight="1" x14ac:dyDescent="0.25">
      <c r="X556" s="282"/>
    </row>
    <row r="557" spans="24:24" ht="15" customHeight="1" x14ac:dyDescent="0.25">
      <c r="X557" s="282"/>
    </row>
    <row r="558" spans="24:24" ht="15" customHeight="1" x14ac:dyDescent="0.25">
      <c r="X558" s="282"/>
    </row>
    <row r="559" spans="24:24" ht="15" customHeight="1" x14ac:dyDescent="0.25">
      <c r="X559" s="282"/>
    </row>
    <row r="560" spans="24:24" ht="15" customHeight="1" x14ac:dyDescent="0.25">
      <c r="X560" s="282"/>
    </row>
    <row r="561" spans="24:24" ht="15" customHeight="1" x14ac:dyDescent="0.25">
      <c r="X561" s="282"/>
    </row>
    <row r="562" spans="24:24" ht="15" customHeight="1" x14ac:dyDescent="0.25">
      <c r="X562" s="282"/>
    </row>
    <row r="563" spans="24:24" ht="15" customHeight="1" x14ac:dyDescent="0.25">
      <c r="X563" s="282"/>
    </row>
    <row r="564" spans="24:24" ht="15" customHeight="1" x14ac:dyDescent="0.25">
      <c r="X564" s="282"/>
    </row>
    <row r="565" spans="24:24" ht="15" customHeight="1" x14ac:dyDescent="0.25">
      <c r="X565" s="282"/>
    </row>
    <row r="566" spans="24:24" ht="15" customHeight="1" x14ac:dyDescent="0.25">
      <c r="X566" s="282"/>
    </row>
    <row r="567" spans="24:24" ht="15" customHeight="1" x14ac:dyDescent="0.25">
      <c r="X567" s="282"/>
    </row>
    <row r="568" spans="24:24" ht="15" customHeight="1" x14ac:dyDescent="0.25">
      <c r="X568" s="282"/>
    </row>
    <row r="569" spans="24:24" ht="15" customHeight="1" x14ac:dyDescent="0.25">
      <c r="X569" s="282"/>
    </row>
    <row r="570" spans="24:24" ht="15" customHeight="1" x14ac:dyDescent="0.25">
      <c r="X570" s="282"/>
    </row>
    <row r="571" spans="24:24" ht="15" customHeight="1" x14ac:dyDescent="0.25">
      <c r="X571" s="282"/>
    </row>
    <row r="572" spans="24:24" ht="15" customHeight="1" x14ac:dyDescent="0.25">
      <c r="X572" s="282"/>
    </row>
    <row r="573" spans="24:24" ht="15" customHeight="1" x14ac:dyDescent="0.25">
      <c r="X573" s="282"/>
    </row>
    <row r="574" spans="24:24" ht="15" customHeight="1" x14ac:dyDescent="0.25">
      <c r="X574" s="282"/>
    </row>
    <row r="575" spans="24:24" ht="15" customHeight="1" x14ac:dyDescent="0.25">
      <c r="X575" s="282"/>
    </row>
    <row r="576" spans="24:24" ht="15" customHeight="1" x14ac:dyDescent="0.25">
      <c r="X576" s="282"/>
    </row>
    <row r="577" spans="24:24" ht="15" customHeight="1" x14ac:dyDescent="0.25">
      <c r="X577" s="282"/>
    </row>
    <row r="578" spans="24:24" ht="15" customHeight="1" x14ac:dyDescent="0.25">
      <c r="X578" s="282"/>
    </row>
    <row r="579" spans="24:24" ht="15" customHeight="1" x14ac:dyDescent="0.25">
      <c r="X579" s="282"/>
    </row>
    <row r="580" spans="24:24" ht="15" customHeight="1" x14ac:dyDescent="0.25">
      <c r="X580" s="282"/>
    </row>
    <row r="581" spans="24:24" ht="15" customHeight="1" x14ac:dyDescent="0.25">
      <c r="X581" s="282"/>
    </row>
    <row r="582" spans="24:24" ht="15" customHeight="1" x14ac:dyDescent="0.25">
      <c r="X582" s="282"/>
    </row>
    <row r="583" spans="24:24" x14ac:dyDescent="0.25">
      <c r="X583" s="282"/>
    </row>
    <row r="584" spans="24:24" ht="15" customHeight="1" x14ac:dyDescent="0.25">
      <c r="X584" s="282"/>
    </row>
    <row r="585" spans="24:24" ht="15" customHeight="1" x14ac:dyDescent="0.25">
      <c r="X585" s="282"/>
    </row>
    <row r="586" spans="24:24" ht="15" customHeight="1" x14ac:dyDescent="0.25">
      <c r="X586" s="282"/>
    </row>
    <row r="587" spans="24:24" ht="15" customHeight="1" x14ac:dyDescent="0.25">
      <c r="X587" s="282"/>
    </row>
    <row r="588" spans="24:24" ht="15" customHeight="1" x14ac:dyDescent="0.25">
      <c r="X588" s="282"/>
    </row>
    <row r="589" spans="24:24" ht="15" customHeight="1" x14ac:dyDescent="0.25">
      <c r="X589" s="282"/>
    </row>
    <row r="590" spans="24:24" ht="15" customHeight="1" x14ac:dyDescent="0.25">
      <c r="X590" s="282"/>
    </row>
    <row r="591" spans="24:24" ht="15" customHeight="1" x14ac:dyDescent="0.25">
      <c r="X591" s="282"/>
    </row>
    <row r="592" spans="24:24" ht="15" customHeight="1" x14ac:dyDescent="0.25">
      <c r="X592" s="282"/>
    </row>
    <row r="593" spans="24:24" ht="15" customHeight="1" x14ac:dyDescent="0.25">
      <c r="X593" s="282"/>
    </row>
    <row r="594" spans="24:24" ht="15" customHeight="1" x14ac:dyDescent="0.25">
      <c r="X594" s="282"/>
    </row>
    <row r="595" spans="24:24" ht="15" customHeight="1" x14ac:dyDescent="0.25">
      <c r="X595" s="282"/>
    </row>
    <row r="596" spans="24:24" ht="15" customHeight="1" x14ac:dyDescent="0.25">
      <c r="X596" s="282"/>
    </row>
    <row r="597" spans="24:24" ht="15" customHeight="1" x14ac:dyDescent="0.25">
      <c r="X597" s="282"/>
    </row>
    <row r="598" spans="24:24" ht="15" customHeight="1" x14ac:dyDescent="0.25">
      <c r="X598" s="282"/>
    </row>
    <row r="599" spans="24:24" ht="15" customHeight="1" x14ac:dyDescent="0.25">
      <c r="X599" s="282"/>
    </row>
    <row r="600" spans="24:24" ht="15" customHeight="1" x14ac:dyDescent="0.25">
      <c r="X600" s="282"/>
    </row>
    <row r="601" spans="24:24" ht="15" customHeight="1" x14ac:dyDescent="0.25">
      <c r="X601" s="282"/>
    </row>
    <row r="602" spans="24:24" ht="15" customHeight="1" x14ac:dyDescent="0.25">
      <c r="X602" s="282"/>
    </row>
    <row r="603" spans="24:24" ht="15" customHeight="1" x14ac:dyDescent="0.25">
      <c r="X603" s="282"/>
    </row>
    <row r="604" spans="24:24" ht="15" customHeight="1" x14ac:dyDescent="0.25">
      <c r="X604" s="282"/>
    </row>
    <row r="605" spans="24:24" ht="15" customHeight="1" x14ac:dyDescent="0.25">
      <c r="X605" s="282"/>
    </row>
    <row r="606" spans="24:24" ht="15" customHeight="1" x14ac:dyDescent="0.25">
      <c r="X606" s="282"/>
    </row>
    <row r="607" spans="24:24" ht="15" customHeight="1" x14ac:dyDescent="0.25">
      <c r="X607" s="282"/>
    </row>
    <row r="608" spans="24:24" ht="15" customHeight="1" x14ac:dyDescent="0.25">
      <c r="X608" s="282"/>
    </row>
    <row r="609" spans="24:24" ht="15" customHeight="1" x14ac:dyDescent="0.25">
      <c r="X609" s="282"/>
    </row>
    <row r="610" spans="24:24" ht="15" customHeight="1" x14ac:dyDescent="0.25">
      <c r="X610" s="282"/>
    </row>
    <row r="611" spans="24:24" ht="15" customHeight="1" x14ac:dyDescent="0.25">
      <c r="X611" s="282"/>
    </row>
    <row r="612" spans="24:24" ht="15" customHeight="1" x14ac:dyDescent="0.25">
      <c r="X612" s="282"/>
    </row>
    <row r="613" spans="24:24" ht="15" customHeight="1" x14ac:dyDescent="0.25">
      <c r="X613" s="282"/>
    </row>
    <row r="614" spans="24:24" ht="15" customHeight="1" x14ac:dyDescent="0.25">
      <c r="X614" s="282"/>
    </row>
    <row r="615" spans="24:24" ht="15" customHeight="1" x14ac:dyDescent="0.25">
      <c r="X615" s="282"/>
    </row>
    <row r="616" spans="24:24" ht="15" customHeight="1" x14ac:dyDescent="0.25">
      <c r="X616" s="282"/>
    </row>
    <row r="617" spans="24:24" ht="15" customHeight="1" x14ac:dyDescent="0.25">
      <c r="X617" s="282"/>
    </row>
    <row r="618" spans="24:24" ht="15" customHeight="1" x14ac:dyDescent="0.25">
      <c r="X618" s="282"/>
    </row>
    <row r="619" spans="24:24" ht="15" customHeight="1" x14ac:dyDescent="0.25">
      <c r="X619" s="282"/>
    </row>
    <row r="620" spans="24:24" ht="15" customHeight="1" x14ac:dyDescent="0.25">
      <c r="X620" s="282"/>
    </row>
    <row r="621" spans="24:24" ht="15" customHeight="1" x14ac:dyDescent="0.25">
      <c r="X621" s="282"/>
    </row>
    <row r="622" spans="24:24" ht="15" customHeight="1" x14ac:dyDescent="0.25">
      <c r="X622" s="282"/>
    </row>
    <row r="623" spans="24:24" ht="15" customHeight="1" x14ac:dyDescent="0.25">
      <c r="X623" s="282"/>
    </row>
    <row r="624" spans="24:24" ht="15" customHeight="1" x14ac:dyDescent="0.25">
      <c r="X624" s="282"/>
    </row>
    <row r="625" spans="24:24" ht="15" customHeight="1" x14ac:dyDescent="0.25">
      <c r="X625" s="282"/>
    </row>
    <row r="626" spans="24:24" ht="15" customHeight="1" x14ac:dyDescent="0.25">
      <c r="X626" s="282"/>
    </row>
    <row r="627" spans="24:24" ht="15" customHeight="1" x14ac:dyDescent="0.25">
      <c r="X627" s="282"/>
    </row>
    <row r="628" spans="24:24" ht="15" customHeight="1" x14ac:dyDescent="0.25">
      <c r="X628" s="282"/>
    </row>
    <row r="629" spans="24:24" ht="15" customHeight="1" x14ac:dyDescent="0.25">
      <c r="X629" s="282"/>
    </row>
    <row r="630" spans="24:24" ht="15" customHeight="1" x14ac:dyDescent="0.25">
      <c r="X630" s="282"/>
    </row>
    <row r="631" spans="24:24" ht="15" customHeight="1" x14ac:dyDescent="0.25">
      <c r="X631" s="282"/>
    </row>
    <row r="632" spans="24:24" ht="15" customHeight="1" x14ac:dyDescent="0.25">
      <c r="X632" s="282"/>
    </row>
    <row r="633" spans="24:24" ht="15" customHeight="1" x14ac:dyDescent="0.25">
      <c r="X633" s="282"/>
    </row>
    <row r="634" spans="24:24" ht="15" customHeight="1" x14ac:dyDescent="0.25">
      <c r="X634" s="282"/>
    </row>
    <row r="635" spans="24:24" ht="15" customHeight="1" x14ac:dyDescent="0.25">
      <c r="X635" s="282"/>
    </row>
    <row r="636" spans="24:24" ht="15" customHeight="1" x14ac:dyDescent="0.25">
      <c r="X636" s="282"/>
    </row>
    <row r="637" spans="24:24" ht="15" customHeight="1" x14ac:dyDescent="0.25">
      <c r="X637" s="282"/>
    </row>
    <row r="638" spans="24:24" ht="15" customHeight="1" x14ac:dyDescent="0.25">
      <c r="X638" s="282"/>
    </row>
    <row r="639" spans="24:24" ht="15" customHeight="1" x14ac:dyDescent="0.25">
      <c r="X639" s="282"/>
    </row>
    <row r="640" spans="24:24" ht="15" customHeight="1" x14ac:dyDescent="0.25">
      <c r="X640" s="282"/>
    </row>
    <row r="641" spans="24:24" ht="15" customHeight="1" x14ac:dyDescent="0.25">
      <c r="X641" s="282"/>
    </row>
    <row r="642" spans="24:24" ht="15" customHeight="1" x14ac:dyDescent="0.25">
      <c r="X642" s="282"/>
    </row>
    <row r="643" spans="24:24" ht="15" customHeight="1" x14ac:dyDescent="0.25">
      <c r="X643" s="282"/>
    </row>
    <row r="644" spans="24:24" ht="15" customHeight="1" x14ac:dyDescent="0.25">
      <c r="X644" s="282"/>
    </row>
    <row r="645" spans="24:24" ht="15" customHeight="1" x14ac:dyDescent="0.25">
      <c r="X645" s="282"/>
    </row>
    <row r="646" spans="24:24" ht="15" customHeight="1" x14ac:dyDescent="0.25">
      <c r="X646" s="282"/>
    </row>
    <row r="647" spans="24:24" ht="15" customHeight="1" x14ac:dyDescent="0.25">
      <c r="X647" s="282"/>
    </row>
    <row r="648" spans="24:24" ht="15" customHeight="1" x14ac:dyDescent="0.25">
      <c r="X648" s="282"/>
    </row>
    <row r="649" spans="24:24" ht="15" customHeight="1" x14ac:dyDescent="0.25">
      <c r="X649" s="282"/>
    </row>
    <row r="650" spans="24:24" ht="15" customHeight="1" x14ac:dyDescent="0.25">
      <c r="X650" s="282"/>
    </row>
    <row r="651" spans="24:24" ht="15" customHeight="1" x14ac:dyDescent="0.25">
      <c r="X651" s="282"/>
    </row>
    <row r="652" spans="24:24" ht="15" customHeight="1" x14ac:dyDescent="0.25">
      <c r="X652" s="282"/>
    </row>
    <row r="653" spans="24:24" ht="15" customHeight="1" x14ac:dyDescent="0.25">
      <c r="X653" s="282"/>
    </row>
    <row r="654" spans="24:24" ht="15" customHeight="1" x14ac:dyDescent="0.25">
      <c r="X654" s="282"/>
    </row>
    <row r="655" spans="24:24" ht="15" customHeight="1" x14ac:dyDescent="0.25">
      <c r="X655" s="282"/>
    </row>
    <row r="656" spans="24:24" ht="15" customHeight="1" x14ac:dyDescent="0.25">
      <c r="X656" s="282"/>
    </row>
    <row r="657" spans="24:24" ht="15" customHeight="1" x14ac:dyDescent="0.25">
      <c r="X657" s="282"/>
    </row>
    <row r="658" spans="24:24" ht="15" customHeight="1" x14ac:dyDescent="0.25">
      <c r="X658" s="282"/>
    </row>
    <row r="659" spans="24:24" ht="15" customHeight="1" x14ac:dyDescent="0.25">
      <c r="X659" s="282"/>
    </row>
    <row r="660" spans="24:24" ht="15" customHeight="1" x14ac:dyDescent="0.25">
      <c r="X660" s="282"/>
    </row>
    <row r="661" spans="24:24" ht="15" customHeight="1" x14ac:dyDescent="0.25">
      <c r="X661" s="282"/>
    </row>
    <row r="662" spans="24:24" ht="15" customHeight="1" x14ac:dyDescent="0.25">
      <c r="X662" s="282"/>
    </row>
    <row r="663" spans="24:24" ht="15" customHeight="1" x14ac:dyDescent="0.25">
      <c r="X663" s="282"/>
    </row>
    <row r="664" spans="24:24" ht="15" customHeight="1" x14ac:dyDescent="0.25">
      <c r="X664" s="282"/>
    </row>
    <row r="665" spans="24:24" ht="15" customHeight="1" x14ac:dyDescent="0.25">
      <c r="X665" s="282"/>
    </row>
    <row r="666" spans="24:24" ht="15" customHeight="1" x14ac:dyDescent="0.25">
      <c r="X666" s="282"/>
    </row>
    <row r="667" spans="24:24" ht="15" customHeight="1" x14ac:dyDescent="0.25">
      <c r="X667" s="282"/>
    </row>
    <row r="668" spans="24:24" ht="15" customHeight="1" x14ac:dyDescent="0.25">
      <c r="X668" s="282"/>
    </row>
    <row r="669" spans="24:24" ht="15" customHeight="1" x14ac:dyDescent="0.25">
      <c r="X669" s="282"/>
    </row>
    <row r="670" spans="24:24" ht="15" customHeight="1" x14ac:dyDescent="0.25">
      <c r="X670" s="282"/>
    </row>
    <row r="671" spans="24:24" ht="15" customHeight="1" x14ac:dyDescent="0.25">
      <c r="X671" s="282"/>
    </row>
    <row r="672" spans="24:24" ht="15" customHeight="1" x14ac:dyDescent="0.25">
      <c r="X672" s="282"/>
    </row>
    <row r="673" spans="24:24" ht="15" customHeight="1" x14ac:dyDescent="0.25">
      <c r="X673" s="282"/>
    </row>
    <row r="674" spans="24:24" ht="15" customHeight="1" x14ac:dyDescent="0.25">
      <c r="X674" s="282"/>
    </row>
    <row r="675" spans="24:24" ht="15" customHeight="1" x14ac:dyDescent="0.25">
      <c r="X675" s="282"/>
    </row>
    <row r="676" spans="24:24" ht="15" customHeight="1" x14ac:dyDescent="0.25">
      <c r="X676" s="282"/>
    </row>
    <row r="677" spans="24:24" ht="15" customHeight="1" x14ac:dyDescent="0.25">
      <c r="X677" s="282"/>
    </row>
    <row r="678" spans="24:24" ht="15" customHeight="1" x14ac:dyDescent="0.25">
      <c r="X678" s="282"/>
    </row>
    <row r="679" spans="24:24" ht="15" customHeight="1" x14ac:dyDescent="0.25">
      <c r="X679" s="282"/>
    </row>
    <row r="680" spans="24:24" ht="15" customHeight="1" x14ac:dyDescent="0.25">
      <c r="X680" s="282"/>
    </row>
    <row r="681" spans="24:24" ht="15" customHeight="1" x14ac:dyDescent="0.25">
      <c r="X681" s="282"/>
    </row>
    <row r="682" spans="24:24" ht="15" customHeight="1" x14ac:dyDescent="0.25">
      <c r="X682" s="282"/>
    </row>
    <row r="683" spans="24:24" ht="15" customHeight="1" x14ac:dyDescent="0.25">
      <c r="X683" s="282"/>
    </row>
    <row r="684" spans="24:24" ht="15" customHeight="1" x14ac:dyDescent="0.25">
      <c r="X684" s="282"/>
    </row>
    <row r="685" spans="24:24" ht="15" customHeight="1" x14ac:dyDescent="0.25">
      <c r="X685" s="282"/>
    </row>
    <row r="686" spans="24:24" ht="15" customHeight="1" x14ac:dyDescent="0.25">
      <c r="X686" s="282"/>
    </row>
    <row r="687" spans="24:24" ht="15" customHeight="1" x14ac:dyDescent="0.25">
      <c r="X687" s="282"/>
    </row>
    <row r="688" spans="24:24" ht="15" customHeight="1" x14ac:dyDescent="0.25">
      <c r="X688" s="282"/>
    </row>
    <row r="689" spans="24:24" ht="15" customHeight="1" x14ac:dyDescent="0.25">
      <c r="X689" s="282"/>
    </row>
    <row r="690" spans="24:24" ht="15" customHeight="1" x14ac:dyDescent="0.25">
      <c r="X690" s="282"/>
    </row>
    <row r="691" spans="24:24" ht="15" customHeight="1" x14ac:dyDescent="0.25">
      <c r="X691" s="282"/>
    </row>
    <row r="692" spans="24:24" ht="15" customHeight="1" x14ac:dyDescent="0.25">
      <c r="X692" s="282"/>
    </row>
    <row r="693" spans="24:24" ht="15" customHeight="1" x14ac:dyDescent="0.25">
      <c r="X693" s="282"/>
    </row>
    <row r="694" spans="24:24" ht="15" customHeight="1" x14ac:dyDescent="0.25">
      <c r="X694" s="282"/>
    </row>
    <row r="695" spans="24:24" ht="15" customHeight="1" x14ac:dyDescent="0.25">
      <c r="X695" s="282"/>
    </row>
    <row r="696" spans="24:24" ht="15" customHeight="1" x14ac:dyDescent="0.25">
      <c r="X696" s="282"/>
    </row>
    <row r="697" spans="24:24" ht="15" customHeight="1" x14ac:dyDescent="0.25">
      <c r="X697" s="282"/>
    </row>
    <row r="698" spans="24:24" ht="15" customHeight="1" x14ac:dyDescent="0.25">
      <c r="X698" s="282"/>
    </row>
    <row r="699" spans="24:24" ht="15" customHeight="1" x14ac:dyDescent="0.25">
      <c r="X699" s="282"/>
    </row>
    <row r="700" spans="24:24" ht="15" customHeight="1" x14ac:dyDescent="0.25">
      <c r="X700" s="282"/>
    </row>
    <row r="701" spans="24:24" ht="15" customHeight="1" x14ac:dyDescent="0.25">
      <c r="X701" s="282"/>
    </row>
    <row r="702" spans="24:24" ht="15" customHeight="1" x14ac:dyDescent="0.25">
      <c r="X702" s="282"/>
    </row>
    <row r="703" spans="24:24" ht="15" customHeight="1" x14ac:dyDescent="0.25">
      <c r="X703" s="282"/>
    </row>
    <row r="704" spans="24:24" ht="15" customHeight="1" x14ac:dyDescent="0.25">
      <c r="X704" s="282"/>
    </row>
    <row r="705" spans="24:24" ht="15" customHeight="1" x14ac:dyDescent="0.25">
      <c r="X705" s="282"/>
    </row>
    <row r="706" spans="24:24" ht="15" customHeight="1" x14ac:dyDescent="0.25">
      <c r="X706" s="282"/>
    </row>
    <row r="707" spans="24:24" ht="15" customHeight="1" x14ac:dyDescent="0.25">
      <c r="X707" s="282"/>
    </row>
    <row r="708" spans="24:24" ht="15" customHeight="1" x14ac:dyDescent="0.25">
      <c r="X708" s="282"/>
    </row>
    <row r="709" spans="24:24" ht="15" customHeight="1" x14ac:dyDescent="0.25">
      <c r="X709" s="282"/>
    </row>
    <row r="710" spans="24:24" ht="15" customHeight="1" x14ac:dyDescent="0.25">
      <c r="X710" s="282"/>
    </row>
    <row r="711" spans="24:24" ht="15" customHeight="1" x14ac:dyDescent="0.25">
      <c r="X711" s="282"/>
    </row>
    <row r="712" spans="24:24" ht="15" customHeight="1" x14ac:dyDescent="0.25">
      <c r="X712" s="282"/>
    </row>
    <row r="713" spans="24:24" ht="15" customHeight="1" x14ac:dyDescent="0.25">
      <c r="X713" s="282"/>
    </row>
    <row r="714" spans="24:24" ht="15" customHeight="1" x14ac:dyDescent="0.25">
      <c r="X714" s="282"/>
    </row>
    <row r="715" spans="24:24" ht="15" customHeight="1" x14ac:dyDescent="0.25">
      <c r="X715" s="282"/>
    </row>
    <row r="716" spans="24:24" ht="15" customHeight="1" x14ac:dyDescent="0.25">
      <c r="X716" s="282"/>
    </row>
    <row r="717" spans="24:24" ht="15" customHeight="1" x14ac:dyDescent="0.25">
      <c r="X717" s="282"/>
    </row>
    <row r="718" spans="24:24" ht="15" customHeight="1" x14ac:dyDescent="0.25">
      <c r="X718" s="282"/>
    </row>
    <row r="719" spans="24:24" ht="15" customHeight="1" x14ac:dyDescent="0.25">
      <c r="X719" s="282"/>
    </row>
    <row r="720" spans="24:24" ht="15" customHeight="1" x14ac:dyDescent="0.25">
      <c r="X720" s="282"/>
    </row>
    <row r="721" spans="24:24" ht="15" customHeight="1" x14ac:dyDescent="0.25">
      <c r="X721" s="282"/>
    </row>
    <row r="722" spans="24:24" ht="15" customHeight="1" x14ac:dyDescent="0.25">
      <c r="X722" s="282"/>
    </row>
    <row r="723" spans="24:24" ht="15" customHeight="1" x14ac:dyDescent="0.25">
      <c r="X723" s="282"/>
    </row>
    <row r="724" spans="24:24" ht="15" customHeight="1" x14ac:dyDescent="0.25">
      <c r="X724" s="282"/>
    </row>
    <row r="725" spans="24:24" ht="15" customHeight="1" x14ac:dyDescent="0.25">
      <c r="X725" s="282"/>
    </row>
    <row r="726" spans="24:24" ht="15" customHeight="1" x14ac:dyDescent="0.25">
      <c r="X726" s="282"/>
    </row>
    <row r="727" spans="24:24" ht="15" customHeight="1" x14ac:dyDescent="0.25">
      <c r="X727" s="282"/>
    </row>
    <row r="728" spans="24:24" ht="15" customHeight="1" x14ac:dyDescent="0.25">
      <c r="X728" s="282"/>
    </row>
    <row r="729" spans="24:24" ht="15" customHeight="1" x14ac:dyDescent="0.25">
      <c r="X729" s="282"/>
    </row>
    <row r="730" spans="24:24" ht="15" customHeight="1" x14ac:dyDescent="0.25">
      <c r="X730" s="282"/>
    </row>
    <row r="731" spans="24:24" ht="15" customHeight="1" x14ac:dyDescent="0.25">
      <c r="X731" s="282"/>
    </row>
    <row r="732" spans="24:24" ht="15" customHeight="1" x14ac:dyDescent="0.25">
      <c r="X732" s="282"/>
    </row>
    <row r="733" spans="24:24" ht="15" customHeight="1" x14ac:dyDescent="0.25">
      <c r="X733" s="282"/>
    </row>
    <row r="734" spans="24:24" ht="15" customHeight="1" x14ac:dyDescent="0.25">
      <c r="X734" s="282"/>
    </row>
    <row r="735" spans="24:24" ht="15" customHeight="1" x14ac:dyDescent="0.25">
      <c r="X735" s="282"/>
    </row>
    <row r="736" spans="24:24" ht="15" customHeight="1" x14ac:dyDescent="0.25">
      <c r="X736" s="282"/>
    </row>
    <row r="737" spans="24:24" ht="15" customHeight="1" x14ac:dyDescent="0.25">
      <c r="X737" s="282"/>
    </row>
    <row r="738" spans="24:24" ht="15" customHeight="1" x14ac:dyDescent="0.25">
      <c r="X738" s="282"/>
    </row>
    <row r="739" spans="24:24" ht="15" customHeight="1" x14ac:dyDescent="0.25">
      <c r="X739" s="282"/>
    </row>
    <row r="740" spans="24:24" ht="15" customHeight="1" x14ac:dyDescent="0.25">
      <c r="X740" s="282"/>
    </row>
    <row r="741" spans="24:24" ht="15" customHeight="1" x14ac:dyDescent="0.25">
      <c r="X741" s="282"/>
    </row>
    <row r="742" spans="24:24" ht="15" customHeight="1" x14ac:dyDescent="0.25">
      <c r="X742" s="282"/>
    </row>
    <row r="743" spans="24:24" ht="15" customHeight="1" x14ac:dyDescent="0.25">
      <c r="X743" s="282"/>
    </row>
    <row r="744" spans="24:24" ht="15" customHeight="1" x14ac:dyDescent="0.25">
      <c r="X744" s="282"/>
    </row>
    <row r="745" spans="24:24" ht="15" customHeight="1" x14ac:dyDescent="0.25">
      <c r="X745" s="282"/>
    </row>
    <row r="746" spans="24:24" ht="15" customHeight="1" x14ac:dyDescent="0.25">
      <c r="X746" s="282"/>
    </row>
    <row r="747" spans="24:24" ht="15" customHeight="1" x14ac:dyDescent="0.25">
      <c r="X747" s="282"/>
    </row>
    <row r="748" spans="24:24" ht="15" customHeight="1" x14ac:dyDescent="0.25">
      <c r="X748" s="282"/>
    </row>
    <row r="749" spans="24:24" ht="15" customHeight="1" x14ac:dyDescent="0.25">
      <c r="X749" s="282"/>
    </row>
    <row r="750" spans="24:24" ht="15" customHeight="1" x14ac:dyDescent="0.25">
      <c r="X750" s="282"/>
    </row>
    <row r="751" spans="24:24" ht="15" customHeight="1" x14ac:dyDescent="0.25">
      <c r="X751" s="282"/>
    </row>
    <row r="752" spans="24:24" ht="15" customHeight="1" x14ac:dyDescent="0.25">
      <c r="X752" s="282"/>
    </row>
    <row r="753" spans="24:24" ht="15" customHeight="1" x14ac:dyDescent="0.25">
      <c r="X753" s="282"/>
    </row>
    <row r="754" spans="24:24" ht="15" customHeight="1" x14ac:dyDescent="0.25">
      <c r="X754" s="282"/>
    </row>
    <row r="755" spans="24:24" ht="15" customHeight="1" x14ac:dyDescent="0.25">
      <c r="X755" s="282"/>
    </row>
    <row r="756" spans="24:24" ht="15" customHeight="1" x14ac:dyDescent="0.25">
      <c r="X756" s="282"/>
    </row>
    <row r="757" spans="24:24" ht="15" customHeight="1" x14ac:dyDescent="0.25">
      <c r="X757" s="282"/>
    </row>
    <row r="758" spans="24:24" ht="15" customHeight="1" x14ac:dyDescent="0.25">
      <c r="X758" s="282"/>
    </row>
    <row r="759" spans="24:24" ht="15" customHeight="1" x14ac:dyDescent="0.25">
      <c r="X759" s="282"/>
    </row>
    <row r="760" spans="24:24" ht="15" customHeight="1" x14ac:dyDescent="0.25">
      <c r="X760" s="282"/>
    </row>
    <row r="761" spans="24:24" ht="15" customHeight="1" x14ac:dyDescent="0.25">
      <c r="X761" s="282"/>
    </row>
    <row r="762" spans="24:24" ht="15" customHeight="1" x14ac:dyDescent="0.25">
      <c r="X762" s="282"/>
    </row>
    <row r="763" spans="24:24" ht="15" customHeight="1" x14ac:dyDescent="0.25">
      <c r="X763" s="282"/>
    </row>
    <row r="764" spans="24:24" ht="15" customHeight="1" x14ac:dyDescent="0.25">
      <c r="X764" s="282"/>
    </row>
    <row r="765" spans="24:24" ht="15" customHeight="1" x14ac:dyDescent="0.25">
      <c r="X765" s="282"/>
    </row>
    <row r="766" spans="24:24" ht="15" customHeight="1" x14ac:dyDescent="0.25">
      <c r="X766" s="282"/>
    </row>
    <row r="767" spans="24:24" ht="15" customHeight="1" x14ac:dyDescent="0.25">
      <c r="X767" s="282"/>
    </row>
    <row r="768" spans="24:24" ht="15" customHeight="1" x14ac:dyDescent="0.25">
      <c r="X768" s="282"/>
    </row>
    <row r="769" spans="24:24" ht="15" customHeight="1" x14ac:dyDescent="0.25">
      <c r="X769" s="282"/>
    </row>
    <row r="770" spans="24:24" ht="15" customHeight="1" x14ac:dyDescent="0.25">
      <c r="X770" s="282"/>
    </row>
    <row r="771" spans="24:24" ht="15" customHeight="1" x14ac:dyDescent="0.25">
      <c r="X771" s="282"/>
    </row>
    <row r="772" spans="24:24" ht="15" customHeight="1" x14ac:dyDescent="0.25">
      <c r="X772" s="282"/>
    </row>
    <row r="773" spans="24:24" ht="15" customHeight="1" x14ac:dyDescent="0.25">
      <c r="X773" s="282"/>
    </row>
    <row r="774" spans="24:24" ht="15" customHeight="1" x14ac:dyDescent="0.25">
      <c r="X774" s="282"/>
    </row>
    <row r="775" spans="24:24" ht="15" customHeight="1" x14ac:dyDescent="0.25">
      <c r="X775" s="282"/>
    </row>
    <row r="776" spans="24:24" ht="15" customHeight="1" x14ac:dyDescent="0.25">
      <c r="X776" s="282"/>
    </row>
    <row r="777" spans="24:24" ht="15" customHeight="1" x14ac:dyDescent="0.25">
      <c r="X777" s="282"/>
    </row>
    <row r="778" spans="24:24" ht="15" customHeight="1" x14ac:dyDescent="0.25">
      <c r="X778" s="282"/>
    </row>
    <row r="779" spans="24:24" ht="15" customHeight="1" x14ac:dyDescent="0.25">
      <c r="X779" s="282"/>
    </row>
    <row r="780" spans="24:24" ht="15" customHeight="1" x14ac:dyDescent="0.25">
      <c r="X780" s="282"/>
    </row>
    <row r="781" spans="24:24" ht="15" customHeight="1" x14ac:dyDescent="0.25">
      <c r="X781" s="282"/>
    </row>
    <row r="782" spans="24:24" ht="15" customHeight="1" x14ac:dyDescent="0.25">
      <c r="X782" s="282"/>
    </row>
    <row r="783" spans="24:24" ht="15" customHeight="1" x14ac:dyDescent="0.25">
      <c r="X783" s="282"/>
    </row>
    <row r="784" spans="24:24" ht="15" customHeight="1" x14ac:dyDescent="0.25">
      <c r="X784" s="282"/>
    </row>
    <row r="785" spans="24:24" ht="15" customHeight="1" x14ac:dyDescent="0.25">
      <c r="X785" s="282"/>
    </row>
    <row r="786" spans="24:24" ht="15" customHeight="1" x14ac:dyDescent="0.25">
      <c r="X786" s="282"/>
    </row>
    <row r="787" spans="24:24" ht="15" customHeight="1" x14ac:dyDescent="0.25">
      <c r="X787" s="282"/>
    </row>
    <row r="788" spans="24:24" ht="15" customHeight="1" x14ac:dyDescent="0.25">
      <c r="X788" s="282"/>
    </row>
    <row r="789" spans="24:24" ht="15" customHeight="1" x14ac:dyDescent="0.25">
      <c r="X789" s="282"/>
    </row>
    <row r="790" spans="24:24" ht="15" customHeight="1" x14ac:dyDescent="0.25">
      <c r="X790" s="282"/>
    </row>
    <row r="791" spans="24:24" ht="15" customHeight="1" x14ac:dyDescent="0.25">
      <c r="X791" s="282"/>
    </row>
    <row r="792" spans="24:24" ht="15" customHeight="1" x14ac:dyDescent="0.25">
      <c r="X792" s="282"/>
    </row>
    <row r="793" spans="24:24" ht="15" customHeight="1" x14ac:dyDescent="0.25">
      <c r="X793" s="282"/>
    </row>
    <row r="794" spans="24:24" ht="15" customHeight="1" x14ac:dyDescent="0.25">
      <c r="X794" s="282"/>
    </row>
    <row r="795" spans="24:24" ht="15" customHeight="1" x14ac:dyDescent="0.25">
      <c r="X795" s="282"/>
    </row>
    <row r="796" spans="24:24" ht="15" customHeight="1" x14ac:dyDescent="0.25">
      <c r="X796" s="282"/>
    </row>
    <row r="797" spans="24:24" ht="15" customHeight="1" x14ac:dyDescent="0.25">
      <c r="X797" s="282"/>
    </row>
    <row r="798" spans="24:24" ht="15" customHeight="1" x14ac:dyDescent="0.25">
      <c r="X798" s="282"/>
    </row>
    <row r="799" spans="24:24" ht="15" customHeight="1" x14ac:dyDescent="0.25">
      <c r="X799" s="282"/>
    </row>
    <row r="800" spans="24:24" ht="15" customHeight="1" x14ac:dyDescent="0.25">
      <c r="X800" s="282"/>
    </row>
    <row r="801" spans="24:24" ht="15" customHeight="1" x14ac:dyDescent="0.25">
      <c r="X801" s="282"/>
    </row>
    <row r="802" spans="24:24" ht="15" customHeight="1" x14ac:dyDescent="0.25">
      <c r="X802" s="282"/>
    </row>
    <row r="803" spans="24:24" ht="15" customHeight="1" x14ac:dyDescent="0.25">
      <c r="X803" s="282"/>
    </row>
    <row r="804" spans="24:24" ht="15" customHeight="1" x14ac:dyDescent="0.25">
      <c r="X804" s="282"/>
    </row>
    <row r="805" spans="24:24" ht="15" customHeight="1" x14ac:dyDescent="0.25">
      <c r="X805" s="282"/>
    </row>
    <row r="806" spans="24:24" ht="15" customHeight="1" x14ac:dyDescent="0.25">
      <c r="X806" s="282"/>
    </row>
    <row r="807" spans="24:24" ht="15" customHeight="1" x14ac:dyDescent="0.25">
      <c r="X807" s="282"/>
    </row>
    <row r="808" spans="24:24" ht="15" customHeight="1" x14ac:dyDescent="0.25">
      <c r="X808" s="282"/>
    </row>
    <row r="809" spans="24:24" ht="15" customHeight="1" x14ac:dyDescent="0.25">
      <c r="X809" s="282"/>
    </row>
    <row r="810" spans="24:24" ht="15" customHeight="1" x14ac:dyDescent="0.25">
      <c r="X810" s="282"/>
    </row>
    <row r="811" spans="24:24" ht="15" customHeight="1" x14ac:dyDescent="0.25">
      <c r="X811" s="282"/>
    </row>
    <row r="812" spans="24:24" ht="15" customHeight="1" x14ac:dyDescent="0.25">
      <c r="X812" s="282"/>
    </row>
    <row r="813" spans="24:24" ht="15" customHeight="1" x14ac:dyDescent="0.25">
      <c r="X813" s="282"/>
    </row>
    <row r="814" spans="24:24" ht="15" customHeight="1" x14ac:dyDescent="0.25">
      <c r="X814" s="282"/>
    </row>
    <row r="815" spans="24:24" ht="15" customHeight="1" x14ac:dyDescent="0.25">
      <c r="X815" s="282"/>
    </row>
    <row r="816" spans="24:24" ht="15" customHeight="1" x14ac:dyDescent="0.25">
      <c r="X816" s="282"/>
    </row>
    <row r="817" spans="24:24" ht="15" customHeight="1" x14ac:dyDescent="0.25">
      <c r="X817" s="282"/>
    </row>
    <row r="818" spans="24:24" ht="15" customHeight="1" x14ac:dyDescent="0.25">
      <c r="X818" s="282"/>
    </row>
    <row r="819" spans="24:24" ht="15" customHeight="1" x14ac:dyDescent="0.25">
      <c r="X819" s="282"/>
    </row>
    <row r="820" spans="24:24" ht="15" customHeight="1" x14ac:dyDescent="0.25">
      <c r="X820" s="282"/>
    </row>
    <row r="821" spans="24:24" ht="15" customHeight="1" x14ac:dyDescent="0.25">
      <c r="X821" s="282"/>
    </row>
    <row r="822" spans="24:24" ht="15" customHeight="1" x14ac:dyDescent="0.25">
      <c r="X822" s="282"/>
    </row>
    <row r="823" spans="24:24" ht="15" customHeight="1" x14ac:dyDescent="0.25">
      <c r="X823" s="282"/>
    </row>
    <row r="824" spans="24:24" ht="15" customHeight="1" x14ac:dyDescent="0.25">
      <c r="X824" s="282"/>
    </row>
    <row r="825" spans="24:24" ht="15" customHeight="1" x14ac:dyDescent="0.25">
      <c r="X825" s="282"/>
    </row>
    <row r="826" spans="24:24" ht="15" customHeight="1" x14ac:dyDescent="0.25">
      <c r="X826" s="282"/>
    </row>
    <row r="827" spans="24:24" ht="15" customHeight="1" x14ac:dyDescent="0.25">
      <c r="X827" s="282"/>
    </row>
    <row r="828" spans="24:24" ht="15" customHeight="1" x14ac:dyDescent="0.25">
      <c r="X828" s="282"/>
    </row>
    <row r="829" spans="24:24" ht="15" customHeight="1" x14ac:dyDescent="0.25">
      <c r="X829" s="282"/>
    </row>
    <row r="830" spans="24:24" ht="15" customHeight="1" x14ac:dyDescent="0.25">
      <c r="X830" s="282"/>
    </row>
    <row r="831" spans="24:24" ht="15" customHeight="1" x14ac:dyDescent="0.25">
      <c r="X831" s="282"/>
    </row>
    <row r="832" spans="24:24" ht="15" customHeight="1" x14ac:dyDescent="0.25">
      <c r="X832" s="282"/>
    </row>
    <row r="833" spans="24:24" ht="15" customHeight="1" x14ac:dyDescent="0.25">
      <c r="X833" s="282"/>
    </row>
    <row r="834" spans="24:24" ht="15" customHeight="1" x14ac:dyDescent="0.25">
      <c r="X834" s="282"/>
    </row>
    <row r="835" spans="24:24" ht="15" customHeight="1" x14ac:dyDescent="0.25">
      <c r="X835" s="282"/>
    </row>
    <row r="836" spans="24:24" ht="15" customHeight="1" x14ac:dyDescent="0.25">
      <c r="X836" s="282"/>
    </row>
    <row r="837" spans="24:24" ht="15" customHeight="1" x14ac:dyDescent="0.25">
      <c r="X837" s="282"/>
    </row>
    <row r="838" spans="24:24" ht="15" customHeight="1" x14ac:dyDescent="0.25">
      <c r="X838" s="282"/>
    </row>
    <row r="839" spans="24:24" ht="15" customHeight="1" x14ac:dyDescent="0.25">
      <c r="X839" s="282"/>
    </row>
    <row r="840" spans="24:24" ht="15" customHeight="1" x14ac:dyDescent="0.25">
      <c r="X840" s="282"/>
    </row>
    <row r="841" spans="24:24" ht="15" customHeight="1" x14ac:dyDescent="0.25">
      <c r="X841" s="282"/>
    </row>
    <row r="842" spans="24:24" ht="15" customHeight="1" x14ac:dyDescent="0.25">
      <c r="X842" s="282"/>
    </row>
    <row r="843" spans="24:24" ht="15" customHeight="1" x14ac:dyDescent="0.25">
      <c r="X843" s="282"/>
    </row>
    <row r="844" spans="24:24" ht="15" customHeight="1" x14ac:dyDescent="0.25">
      <c r="X844" s="282"/>
    </row>
    <row r="845" spans="24:24" ht="15" customHeight="1" x14ac:dyDescent="0.25">
      <c r="X845" s="282"/>
    </row>
    <row r="846" spans="24:24" ht="15.75" customHeight="1" x14ac:dyDescent="0.25"/>
    <row r="847" spans="24:24" ht="15.75" customHeight="1" x14ac:dyDescent="0.25"/>
    <row r="848" spans="24:24" ht="15.75" customHeight="1" x14ac:dyDescent="0.25"/>
    <row r="849" spans="24:24" ht="15" customHeight="1" x14ac:dyDescent="0.25">
      <c r="X849" s="282"/>
    </row>
    <row r="850" spans="24:24" ht="15" customHeight="1" x14ac:dyDescent="0.25">
      <c r="X850" s="282"/>
    </row>
    <row r="851" spans="24:24" ht="14.25" customHeight="1" x14ac:dyDescent="0.25">
      <c r="X851" s="282"/>
    </row>
  </sheetData>
  <autoFilter ref="A4:U4" xr:uid="{00000000-0009-0000-0000-000004000000}"/>
  <mergeCells count="1">
    <mergeCell ref="G3:H3"/>
  </mergeCells>
  <pageMargins left="0.7" right="0.7" top="0.75" bottom="0.75" header="0.3" footer="0.3"/>
  <pageSetup scale="44" fitToHeight="0" orientation="landscape" r:id="rId1"/>
  <headerFooter scaleWithDoc="0">
    <oddFooter>&amp;L&amp;"Arial,Regular"&amp;10&amp;F
&amp;A&amp;R&amp;"Arial,Regular"&amp;10&amp;P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L79"/>
  <sheetViews>
    <sheetView topLeftCell="A16" workbookViewId="0">
      <selection activeCell="J71" sqref="J71"/>
    </sheetView>
  </sheetViews>
  <sheetFormatPr defaultColWidth="9.140625" defaultRowHeight="12" x14ac:dyDescent="0.2"/>
  <cols>
    <col min="1" max="1" width="3.28515625" style="87" bestFit="1" customWidth="1"/>
    <col min="2" max="2" width="21.85546875" style="78" bestFit="1" customWidth="1"/>
    <col min="3" max="3" width="41.85546875" style="78" customWidth="1"/>
    <col min="4" max="4" width="13.85546875" style="78" bestFit="1" customWidth="1"/>
    <col min="5" max="5" width="14.42578125" style="78" customWidth="1"/>
    <col min="6" max="6" width="10.42578125" style="111" bestFit="1" customWidth="1"/>
    <col min="7" max="7" width="15.5703125" style="78" customWidth="1"/>
    <col min="8" max="8" width="16.140625" style="78" customWidth="1"/>
    <col min="9" max="9" width="9.140625" style="78"/>
    <col min="10" max="11" width="11.28515625" style="78" bestFit="1" customWidth="1"/>
    <col min="12" max="12" width="15.140625" style="78" bestFit="1" customWidth="1"/>
    <col min="13" max="16384" width="9.140625" style="78"/>
  </cols>
  <sheetData>
    <row r="1" spans="2:8" x14ac:dyDescent="0.2">
      <c r="B1" s="444" t="s">
        <v>489</v>
      </c>
      <c r="C1" s="444"/>
      <c r="D1" s="444"/>
      <c r="E1" s="444"/>
      <c r="F1" s="444"/>
      <c r="G1" s="444"/>
      <c r="H1" s="444"/>
    </row>
    <row r="2" spans="2:8" x14ac:dyDescent="0.2">
      <c r="B2" s="445" t="s">
        <v>378</v>
      </c>
      <c r="C2" s="444"/>
      <c r="D2" s="444"/>
      <c r="E2" s="444"/>
      <c r="F2" s="444"/>
      <c r="G2" s="444"/>
      <c r="H2" s="444"/>
    </row>
    <row r="3" spans="2:8" x14ac:dyDescent="0.2">
      <c r="B3" s="444" t="s">
        <v>490</v>
      </c>
      <c r="C3" s="444"/>
      <c r="D3" s="444"/>
      <c r="E3" s="444"/>
      <c r="F3" s="444"/>
      <c r="G3" s="444"/>
      <c r="H3" s="444"/>
    </row>
    <row r="7" spans="2:8" x14ac:dyDescent="0.2">
      <c r="B7" s="79" t="s">
        <v>379</v>
      </c>
      <c r="C7" s="80" t="s">
        <v>380</v>
      </c>
      <c r="D7" s="81"/>
      <c r="E7" s="81"/>
      <c r="F7" s="82"/>
      <c r="G7" s="81"/>
      <c r="H7" s="81"/>
    </row>
    <row r="8" spans="2:8" x14ac:dyDescent="0.2">
      <c r="B8" s="79" t="s">
        <v>381</v>
      </c>
      <c r="C8" s="80" t="s">
        <v>382</v>
      </c>
      <c r="D8" s="81"/>
      <c r="E8" s="81"/>
      <c r="F8" s="82"/>
      <c r="G8" s="81"/>
      <c r="H8" s="81"/>
    </row>
    <row r="9" spans="2:8" x14ac:dyDescent="0.2">
      <c r="B9" s="79" t="s">
        <v>383</v>
      </c>
      <c r="C9" s="83">
        <v>45853</v>
      </c>
      <c r="D9" s="81"/>
      <c r="E9" s="81"/>
      <c r="F9" s="82"/>
      <c r="G9" s="81"/>
      <c r="H9" s="81"/>
    </row>
    <row r="10" spans="2:8" x14ac:dyDescent="0.2">
      <c r="B10" s="84" t="s">
        <v>384</v>
      </c>
      <c r="C10" s="85" t="s">
        <v>477</v>
      </c>
      <c r="D10" s="81"/>
      <c r="E10" s="81"/>
      <c r="F10" s="82"/>
      <c r="G10" s="81"/>
      <c r="H10" s="81"/>
    </row>
    <row r="11" spans="2:8" x14ac:dyDescent="0.2">
      <c r="B11" s="84" t="s">
        <v>385</v>
      </c>
      <c r="C11" s="85"/>
      <c r="D11" s="81"/>
      <c r="E11" s="81"/>
      <c r="F11" s="82"/>
      <c r="G11" s="81"/>
      <c r="H11" s="81"/>
    </row>
    <row r="12" spans="2:8" x14ac:dyDescent="0.2">
      <c r="B12" s="84" t="s">
        <v>386</v>
      </c>
      <c r="C12" s="85"/>
      <c r="D12" s="81"/>
      <c r="E12" s="81"/>
      <c r="F12" s="82"/>
      <c r="G12" s="81"/>
      <c r="H12" s="81"/>
    </row>
    <row r="16" spans="2:8" x14ac:dyDescent="0.2">
      <c r="B16" s="81"/>
      <c r="C16" s="81"/>
      <c r="D16" s="446" t="s">
        <v>387</v>
      </c>
      <c r="E16" s="447"/>
      <c r="F16" s="86"/>
      <c r="G16" s="446" t="s">
        <v>388</v>
      </c>
      <c r="H16" s="447"/>
    </row>
    <row r="17" spans="2:8" x14ac:dyDescent="0.2">
      <c r="B17" s="88" t="s">
        <v>354</v>
      </c>
      <c r="C17" s="89"/>
      <c r="D17" s="90"/>
      <c r="E17" s="90"/>
      <c r="F17" s="86"/>
      <c r="G17" s="90"/>
      <c r="H17" s="90"/>
    </row>
    <row r="18" spans="2:8" x14ac:dyDescent="0.2">
      <c r="B18" s="91" t="s">
        <v>389</v>
      </c>
      <c r="C18" s="92" t="s">
        <v>390</v>
      </c>
      <c r="D18" s="91" t="s">
        <v>391</v>
      </c>
      <c r="E18" s="91" t="s">
        <v>392</v>
      </c>
      <c r="F18" s="86"/>
      <c r="G18" s="91" t="s">
        <v>391</v>
      </c>
      <c r="H18" s="91" t="s">
        <v>392</v>
      </c>
    </row>
    <row r="19" spans="2:8" x14ac:dyDescent="0.2">
      <c r="B19" s="93"/>
      <c r="C19" s="94"/>
      <c r="D19" s="95"/>
      <c r="E19" s="96"/>
      <c r="F19" s="86"/>
      <c r="G19" s="95"/>
      <c r="H19" s="96"/>
    </row>
    <row r="20" spans="2:8" x14ac:dyDescent="0.2">
      <c r="B20" s="97" t="s">
        <v>393</v>
      </c>
      <c r="C20" s="98" t="s">
        <v>394</v>
      </c>
      <c r="D20" s="95"/>
      <c r="E20" s="96"/>
      <c r="F20" s="86"/>
      <c r="G20" s="95"/>
      <c r="H20" s="96"/>
    </row>
    <row r="21" spans="2:8" x14ac:dyDescent="0.2">
      <c r="B21" s="99" t="s">
        <v>2219</v>
      </c>
      <c r="C21" s="100" t="s">
        <v>1745</v>
      </c>
      <c r="D21" s="95">
        <f>ROUND(IFERROR(VLOOKUP($B21,'2. Lead Schedule Formulas'!B4:G168,6,FALSE),0),0)</f>
        <v>1361035</v>
      </c>
      <c r="E21" s="96"/>
      <c r="F21" s="86"/>
      <c r="G21" s="95"/>
      <c r="H21" s="96"/>
    </row>
    <row r="22" spans="2:8" x14ac:dyDescent="0.2">
      <c r="B22" s="99" t="s">
        <v>1760</v>
      </c>
      <c r="C22" s="100" t="s">
        <v>1726</v>
      </c>
      <c r="D22" s="95">
        <f>ROUND(IFERROR(VLOOKUP($B22,'2. Lead Schedule Formulas'!B5:G169,6,FALSE),0),0)</f>
        <v>15057</v>
      </c>
      <c r="E22" s="96"/>
      <c r="F22" s="86"/>
      <c r="G22" s="95"/>
      <c r="H22" s="96"/>
    </row>
    <row r="23" spans="2:8" x14ac:dyDescent="0.2">
      <c r="B23" s="99" t="s">
        <v>2674</v>
      </c>
      <c r="C23" s="100" t="s">
        <v>1725</v>
      </c>
      <c r="D23" s="95">
        <f>ROUND(IFERROR(VLOOKUP($B23,'2. Lead Schedule Formulas'!B6:G170,6,FALSE),0),0)</f>
        <v>25797</v>
      </c>
      <c r="E23" s="96"/>
      <c r="F23" s="86"/>
      <c r="G23" s="95"/>
      <c r="H23" s="96"/>
    </row>
    <row r="24" spans="2:8" x14ac:dyDescent="0.2">
      <c r="B24" s="99" t="s">
        <v>1761</v>
      </c>
      <c r="C24" s="100" t="s">
        <v>1737</v>
      </c>
      <c r="D24" s="95">
        <f>ROUND(IFERROR(VLOOKUP($B24,'2. Lead Schedule Formulas'!B7:G171,6,FALSE),0),0)</f>
        <v>9425752</v>
      </c>
      <c r="E24" s="96"/>
      <c r="F24" s="86"/>
      <c r="G24" s="95"/>
      <c r="H24" s="96"/>
    </row>
    <row r="25" spans="2:8" x14ac:dyDescent="0.2">
      <c r="B25" s="99" t="s">
        <v>1762</v>
      </c>
      <c r="C25" s="100" t="s">
        <v>1734</v>
      </c>
      <c r="D25" s="95">
        <f>ROUND(IFERROR(VLOOKUP($B25,'2. Lead Schedule Formulas'!B8:G172,6,FALSE),0),0)</f>
        <v>154988</v>
      </c>
      <c r="E25" s="96"/>
      <c r="F25" s="86"/>
      <c r="G25" s="95"/>
      <c r="H25" s="96"/>
    </row>
    <row r="26" spans="2:8" x14ac:dyDescent="0.2">
      <c r="B26" s="99" t="s">
        <v>1763</v>
      </c>
      <c r="C26" s="100" t="s">
        <v>1733</v>
      </c>
      <c r="D26" s="95">
        <f>ROUND(IFERROR(VLOOKUP($B26,'2. Lead Schedule Formulas'!B9:G173,6,FALSE),0),0)</f>
        <v>190472</v>
      </c>
      <c r="E26" s="96"/>
      <c r="F26" s="86"/>
      <c r="G26" s="95"/>
      <c r="H26" s="96"/>
    </row>
    <row r="27" spans="2:8" x14ac:dyDescent="0.2">
      <c r="B27" s="99" t="s">
        <v>1764</v>
      </c>
      <c r="C27" s="100" t="s">
        <v>48</v>
      </c>
      <c r="D27" s="95">
        <f>ROUND(IFERROR(VLOOKUP($B27,'2. Lead Schedule Formulas'!B10:G174,6,FALSE),0),0)</f>
        <v>4800095</v>
      </c>
      <c r="E27" s="96"/>
      <c r="F27" s="86"/>
      <c r="G27" s="95"/>
      <c r="H27" s="96"/>
    </row>
    <row r="28" spans="2:8" x14ac:dyDescent="0.2">
      <c r="B28" s="99" t="s">
        <v>1765</v>
      </c>
      <c r="C28" s="100" t="s">
        <v>395</v>
      </c>
      <c r="D28" s="95">
        <f>ROUND(IFERROR(VLOOKUP($B28,'2. Lead Schedule Formulas'!B11:G175,6,FALSE),0),0)</f>
        <v>1867380</v>
      </c>
      <c r="E28" s="95"/>
      <c r="F28" s="86"/>
      <c r="G28" s="95"/>
      <c r="H28" s="96"/>
    </row>
    <row r="29" spans="2:8" x14ac:dyDescent="0.2">
      <c r="B29" s="99" t="s">
        <v>1766</v>
      </c>
      <c r="C29" s="100" t="s">
        <v>1360</v>
      </c>
      <c r="D29" s="95">
        <f>ROUND(IFERROR(VLOOKUP($B29,'2. Lead Schedule Formulas'!B12:G176,6,FALSE),0),0)</f>
        <v>737309</v>
      </c>
      <c r="E29" s="96"/>
      <c r="F29" s="86"/>
      <c r="G29" s="95"/>
      <c r="H29" s="96"/>
    </row>
    <row r="30" spans="2:8" x14ac:dyDescent="0.2">
      <c r="B30" s="99" t="s">
        <v>1767</v>
      </c>
      <c r="C30" s="100" t="s">
        <v>1732</v>
      </c>
      <c r="D30" s="95">
        <f>ROUND(IFERROR(VLOOKUP($B30,'2. Lead Schedule Formulas'!B13:G177,6,FALSE),0),0)</f>
        <v>165650</v>
      </c>
      <c r="E30" s="95"/>
      <c r="F30" s="86"/>
      <c r="G30" s="95"/>
      <c r="H30" s="96"/>
    </row>
    <row r="31" spans="2:8" x14ac:dyDescent="0.2">
      <c r="B31" s="99" t="s">
        <v>1768</v>
      </c>
      <c r="C31" s="100" t="s">
        <v>1731</v>
      </c>
      <c r="D31" s="95">
        <f>ROUND(IFERROR(VLOOKUP($B31,'2. Lead Schedule Formulas'!B14:G178,6,FALSE),0),0)</f>
        <v>198175</v>
      </c>
      <c r="E31" s="96"/>
      <c r="F31" s="86"/>
      <c r="G31" s="95"/>
      <c r="H31" s="96"/>
    </row>
    <row r="32" spans="2:8" x14ac:dyDescent="0.2">
      <c r="B32" s="99" t="s">
        <v>1769</v>
      </c>
      <c r="C32" s="100" t="s">
        <v>1730</v>
      </c>
      <c r="D32" s="95">
        <f>ROUND(IFERROR(VLOOKUP($B32,'2. Lead Schedule Formulas'!B15:G179,6,FALSE),0),0)</f>
        <v>74556</v>
      </c>
      <c r="E32" s="96"/>
      <c r="F32" s="86"/>
      <c r="G32" s="95"/>
      <c r="H32" s="96"/>
    </row>
    <row r="33" spans="2:8" x14ac:dyDescent="0.2">
      <c r="B33" s="99" t="s">
        <v>2220</v>
      </c>
      <c r="C33" s="100" t="s">
        <v>1727</v>
      </c>
      <c r="D33" s="95"/>
      <c r="E33" s="96">
        <v>370</v>
      </c>
      <c r="F33" s="86"/>
      <c r="G33" s="95"/>
      <c r="H33" s="96"/>
    </row>
    <row r="34" spans="2:8" x14ac:dyDescent="0.2">
      <c r="B34" s="99" t="s">
        <v>2675</v>
      </c>
      <c r="C34" s="100" t="s">
        <v>1726</v>
      </c>
      <c r="D34" s="95">
        <f>ROUND(IFERROR(VLOOKUP($B34,'2. Lead Schedule Formulas'!B17:G181,6,FALSE),0),0)</f>
        <v>0</v>
      </c>
      <c r="E34" s="96"/>
      <c r="F34" s="86"/>
      <c r="G34" s="95"/>
      <c r="H34" s="96"/>
    </row>
    <row r="35" spans="2:8" x14ac:dyDescent="0.2">
      <c r="B35" s="99" t="s">
        <v>1770</v>
      </c>
      <c r="C35" s="100" t="s">
        <v>1725</v>
      </c>
      <c r="D35" s="95">
        <f>ROUND(IFERROR(VLOOKUP($B35,'2. Lead Schedule Formulas'!B18:G182,6,FALSE),0),0)</f>
        <v>791434</v>
      </c>
      <c r="E35" s="96"/>
      <c r="F35" s="86"/>
      <c r="G35" s="95"/>
      <c r="H35" s="96"/>
    </row>
    <row r="36" spans="2:8" x14ac:dyDescent="0.2">
      <c r="B36" s="99" t="s">
        <v>396</v>
      </c>
      <c r="C36" s="100" t="s">
        <v>1724</v>
      </c>
      <c r="D36" s="95">
        <f>ROUND(IFERROR(VLOOKUP($B36,'2. Lead Schedule Formulas'!B19:G183,6,FALSE),0),0)</f>
        <v>769776</v>
      </c>
      <c r="E36" s="96"/>
      <c r="F36" s="86"/>
      <c r="G36" s="95"/>
      <c r="H36" s="96"/>
    </row>
    <row r="37" spans="2:8" x14ac:dyDescent="0.2">
      <c r="B37" s="99" t="s">
        <v>397</v>
      </c>
      <c r="C37" s="100" t="s">
        <v>108</v>
      </c>
      <c r="D37" s="95">
        <f>ROUND(IFERROR(VLOOKUP($B37,'2. Lead Schedule Formulas'!B20:G184,6,FALSE),0),0)</f>
        <v>2943994</v>
      </c>
      <c r="E37" s="96"/>
      <c r="F37" s="86"/>
      <c r="G37" s="95"/>
      <c r="H37" s="96"/>
    </row>
    <row r="38" spans="2:8" x14ac:dyDescent="0.2">
      <c r="B38" s="99" t="s">
        <v>1771</v>
      </c>
      <c r="C38" s="100" t="s">
        <v>62</v>
      </c>
      <c r="D38" s="95">
        <f>ROUND(IFERROR(VLOOKUP($B38,'2. Lead Schedule Formulas'!B21:G185,6,FALSE),0),0)</f>
        <v>614832</v>
      </c>
      <c r="E38" s="96"/>
      <c r="F38" s="86"/>
      <c r="G38" s="95"/>
      <c r="H38" s="96"/>
    </row>
    <row r="39" spans="2:8" x14ac:dyDescent="0.2">
      <c r="B39" s="99" t="s">
        <v>1772</v>
      </c>
      <c r="C39" s="100" t="s">
        <v>1722</v>
      </c>
      <c r="D39" s="95">
        <f>ROUND(IFERROR(VLOOKUP($B39,'2. Lead Schedule Formulas'!B22:G186,6,FALSE),0),0)</f>
        <v>1008093</v>
      </c>
      <c r="E39" s="96"/>
      <c r="F39" s="86"/>
      <c r="G39" s="95"/>
      <c r="H39" s="96"/>
    </row>
    <row r="40" spans="2:8" x14ac:dyDescent="0.2">
      <c r="B40" s="99" t="s">
        <v>398</v>
      </c>
      <c r="C40" s="100" t="s">
        <v>1721</v>
      </c>
      <c r="D40" s="95">
        <f>ROUND(IFERROR(VLOOKUP($B40,'2. Lead Schedule Formulas'!B23:G187,6,FALSE),0),0)</f>
        <v>95203</v>
      </c>
      <c r="E40" s="96"/>
      <c r="F40" s="86"/>
      <c r="G40" s="95"/>
      <c r="H40" s="96"/>
    </row>
    <row r="41" spans="2:8" x14ac:dyDescent="0.2">
      <c r="B41" s="99" t="s">
        <v>1773</v>
      </c>
      <c r="C41" s="100" t="s">
        <v>1720</v>
      </c>
      <c r="D41" s="95"/>
      <c r="E41" s="95">
        <v>123014</v>
      </c>
      <c r="F41" s="86"/>
      <c r="G41" s="95"/>
      <c r="H41" s="96"/>
    </row>
    <row r="42" spans="2:8" x14ac:dyDescent="0.2">
      <c r="B42" s="99"/>
      <c r="C42" s="100"/>
      <c r="D42" s="95"/>
      <c r="E42" s="96"/>
      <c r="F42" s="86"/>
      <c r="G42" s="95"/>
      <c r="H42" s="96"/>
    </row>
    <row r="43" spans="2:8" x14ac:dyDescent="0.2">
      <c r="B43" s="97" t="s">
        <v>399</v>
      </c>
      <c r="C43" s="98" t="s">
        <v>400</v>
      </c>
      <c r="D43" s="95"/>
      <c r="E43" s="95"/>
      <c r="F43" s="86"/>
      <c r="G43" s="95"/>
      <c r="H43" s="95"/>
    </row>
    <row r="44" spans="2:8" x14ac:dyDescent="0.2">
      <c r="B44" s="99" t="s">
        <v>2219</v>
      </c>
      <c r="C44" s="100" t="s">
        <v>1745</v>
      </c>
      <c r="D44" s="95"/>
      <c r="E44" s="95">
        <f>ROUND(IFERROR(VLOOKUP($B44,'2. Lead Schedule Formulas'!$B$4:$J$167,9,FALSE),0),0)</f>
        <v>272207</v>
      </c>
      <c r="F44" s="86"/>
      <c r="G44" s="95"/>
      <c r="H44" s="95"/>
    </row>
    <row r="45" spans="2:8" x14ac:dyDescent="0.2">
      <c r="B45" s="99" t="s">
        <v>1760</v>
      </c>
      <c r="C45" s="100" t="s">
        <v>1726</v>
      </c>
      <c r="D45" s="187"/>
      <c r="E45" s="95">
        <f>ROUND(IFERROR(VLOOKUP($B45,'2. Lead Schedule Formulas'!$B$4:$J$167,9,FALSE),0),0)</f>
        <v>157</v>
      </c>
      <c r="F45" s="86"/>
      <c r="G45" s="95"/>
      <c r="H45" s="95"/>
    </row>
    <row r="46" spans="2:8" x14ac:dyDescent="0.2">
      <c r="B46" s="99" t="s">
        <v>2674</v>
      </c>
      <c r="C46" s="100" t="s">
        <v>1725</v>
      </c>
      <c r="D46" s="187"/>
      <c r="E46" s="95">
        <f>ROUND(IFERROR(VLOOKUP($B46,'2. Lead Schedule Formulas'!$B$4:$J$167,9,FALSE),0),0)</f>
        <v>495</v>
      </c>
      <c r="F46" s="86"/>
      <c r="G46" s="95"/>
      <c r="H46" s="95"/>
    </row>
    <row r="47" spans="2:8" x14ac:dyDescent="0.2">
      <c r="B47" s="99" t="s">
        <v>1761</v>
      </c>
      <c r="C47" s="100" t="s">
        <v>1737</v>
      </c>
      <c r="D47" s="95"/>
      <c r="E47" s="95">
        <f>ROUND(IFERROR(VLOOKUP($B47,'2. Lead Schedule Formulas'!$B$4:$J$167,9,FALSE),0),0)</f>
        <v>196998</v>
      </c>
      <c r="F47" s="86"/>
      <c r="G47" s="95"/>
      <c r="H47" s="95"/>
    </row>
    <row r="48" spans="2:8" x14ac:dyDescent="0.2">
      <c r="B48" s="99" t="s">
        <v>1762</v>
      </c>
      <c r="C48" s="100" t="s">
        <v>1734</v>
      </c>
      <c r="D48" s="95"/>
      <c r="E48" s="95">
        <f>ROUND(IFERROR(VLOOKUP($B48,'2. Lead Schedule Formulas'!$B$4:$J$167,9,FALSE),0),0)</f>
        <v>4804</v>
      </c>
      <c r="F48" s="86"/>
      <c r="G48" s="95"/>
      <c r="H48" s="95"/>
    </row>
    <row r="49" spans="2:10" x14ac:dyDescent="0.2">
      <c r="B49" s="99" t="s">
        <v>1763</v>
      </c>
      <c r="C49" s="100" t="s">
        <v>1733</v>
      </c>
      <c r="D49" s="95"/>
      <c r="E49" s="95">
        <f>ROUND(IFERROR(VLOOKUP($B49,'2. Lead Schedule Formulas'!$B$4:$J$167,9,FALSE),0),0)</f>
        <v>4571</v>
      </c>
      <c r="F49" s="86"/>
      <c r="G49" s="95"/>
      <c r="H49" s="95"/>
    </row>
    <row r="50" spans="2:10" x14ac:dyDescent="0.2">
      <c r="B50" s="99" t="s">
        <v>1764</v>
      </c>
      <c r="C50" s="100" t="s">
        <v>48</v>
      </c>
      <c r="D50" s="95"/>
      <c r="E50" s="95">
        <f>ROUND(IFERROR(VLOOKUP($B50,'2. Lead Schedule Formulas'!$B$4:$J$167,9,FALSE),0),0)</f>
        <v>136802</v>
      </c>
      <c r="F50" s="86"/>
      <c r="G50" s="95"/>
      <c r="H50" s="95"/>
    </row>
    <row r="51" spans="2:10" x14ac:dyDescent="0.2">
      <c r="B51" s="99" t="s">
        <v>1765</v>
      </c>
      <c r="C51" s="100" t="s">
        <v>395</v>
      </c>
      <c r="D51" s="95"/>
      <c r="E51" s="95">
        <f>ROUND(IFERROR(VLOOKUP($B51,'2. Lead Schedule Formulas'!$B$4:$J$167,9,FALSE),0),0)</f>
        <v>44068</v>
      </c>
      <c r="F51" s="86"/>
      <c r="G51" s="95"/>
      <c r="H51" s="95"/>
    </row>
    <row r="52" spans="2:10" x14ac:dyDescent="0.2">
      <c r="B52" s="99" t="s">
        <v>1766</v>
      </c>
      <c r="C52" s="100" t="s">
        <v>1360</v>
      </c>
      <c r="D52" s="95"/>
      <c r="E52" s="95">
        <f>ROUND(IFERROR(VLOOKUP($B52,'2. Lead Schedule Formulas'!$B$4:$J$167,9,FALSE),0),0)</f>
        <v>17401</v>
      </c>
      <c r="F52" s="86"/>
      <c r="G52" s="95"/>
      <c r="H52" s="95"/>
    </row>
    <row r="53" spans="2:10" x14ac:dyDescent="0.2">
      <c r="B53" s="99" t="s">
        <v>1767</v>
      </c>
      <c r="C53" s="100" t="s">
        <v>1732</v>
      </c>
      <c r="D53" s="95"/>
      <c r="E53" s="95">
        <f>ROUND(IFERROR(VLOOKUP($B53,'2. Lead Schedule Formulas'!$B$4:$J$167,9,FALSE),0),0)</f>
        <v>4274</v>
      </c>
      <c r="F53" s="86"/>
      <c r="G53" s="95"/>
      <c r="H53" s="95"/>
    </row>
    <row r="54" spans="2:10" x14ac:dyDescent="0.2">
      <c r="B54" s="99" t="s">
        <v>1768</v>
      </c>
      <c r="C54" s="100" t="s">
        <v>1731</v>
      </c>
      <c r="D54" s="95"/>
      <c r="E54" s="95">
        <f>ROUND(IFERROR(VLOOKUP($B54,'2. Lead Schedule Formulas'!$B$4:$J$167,9,FALSE),0),0)</f>
        <v>5470</v>
      </c>
      <c r="F54" s="86"/>
      <c r="G54" s="95"/>
      <c r="H54" s="95"/>
    </row>
    <row r="55" spans="2:10" x14ac:dyDescent="0.2">
      <c r="B55" s="99" t="s">
        <v>1769</v>
      </c>
      <c r="C55" s="100" t="s">
        <v>1730</v>
      </c>
      <c r="D55" s="95"/>
      <c r="E55" s="95">
        <f>ROUND(IFERROR(VLOOKUP($B55,'2. Lead Schedule Formulas'!$B$4:$J$167,9,FALSE),0),0)</f>
        <v>2171</v>
      </c>
      <c r="F55" s="86"/>
      <c r="G55" s="95"/>
      <c r="H55" s="95"/>
    </row>
    <row r="56" spans="2:10" x14ac:dyDescent="0.2">
      <c r="B56" s="99" t="s">
        <v>2220</v>
      </c>
      <c r="C56" s="100" t="s">
        <v>1727</v>
      </c>
      <c r="D56" s="95">
        <v>11</v>
      </c>
      <c r="E56" s="95"/>
      <c r="F56" s="86"/>
      <c r="G56" s="95"/>
      <c r="H56" s="95"/>
    </row>
    <row r="57" spans="2:10" x14ac:dyDescent="0.2">
      <c r="B57" s="99" t="s">
        <v>1770</v>
      </c>
      <c r="C57" s="100" t="s">
        <v>1725</v>
      </c>
      <c r="D57" s="95"/>
      <c r="E57" s="95">
        <f>ROUND(IFERROR(VLOOKUP($B57,'2. Lead Schedule Formulas'!$B$4:$J$167,9,FALSE),0),0)</f>
        <v>26909</v>
      </c>
      <c r="F57" s="86"/>
      <c r="G57" s="95"/>
      <c r="H57" s="95"/>
    </row>
    <row r="58" spans="2:10" x14ac:dyDescent="0.2">
      <c r="B58" s="99" t="s">
        <v>396</v>
      </c>
      <c r="C58" s="100" t="s">
        <v>1724</v>
      </c>
      <c r="D58" s="95"/>
      <c r="E58" s="95">
        <f>ROUND(IFERROR(VLOOKUP($B58,'2. Lead Schedule Formulas'!$B$4:$J$167,9,FALSE),0),0)</f>
        <v>144719</v>
      </c>
      <c r="F58" s="86"/>
      <c r="G58" s="95"/>
      <c r="H58" s="95"/>
    </row>
    <row r="59" spans="2:10" x14ac:dyDescent="0.2">
      <c r="B59" s="99" t="s">
        <v>397</v>
      </c>
      <c r="C59" s="100" t="s">
        <v>108</v>
      </c>
      <c r="D59" s="95"/>
      <c r="E59" s="95">
        <f>ROUND(IFERROR(VLOOKUP($B59,'2. Lead Schedule Formulas'!$B$4:$J$167,9,FALSE),0),0)</f>
        <v>136337</v>
      </c>
      <c r="F59" s="86"/>
      <c r="G59" s="95"/>
      <c r="H59" s="95"/>
    </row>
    <row r="60" spans="2:10" x14ac:dyDescent="0.2">
      <c r="B60" s="99" t="s">
        <v>1771</v>
      </c>
      <c r="C60" s="100" t="s">
        <v>62</v>
      </c>
      <c r="D60" s="95"/>
      <c r="E60" s="95">
        <f>ROUND(IFERROR(VLOOKUP($B60,'2. Lead Schedule Formulas'!$B$4:$J$167,9,FALSE),0),0)</f>
        <v>24594</v>
      </c>
      <c r="F60" s="86"/>
      <c r="G60" s="95"/>
      <c r="H60" s="95"/>
    </row>
    <row r="61" spans="2:10" x14ac:dyDescent="0.2">
      <c r="B61" s="99" t="s">
        <v>1772</v>
      </c>
      <c r="C61" s="100" t="s">
        <v>1722</v>
      </c>
      <c r="D61" s="210"/>
      <c r="E61" s="95">
        <f>ROUND(IFERROR(VLOOKUP($B61,'2. Lead Schedule Formulas'!$B$4:$J$167,9,FALSE),0),0)</f>
        <v>40727</v>
      </c>
      <c r="F61" s="86"/>
      <c r="G61" s="210"/>
      <c r="H61" s="210"/>
    </row>
    <row r="62" spans="2:10" x14ac:dyDescent="0.2">
      <c r="B62" s="99" t="s">
        <v>398</v>
      </c>
      <c r="C62" s="100" t="s">
        <v>1721</v>
      </c>
      <c r="D62" s="95"/>
      <c r="E62" s="95">
        <f>ROUND(IFERROR(VLOOKUP($B62,'2. Lead Schedule Formulas'!$B$4:$J$167,9,FALSE),0),0)</f>
        <v>6349</v>
      </c>
      <c r="F62" s="86"/>
      <c r="G62" s="210"/>
      <c r="H62" s="210"/>
    </row>
    <row r="63" spans="2:10" x14ac:dyDescent="0.2">
      <c r="B63" s="99" t="s">
        <v>1773</v>
      </c>
      <c r="C63" s="100" t="s">
        <v>1720</v>
      </c>
      <c r="D63" s="95">
        <v>4921</v>
      </c>
      <c r="E63" s="95"/>
      <c r="F63" s="86"/>
      <c r="G63" s="210"/>
      <c r="H63" s="210"/>
    </row>
    <row r="64" spans="2:10" x14ac:dyDescent="0.2">
      <c r="B64" s="99"/>
      <c r="C64" s="100"/>
      <c r="D64" s="210"/>
      <c r="E64" s="210"/>
      <c r="F64" s="86"/>
      <c r="G64" s="210"/>
      <c r="H64" s="210"/>
      <c r="J64" s="78" t="s">
        <v>2685</v>
      </c>
    </row>
    <row r="65" spans="2:12" x14ac:dyDescent="0.2">
      <c r="B65" s="101"/>
      <c r="C65" s="102" t="s">
        <v>401</v>
      </c>
      <c r="D65" s="103">
        <f>SUM(D21:D63)</f>
        <v>25244530</v>
      </c>
      <c r="E65" s="103">
        <f>SUM(E21:E63)</f>
        <v>1192437</v>
      </c>
      <c r="F65" s="86"/>
      <c r="G65" s="103">
        <v>0</v>
      </c>
      <c r="H65" s="103">
        <v>0</v>
      </c>
      <c r="J65" s="428">
        <v>994275</v>
      </c>
      <c r="K65" s="429">
        <f>D65+J65</f>
        <v>26238805</v>
      </c>
      <c r="L65" s="431" t="s">
        <v>2689</v>
      </c>
    </row>
    <row r="66" spans="2:12" x14ac:dyDescent="0.2">
      <c r="B66" s="101"/>
      <c r="C66" s="104"/>
      <c r="D66" s="105"/>
      <c r="E66" s="105"/>
      <c r="F66" s="86"/>
      <c r="G66" s="101"/>
      <c r="H66" s="101"/>
    </row>
    <row r="67" spans="2:12" ht="12.75" thickBot="1" x14ac:dyDescent="0.25">
      <c r="B67" s="101"/>
      <c r="C67" s="102" t="s">
        <v>402</v>
      </c>
      <c r="D67" s="106">
        <f>D65-E65</f>
        <v>24052093</v>
      </c>
      <c r="F67" s="86"/>
      <c r="G67" s="106">
        <v>0</v>
      </c>
      <c r="H67" s="81"/>
      <c r="K67" s="430">
        <f>D67+J65</f>
        <v>25046368</v>
      </c>
      <c r="L67" s="431" t="s">
        <v>2690</v>
      </c>
    </row>
    <row r="68" spans="2:12" ht="12.75" thickTop="1" x14ac:dyDescent="0.2">
      <c r="B68" s="101"/>
      <c r="C68" s="104"/>
      <c r="D68" s="81"/>
      <c r="E68" s="81"/>
      <c r="F68" s="82"/>
      <c r="G68" s="81"/>
      <c r="H68" s="81"/>
    </row>
    <row r="69" spans="2:12" x14ac:dyDescent="0.2">
      <c r="B69" s="101"/>
      <c r="C69" s="104"/>
      <c r="D69" s="81"/>
      <c r="E69" s="81"/>
      <c r="F69" s="82"/>
      <c r="G69" s="81"/>
      <c r="H69" s="81"/>
    </row>
    <row r="70" spans="2:12" x14ac:dyDescent="0.2">
      <c r="B70" s="107" t="s">
        <v>403</v>
      </c>
      <c r="C70" s="108"/>
      <c r="D70" s="108"/>
      <c r="E70" s="108"/>
      <c r="F70" s="109"/>
      <c r="G70" s="108"/>
      <c r="H70" s="108"/>
      <c r="I70" s="108"/>
    </row>
    <row r="71" spans="2:12" x14ac:dyDescent="0.2">
      <c r="B71" s="443" t="s">
        <v>2215</v>
      </c>
      <c r="C71" s="443"/>
      <c r="D71" s="443"/>
      <c r="E71" s="443"/>
      <c r="F71" s="443"/>
      <c r="G71" s="443"/>
      <c r="H71" s="443"/>
      <c r="I71" s="443"/>
    </row>
    <row r="73" spans="2:12" x14ac:dyDescent="0.2">
      <c r="D73" s="110"/>
      <c r="E73" s="110"/>
    </row>
    <row r="74" spans="2:12" x14ac:dyDescent="0.2">
      <c r="D74" s="110"/>
      <c r="E74" s="110"/>
    </row>
    <row r="75" spans="2:12" ht="12.75" thickBot="1" x14ac:dyDescent="0.25">
      <c r="C75" s="78" t="s">
        <v>404</v>
      </c>
      <c r="D75" s="112">
        <f>SUM(D21:D40)-E41-E33</f>
        <v>25116214</v>
      </c>
      <c r="E75" s="112">
        <f>SUM(E44:E62)-D63-D56</f>
        <v>1064121</v>
      </c>
      <c r="F75" s="322"/>
    </row>
    <row r="76" spans="2:12" ht="12.75" thickTop="1" x14ac:dyDescent="0.2"/>
    <row r="77" spans="2:12" x14ac:dyDescent="0.2">
      <c r="C77" s="78" t="s">
        <v>405</v>
      </c>
      <c r="D77" s="113">
        <f>'2. Lead Schedule Formulas'!G168</f>
        <v>25116213.690000001</v>
      </c>
      <c r="E77" s="113">
        <f>'2. Lead Schedule Formulas'!J168</f>
        <v>1064121</v>
      </c>
    </row>
    <row r="79" spans="2:12" x14ac:dyDescent="0.2">
      <c r="C79" s="78" t="s">
        <v>471</v>
      </c>
      <c r="D79" s="194">
        <f>D75-D77</f>
        <v>0.30999999865889549</v>
      </c>
      <c r="E79" s="194">
        <f>E75-E77</f>
        <v>0</v>
      </c>
    </row>
  </sheetData>
  <mergeCells count="6">
    <mergeCell ref="B71:I71"/>
    <mergeCell ref="B1:H1"/>
    <mergeCell ref="B2:H2"/>
    <mergeCell ref="B3:H3"/>
    <mergeCell ref="D16:E16"/>
    <mergeCell ref="G16:H16"/>
  </mergeCells>
  <pageMargins left="0.2" right="0.2" top="0.25" bottom="0.75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680F-E916-4B1A-94A7-4DD9E5621F79}">
  <sheetPr>
    <pageSetUpPr fitToPage="1"/>
  </sheetPr>
  <dimension ref="A1:I71"/>
  <sheetViews>
    <sheetView zoomScale="90" zoomScaleNormal="90" workbookViewId="0">
      <selection activeCell="D4" sqref="D4"/>
    </sheetView>
  </sheetViews>
  <sheetFormatPr defaultColWidth="9.140625" defaultRowHeight="15" x14ac:dyDescent="0.25"/>
  <cols>
    <col min="1" max="1" width="20.7109375" style="4" customWidth="1"/>
    <col min="2" max="2" width="40.7109375" style="4" customWidth="1"/>
    <col min="3" max="4" width="15.7109375" style="4" customWidth="1"/>
    <col min="5" max="5" width="9.140625" style="4"/>
    <col min="6" max="6" width="12.7109375" style="4" bestFit="1" customWidth="1"/>
    <col min="7" max="7" width="10" style="4" bestFit="1" customWidth="1"/>
    <col min="8" max="8" width="12.7109375" style="4" bestFit="1" customWidth="1"/>
    <col min="9" max="9" width="22.42578125" style="4" bestFit="1" customWidth="1"/>
    <col min="10" max="16384" width="9.140625" style="4"/>
  </cols>
  <sheetData>
    <row r="1" spans="1:6" x14ac:dyDescent="0.25">
      <c r="A1" s="325" t="s">
        <v>2222</v>
      </c>
      <c r="B1" s="326"/>
      <c r="C1" s="326"/>
      <c r="D1" s="326"/>
    </row>
    <row r="2" spans="1:6" x14ac:dyDescent="0.25">
      <c r="A2" s="439" t="s">
        <v>378</v>
      </c>
      <c r="B2" s="439"/>
      <c r="C2" s="439"/>
      <c r="D2" s="439"/>
    </row>
    <row r="3" spans="1:6" x14ac:dyDescent="0.25">
      <c r="A3" s="325" t="s">
        <v>2223</v>
      </c>
      <c r="B3" s="326"/>
      <c r="C3" s="326"/>
      <c r="D3" s="326"/>
    </row>
    <row r="4" spans="1:6" x14ac:dyDescent="0.25">
      <c r="A4" s="327"/>
      <c r="B4" s="327"/>
      <c r="C4" s="327"/>
      <c r="D4" s="437"/>
    </row>
    <row r="5" spans="1:6" x14ac:dyDescent="0.25">
      <c r="A5" s="327"/>
      <c r="B5" s="327"/>
      <c r="C5" s="327"/>
      <c r="D5" s="327"/>
    </row>
    <row r="6" spans="1:6" x14ac:dyDescent="0.25">
      <c r="A6" s="328"/>
      <c r="B6" s="327"/>
      <c r="C6" s="327"/>
      <c r="D6" s="327"/>
    </row>
    <row r="7" spans="1:6" x14ac:dyDescent="0.25">
      <c r="A7" s="329" t="s">
        <v>379</v>
      </c>
      <c r="B7" s="332" t="s">
        <v>380</v>
      </c>
      <c r="C7" s="327"/>
      <c r="D7" s="327"/>
      <c r="F7" s="436" t="s">
        <v>2696</v>
      </c>
    </row>
    <row r="8" spans="1:6" x14ac:dyDescent="0.25">
      <c r="A8" s="329" t="s">
        <v>381</v>
      </c>
      <c r="B8" s="330" t="s">
        <v>382</v>
      </c>
      <c r="C8" s="331"/>
      <c r="D8" s="327"/>
    </row>
    <row r="9" spans="1:6" x14ac:dyDescent="0.25">
      <c r="A9" s="329" t="s">
        <v>383</v>
      </c>
      <c r="B9" s="332" t="s">
        <v>2687</v>
      </c>
      <c r="C9" s="327"/>
      <c r="D9" s="327"/>
    </row>
    <row r="10" spans="1:6" x14ac:dyDescent="0.25">
      <c r="A10" s="329" t="s">
        <v>384</v>
      </c>
      <c r="B10" s="330" t="s">
        <v>2688</v>
      </c>
      <c r="C10" s="327"/>
      <c r="D10" s="327"/>
    </row>
    <row r="11" spans="1:6" x14ac:dyDescent="0.25">
      <c r="A11" s="329" t="s">
        <v>385</v>
      </c>
      <c r="B11" s="330"/>
      <c r="C11" s="327"/>
      <c r="D11" s="327"/>
    </row>
    <row r="12" spans="1:6" x14ac:dyDescent="0.25">
      <c r="A12" s="329" t="s">
        <v>386</v>
      </c>
      <c r="B12" s="330"/>
      <c r="C12" s="327"/>
      <c r="D12" s="327"/>
    </row>
    <row r="13" spans="1:6" x14ac:dyDescent="0.25">
      <c r="A13" s="327"/>
      <c r="B13" s="327"/>
      <c r="C13" s="327"/>
      <c r="D13" s="327"/>
    </row>
    <row r="14" spans="1:6" x14ac:dyDescent="0.25">
      <c r="A14" s="327"/>
      <c r="B14" s="327"/>
      <c r="C14" s="327"/>
      <c r="D14" s="327"/>
    </row>
    <row r="15" spans="1:6" x14ac:dyDescent="0.25">
      <c r="A15" s="333" t="s">
        <v>354</v>
      </c>
      <c r="B15" s="334"/>
      <c r="C15" s="335"/>
      <c r="D15" s="335"/>
    </row>
    <row r="16" spans="1:6" x14ac:dyDescent="0.25">
      <c r="A16" s="336" t="s">
        <v>389</v>
      </c>
      <c r="B16" s="337" t="s">
        <v>390</v>
      </c>
      <c r="C16" s="336" t="s">
        <v>391</v>
      </c>
      <c r="D16" s="336" t="s">
        <v>392</v>
      </c>
    </row>
    <row r="17" spans="1:9" x14ac:dyDescent="0.25">
      <c r="A17" s="350"/>
      <c r="B17" s="385"/>
      <c r="C17" s="350"/>
      <c r="D17" s="350"/>
      <c r="F17" s="352" t="s">
        <v>2225</v>
      </c>
      <c r="G17" s="352" t="s">
        <v>2226</v>
      </c>
      <c r="H17" s="352"/>
      <c r="I17" s="352" t="s">
        <v>2233</v>
      </c>
    </row>
    <row r="18" spans="1:9" x14ac:dyDescent="0.25">
      <c r="A18" s="350" t="s">
        <v>393</v>
      </c>
      <c r="B18" s="353" t="s">
        <v>394</v>
      </c>
      <c r="C18" s="339"/>
      <c r="D18" s="339"/>
      <c r="F18" s="347">
        <f>SUM(C19:C38)</f>
        <v>25239598</v>
      </c>
      <c r="G18" s="347">
        <f>D31+D38</f>
        <v>123384</v>
      </c>
      <c r="H18" s="347">
        <f>F18-G18</f>
        <v>25116214</v>
      </c>
      <c r="I18" s="347">
        <f>H18-'2. Lead Schedule Formulas'!G168</f>
        <v>0.30999999865889549</v>
      </c>
    </row>
    <row r="19" spans="1:9" x14ac:dyDescent="0.25">
      <c r="A19" s="341" t="s">
        <v>2219</v>
      </c>
      <c r="B19" s="338" t="s">
        <v>1745</v>
      </c>
      <c r="C19" s="381">
        <v>1361035</v>
      </c>
      <c r="D19" s="381"/>
    </row>
    <row r="20" spans="1:9" x14ac:dyDescent="0.25">
      <c r="A20" s="341" t="s">
        <v>1760</v>
      </c>
      <c r="B20" s="338" t="s">
        <v>1726</v>
      </c>
      <c r="C20" s="381">
        <v>15057</v>
      </c>
      <c r="D20" s="381"/>
    </row>
    <row r="21" spans="1:9" x14ac:dyDescent="0.25">
      <c r="A21" s="341" t="s">
        <v>2674</v>
      </c>
      <c r="B21" s="338" t="s">
        <v>1725</v>
      </c>
      <c r="C21" s="381">
        <v>25797</v>
      </c>
      <c r="D21" s="381"/>
    </row>
    <row r="22" spans="1:9" x14ac:dyDescent="0.25">
      <c r="A22" s="340" t="s">
        <v>1761</v>
      </c>
      <c r="B22" s="354" t="s">
        <v>1737</v>
      </c>
      <c r="C22" s="381">
        <v>9425752</v>
      </c>
      <c r="D22" s="381"/>
    </row>
    <row r="23" spans="1:9" x14ac:dyDescent="0.25">
      <c r="A23" s="340" t="s">
        <v>1762</v>
      </c>
      <c r="B23" s="354" t="s">
        <v>1734</v>
      </c>
      <c r="C23" s="381">
        <v>154988</v>
      </c>
      <c r="D23" s="381"/>
    </row>
    <row r="24" spans="1:9" x14ac:dyDescent="0.25">
      <c r="A24" s="340" t="s">
        <v>1763</v>
      </c>
      <c r="B24" s="354" t="s">
        <v>1733</v>
      </c>
      <c r="C24" s="381">
        <v>190472</v>
      </c>
      <c r="D24" s="381"/>
    </row>
    <row r="25" spans="1:9" x14ac:dyDescent="0.25">
      <c r="A25" s="340" t="s">
        <v>1764</v>
      </c>
      <c r="B25" s="354" t="s">
        <v>48</v>
      </c>
      <c r="C25" s="381">
        <v>4800095</v>
      </c>
      <c r="D25" s="381"/>
    </row>
    <row r="26" spans="1:9" x14ac:dyDescent="0.25">
      <c r="A26" s="340" t="s">
        <v>1765</v>
      </c>
      <c r="B26" s="354" t="s">
        <v>395</v>
      </c>
      <c r="C26" s="381">
        <v>1867380</v>
      </c>
      <c r="D26" s="381"/>
    </row>
    <row r="27" spans="1:9" x14ac:dyDescent="0.25">
      <c r="A27" s="340" t="s">
        <v>1766</v>
      </c>
      <c r="B27" s="338" t="s">
        <v>1360</v>
      </c>
      <c r="C27" s="381">
        <v>737309</v>
      </c>
      <c r="D27" s="381"/>
    </row>
    <row r="28" spans="1:9" x14ac:dyDescent="0.25">
      <c r="A28" s="340" t="s">
        <v>1767</v>
      </c>
      <c r="B28" s="338" t="s">
        <v>1732</v>
      </c>
      <c r="C28" s="381">
        <v>165650</v>
      </c>
      <c r="D28" s="381"/>
    </row>
    <row r="29" spans="1:9" x14ac:dyDescent="0.25">
      <c r="A29" s="341" t="s">
        <v>1768</v>
      </c>
      <c r="B29" s="338" t="s">
        <v>1731</v>
      </c>
      <c r="C29" s="381">
        <v>198175</v>
      </c>
      <c r="D29" s="381"/>
    </row>
    <row r="30" spans="1:9" x14ac:dyDescent="0.25">
      <c r="A30" s="341" t="s">
        <v>1769</v>
      </c>
      <c r="B30" s="338" t="s">
        <v>1730</v>
      </c>
      <c r="C30" s="381">
        <v>74556</v>
      </c>
      <c r="D30" s="381"/>
    </row>
    <row r="31" spans="1:9" x14ac:dyDescent="0.25">
      <c r="A31" s="340" t="s">
        <v>2220</v>
      </c>
      <c r="B31" s="354" t="s">
        <v>1727</v>
      </c>
      <c r="C31" s="381"/>
      <c r="D31" s="381">
        <v>370</v>
      </c>
    </row>
    <row r="32" spans="1:9" x14ac:dyDescent="0.25">
      <c r="A32" s="340" t="s">
        <v>1770</v>
      </c>
      <c r="B32" s="354" t="s">
        <v>1725</v>
      </c>
      <c r="C32" s="381">
        <v>791434</v>
      </c>
      <c r="D32" s="381"/>
    </row>
    <row r="33" spans="1:9" x14ac:dyDescent="0.25">
      <c r="A33" s="340" t="s">
        <v>396</v>
      </c>
      <c r="B33" s="354" t="s">
        <v>1724</v>
      </c>
      <c r="C33" s="381">
        <v>769776</v>
      </c>
      <c r="D33" s="381"/>
    </row>
    <row r="34" spans="1:9" x14ac:dyDescent="0.25">
      <c r="A34" s="340" t="s">
        <v>397</v>
      </c>
      <c r="B34" s="354" t="s">
        <v>108</v>
      </c>
      <c r="C34" s="381">
        <v>2943994</v>
      </c>
      <c r="D34" s="381"/>
    </row>
    <row r="35" spans="1:9" x14ac:dyDescent="0.25">
      <c r="A35" s="340" t="s">
        <v>1771</v>
      </c>
      <c r="B35" s="338" t="s">
        <v>62</v>
      </c>
      <c r="C35" s="381">
        <v>614832</v>
      </c>
      <c r="D35" s="381"/>
    </row>
    <row r="36" spans="1:9" x14ac:dyDescent="0.25">
      <c r="A36" s="340" t="s">
        <v>1772</v>
      </c>
      <c r="B36" s="338" t="s">
        <v>1722</v>
      </c>
      <c r="C36" s="381">
        <v>1008093</v>
      </c>
      <c r="D36" s="381"/>
    </row>
    <row r="37" spans="1:9" x14ac:dyDescent="0.25">
      <c r="A37" s="340" t="s">
        <v>398</v>
      </c>
      <c r="B37" s="338" t="s">
        <v>1721</v>
      </c>
      <c r="C37" s="381">
        <v>95203</v>
      </c>
      <c r="D37" s="381"/>
    </row>
    <row r="38" spans="1:9" x14ac:dyDescent="0.25">
      <c r="A38" s="340" t="s">
        <v>1773</v>
      </c>
      <c r="B38" s="338" t="s">
        <v>1720</v>
      </c>
      <c r="C38" s="381"/>
      <c r="D38" s="381">
        <v>123014</v>
      </c>
    </row>
    <row r="39" spans="1:9" x14ac:dyDescent="0.25">
      <c r="A39" s="340"/>
      <c r="B39" s="338"/>
      <c r="C39" s="381"/>
      <c r="D39" s="381"/>
    </row>
    <row r="40" spans="1:9" x14ac:dyDescent="0.25">
      <c r="A40" s="350" t="s">
        <v>399</v>
      </c>
      <c r="B40" s="349" t="s">
        <v>400</v>
      </c>
      <c r="C40" s="381"/>
      <c r="D40" s="381"/>
      <c r="F40" s="352" t="s">
        <v>2225</v>
      </c>
      <c r="G40" s="352" t="s">
        <v>2226</v>
      </c>
      <c r="H40" s="352"/>
      <c r="I40" s="352" t="s">
        <v>2233</v>
      </c>
    </row>
    <row r="41" spans="1:9" x14ac:dyDescent="0.25">
      <c r="A41" s="340" t="s">
        <v>2219</v>
      </c>
      <c r="B41" s="338" t="s">
        <v>1745</v>
      </c>
      <c r="C41" s="435"/>
      <c r="D41" s="381">
        <v>272207</v>
      </c>
      <c r="F41" s="347">
        <f>SUM(D41:D60)</f>
        <v>1069053</v>
      </c>
      <c r="G41" s="347">
        <f>C53+C60</f>
        <v>4932</v>
      </c>
      <c r="H41" s="347">
        <f>F41-G41</f>
        <v>1064121</v>
      </c>
      <c r="I41" s="347">
        <f>H41-'2. Lead Schedule Formulas'!J168</f>
        <v>0</v>
      </c>
    </row>
    <row r="42" spans="1:9" x14ac:dyDescent="0.25">
      <c r="A42" s="340" t="s">
        <v>1760</v>
      </c>
      <c r="B42" s="338" t="s">
        <v>1726</v>
      </c>
      <c r="C42" s="435"/>
      <c r="D42" s="381">
        <v>157</v>
      </c>
    </row>
    <row r="43" spans="1:9" x14ac:dyDescent="0.25">
      <c r="A43" s="341" t="s">
        <v>2674</v>
      </c>
      <c r="B43" s="338" t="s">
        <v>1725</v>
      </c>
      <c r="C43" s="381"/>
      <c r="D43" s="381">
        <v>495</v>
      </c>
    </row>
    <row r="44" spans="1:9" x14ac:dyDescent="0.25">
      <c r="A44" s="341" t="s">
        <v>1761</v>
      </c>
      <c r="B44" s="338" t="s">
        <v>1737</v>
      </c>
      <c r="C44" s="381"/>
      <c r="D44" s="381">
        <v>196998</v>
      </c>
    </row>
    <row r="45" spans="1:9" x14ac:dyDescent="0.25">
      <c r="A45" s="340" t="s">
        <v>1762</v>
      </c>
      <c r="B45" s="354" t="s">
        <v>1734</v>
      </c>
      <c r="C45" s="381"/>
      <c r="D45" s="381">
        <v>4804</v>
      </c>
    </row>
    <row r="46" spans="1:9" x14ac:dyDescent="0.25">
      <c r="A46" s="340" t="s">
        <v>1763</v>
      </c>
      <c r="B46" s="354" t="s">
        <v>1733</v>
      </c>
      <c r="C46" s="381"/>
      <c r="D46" s="381">
        <v>4571</v>
      </c>
    </row>
    <row r="47" spans="1:9" x14ac:dyDescent="0.25">
      <c r="A47" s="340" t="s">
        <v>1764</v>
      </c>
      <c r="B47" s="354" t="s">
        <v>48</v>
      </c>
      <c r="C47" s="381"/>
      <c r="D47" s="381">
        <v>136802</v>
      </c>
    </row>
    <row r="48" spans="1:9" x14ac:dyDescent="0.25">
      <c r="A48" s="340" t="s">
        <v>1765</v>
      </c>
      <c r="B48" s="354" t="s">
        <v>395</v>
      </c>
      <c r="C48" s="381"/>
      <c r="D48" s="381">
        <v>44068</v>
      </c>
    </row>
    <row r="49" spans="1:5" x14ac:dyDescent="0.25">
      <c r="A49" s="340" t="s">
        <v>1766</v>
      </c>
      <c r="B49" s="354" t="s">
        <v>1360</v>
      </c>
      <c r="C49" s="381"/>
      <c r="D49" s="381">
        <v>17401</v>
      </c>
    </row>
    <row r="50" spans="1:5" x14ac:dyDescent="0.25">
      <c r="A50" s="340" t="s">
        <v>1767</v>
      </c>
      <c r="B50" s="338" t="s">
        <v>1732</v>
      </c>
      <c r="C50" s="381"/>
      <c r="D50" s="381">
        <v>4274</v>
      </c>
    </row>
    <row r="51" spans="1:5" x14ac:dyDescent="0.25">
      <c r="A51" s="340" t="s">
        <v>1768</v>
      </c>
      <c r="B51" s="338" t="s">
        <v>1731</v>
      </c>
      <c r="C51" s="381"/>
      <c r="D51" s="381">
        <v>5470</v>
      </c>
    </row>
    <row r="52" spans="1:5" x14ac:dyDescent="0.25">
      <c r="A52" s="340" t="s">
        <v>1769</v>
      </c>
      <c r="B52" s="338" t="s">
        <v>1730</v>
      </c>
      <c r="C52" s="381"/>
      <c r="D52" s="381">
        <v>2171</v>
      </c>
    </row>
    <row r="53" spans="1:5" x14ac:dyDescent="0.25">
      <c r="A53" s="341" t="s">
        <v>2220</v>
      </c>
      <c r="B53" s="338" t="s">
        <v>1727</v>
      </c>
      <c r="C53" s="381">
        <v>11</v>
      </c>
      <c r="D53" s="381"/>
    </row>
    <row r="54" spans="1:5" x14ac:dyDescent="0.25">
      <c r="A54" s="341" t="s">
        <v>1770</v>
      </c>
      <c r="B54" s="338" t="s">
        <v>1725</v>
      </c>
      <c r="C54" s="381"/>
      <c r="D54" s="381">
        <v>26909</v>
      </c>
    </row>
    <row r="55" spans="1:5" x14ac:dyDescent="0.25">
      <c r="A55" s="340" t="s">
        <v>396</v>
      </c>
      <c r="B55" s="354" t="s">
        <v>1724</v>
      </c>
      <c r="C55" s="381"/>
      <c r="D55" s="381">
        <v>144719</v>
      </c>
    </row>
    <row r="56" spans="1:5" x14ac:dyDescent="0.25">
      <c r="A56" s="340" t="s">
        <v>397</v>
      </c>
      <c r="B56" s="354" t="s">
        <v>108</v>
      </c>
      <c r="C56" s="381"/>
      <c r="D56" s="381">
        <v>136337</v>
      </c>
    </row>
    <row r="57" spans="1:5" x14ac:dyDescent="0.25">
      <c r="A57" s="340" t="s">
        <v>1771</v>
      </c>
      <c r="B57" s="354" t="s">
        <v>62</v>
      </c>
      <c r="C57" s="381"/>
      <c r="D57" s="381">
        <v>24594</v>
      </c>
    </row>
    <row r="58" spans="1:5" x14ac:dyDescent="0.25">
      <c r="A58" s="340" t="s">
        <v>1772</v>
      </c>
      <c r="B58" s="354" t="s">
        <v>1722</v>
      </c>
      <c r="C58" s="381"/>
      <c r="D58" s="381">
        <v>40727</v>
      </c>
    </row>
    <row r="59" spans="1:5" x14ac:dyDescent="0.25">
      <c r="A59" s="340" t="s">
        <v>398</v>
      </c>
      <c r="B59" s="354" t="s">
        <v>1721</v>
      </c>
      <c r="C59" s="381"/>
      <c r="D59" s="381">
        <v>6349</v>
      </c>
    </row>
    <row r="60" spans="1:5" x14ac:dyDescent="0.25">
      <c r="A60" s="340" t="s">
        <v>1773</v>
      </c>
      <c r="B60" s="338" t="s">
        <v>1720</v>
      </c>
      <c r="C60" s="381">
        <v>4921</v>
      </c>
      <c r="D60" s="381"/>
    </row>
    <row r="61" spans="1:5" x14ac:dyDescent="0.25">
      <c r="A61" s="340"/>
      <c r="B61" s="355"/>
      <c r="C61" s="339"/>
      <c r="D61" s="339"/>
    </row>
    <row r="62" spans="1:5" x14ac:dyDescent="0.25">
      <c r="A62" s="342"/>
      <c r="B62" s="343" t="s">
        <v>401</v>
      </c>
      <c r="C62" s="344">
        <f>SUM(C17:C61)</f>
        <v>25244530</v>
      </c>
      <c r="D62" s="344">
        <f>SUM(D18:D61)</f>
        <v>1192437</v>
      </c>
    </row>
    <row r="63" spans="1:5" x14ac:dyDescent="0.25">
      <c r="A63" s="342"/>
      <c r="B63" s="342"/>
      <c r="C63" s="342"/>
      <c r="D63" s="342"/>
    </row>
    <row r="64" spans="1:5" ht="15.75" thickBot="1" x14ac:dyDescent="0.3">
      <c r="A64" s="342"/>
      <c r="B64" s="343" t="s">
        <v>2224</v>
      </c>
      <c r="C64" s="345">
        <f>IF(C62-D62&lt;=0,0,C62-D62)</f>
        <v>24052093</v>
      </c>
      <c r="D64" s="345">
        <f>IF(D62-C62&lt;=0,0,D62-C62)</f>
        <v>0</v>
      </c>
      <c r="E64" s="346"/>
    </row>
    <row r="65" spans="1:4" ht="15.75" thickTop="1" x14ac:dyDescent="0.25">
      <c r="A65" s="383"/>
      <c r="B65" s="383"/>
      <c r="C65" s="383"/>
      <c r="D65" s="383"/>
    </row>
    <row r="66" spans="1:4" x14ac:dyDescent="0.25">
      <c r="A66" s="383"/>
      <c r="B66" s="383"/>
      <c r="C66" s="384"/>
      <c r="D66" s="383"/>
    </row>
    <row r="67" spans="1:4" x14ac:dyDescent="0.25">
      <c r="A67" s="383"/>
      <c r="B67" s="383"/>
      <c r="C67" s="383"/>
      <c r="D67" s="383"/>
    </row>
    <row r="68" spans="1:4" x14ac:dyDescent="0.25">
      <c r="A68" s="342"/>
      <c r="B68" s="342"/>
      <c r="C68" s="342"/>
      <c r="D68" s="342"/>
    </row>
    <row r="69" spans="1:4" x14ac:dyDescent="0.25">
      <c r="A69" s="348" t="s">
        <v>403</v>
      </c>
      <c r="B69" s="327"/>
      <c r="C69" s="327"/>
      <c r="D69" s="327"/>
    </row>
    <row r="70" spans="1:4" x14ac:dyDescent="0.25">
      <c r="A70" s="440" t="s">
        <v>2695</v>
      </c>
      <c r="B70" s="441"/>
      <c r="C70" s="441"/>
      <c r="D70" s="441"/>
    </row>
    <row r="71" spans="1:4" x14ac:dyDescent="0.25">
      <c r="A71" s="441"/>
      <c r="B71" s="441"/>
      <c r="C71" s="441"/>
      <c r="D71" s="441"/>
    </row>
  </sheetData>
  <mergeCells count="2">
    <mergeCell ref="A2:D2"/>
    <mergeCell ref="A70:D71"/>
  </mergeCells>
  <dataValidations count="2">
    <dataValidation type="list" allowBlank="1" showInputMessage="1" showErrorMessage="1" sqref="B8" xr:uid="{459B4DFC-2F52-4EE1-8069-0718F58335B2}">
      <formula1>"(Choose one),Income Statement,Rate Base"</formula1>
    </dataValidation>
    <dataValidation type="list" allowBlank="1" showInputMessage="1" showErrorMessage="1" sqref="A2:D2" xr:uid="{CFA8F0D6-3860-4F39-BD5E-E1849E02AA7D}">
      <formula1>"(CHOOSE ONE),INCOME STATEMENT PRO FORMA ADJUSTMENT, RATE BASE PRO FORMA ADJUSTMENT"</formula1>
    </dataValidation>
  </dataValidations>
  <pageMargins left="0.7" right="0.7" top="0.75" bottom="0.75" header="0.3" footer="0.3"/>
  <pageSetup scale="66" orientation="portrait" r:id="rId1"/>
  <headerFooter>
    <oddFooter>&amp;L&amp;F
&amp;A&amp;R&amp;P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CN178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L1" sqref="L1"/>
    </sheetView>
  </sheetViews>
  <sheetFormatPr defaultColWidth="9.140625" defaultRowHeight="12" x14ac:dyDescent="0.2"/>
  <cols>
    <col min="1" max="1" width="47.28515625" style="14" customWidth="1"/>
    <col min="2" max="2" width="6.7109375" style="422" hidden="1" customWidth="1"/>
    <col min="3" max="3" width="10.42578125" style="15" customWidth="1"/>
    <col min="4" max="4" width="28.7109375" style="15" bestFit="1" customWidth="1"/>
    <col min="5" max="5" width="13" style="37" customWidth="1"/>
    <col min="6" max="6" width="12.5703125" style="37" customWidth="1"/>
    <col min="7" max="7" width="13.28515625" style="37" customWidth="1"/>
    <col min="8" max="8" width="12.85546875" style="175" bestFit="1" customWidth="1"/>
    <col min="9" max="9" width="9.5703125" style="15" customWidth="1"/>
    <col min="10" max="10" width="12.85546875" style="37" bestFit="1" customWidth="1"/>
    <col min="11" max="11" width="83.42578125" style="181" bestFit="1" customWidth="1"/>
    <col min="12" max="12" width="18.85546875" style="15" bestFit="1" customWidth="1"/>
    <col min="13" max="16384" width="9.140625" style="15"/>
  </cols>
  <sheetData>
    <row r="1" spans="1:768" ht="12.75" x14ac:dyDescent="0.2">
      <c r="A1" s="14" t="s">
        <v>1686</v>
      </c>
      <c r="G1" s="38"/>
      <c r="L1" s="437"/>
    </row>
    <row r="2" spans="1:768" ht="24" x14ac:dyDescent="0.2">
      <c r="A2" s="134" t="s">
        <v>313</v>
      </c>
      <c r="B2" s="423"/>
      <c r="E2" s="47" t="s">
        <v>479</v>
      </c>
      <c r="F2" s="47" t="s">
        <v>473</v>
      </c>
      <c r="G2" s="47" t="s">
        <v>374</v>
      </c>
      <c r="H2" s="61" t="s">
        <v>2679</v>
      </c>
      <c r="I2" s="61" t="s">
        <v>475</v>
      </c>
      <c r="J2" s="47" t="s">
        <v>374</v>
      </c>
    </row>
    <row r="3" spans="1:768" ht="24" x14ac:dyDescent="0.2">
      <c r="A3" s="448" t="s">
        <v>488</v>
      </c>
      <c r="B3" s="448"/>
      <c r="C3" s="448"/>
      <c r="E3" s="449" t="s">
        <v>314</v>
      </c>
      <c r="F3" s="449"/>
      <c r="G3" s="449"/>
      <c r="H3" s="414" t="s">
        <v>364</v>
      </c>
      <c r="I3" s="379" t="s">
        <v>322</v>
      </c>
      <c r="J3" s="415" t="s">
        <v>323</v>
      </c>
    </row>
    <row r="4" spans="1:768" s="19" customFormat="1" ht="36" x14ac:dyDescent="0.2">
      <c r="A4" s="17" t="s">
        <v>17</v>
      </c>
      <c r="B4" s="424"/>
      <c r="C4" s="16" t="s">
        <v>316</v>
      </c>
      <c r="D4" s="16" t="s">
        <v>317</v>
      </c>
      <c r="E4" s="39" t="s">
        <v>2235</v>
      </c>
      <c r="F4" s="40" t="s">
        <v>318</v>
      </c>
      <c r="G4" s="39" t="s">
        <v>319</v>
      </c>
      <c r="H4" s="176" t="s">
        <v>320</v>
      </c>
      <c r="I4" s="18" t="s">
        <v>321</v>
      </c>
      <c r="J4" s="40" t="s">
        <v>324</v>
      </c>
      <c r="K4" s="189" t="s">
        <v>470</v>
      </c>
      <c r="L4" s="295" t="s">
        <v>469</v>
      </c>
    </row>
    <row r="5" spans="1:768" x14ac:dyDescent="0.2">
      <c r="A5" s="14" t="s">
        <v>2188</v>
      </c>
      <c r="C5" s="15" t="s">
        <v>2186</v>
      </c>
      <c r="D5" s="15" t="s">
        <v>2187</v>
      </c>
      <c r="E5" s="37">
        <f>IFERROR(VLOOKUP($C5,'3. 2024_2025 Adds PIVOT'!$I$6:$K$7,3,FALSE),0)</f>
        <v>1188266.46</v>
      </c>
      <c r="F5" s="37">
        <f>IFERROR(VLOOKUP(C5,'7. Delayed Unitization'!$F$4:$G$29,2,FALSE),0)</f>
        <v>0</v>
      </c>
      <c r="G5" s="37">
        <f>E5-F5</f>
        <v>1188266.46</v>
      </c>
      <c r="H5" s="178" t="s">
        <v>2189</v>
      </c>
      <c r="I5" s="23">
        <v>0.2</v>
      </c>
      <c r="J5" s="37">
        <f>ROUND(G5*I5, 0)</f>
        <v>237653</v>
      </c>
      <c r="K5" s="181" t="s">
        <v>2678</v>
      </c>
    </row>
    <row r="6" spans="1:768" x14ac:dyDescent="0.2">
      <c r="C6" s="15" t="s">
        <v>2624</v>
      </c>
      <c r="D6" s="15" t="s">
        <v>2552</v>
      </c>
      <c r="E6" s="37">
        <f>IFERROR(VLOOKUP($C6,'3. 2024_2025 Adds PIVOT'!$I$6:$K$7,3,FALSE),0)</f>
        <v>172768.15</v>
      </c>
      <c r="F6" s="37">
        <f>IFERROR(VLOOKUP(C6,'7. Delayed Unitization'!$F$4:$G$29,2,FALSE),0)</f>
        <v>0</v>
      </c>
      <c r="G6" s="37">
        <f>E6-F6</f>
        <v>172768.15</v>
      </c>
      <c r="H6" s="178" t="s">
        <v>2189</v>
      </c>
      <c r="I6" s="23">
        <v>0.2</v>
      </c>
      <c r="J6" s="37">
        <f>ROUND(G6*I6, 0)</f>
        <v>34554</v>
      </c>
      <c r="K6" s="181" t="s">
        <v>2678</v>
      </c>
    </row>
    <row r="7" spans="1:768" s="22" customFormat="1" x14ac:dyDescent="0.2">
      <c r="A7" s="21" t="s">
        <v>2635</v>
      </c>
      <c r="B7" s="425" t="str">
        <f>LEFT(A7,3)</f>
        <v>303</v>
      </c>
      <c r="E7" s="42">
        <f>SUM(E5:E6)</f>
        <v>1361034.6099999999</v>
      </c>
      <c r="F7" s="42">
        <f t="shared" ref="F7:J7" si="0">SUM(F5:F6)</f>
        <v>0</v>
      </c>
      <c r="G7" s="42">
        <f t="shared" si="0"/>
        <v>1361034.6099999999</v>
      </c>
      <c r="H7" s="42"/>
      <c r="I7" s="42"/>
      <c r="J7" s="42">
        <f t="shared" si="0"/>
        <v>272207</v>
      </c>
      <c r="K7" s="182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</row>
    <row r="8" spans="1:768" x14ac:dyDescent="0.2">
      <c r="A8" s="14" t="s">
        <v>1687</v>
      </c>
      <c r="C8" s="15" t="s">
        <v>685</v>
      </c>
      <c r="D8" s="15" t="s">
        <v>1684</v>
      </c>
      <c r="E8" s="37">
        <f>IFERROR(VLOOKUP($C8,'3. 2024_2025 Adds PIVOT'!$I$9:$K$9,3,FALSE),0)</f>
        <v>15057.25</v>
      </c>
      <c r="F8" s="37">
        <f>IFERROR(VLOOKUP(C8,'7. Delayed Unitization'!$F$4:$G$29,2,FALSE),0)</f>
        <v>0</v>
      </c>
      <c r="G8" s="37">
        <f>E8-F8</f>
        <v>15057.25</v>
      </c>
      <c r="H8" s="178" t="s">
        <v>2016</v>
      </c>
      <c r="I8" s="23">
        <f>VLOOKUP($H8,'6. PP Depr Rate'!$F$6:$I$175,4,FALSE)</f>
        <v>1.04E-2</v>
      </c>
      <c r="J8" s="37">
        <f>ROUND(G8*I8, 0)</f>
        <v>157</v>
      </c>
      <c r="L8" s="15" t="str">
        <f>IFERROR(VLOOKUP(C8,'Projects FERCs'!$A$8:$D$291,4,FALSE),0)</f>
        <v>G374</v>
      </c>
    </row>
    <row r="9" spans="1:768" s="22" customFormat="1" x14ac:dyDescent="0.2">
      <c r="A9" s="21" t="s">
        <v>1712</v>
      </c>
      <c r="B9" s="425" t="str">
        <f>LEFT(A9,3)</f>
        <v>374</v>
      </c>
      <c r="E9" s="42">
        <f>SUM(E8:E8)</f>
        <v>15057.25</v>
      </c>
      <c r="F9" s="42">
        <f t="shared" ref="F9:J9" si="1">SUM(F8:F8)</f>
        <v>0</v>
      </c>
      <c r="G9" s="42">
        <f t="shared" si="1"/>
        <v>15057.25</v>
      </c>
      <c r="H9" s="42"/>
      <c r="I9" s="42"/>
      <c r="J9" s="42">
        <f t="shared" si="1"/>
        <v>157</v>
      </c>
      <c r="K9" s="182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</row>
    <row r="10" spans="1:768" x14ac:dyDescent="0.2">
      <c r="A10" s="14" t="s">
        <v>2636</v>
      </c>
      <c r="C10" s="15" t="s">
        <v>957</v>
      </c>
      <c r="D10" s="15" t="s">
        <v>958</v>
      </c>
      <c r="E10" s="37">
        <f>IFERROR(VLOOKUP($C10,'3. 2024_2025 Adds PIVOT'!$I$11:$K$11,3,FALSE),0)</f>
        <v>25796.6</v>
      </c>
      <c r="F10" s="37">
        <v>0</v>
      </c>
      <c r="G10" s="37">
        <f>E10-F10</f>
        <v>25796.6</v>
      </c>
      <c r="H10" s="178" t="s">
        <v>2638</v>
      </c>
      <c r="I10" s="23">
        <f>VLOOKUP($H10,'6. PP Depr Rate'!$F$6:$I$175,4,FALSE)</f>
        <v>1.9199999999999998E-2</v>
      </c>
      <c r="J10" s="37">
        <f>ROUND(G10*I10, 0)</f>
        <v>495</v>
      </c>
    </row>
    <row r="11" spans="1:768" s="22" customFormat="1" x14ac:dyDescent="0.2">
      <c r="A11" s="21" t="s">
        <v>2637</v>
      </c>
      <c r="B11" s="425" t="str">
        <f>LEFT(A11,3)</f>
        <v>375</v>
      </c>
      <c r="E11" s="42">
        <f>SUM(E10:E10)</f>
        <v>25796.6</v>
      </c>
      <c r="F11" s="42">
        <f t="shared" ref="F11:J11" si="2">SUM(F10:F10)</f>
        <v>0</v>
      </c>
      <c r="G11" s="42">
        <f t="shared" si="2"/>
        <v>25796.6</v>
      </c>
      <c r="H11" s="42"/>
      <c r="I11" s="42"/>
      <c r="J11" s="42">
        <f t="shared" si="2"/>
        <v>495</v>
      </c>
      <c r="K11" s="182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</row>
    <row r="12" spans="1:768" x14ac:dyDescent="0.2">
      <c r="A12" s="14" t="s">
        <v>1688</v>
      </c>
      <c r="C12" s="15" t="s">
        <v>1199</v>
      </c>
      <c r="D12" s="15" t="s">
        <v>1200</v>
      </c>
      <c r="E12" s="37">
        <f>IFERROR(VLOOKUP($C12,'3. 2024_2025 Adds PIVOT'!$I$13:$K$42,3,FALSE),0)</f>
        <v>164453.46000000002</v>
      </c>
      <c r="F12" s="37">
        <f>IFERROR(VLOOKUP(C12,'7. Delayed Unitization'!$F$4:$G$29,2,FALSE),0)</f>
        <v>0</v>
      </c>
      <c r="G12" s="37">
        <f t="shared" ref="G12:G41" si="3">E12-F12</f>
        <v>164453.46000000002</v>
      </c>
      <c r="H12" s="177" t="s">
        <v>516</v>
      </c>
      <c r="I12" s="23">
        <f>VLOOKUP($H12,'6. PP Depr Rate'!$F$6:$I$175,4,FALSE)</f>
        <v>2.0899999999999998E-2</v>
      </c>
      <c r="J12" s="37">
        <f t="shared" ref="J12:J41" si="4">ROUND(G12*I12, 0)</f>
        <v>3437</v>
      </c>
      <c r="L12" s="15" t="str">
        <f>IFERROR(VLOOKUP(C12,'Projects FERCs'!$A$8:$D$291,4,FALSE),0)</f>
        <v>G376</v>
      </c>
    </row>
    <row r="13" spans="1:768" x14ac:dyDescent="0.2">
      <c r="C13" s="15" t="s">
        <v>752</v>
      </c>
      <c r="D13" s="15" t="s">
        <v>753</v>
      </c>
      <c r="E13" s="37">
        <f>IFERROR(VLOOKUP($C13,'3. 2024_2025 Adds PIVOT'!$I$13:$K$42,3,FALSE),0)</f>
        <v>851472.3900000006</v>
      </c>
      <c r="F13" s="37">
        <f>IFERROR(VLOOKUP(C13,'7. Delayed Unitization'!$F$4:$G$29,2,FALSE),0)</f>
        <v>20575.220000000005</v>
      </c>
      <c r="G13" s="37">
        <f t="shared" si="3"/>
        <v>830897.17000000062</v>
      </c>
      <c r="H13" s="177" t="s">
        <v>516</v>
      </c>
      <c r="I13" s="23">
        <f>VLOOKUP($H13,'6. PP Depr Rate'!$F$6:$I$175,4,FALSE)</f>
        <v>2.0899999999999998E-2</v>
      </c>
      <c r="J13" s="37">
        <f t="shared" si="4"/>
        <v>17366</v>
      </c>
      <c r="L13" s="15" t="str">
        <f>IFERROR(VLOOKUP(C13,'Projects FERCs'!$A$8:$D$291,4,FALSE),0)</f>
        <v>G376</v>
      </c>
    </row>
    <row r="14" spans="1:768" x14ac:dyDescent="0.2">
      <c r="C14" s="15" t="s">
        <v>900</v>
      </c>
      <c r="D14" s="15" t="s">
        <v>901</v>
      </c>
      <c r="E14" s="37">
        <f>IFERROR(VLOOKUP($C14,'3. 2024_2025 Adds PIVOT'!$I$13:$K$42,3,FALSE),0)</f>
        <v>2364981.4500000007</v>
      </c>
      <c r="F14" s="37">
        <f>IFERROR(VLOOKUP(C14,'7. Delayed Unitization'!$F$4:$G$29,2,FALSE),0)</f>
        <v>146176.06</v>
      </c>
      <c r="G14" s="37">
        <f t="shared" si="3"/>
        <v>2218805.3900000006</v>
      </c>
      <c r="H14" s="177" t="s">
        <v>516</v>
      </c>
      <c r="I14" s="23">
        <f>VLOOKUP($H14,'6. PP Depr Rate'!$F$6:$I$175,4,FALSE)</f>
        <v>2.0899999999999998E-2</v>
      </c>
      <c r="J14" s="37">
        <f t="shared" si="4"/>
        <v>46373</v>
      </c>
      <c r="L14" s="15" t="str">
        <f>IFERROR(VLOOKUP(C14,'Projects FERCs'!$A$8:$D$291,4,FALSE),0)</f>
        <v>G376</v>
      </c>
    </row>
    <row r="15" spans="1:768" x14ac:dyDescent="0.2">
      <c r="C15" s="15" t="s">
        <v>888</v>
      </c>
      <c r="D15" s="15" t="s">
        <v>889</v>
      </c>
      <c r="E15" s="37">
        <f>IFERROR(VLOOKUP($C15,'3. 2024_2025 Adds PIVOT'!$I$13:$K$42,3,FALSE),0)</f>
        <v>127524.55999999997</v>
      </c>
      <c r="F15" s="37">
        <f>IFERROR(VLOOKUP(C15,'7. Delayed Unitization'!$F$4:$G$29,2,FALSE),0)</f>
        <v>0</v>
      </c>
      <c r="G15" s="37">
        <f t="shared" si="3"/>
        <v>127524.55999999997</v>
      </c>
      <c r="H15" s="177" t="s">
        <v>516</v>
      </c>
      <c r="I15" s="23">
        <f>VLOOKUP($H15,'6. PP Depr Rate'!$F$6:$I$175,4,FALSE)</f>
        <v>2.0899999999999998E-2</v>
      </c>
      <c r="J15" s="37">
        <f t="shared" si="4"/>
        <v>2665</v>
      </c>
      <c r="L15" s="15" t="str">
        <f>IFERROR(VLOOKUP(C15,'Projects FERCs'!$A$8:$D$291,4,FALSE),0)</f>
        <v>G376</v>
      </c>
    </row>
    <row r="16" spans="1:768" x14ac:dyDescent="0.2">
      <c r="C16" s="15" t="s">
        <v>943</v>
      </c>
      <c r="D16" s="15" t="s">
        <v>944</v>
      </c>
      <c r="E16" s="37">
        <f>IFERROR(VLOOKUP($C16,'3. 2024_2025 Adds PIVOT'!$I$13:$K$42,3,FALSE),0)</f>
        <v>860942.91999999934</v>
      </c>
      <c r="F16" s="37">
        <f>IFERROR(VLOOKUP(C16,'7. Delayed Unitization'!$F$4:$G$29,2,FALSE),0)</f>
        <v>6708.43</v>
      </c>
      <c r="G16" s="37">
        <f t="shared" si="3"/>
        <v>854234.48999999929</v>
      </c>
      <c r="H16" s="177" t="s">
        <v>516</v>
      </c>
      <c r="I16" s="23">
        <f>VLOOKUP($H16,'6. PP Depr Rate'!$F$6:$I$175,4,FALSE)</f>
        <v>2.0899999999999998E-2</v>
      </c>
      <c r="J16" s="37">
        <f t="shared" si="4"/>
        <v>17854</v>
      </c>
      <c r="L16" s="15" t="str">
        <f>IFERROR(VLOOKUP(C16,'Projects FERCs'!$A$8:$D$291,4,FALSE),0)</f>
        <v>G376</v>
      </c>
    </row>
    <row r="17" spans="3:12" x14ac:dyDescent="0.2">
      <c r="C17" s="15" t="s">
        <v>894</v>
      </c>
      <c r="D17" s="15" t="s">
        <v>895</v>
      </c>
      <c r="E17" s="37">
        <f>IFERROR(VLOOKUP($C17,'3. 2024_2025 Adds PIVOT'!$I$13:$K$42,3,FALSE),0)</f>
        <v>890252.50000000012</v>
      </c>
      <c r="F17" s="37">
        <f>IFERROR(VLOOKUP(C17,'7. Delayed Unitization'!$F$4:$G$29,2,FALSE),0)</f>
        <v>184.34</v>
      </c>
      <c r="G17" s="37">
        <f t="shared" si="3"/>
        <v>890068.16000000015</v>
      </c>
      <c r="H17" s="177" t="s">
        <v>516</v>
      </c>
      <c r="I17" s="23">
        <f>VLOOKUP($H17,'6. PP Depr Rate'!$F$6:$I$175,4,FALSE)</f>
        <v>2.0899999999999998E-2</v>
      </c>
      <c r="J17" s="37">
        <f t="shared" si="4"/>
        <v>18602</v>
      </c>
      <c r="L17" s="15" t="str">
        <f>IFERROR(VLOOKUP(C17,'Projects FERCs'!$A$8:$D$291,4,FALSE),0)</f>
        <v>G376</v>
      </c>
    </row>
    <row r="18" spans="3:12" x14ac:dyDescent="0.2">
      <c r="C18" s="15" t="s">
        <v>846</v>
      </c>
      <c r="D18" s="15" t="s">
        <v>847</v>
      </c>
      <c r="E18" s="37">
        <f>IFERROR(VLOOKUP($C18,'3. 2024_2025 Adds PIVOT'!$I$13:$K$42,3,FALSE),0)</f>
        <v>334374.21000000008</v>
      </c>
      <c r="F18" s="37">
        <f>IFERROR(VLOOKUP(C18,'7. Delayed Unitization'!$F$4:$G$29,2,FALSE),0)</f>
        <v>6497.6099999999988</v>
      </c>
      <c r="G18" s="37">
        <f t="shared" si="3"/>
        <v>327876.60000000009</v>
      </c>
      <c r="H18" s="177" t="s">
        <v>516</v>
      </c>
      <c r="I18" s="23">
        <f>VLOOKUP($H18,'6. PP Depr Rate'!$F$6:$I$175,4,FALSE)</f>
        <v>2.0899999999999998E-2</v>
      </c>
      <c r="J18" s="37">
        <f t="shared" si="4"/>
        <v>6853</v>
      </c>
      <c r="L18" s="15" t="str">
        <f>IFERROR(VLOOKUP(C18,'Projects FERCs'!$A$8:$D$291,4,FALSE),0)</f>
        <v>G376</v>
      </c>
    </row>
    <row r="19" spans="3:12" x14ac:dyDescent="0.2">
      <c r="C19" s="15" t="s">
        <v>1127</v>
      </c>
      <c r="D19" s="15" t="s">
        <v>1128</v>
      </c>
      <c r="E19" s="37">
        <f>IFERROR(VLOOKUP($C19,'3. 2024_2025 Adds PIVOT'!$I$13:$K$42,3,FALSE),0)</f>
        <v>104676.21</v>
      </c>
      <c r="F19" s="37">
        <f>IFERROR(VLOOKUP(C19,'7. Delayed Unitization'!$F$4:$G$29,2,FALSE),0)</f>
        <v>2007.39</v>
      </c>
      <c r="G19" s="37">
        <f t="shared" si="3"/>
        <v>102668.82</v>
      </c>
      <c r="H19" s="177" t="s">
        <v>516</v>
      </c>
      <c r="I19" s="23">
        <f>VLOOKUP($H19,'6. PP Depr Rate'!$F$6:$I$175,4,FALSE)</f>
        <v>2.0899999999999998E-2</v>
      </c>
      <c r="J19" s="37">
        <f t="shared" si="4"/>
        <v>2146</v>
      </c>
      <c r="L19" s="15" t="str">
        <f>IFERROR(VLOOKUP(C19,'Projects FERCs'!$A$8:$D$291,4,FALSE),0)</f>
        <v>G376</v>
      </c>
    </row>
    <row r="20" spans="3:12" x14ac:dyDescent="0.2">
      <c r="C20" s="15" t="s">
        <v>754</v>
      </c>
      <c r="D20" s="15" t="s">
        <v>755</v>
      </c>
      <c r="E20" s="37">
        <f>IFERROR(VLOOKUP($C20,'3. 2024_2025 Adds PIVOT'!$I$13:$K$42,3,FALSE),0)</f>
        <v>-146349</v>
      </c>
      <c r="F20" s="37">
        <f>IFERROR(VLOOKUP(C20,'7. Delayed Unitization'!$F$4:$G$29,2,FALSE),0)</f>
        <v>0</v>
      </c>
      <c r="G20" s="37">
        <f t="shared" si="3"/>
        <v>-146349</v>
      </c>
      <c r="H20" s="177" t="s">
        <v>516</v>
      </c>
      <c r="I20" s="23">
        <f>VLOOKUP($H20,'6. PP Depr Rate'!$F$6:$I$175,4,FALSE)</f>
        <v>2.0899999999999998E-2</v>
      </c>
      <c r="J20" s="37">
        <f t="shared" si="4"/>
        <v>-3059</v>
      </c>
      <c r="L20" s="15" t="str">
        <f>IFERROR(VLOOKUP(C20,'Projects FERCs'!$A$8:$D$291,4,FALSE),0)</f>
        <v>G376</v>
      </c>
    </row>
    <row r="21" spans="3:12" x14ac:dyDescent="0.2">
      <c r="C21" s="15" t="s">
        <v>1131</v>
      </c>
      <c r="D21" s="15" t="s">
        <v>1132</v>
      </c>
      <c r="E21" s="37">
        <f>IFERROR(VLOOKUP($C21,'3. 2024_2025 Adds PIVOT'!$I$13:$K$42,3,FALSE),0)</f>
        <v>-5484</v>
      </c>
      <c r="F21" s="37">
        <f>IFERROR(VLOOKUP(C21,'7. Delayed Unitization'!$F$4:$G$29,2,FALSE),0)</f>
        <v>0</v>
      </c>
      <c r="G21" s="37">
        <f t="shared" si="3"/>
        <v>-5484</v>
      </c>
      <c r="H21" s="177" t="s">
        <v>516</v>
      </c>
      <c r="I21" s="23">
        <f>VLOOKUP($H21,'6. PP Depr Rate'!$F$6:$I$175,4,FALSE)</f>
        <v>2.0899999999999998E-2</v>
      </c>
      <c r="J21" s="37">
        <f t="shared" si="4"/>
        <v>-115</v>
      </c>
      <c r="L21" s="15" t="str">
        <f>IFERROR(VLOOKUP(C21,'Projects FERCs'!$A$8:$D$291,4,FALSE),0)</f>
        <v>G376</v>
      </c>
    </row>
    <row r="22" spans="3:12" x14ac:dyDescent="0.2">
      <c r="C22" s="15" t="s">
        <v>861</v>
      </c>
      <c r="D22" s="15" t="s">
        <v>862</v>
      </c>
      <c r="E22" s="37">
        <f>IFERROR(VLOOKUP($C22,'3. 2024_2025 Adds PIVOT'!$I$13:$K$42,3,FALSE),0)</f>
        <v>-381.68000000000023</v>
      </c>
      <c r="F22" s="37">
        <f>IFERROR(VLOOKUP(C22,'7. Delayed Unitization'!$F$4:$G$29,2,FALSE),0)</f>
        <v>0</v>
      </c>
      <c r="G22" s="37">
        <f t="shared" si="3"/>
        <v>-381.68000000000023</v>
      </c>
      <c r="H22" s="177" t="s">
        <v>516</v>
      </c>
      <c r="I22" s="23">
        <f>VLOOKUP($H22,'6. PP Depr Rate'!$F$6:$I$175,4,FALSE)</f>
        <v>2.0899999999999998E-2</v>
      </c>
      <c r="J22" s="37">
        <f t="shared" si="4"/>
        <v>-8</v>
      </c>
      <c r="L22" s="15" t="str">
        <f>IFERROR(VLOOKUP(C22,'Projects FERCs'!$A$8:$D$291,4,FALSE),0)</f>
        <v>G378</v>
      </c>
    </row>
    <row r="23" spans="3:12" x14ac:dyDescent="0.2">
      <c r="C23" s="15" t="s">
        <v>883</v>
      </c>
      <c r="D23" s="15" t="s">
        <v>884</v>
      </c>
      <c r="E23" s="43">
        <f>IFERROR(VLOOKUP($C23,'3. 2024_2025 Adds PIVOT'!$I$13:$K$42,3,FALSE),0)</f>
        <v>71467.31</v>
      </c>
      <c r="F23" s="43">
        <f>IFERROR(VLOOKUP(C23,'7. Delayed Unitization'!$F$4:$G$29,2,FALSE),0)</f>
        <v>0</v>
      </c>
      <c r="G23" s="43">
        <f t="shared" si="3"/>
        <v>71467.31</v>
      </c>
      <c r="H23" s="177" t="s">
        <v>516</v>
      </c>
      <c r="I23" s="23">
        <f>VLOOKUP($H23,'6. PP Depr Rate'!$F$6:$I$175,4,FALSE)</f>
        <v>2.0899999999999998E-2</v>
      </c>
      <c r="J23" s="43">
        <f t="shared" si="4"/>
        <v>1494</v>
      </c>
      <c r="L23" s="15" t="str">
        <f>IFERROR(VLOOKUP(C23,'Projects FERCs'!$A$8:$D$291,4,FALSE),0)</f>
        <v>G387</v>
      </c>
    </row>
    <row r="24" spans="3:12" x14ac:dyDescent="0.2">
      <c r="C24" s="15" t="s">
        <v>985</v>
      </c>
      <c r="D24" s="15" t="s">
        <v>986</v>
      </c>
      <c r="E24" s="37">
        <f>IFERROR(VLOOKUP($C24,'3. 2024_2025 Adds PIVOT'!$I$13:$K$42,3,FALSE),0)</f>
        <v>56970.240000000005</v>
      </c>
      <c r="F24" s="37">
        <f>IFERROR(VLOOKUP(C24,'7. Delayed Unitization'!$F$4:$G$29,2,FALSE),0)</f>
        <v>0</v>
      </c>
      <c r="G24" s="37">
        <f t="shared" si="3"/>
        <v>56970.240000000005</v>
      </c>
      <c r="H24" s="177" t="s">
        <v>516</v>
      </c>
      <c r="I24" s="23">
        <f>VLOOKUP($H24,'6. PP Depr Rate'!$F$6:$I$175,4,FALSE)</f>
        <v>2.0899999999999998E-2</v>
      </c>
      <c r="J24" s="37">
        <f t="shared" si="4"/>
        <v>1191</v>
      </c>
      <c r="L24" s="15" t="str">
        <f>IFERROR(VLOOKUP(C24,'Projects FERCs'!$A$8:$D$291,4,FALSE),0)</f>
        <v>G387</v>
      </c>
    </row>
    <row r="25" spans="3:12" x14ac:dyDescent="0.2">
      <c r="C25" s="15" t="s">
        <v>1157</v>
      </c>
      <c r="D25" s="15" t="s">
        <v>1158</v>
      </c>
      <c r="E25" s="37">
        <f>IFERROR(VLOOKUP($C25,'3. 2024_2025 Adds PIVOT'!$I$13:$K$42,3,FALSE),0)</f>
        <v>60231.8</v>
      </c>
      <c r="F25" s="37">
        <f>IFERROR(VLOOKUP(C25,'7. Delayed Unitization'!$F$4:$G$29,2,FALSE),0)</f>
        <v>0</v>
      </c>
      <c r="G25" s="37">
        <f t="shared" si="3"/>
        <v>60231.8</v>
      </c>
      <c r="H25" s="177" t="s">
        <v>516</v>
      </c>
      <c r="I25" s="23">
        <f>VLOOKUP($H25,'6. PP Depr Rate'!$F$6:$I$175,4,FALSE)</f>
        <v>2.0899999999999998E-2</v>
      </c>
      <c r="J25" s="37">
        <f t="shared" si="4"/>
        <v>1259</v>
      </c>
      <c r="L25" s="15" t="str">
        <f>IFERROR(VLOOKUP(C25,'Projects FERCs'!$A$8:$D$291,4,FALSE),0)</f>
        <v>G387</v>
      </c>
    </row>
    <row r="26" spans="3:12" x14ac:dyDescent="0.2">
      <c r="C26" s="15" t="s">
        <v>1227</v>
      </c>
      <c r="D26" s="15" t="s">
        <v>1228</v>
      </c>
      <c r="E26" s="37">
        <f>IFERROR(VLOOKUP($C26,'3. 2024_2025 Adds PIVOT'!$I$13:$K$42,3,FALSE),0)</f>
        <v>206640.12999999998</v>
      </c>
      <c r="F26" s="37">
        <f>IFERROR(VLOOKUP(C26,'7. Delayed Unitization'!$F$4:$G$29,2,FALSE),0)</f>
        <v>0</v>
      </c>
      <c r="G26" s="37">
        <f t="shared" si="3"/>
        <v>206640.12999999998</v>
      </c>
      <c r="H26" s="177" t="s">
        <v>516</v>
      </c>
      <c r="I26" s="23">
        <f>VLOOKUP($H26,'6. PP Depr Rate'!$F$6:$I$175,4,FALSE)</f>
        <v>2.0899999999999998E-2</v>
      </c>
      <c r="J26" s="37">
        <f t="shared" si="4"/>
        <v>4319</v>
      </c>
      <c r="L26" s="15" t="str">
        <f>IFERROR(VLOOKUP(C26,'Projects FERCs'!$A$8:$D$291,4,FALSE),0)</f>
        <v>G387</v>
      </c>
    </row>
    <row r="27" spans="3:12" x14ac:dyDescent="0.2">
      <c r="C27" s="15" t="s">
        <v>903</v>
      </c>
      <c r="D27" s="15" t="s">
        <v>904</v>
      </c>
      <c r="E27" s="37">
        <f>IFERROR(VLOOKUP($C27,'3. 2024_2025 Adds PIVOT'!$I$13:$K$42,3,FALSE),0)</f>
        <v>2510.0299999999984</v>
      </c>
      <c r="F27" s="37">
        <f>IFERROR(VLOOKUP(C27,'7. Delayed Unitization'!$F$4:$G$29,2,FALSE),0)</f>
        <v>0</v>
      </c>
      <c r="G27" s="37">
        <f t="shared" si="3"/>
        <v>2510.0299999999984</v>
      </c>
      <c r="H27" s="177" t="s">
        <v>516</v>
      </c>
      <c r="I27" s="23">
        <f>VLOOKUP($H27,'6. PP Depr Rate'!$F$6:$I$175,4,FALSE)</f>
        <v>2.0899999999999998E-2</v>
      </c>
      <c r="J27" s="37">
        <f t="shared" si="4"/>
        <v>52</v>
      </c>
      <c r="L27" s="15" t="str">
        <f>IFERROR(VLOOKUP(C27,'Projects FERCs'!$A$8:$D$291,4,FALSE),0)</f>
        <v>G376</v>
      </c>
    </row>
    <row r="28" spans="3:12" x14ac:dyDescent="0.2">
      <c r="C28" s="15" t="s">
        <v>1201</v>
      </c>
      <c r="D28" s="15" t="s">
        <v>1202</v>
      </c>
      <c r="E28" s="37">
        <f>IFERROR(VLOOKUP($C28,'3. 2024_2025 Adds PIVOT'!$I$13:$K$42,3,FALSE),0)</f>
        <v>-22740</v>
      </c>
      <c r="F28" s="37">
        <f>IFERROR(VLOOKUP(C28,'7. Delayed Unitization'!$F$4:$G$29,2,FALSE),0)</f>
        <v>0</v>
      </c>
      <c r="G28" s="37">
        <f t="shared" si="3"/>
        <v>-22740</v>
      </c>
      <c r="H28" s="177" t="s">
        <v>516</v>
      </c>
      <c r="I28" s="23">
        <f>VLOOKUP($H28,'6. PP Depr Rate'!$F$6:$I$175,4,FALSE)</f>
        <v>2.0899999999999998E-2</v>
      </c>
      <c r="J28" s="37">
        <f t="shared" si="4"/>
        <v>-475</v>
      </c>
      <c r="L28" s="15" t="str">
        <f>IFERROR(VLOOKUP(C28,'Projects FERCs'!$A$8:$D$291,4,FALSE),0)</f>
        <v>G376</v>
      </c>
    </row>
    <row r="29" spans="3:12" x14ac:dyDescent="0.2">
      <c r="C29" s="15" t="s">
        <v>945</v>
      </c>
      <c r="D29" s="15" t="s">
        <v>946</v>
      </c>
      <c r="E29" s="37">
        <f>IFERROR(VLOOKUP($C29,'3. 2024_2025 Adds PIVOT'!$I$13:$K$42,3,FALSE),0)</f>
        <v>-27776</v>
      </c>
      <c r="F29" s="37">
        <f>IFERROR(VLOOKUP(C29,'7. Delayed Unitization'!$F$4:$G$29,2,FALSE),0)</f>
        <v>0</v>
      </c>
      <c r="G29" s="37">
        <f t="shared" si="3"/>
        <v>-27776</v>
      </c>
      <c r="H29" s="177" t="s">
        <v>516</v>
      </c>
      <c r="I29" s="23">
        <f>VLOOKUP($H29,'6. PP Depr Rate'!$F$6:$I$175,4,FALSE)</f>
        <v>2.0899999999999998E-2</v>
      </c>
      <c r="J29" s="37">
        <f t="shared" si="4"/>
        <v>-581</v>
      </c>
      <c r="L29" s="15" t="str">
        <f>IFERROR(VLOOKUP(C29,'Projects FERCs'!$A$8:$D$291,4,FALSE),0)</f>
        <v>G376</v>
      </c>
    </row>
    <row r="30" spans="3:12" x14ac:dyDescent="0.2">
      <c r="C30" s="15" t="s">
        <v>957</v>
      </c>
      <c r="D30" s="15" t="s">
        <v>958</v>
      </c>
      <c r="E30" s="37">
        <f>IFERROR(VLOOKUP($C30,'3. 2024_2025 Adds PIVOT'!$I$13:$K$42,3,FALSE),0)</f>
        <v>-2124.5800000000008</v>
      </c>
      <c r="F30" s="37">
        <f>IFERROR(VLOOKUP(C30,'7. Delayed Unitization'!$F$4:$G$29,2,FALSE),0)</f>
        <v>723.03</v>
      </c>
      <c r="G30" s="37">
        <f t="shared" si="3"/>
        <v>-2847.6100000000006</v>
      </c>
      <c r="H30" s="177" t="s">
        <v>516</v>
      </c>
      <c r="I30" s="23">
        <f>VLOOKUP($H30,'6. PP Depr Rate'!$F$6:$I$175,4,FALSE)</f>
        <v>2.0899999999999998E-2</v>
      </c>
      <c r="J30" s="37">
        <f t="shared" si="4"/>
        <v>-60</v>
      </c>
      <c r="L30" s="15" t="str">
        <f>IFERROR(VLOOKUP(C30,'Projects FERCs'!$A$8:$D$291,4,FALSE),0)</f>
        <v>G378</v>
      </c>
    </row>
    <row r="31" spans="3:12" x14ac:dyDescent="0.2">
      <c r="C31" s="15" t="s">
        <v>1229</v>
      </c>
      <c r="D31" s="15" t="s">
        <v>1230</v>
      </c>
      <c r="E31" s="43">
        <f>IFERROR(VLOOKUP($C31,'3. 2024_2025 Adds PIVOT'!$I$13:$K$42,3,FALSE),0)</f>
        <v>112045.54999999997</v>
      </c>
      <c r="F31" s="43">
        <f>IFERROR(VLOOKUP(C31,'7. Delayed Unitization'!$F$4:$G$29,2,FALSE),0)</f>
        <v>6510.87</v>
      </c>
      <c r="G31" s="43">
        <f t="shared" si="3"/>
        <v>105534.67999999998</v>
      </c>
      <c r="H31" s="177" t="s">
        <v>516</v>
      </c>
      <c r="I31" s="23">
        <f>VLOOKUP($H31,'6. PP Depr Rate'!$F$6:$I$175,4,FALSE)</f>
        <v>2.0899999999999998E-2</v>
      </c>
      <c r="J31" s="43">
        <f t="shared" si="4"/>
        <v>2206</v>
      </c>
      <c r="L31" s="15" t="str">
        <f>IFERROR(VLOOKUP(C31,'Projects FERCs'!$A$8:$D$291,4,FALSE),0)</f>
        <v>G376</v>
      </c>
    </row>
    <row r="32" spans="3:12" x14ac:dyDescent="0.2">
      <c r="C32" s="15" t="s">
        <v>1051</v>
      </c>
      <c r="D32" s="15" t="s">
        <v>1052</v>
      </c>
      <c r="E32" s="37">
        <f>IFERROR(VLOOKUP($C32,'3. 2024_2025 Adds PIVOT'!$I$13:$K$42,3,FALSE),0)</f>
        <v>117141.43000000002</v>
      </c>
      <c r="F32" s="37">
        <f>IFERROR(VLOOKUP(C32,'7. Delayed Unitization'!$F$4:$G$29,2,FALSE),0)</f>
        <v>0</v>
      </c>
      <c r="G32" s="37">
        <f t="shared" si="3"/>
        <v>117141.43000000002</v>
      </c>
      <c r="H32" s="177" t="s">
        <v>516</v>
      </c>
      <c r="I32" s="23">
        <f>VLOOKUP($H32,'6. PP Depr Rate'!$F$6:$I$175,4,FALSE)</f>
        <v>2.0899999999999998E-2</v>
      </c>
      <c r="J32" s="37">
        <f t="shared" si="4"/>
        <v>2448</v>
      </c>
    </row>
    <row r="33" spans="1:768" x14ac:dyDescent="0.2">
      <c r="C33" s="15" t="s">
        <v>807</v>
      </c>
      <c r="D33" s="15" t="s">
        <v>808</v>
      </c>
      <c r="E33" s="37">
        <f>IFERROR(VLOOKUP($C33,'3. 2024_2025 Adds PIVOT'!$I$13:$K$42,3,FALSE),0)</f>
        <v>119681.19000000002</v>
      </c>
      <c r="F33" s="37">
        <f>IFERROR(VLOOKUP(C33,'7. Delayed Unitization'!$F$4:$G$29,2,FALSE),0)</f>
        <v>33770.18</v>
      </c>
      <c r="G33" s="37">
        <f t="shared" si="3"/>
        <v>85911.010000000009</v>
      </c>
      <c r="H33" s="177" t="s">
        <v>516</v>
      </c>
      <c r="I33" s="23">
        <f>VLOOKUP($H33,'6. PP Depr Rate'!$F$6:$I$175,4,FALSE)</f>
        <v>2.0899999999999998E-2</v>
      </c>
      <c r="J33" s="37">
        <f t="shared" si="4"/>
        <v>1796</v>
      </c>
    </row>
    <row r="34" spans="1:768" x14ac:dyDescent="0.2">
      <c r="C34" s="15" t="s">
        <v>892</v>
      </c>
      <c r="D34" s="15" t="s">
        <v>893</v>
      </c>
      <c r="E34" s="43">
        <f>IFERROR(VLOOKUP($C34,'3. 2024_2025 Adds PIVOT'!$I$13:$K$42,3,FALSE),0)</f>
        <v>2341150.62</v>
      </c>
      <c r="F34" s="43">
        <f>IFERROR(VLOOKUP(C34,'7. Delayed Unitization'!$F$4:$G$29,2,FALSE),0)</f>
        <v>0</v>
      </c>
      <c r="G34" s="43">
        <f t="shared" si="3"/>
        <v>2341150.62</v>
      </c>
      <c r="H34" s="177" t="s">
        <v>516</v>
      </c>
      <c r="I34" s="23">
        <f>VLOOKUP($H34,'6. PP Depr Rate'!$F$6:$I$175,4,FALSE)</f>
        <v>2.0899999999999998E-2</v>
      </c>
      <c r="J34" s="43">
        <f t="shared" si="4"/>
        <v>48930</v>
      </c>
    </row>
    <row r="35" spans="1:768" x14ac:dyDescent="0.2">
      <c r="C35" s="15" t="s">
        <v>1085</v>
      </c>
      <c r="D35" s="15" t="s">
        <v>1086</v>
      </c>
      <c r="E35" s="37">
        <f>IFERROR(VLOOKUP($C35,'3. 2024_2025 Adds PIVOT'!$I$13:$K$42,3,FALSE),0)</f>
        <v>19126.309999999998</v>
      </c>
      <c r="F35" s="37">
        <f>IFERROR(VLOOKUP(C35,'7. Delayed Unitization'!$F$4:$G$29,2,FALSE),0)</f>
        <v>0</v>
      </c>
      <c r="G35" s="37">
        <f t="shared" si="3"/>
        <v>19126.309999999998</v>
      </c>
      <c r="H35" s="177" t="s">
        <v>516</v>
      </c>
      <c r="I35" s="23">
        <f>VLOOKUP($H35,'6. PP Depr Rate'!$F$6:$I$175,4,FALSE)</f>
        <v>2.0899999999999998E-2</v>
      </c>
      <c r="J35" s="37">
        <f t="shared" si="4"/>
        <v>400</v>
      </c>
    </row>
    <row r="36" spans="1:768" x14ac:dyDescent="0.2">
      <c r="C36" s="15" t="s">
        <v>803</v>
      </c>
      <c r="D36" s="15" t="s">
        <v>804</v>
      </c>
      <c r="E36" s="37">
        <f>IFERROR(VLOOKUP($C36,'3. 2024_2025 Adds PIVOT'!$I$13:$K$42,3,FALSE),0)</f>
        <v>14301.19</v>
      </c>
      <c r="F36" s="37">
        <f>IFERROR(VLOOKUP(C36,'7. Delayed Unitization'!$F$4:$G$29,2,FALSE),0)</f>
        <v>0</v>
      </c>
      <c r="G36" s="37">
        <f t="shared" si="3"/>
        <v>14301.19</v>
      </c>
      <c r="H36" s="177" t="s">
        <v>516</v>
      </c>
      <c r="I36" s="23">
        <f>VLOOKUP($H36,'6. PP Depr Rate'!$F$6:$I$175,4,FALSE)</f>
        <v>2.0899999999999998E-2</v>
      </c>
      <c r="J36" s="37">
        <f t="shared" si="4"/>
        <v>299</v>
      </c>
      <c r="K36" s="323"/>
    </row>
    <row r="37" spans="1:768" x14ac:dyDescent="0.2">
      <c r="C37" s="15" t="s">
        <v>1053</v>
      </c>
      <c r="D37" s="15" t="s">
        <v>1054</v>
      </c>
      <c r="E37" s="37">
        <f>IFERROR(VLOOKUP($C37,'3. 2024_2025 Adds PIVOT'!$I$13:$K$42,3,FALSE),0)</f>
        <v>-10236</v>
      </c>
      <c r="F37" s="37">
        <f>IFERROR(VLOOKUP(C37,'7. Delayed Unitization'!$F$4:$G$29,2,FALSE),0)</f>
        <v>0</v>
      </c>
      <c r="G37" s="37">
        <f t="shared" si="3"/>
        <v>-10236</v>
      </c>
      <c r="H37" s="177" t="s">
        <v>516</v>
      </c>
      <c r="I37" s="23">
        <f>VLOOKUP($H37,'6. PP Depr Rate'!$F$6:$I$175,4,FALSE)</f>
        <v>2.0899999999999998E-2</v>
      </c>
      <c r="J37" s="37">
        <f t="shared" si="4"/>
        <v>-214</v>
      </c>
      <c r="K37" s="323"/>
    </row>
    <row r="38" spans="1:768" x14ac:dyDescent="0.2">
      <c r="C38" s="15" t="s">
        <v>848</v>
      </c>
      <c r="D38" s="15" t="s">
        <v>849</v>
      </c>
      <c r="E38" s="37">
        <f>IFERROR(VLOOKUP($C38,'3. 2024_2025 Adds PIVOT'!$I$13:$K$42,3,FALSE),0)</f>
        <v>-13251</v>
      </c>
      <c r="F38" s="37">
        <f>IFERROR(VLOOKUP(C38,'7. Delayed Unitization'!$F$4:$G$29,2,FALSE),0)</f>
        <v>0</v>
      </c>
      <c r="G38" s="37">
        <f t="shared" si="3"/>
        <v>-13251</v>
      </c>
      <c r="H38" s="177" t="s">
        <v>516</v>
      </c>
      <c r="I38" s="23">
        <f>VLOOKUP($H38,'6. PP Depr Rate'!$F$6:$I$175,4,FALSE)</f>
        <v>2.0899999999999998E-2</v>
      </c>
      <c r="J38" s="37">
        <f t="shared" si="4"/>
        <v>-277</v>
      </c>
      <c r="L38" s="15" t="str">
        <f>IFERROR(VLOOKUP(C38,'Projects FERCs'!$A$8:$D$291,4,FALSE),0)</f>
        <v>G376</v>
      </c>
    </row>
    <row r="39" spans="1:768" x14ac:dyDescent="0.2">
      <c r="C39" s="15" t="s">
        <v>997</v>
      </c>
      <c r="D39" s="15" t="s">
        <v>998</v>
      </c>
      <c r="E39" s="37">
        <f>IFERROR(VLOOKUP($C39,'3. 2024_2025 Adds PIVOT'!$I$13:$K$42,3,FALSE),0)</f>
        <v>821434.81999999972</v>
      </c>
      <c r="F39" s="37">
        <f>IFERROR(VLOOKUP(C39,'7. Delayed Unitization'!$F$4:$G$29,2,FALSE),0)</f>
        <v>0</v>
      </c>
      <c r="G39" s="37">
        <f t="shared" si="3"/>
        <v>821434.81999999972</v>
      </c>
      <c r="H39" s="177" t="s">
        <v>516</v>
      </c>
      <c r="I39" s="23">
        <f>VLOOKUP($H39,'6. PP Depr Rate'!$F$6:$I$175,4,FALSE)</f>
        <v>2.0899999999999998E-2</v>
      </c>
      <c r="J39" s="37">
        <f t="shared" si="4"/>
        <v>17168</v>
      </c>
      <c r="L39" s="15" t="str">
        <f>IFERROR(VLOOKUP(C39,'Projects FERCs'!$A$8:$D$291,4,FALSE),0)</f>
        <v>G376</v>
      </c>
    </row>
    <row r="40" spans="1:768" x14ac:dyDescent="0.2">
      <c r="C40" s="15" t="s">
        <v>991</v>
      </c>
      <c r="D40" s="15" t="s">
        <v>992</v>
      </c>
      <c r="E40" s="37">
        <f>IFERROR(VLOOKUP($C40,'3. 2024_2025 Adds PIVOT'!$I$13:$K$42,3,FALSE),0)</f>
        <v>227098.00999999998</v>
      </c>
      <c r="F40" s="37">
        <f>IFERROR(VLOOKUP(C40,'7. Delayed Unitization'!$F$4:$G$29,2,FALSE),0)</f>
        <v>0</v>
      </c>
      <c r="G40" s="37">
        <f t="shared" si="3"/>
        <v>227098.00999999998</v>
      </c>
      <c r="H40" s="177" t="s">
        <v>516</v>
      </c>
      <c r="I40" s="23">
        <f>VLOOKUP($H40,'6. PP Depr Rate'!$F$6:$I$175,4,FALSE)</f>
        <v>2.0899999999999998E-2</v>
      </c>
      <c r="J40" s="37">
        <f t="shared" si="4"/>
        <v>4746</v>
      </c>
    </row>
    <row r="41" spans="1:768" x14ac:dyDescent="0.2">
      <c r="C41" s="15" t="s">
        <v>1129</v>
      </c>
      <c r="D41" s="15" t="s">
        <v>1130</v>
      </c>
      <c r="E41" s="37">
        <f>IFERROR(VLOOKUP($C41,'3. 2024_2025 Adds PIVOT'!$I$13:$K$42,3,FALSE),0)</f>
        <v>8771.2000000000007</v>
      </c>
      <c r="F41" s="37">
        <f>IFERROR(VLOOKUP(C41,'7. Delayed Unitization'!$F$4:$G$29,2,FALSE),0)</f>
        <v>0</v>
      </c>
      <c r="G41" s="37">
        <f t="shared" si="3"/>
        <v>8771.2000000000007</v>
      </c>
      <c r="H41" s="177" t="s">
        <v>516</v>
      </c>
      <c r="I41" s="23">
        <f>VLOOKUP($H41,'6. PP Depr Rate'!$F$6:$I$175,4,FALSE)</f>
        <v>2.0899999999999998E-2</v>
      </c>
      <c r="J41" s="37">
        <f t="shared" si="4"/>
        <v>183</v>
      </c>
    </row>
    <row r="42" spans="1:768" x14ac:dyDescent="0.2">
      <c r="A42" s="21" t="s">
        <v>1711</v>
      </c>
      <c r="B42" s="425" t="str">
        <f>LEFT(A42,3)</f>
        <v>376</v>
      </c>
      <c r="C42" s="22"/>
      <c r="D42" s="22"/>
      <c r="E42" s="42">
        <f>SUM(E12:E41)</f>
        <v>9648905.2699999996</v>
      </c>
      <c r="F42" s="42">
        <f t="shared" ref="F42:J42" si="5">SUM(F12:F41)</f>
        <v>223153.12999999998</v>
      </c>
      <c r="G42" s="42">
        <f>SUM(G12:G41)</f>
        <v>9425752.1399999987</v>
      </c>
      <c r="H42" s="42"/>
      <c r="I42" s="42"/>
      <c r="J42" s="42">
        <f t="shared" si="5"/>
        <v>196998</v>
      </c>
      <c r="K42" s="182"/>
    </row>
    <row r="43" spans="1:768" s="24" customFormat="1" x14ac:dyDescent="0.2">
      <c r="A43" s="14" t="s">
        <v>1689</v>
      </c>
      <c r="B43" s="422"/>
      <c r="C43" s="15" t="s">
        <v>861</v>
      </c>
      <c r="D43" s="15" t="s">
        <v>862</v>
      </c>
      <c r="E43" s="37">
        <f>IFERROR(VLOOKUP($C43,'3. 2024_2025 Adds PIVOT'!$I$44:$K$51,3,FALSE),0)</f>
        <v>381.68000000000234</v>
      </c>
      <c r="F43" s="37">
        <f>IFERROR(VLOOKUP(C43,'7. Delayed Unitization'!$F$17:$G$18,2,FALSE),0)</f>
        <v>0</v>
      </c>
      <c r="G43" s="37">
        <f t="shared" ref="G43:G49" si="6">E43-F43</f>
        <v>381.68000000000234</v>
      </c>
      <c r="H43" s="177" t="s">
        <v>518</v>
      </c>
      <c r="I43" s="23">
        <f>VLOOKUP($H43,'6. PP Depr Rate'!$F$6:$I$175,4,FALSE)</f>
        <v>3.1E-2</v>
      </c>
      <c r="J43" s="37">
        <f t="shared" ref="J43:J49" si="7">ROUND(G43*I43, 0)</f>
        <v>12</v>
      </c>
      <c r="K43" s="181"/>
      <c r="L43" s="15" t="str">
        <f>IFERROR(VLOOKUP(C43,'Projects FERCs'!$A$8:$D$291,4,FALSE),0)</f>
        <v>G378</v>
      </c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  <c r="MJ43" s="15"/>
      <c r="MK43" s="15"/>
      <c r="ML43" s="15"/>
      <c r="MM43" s="15"/>
      <c r="MN43" s="15"/>
      <c r="MO43" s="15"/>
      <c r="MP43" s="15"/>
      <c r="MQ43" s="15"/>
      <c r="MR43" s="15"/>
      <c r="MS43" s="15"/>
      <c r="MT43" s="15"/>
      <c r="MU43" s="15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15"/>
      <c r="NH43" s="15"/>
      <c r="NI43" s="15"/>
      <c r="NJ43" s="15"/>
      <c r="NK43" s="15"/>
      <c r="NL43" s="15"/>
      <c r="NM43" s="15"/>
      <c r="NN43" s="15"/>
      <c r="NO43" s="15"/>
      <c r="NP43" s="15"/>
      <c r="NQ43" s="15"/>
      <c r="NR43" s="15"/>
      <c r="NS43" s="15"/>
      <c r="NT43" s="15"/>
      <c r="NU43" s="15"/>
      <c r="NV43" s="15"/>
      <c r="NW43" s="15"/>
      <c r="NX43" s="15"/>
      <c r="NY43" s="15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15"/>
      <c r="OL43" s="15"/>
      <c r="OM43" s="15"/>
      <c r="ON43" s="15"/>
      <c r="OO43" s="15"/>
      <c r="OP43" s="15"/>
      <c r="OQ43" s="15"/>
      <c r="OR43" s="15"/>
      <c r="OS43" s="15"/>
      <c r="OT43" s="15"/>
      <c r="OU43" s="15"/>
      <c r="OV43" s="15"/>
      <c r="OW43" s="15"/>
      <c r="OX43" s="15"/>
      <c r="OY43" s="15"/>
      <c r="OZ43" s="15"/>
      <c r="PA43" s="15"/>
      <c r="PB43" s="15"/>
      <c r="PC43" s="15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/>
      <c r="PQ43" s="15"/>
      <c r="PR43" s="15"/>
      <c r="PS43" s="15"/>
      <c r="PT43" s="15"/>
      <c r="PU43" s="15"/>
      <c r="PV43" s="15"/>
      <c r="PW43" s="15"/>
      <c r="PX43" s="15"/>
      <c r="PY43" s="15"/>
      <c r="PZ43" s="15"/>
      <c r="QA43" s="15"/>
      <c r="QB43" s="15"/>
      <c r="QC43" s="15"/>
      <c r="QD43" s="15"/>
      <c r="QE43" s="15"/>
      <c r="QF43" s="15"/>
      <c r="QG43" s="15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15"/>
      <c r="QT43" s="15"/>
      <c r="QU43" s="15"/>
      <c r="QV43" s="15"/>
      <c r="QW43" s="15"/>
      <c r="QX43" s="15"/>
      <c r="QY43" s="15"/>
      <c r="QZ43" s="15"/>
      <c r="RA43" s="15"/>
      <c r="RB43" s="15"/>
      <c r="RC43" s="15"/>
      <c r="RD43" s="15"/>
      <c r="RE43" s="15"/>
      <c r="RF43" s="15"/>
      <c r="RG43" s="15"/>
      <c r="RH43" s="15"/>
      <c r="RI43" s="15"/>
      <c r="RJ43" s="15"/>
      <c r="RK43" s="15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15"/>
      <c r="RX43" s="15"/>
      <c r="RY43" s="15"/>
      <c r="RZ43" s="15"/>
      <c r="SA43" s="15"/>
      <c r="SB43" s="15"/>
      <c r="SC43" s="15"/>
      <c r="SD43" s="15"/>
      <c r="SE43" s="15"/>
      <c r="SF43" s="15"/>
      <c r="SG43" s="15"/>
      <c r="SH43" s="15"/>
      <c r="SI43" s="15"/>
      <c r="SJ43" s="15"/>
      <c r="SK43" s="15"/>
      <c r="SL43" s="15"/>
      <c r="SM43" s="15"/>
      <c r="SN43" s="15"/>
      <c r="SO43" s="15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15"/>
      <c r="TB43" s="15"/>
      <c r="TC43" s="15"/>
      <c r="TD43" s="15"/>
      <c r="TE43" s="15"/>
      <c r="TF43" s="15"/>
      <c r="TG43" s="15"/>
      <c r="TH43" s="15"/>
      <c r="TI43" s="15"/>
      <c r="TJ43" s="15"/>
      <c r="TK43" s="15"/>
      <c r="TL43" s="15"/>
      <c r="TM43" s="15"/>
      <c r="TN43" s="15"/>
      <c r="TO43" s="15"/>
      <c r="TP43" s="15"/>
      <c r="TQ43" s="15"/>
      <c r="TR43" s="15"/>
      <c r="TS43" s="15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15"/>
      <c r="UF43" s="15"/>
      <c r="UG43" s="15"/>
      <c r="UH43" s="15"/>
      <c r="UI43" s="15"/>
      <c r="UJ43" s="15"/>
      <c r="UK43" s="15"/>
      <c r="UL43" s="15"/>
      <c r="UM43" s="15"/>
      <c r="UN43" s="15"/>
      <c r="UO43" s="15"/>
      <c r="UP43" s="15"/>
      <c r="UQ43" s="15"/>
      <c r="UR43" s="15"/>
      <c r="US43" s="15"/>
      <c r="UT43" s="15"/>
      <c r="UU43" s="15"/>
      <c r="UV43" s="15"/>
      <c r="UW43" s="15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15"/>
      <c r="VJ43" s="15"/>
      <c r="VK43" s="15"/>
      <c r="VL43" s="15"/>
      <c r="VM43" s="15"/>
      <c r="VN43" s="15"/>
      <c r="VO43" s="15"/>
      <c r="VP43" s="15"/>
      <c r="VQ43" s="15"/>
      <c r="VR43" s="15"/>
      <c r="VS43" s="15"/>
      <c r="VT43" s="15"/>
      <c r="VU43" s="15"/>
      <c r="VV43" s="15"/>
      <c r="VW43" s="15"/>
      <c r="VX43" s="15"/>
      <c r="VY43" s="15"/>
      <c r="VZ43" s="15"/>
      <c r="WA43" s="15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15"/>
      <c r="WN43" s="15"/>
      <c r="WO43" s="15"/>
      <c r="WP43" s="15"/>
      <c r="WQ43" s="15"/>
      <c r="WR43" s="15"/>
      <c r="WS43" s="15"/>
      <c r="WT43" s="15"/>
      <c r="WU43" s="15"/>
      <c r="WV43" s="15"/>
      <c r="WW43" s="15"/>
      <c r="WX43" s="15"/>
      <c r="WY43" s="15"/>
      <c r="WZ43" s="15"/>
      <c r="XA43" s="15"/>
      <c r="XB43" s="15"/>
      <c r="XC43" s="15"/>
      <c r="XD43" s="15"/>
      <c r="XE43" s="15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15"/>
      <c r="XR43" s="15"/>
      <c r="XS43" s="15"/>
      <c r="XT43" s="15"/>
      <c r="XU43" s="15"/>
      <c r="XV43" s="15"/>
      <c r="XW43" s="15"/>
      <c r="XX43" s="15"/>
      <c r="XY43" s="15"/>
      <c r="XZ43" s="15"/>
      <c r="YA43" s="15"/>
      <c r="YB43" s="15"/>
      <c r="YC43" s="15"/>
      <c r="YD43" s="15"/>
      <c r="YE43" s="15"/>
      <c r="YF43" s="15"/>
      <c r="YG43" s="15"/>
      <c r="YH43" s="15"/>
      <c r="YI43" s="15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15"/>
      <c r="YV43" s="15"/>
      <c r="YW43" s="15"/>
      <c r="YX43" s="15"/>
      <c r="YY43" s="15"/>
      <c r="YZ43" s="15"/>
      <c r="ZA43" s="15"/>
      <c r="ZB43" s="15"/>
      <c r="ZC43" s="15"/>
      <c r="ZD43" s="15"/>
      <c r="ZE43" s="15"/>
      <c r="ZF43" s="15"/>
      <c r="ZG43" s="15"/>
      <c r="ZH43" s="15"/>
      <c r="ZI43" s="15"/>
      <c r="ZJ43" s="15"/>
      <c r="ZK43" s="15"/>
      <c r="ZL43" s="15"/>
      <c r="ZM43" s="15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15"/>
      <c r="ZZ43" s="15"/>
      <c r="AAA43" s="15"/>
      <c r="AAB43" s="15"/>
      <c r="AAC43" s="15"/>
      <c r="AAD43" s="15"/>
      <c r="AAE43" s="15"/>
      <c r="AAF43" s="15"/>
      <c r="AAG43" s="15"/>
      <c r="AAH43" s="15"/>
      <c r="AAI43" s="15"/>
      <c r="AAJ43" s="15"/>
      <c r="AAK43" s="15"/>
      <c r="AAL43" s="15"/>
      <c r="AAM43" s="15"/>
      <c r="AAN43" s="15"/>
      <c r="AAO43" s="15"/>
      <c r="AAP43" s="15"/>
      <c r="AAQ43" s="15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15"/>
      <c r="ABD43" s="15"/>
      <c r="ABE43" s="15"/>
      <c r="ABF43" s="15"/>
      <c r="ABG43" s="15"/>
      <c r="ABH43" s="15"/>
      <c r="ABI43" s="15"/>
      <c r="ABJ43" s="15"/>
      <c r="ABK43" s="15"/>
      <c r="ABL43" s="15"/>
      <c r="ABM43" s="15"/>
      <c r="ABN43" s="15"/>
      <c r="ABO43" s="15"/>
      <c r="ABP43" s="15"/>
      <c r="ABQ43" s="15"/>
      <c r="ABR43" s="15"/>
      <c r="ABS43" s="15"/>
      <c r="ABT43" s="15"/>
      <c r="ABU43" s="15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15"/>
      <c r="ACH43" s="15"/>
      <c r="ACI43" s="15"/>
      <c r="ACJ43" s="15"/>
      <c r="ACK43" s="15"/>
      <c r="ACL43" s="15"/>
      <c r="ACM43" s="15"/>
      <c r="ACN43" s="15"/>
    </row>
    <row r="44" spans="1:768" x14ac:dyDescent="0.2">
      <c r="C44" s="15" t="s">
        <v>776</v>
      </c>
      <c r="D44" s="15" t="s">
        <v>777</v>
      </c>
      <c r="E44" s="37">
        <f>IFERROR(VLOOKUP($C44,'3. 2024_2025 Adds PIVOT'!$I$44:$K$51,3,FALSE),0)</f>
        <v>102416.54000000002</v>
      </c>
      <c r="F44" s="37">
        <f>IFERROR(VLOOKUP(C44,'7. Delayed Unitization'!$F$17:$G$18,2,FALSE),0)</f>
        <v>1015.54</v>
      </c>
      <c r="G44" s="37">
        <f t="shared" si="6"/>
        <v>101401.00000000003</v>
      </c>
      <c r="H44" s="177" t="s">
        <v>518</v>
      </c>
      <c r="I44" s="23">
        <f>VLOOKUP($H44,'6. PP Depr Rate'!$F$6:$I$175,4,FALSE)</f>
        <v>3.1E-2</v>
      </c>
      <c r="J44" s="37">
        <f t="shared" si="7"/>
        <v>3143</v>
      </c>
      <c r="L44" s="15" t="str">
        <f>IFERROR(VLOOKUP(C44,'Projects FERCs'!$A$8:$D$291,4,FALSE),0)</f>
        <v>G378</v>
      </c>
    </row>
    <row r="45" spans="1:768" x14ac:dyDescent="0.2">
      <c r="C45" s="15" t="s">
        <v>957</v>
      </c>
      <c r="D45" s="15" t="s">
        <v>958</v>
      </c>
      <c r="E45" s="37">
        <f>IFERROR(VLOOKUP($C45,'3. 2024_2025 Adds PIVOT'!$I$44:$K$51,3,FALSE),0)</f>
        <v>-14634.280000000006</v>
      </c>
      <c r="F45" s="37">
        <f>IFERROR(VLOOKUP(C45,'7. Delayed Unitization'!$F$17:$G$18,2,FALSE),0)</f>
        <v>8314.7099999999991</v>
      </c>
      <c r="G45" s="37">
        <f t="shared" si="6"/>
        <v>-22948.990000000005</v>
      </c>
      <c r="H45" s="177" t="s">
        <v>518</v>
      </c>
      <c r="I45" s="23">
        <f>VLOOKUP($H45,'6. PP Depr Rate'!$F$6:$I$175,4,FALSE)</f>
        <v>3.1E-2</v>
      </c>
      <c r="J45" s="37">
        <f t="shared" si="7"/>
        <v>-711</v>
      </c>
      <c r="L45" s="15" t="str">
        <f>IFERROR(VLOOKUP(C45,'Projects FERCs'!$A$8:$D$291,4,FALSE),0)</f>
        <v>G378</v>
      </c>
    </row>
    <row r="46" spans="1:768" x14ac:dyDescent="0.2">
      <c r="C46" s="15" t="s">
        <v>1067</v>
      </c>
      <c r="D46" s="15" t="s">
        <v>1068</v>
      </c>
      <c r="E46" s="37">
        <f>IFERROR(VLOOKUP($C46,'3. 2024_2025 Adds PIVOT'!$I$44:$K$51,3,FALSE),0)</f>
        <v>17511.900000000005</v>
      </c>
      <c r="F46" s="37">
        <f>IFERROR(VLOOKUP(C46,'7. Delayed Unitization'!$F$17:$G$18,2,FALSE),0)</f>
        <v>0</v>
      </c>
      <c r="G46" s="37">
        <f t="shared" si="6"/>
        <v>17511.900000000005</v>
      </c>
      <c r="H46" s="177" t="s">
        <v>518</v>
      </c>
      <c r="I46" s="23">
        <f>VLOOKUP($H46,'6. PP Depr Rate'!$F$6:$I$175,4,FALSE)</f>
        <v>3.1E-2</v>
      </c>
      <c r="J46" s="37">
        <f t="shared" si="7"/>
        <v>543</v>
      </c>
      <c r="L46" s="15" t="str">
        <f>IFERROR(VLOOKUP(C46,'Projects FERCs'!$A$8:$D$291,4,FALSE),0)</f>
        <v>G378</v>
      </c>
    </row>
    <row r="47" spans="1:768" x14ac:dyDescent="0.2">
      <c r="C47" s="15" t="s">
        <v>1209</v>
      </c>
      <c r="D47" s="15" t="s">
        <v>1210</v>
      </c>
      <c r="E47" s="37">
        <f>IFERROR(VLOOKUP($C47,'3. 2024_2025 Adds PIVOT'!$I$44:$K$51,3,FALSE),0)</f>
        <v>18430.509999999998</v>
      </c>
      <c r="F47" s="37">
        <f>IFERROR(VLOOKUP(C47,'7. Delayed Unitization'!$F$17:$G$18,2,FALSE),0)</f>
        <v>0</v>
      </c>
      <c r="G47" s="37">
        <f t="shared" si="6"/>
        <v>18430.509999999998</v>
      </c>
      <c r="H47" s="177" t="s">
        <v>518</v>
      </c>
      <c r="I47" s="23">
        <f>VLOOKUP($H47,'6. PP Depr Rate'!$F$6:$I$175,4,FALSE)</f>
        <v>3.1E-2</v>
      </c>
      <c r="J47" s="37">
        <f t="shared" si="7"/>
        <v>571</v>
      </c>
      <c r="L47" s="15" t="str">
        <f>IFERROR(VLOOKUP(C47,'Projects FERCs'!$A$8:$D$291,4,FALSE),0)</f>
        <v>G378</v>
      </c>
    </row>
    <row r="48" spans="1:768" x14ac:dyDescent="0.2">
      <c r="C48" s="15" t="s">
        <v>1137</v>
      </c>
      <c r="D48" s="15" t="s">
        <v>1138</v>
      </c>
      <c r="E48" s="37">
        <f>IFERROR(VLOOKUP($C48,'3. 2024_2025 Adds PIVOT'!$I$44:$K$51,3,FALSE),0)</f>
        <v>39584.279999999992</v>
      </c>
      <c r="F48" s="37">
        <f>IFERROR(VLOOKUP(C48,'7. Delayed Unitization'!$F$17:$G$18,2,FALSE),0)</f>
        <v>0</v>
      </c>
      <c r="G48" s="37">
        <f t="shared" si="6"/>
        <v>39584.279999999992</v>
      </c>
      <c r="H48" s="177" t="s">
        <v>518</v>
      </c>
      <c r="I48" s="23">
        <f>VLOOKUP($H48,'6. PP Depr Rate'!$F$6:$I$175,4,FALSE)</f>
        <v>3.1E-2</v>
      </c>
      <c r="J48" s="37">
        <f t="shared" si="7"/>
        <v>1227</v>
      </c>
      <c r="L48" s="15" t="str">
        <f>IFERROR(VLOOKUP(C48,'Projects FERCs'!$A$8:$D$291,4,FALSE),0)</f>
        <v>G378</v>
      </c>
    </row>
    <row r="49" spans="1:768" x14ac:dyDescent="0.2">
      <c r="C49" s="15" t="s">
        <v>1225</v>
      </c>
      <c r="D49" s="15" t="s">
        <v>1226</v>
      </c>
      <c r="E49" s="37">
        <f>IFERROR(VLOOKUP($C49,'3. 2024_2025 Adds PIVOT'!$I$44:$K$51,3,FALSE),0)</f>
        <v>627.55999999999767</v>
      </c>
      <c r="F49" s="37">
        <f>IFERROR(VLOOKUP(C49,'7. Delayed Unitization'!$F$17:$G$18,2,FALSE),0)</f>
        <v>0</v>
      </c>
      <c r="G49" s="37">
        <f t="shared" si="6"/>
        <v>627.55999999999767</v>
      </c>
      <c r="H49" s="177" t="s">
        <v>518</v>
      </c>
      <c r="I49" s="23">
        <f>VLOOKUP($H49,'6. PP Depr Rate'!$F$6:$I$175,4,FALSE)</f>
        <v>3.1E-2</v>
      </c>
      <c r="J49" s="37">
        <f t="shared" si="7"/>
        <v>19</v>
      </c>
      <c r="L49" s="15" t="str">
        <f>IFERROR(VLOOKUP(C49,'Projects FERCs'!$A$8:$D$291,4,FALSE),0)</f>
        <v>G385</v>
      </c>
    </row>
    <row r="50" spans="1:768" s="270" customFormat="1" x14ac:dyDescent="0.2">
      <c r="A50" s="266" t="s">
        <v>1710</v>
      </c>
      <c r="B50" s="425" t="str">
        <f>LEFT(A50,3)</f>
        <v>378</v>
      </c>
      <c r="C50" s="267"/>
      <c r="D50" s="267"/>
      <c r="E50" s="268">
        <f>SUM(E43:E49)</f>
        <v>164318.19000000003</v>
      </c>
      <c r="F50" s="268">
        <f t="shared" ref="F50:J50" si="8">SUM(F43:F49)</f>
        <v>9330.25</v>
      </c>
      <c r="G50" s="268">
        <f t="shared" si="8"/>
        <v>154987.94000000003</v>
      </c>
      <c r="H50" s="268"/>
      <c r="I50" s="268"/>
      <c r="J50" s="268">
        <f t="shared" si="8"/>
        <v>4804</v>
      </c>
      <c r="K50" s="269"/>
      <c r="L50" s="15"/>
    </row>
    <row r="51" spans="1:768" s="22" customFormat="1" x14ac:dyDescent="0.2">
      <c r="A51" s="14" t="s">
        <v>1690</v>
      </c>
      <c r="B51" s="422"/>
      <c r="C51" s="15" t="s">
        <v>779</v>
      </c>
      <c r="D51" s="15" t="s">
        <v>780</v>
      </c>
      <c r="E51" s="37">
        <f>IFERROR(VLOOKUP($C51,'3. 2024_2025 Adds PIVOT'!$I$52:$K$53,3,FALSE),0)</f>
        <v>38381.78</v>
      </c>
      <c r="F51" s="37">
        <f>IFERROR(VLOOKUP(C51,'7. Delayed Unitization'!$F$4:$G$29,2,FALSE),0)</f>
        <v>0</v>
      </c>
      <c r="G51" s="37">
        <f>E51-F51</f>
        <v>38381.78</v>
      </c>
      <c r="H51" s="178" t="s">
        <v>2011</v>
      </c>
      <c r="I51" s="23">
        <f>VLOOKUP($H51,'6. PP Depr Rate'!$F$6:$I$175,4,FALSE)</f>
        <v>2.4E-2</v>
      </c>
      <c r="J51" s="37">
        <f>ROUND(G51*I51, 0)</f>
        <v>921</v>
      </c>
      <c r="K51" s="181"/>
      <c r="L51" s="15" t="str">
        <f>IFERROR(VLOOKUP(C51,'Projects FERCs'!$A$8:$D$291,4,FALSE),0)</f>
        <v>G379</v>
      </c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  <c r="IW51" s="15"/>
      <c r="IX51" s="15"/>
      <c r="IY51" s="15"/>
      <c r="IZ51" s="15"/>
      <c r="JA51" s="15"/>
      <c r="JB51" s="15"/>
      <c r="JC51" s="15"/>
      <c r="JD51" s="15"/>
      <c r="JE51" s="15"/>
      <c r="JF51" s="15"/>
      <c r="JG51" s="15"/>
      <c r="JH51" s="15"/>
      <c r="JI51" s="15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15"/>
      <c r="JV51" s="15"/>
      <c r="JW51" s="15"/>
      <c r="JX51" s="15"/>
      <c r="JY51" s="15"/>
      <c r="JZ51" s="15"/>
      <c r="KA51" s="15"/>
      <c r="KB51" s="15"/>
      <c r="KC51" s="15"/>
      <c r="KD51" s="15"/>
      <c r="KE51" s="15"/>
      <c r="KF51" s="15"/>
      <c r="KG51" s="15"/>
      <c r="KH51" s="15"/>
      <c r="KI51" s="15"/>
      <c r="KJ51" s="15"/>
      <c r="KK51" s="15"/>
      <c r="KL51" s="15"/>
      <c r="KM51" s="15"/>
      <c r="KN51" s="15"/>
      <c r="KO51" s="15"/>
      <c r="KP51" s="15"/>
      <c r="KQ51" s="15"/>
      <c r="KR51" s="15"/>
      <c r="KS51" s="15"/>
      <c r="KT51" s="15"/>
      <c r="KU51" s="15"/>
      <c r="KV51" s="15"/>
      <c r="KW51" s="15"/>
      <c r="KX51" s="15"/>
      <c r="KY51" s="15"/>
      <c r="KZ51" s="15"/>
      <c r="LA51" s="15"/>
      <c r="LB51" s="15"/>
      <c r="LC51" s="15"/>
      <c r="LD51" s="15"/>
      <c r="LE51" s="15"/>
      <c r="LF51" s="15"/>
      <c r="LG51" s="15"/>
      <c r="LH51" s="15"/>
      <c r="LI51" s="15"/>
      <c r="LJ51" s="15"/>
      <c r="LK51" s="15"/>
      <c r="LL51" s="15"/>
      <c r="LM51" s="15"/>
      <c r="LN51" s="15"/>
      <c r="LO51" s="15"/>
      <c r="LP51" s="15"/>
      <c r="LQ51" s="15"/>
      <c r="LR51" s="15"/>
      <c r="LS51" s="15"/>
      <c r="LT51" s="15"/>
      <c r="LU51" s="15"/>
      <c r="LV51" s="15"/>
      <c r="LW51" s="15"/>
      <c r="LX51" s="15"/>
      <c r="LY51" s="15"/>
      <c r="LZ51" s="15"/>
      <c r="MA51" s="15"/>
      <c r="MB51" s="15"/>
      <c r="MC51" s="15"/>
      <c r="MD51" s="15"/>
      <c r="ME51" s="15"/>
      <c r="MF51" s="15"/>
      <c r="MG51" s="15"/>
      <c r="MH51" s="15"/>
      <c r="MI51" s="15"/>
      <c r="MJ51" s="15"/>
      <c r="MK51" s="15"/>
      <c r="ML51" s="15"/>
      <c r="MM51" s="15"/>
      <c r="MN51" s="15"/>
      <c r="MO51" s="15"/>
      <c r="MP51" s="15"/>
      <c r="MQ51" s="15"/>
      <c r="MR51" s="15"/>
      <c r="MS51" s="15"/>
      <c r="MT51" s="15"/>
      <c r="MU51" s="15"/>
      <c r="MV51" s="15"/>
      <c r="MW51" s="15"/>
      <c r="MX51" s="15"/>
      <c r="MY51" s="15"/>
      <c r="MZ51" s="15"/>
      <c r="NA51" s="15"/>
      <c r="NB51" s="15"/>
      <c r="NC51" s="15"/>
      <c r="ND51" s="15"/>
      <c r="NE51" s="15"/>
      <c r="NF51" s="15"/>
      <c r="NG51" s="15"/>
      <c r="NH51" s="15"/>
      <c r="NI51" s="15"/>
      <c r="NJ51" s="15"/>
      <c r="NK51" s="15"/>
      <c r="NL51" s="15"/>
      <c r="NM51" s="15"/>
      <c r="NN51" s="15"/>
      <c r="NO51" s="15"/>
      <c r="NP51" s="15"/>
      <c r="NQ51" s="15"/>
      <c r="NR51" s="15"/>
      <c r="NS51" s="15"/>
      <c r="NT51" s="15"/>
      <c r="NU51" s="15"/>
      <c r="NV51" s="15"/>
      <c r="NW51" s="15"/>
      <c r="NX51" s="15"/>
      <c r="NY51" s="15"/>
      <c r="NZ51" s="15"/>
      <c r="OA51" s="15"/>
      <c r="OB51" s="15"/>
      <c r="OC51" s="15"/>
      <c r="OD51" s="15"/>
      <c r="OE51" s="15"/>
      <c r="OF51" s="15"/>
      <c r="OG51" s="15"/>
      <c r="OH51" s="15"/>
      <c r="OI51" s="15"/>
      <c r="OJ51" s="15"/>
      <c r="OK51" s="15"/>
      <c r="OL51" s="15"/>
      <c r="OM51" s="15"/>
      <c r="ON51" s="15"/>
      <c r="OO51" s="15"/>
      <c r="OP51" s="15"/>
      <c r="OQ51" s="15"/>
      <c r="OR51" s="15"/>
      <c r="OS51" s="15"/>
      <c r="OT51" s="15"/>
      <c r="OU51" s="15"/>
      <c r="OV51" s="15"/>
      <c r="OW51" s="15"/>
      <c r="OX51" s="15"/>
      <c r="OY51" s="15"/>
      <c r="OZ51" s="15"/>
      <c r="PA51" s="15"/>
      <c r="PB51" s="15"/>
      <c r="PC51" s="15"/>
      <c r="PD51" s="15"/>
      <c r="PE51" s="15"/>
      <c r="PF51" s="15"/>
      <c r="PG51" s="15"/>
      <c r="PH51" s="15"/>
      <c r="PI51" s="15"/>
      <c r="PJ51" s="15"/>
      <c r="PK51" s="15"/>
      <c r="PL51" s="15"/>
      <c r="PM51" s="15"/>
      <c r="PN51" s="15"/>
      <c r="PO51" s="15"/>
      <c r="PP51" s="15"/>
      <c r="PQ51" s="15"/>
      <c r="PR51" s="15"/>
      <c r="PS51" s="15"/>
      <c r="PT51" s="15"/>
      <c r="PU51" s="15"/>
      <c r="PV51" s="15"/>
      <c r="PW51" s="15"/>
      <c r="PX51" s="15"/>
      <c r="PY51" s="15"/>
      <c r="PZ51" s="15"/>
      <c r="QA51" s="15"/>
      <c r="QB51" s="15"/>
      <c r="QC51" s="15"/>
      <c r="QD51" s="15"/>
      <c r="QE51" s="15"/>
      <c r="QF51" s="15"/>
      <c r="QG51" s="15"/>
      <c r="QH51" s="15"/>
      <c r="QI51" s="15"/>
      <c r="QJ51" s="15"/>
      <c r="QK51" s="15"/>
      <c r="QL51" s="15"/>
      <c r="QM51" s="15"/>
      <c r="QN51" s="15"/>
      <c r="QO51" s="15"/>
      <c r="QP51" s="15"/>
      <c r="QQ51" s="15"/>
      <c r="QR51" s="15"/>
      <c r="QS51" s="15"/>
      <c r="QT51" s="15"/>
      <c r="QU51" s="15"/>
      <c r="QV51" s="15"/>
      <c r="QW51" s="15"/>
      <c r="QX51" s="15"/>
      <c r="QY51" s="15"/>
      <c r="QZ51" s="15"/>
      <c r="RA51" s="15"/>
      <c r="RB51" s="15"/>
      <c r="RC51" s="15"/>
      <c r="RD51" s="15"/>
      <c r="RE51" s="15"/>
      <c r="RF51" s="15"/>
      <c r="RG51" s="15"/>
      <c r="RH51" s="15"/>
      <c r="RI51" s="15"/>
      <c r="RJ51" s="15"/>
      <c r="RK51" s="15"/>
      <c r="RL51" s="15"/>
      <c r="RM51" s="15"/>
      <c r="RN51" s="15"/>
      <c r="RO51" s="15"/>
      <c r="RP51" s="15"/>
      <c r="RQ51" s="15"/>
      <c r="RR51" s="15"/>
      <c r="RS51" s="15"/>
      <c r="RT51" s="15"/>
      <c r="RU51" s="15"/>
      <c r="RV51" s="15"/>
      <c r="RW51" s="15"/>
      <c r="RX51" s="15"/>
      <c r="RY51" s="15"/>
      <c r="RZ51" s="15"/>
      <c r="SA51" s="15"/>
      <c r="SB51" s="15"/>
      <c r="SC51" s="15"/>
      <c r="SD51" s="15"/>
      <c r="SE51" s="15"/>
      <c r="SF51" s="15"/>
      <c r="SG51" s="15"/>
      <c r="SH51" s="15"/>
      <c r="SI51" s="15"/>
      <c r="SJ51" s="15"/>
      <c r="SK51" s="15"/>
      <c r="SL51" s="15"/>
      <c r="SM51" s="15"/>
      <c r="SN51" s="15"/>
      <c r="SO51" s="15"/>
      <c r="SP51" s="15"/>
      <c r="SQ51" s="15"/>
      <c r="SR51" s="15"/>
      <c r="SS51" s="15"/>
      <c r="ST51" s="15"/>
      <c r="SU51" s="15"/>
      <c r="SV51" s="15"/>
      <c r="SW51" s="15"/>
      <c r="SX51" s="15"/>
      <c r="SY51" s="15"/>
      <c r="SZ51" s="15"/>
      <c r="TA51" s="15"/>
      <c r="TB51" s="15"/>
      <c r="TC51" s="15"/>
      <c r="TD51" s="15"/>
      <c r="TE51" s="15"/>
      <c r="TF51" s="15"/>
      <c r="TG51" s="15"/>
      <c r="TH51" s="15"/>
      <c r="TI51" s="15"/>
      <c r="TJ51" s="15"/>
      <c r="TK51" s="15"/>
      <c r="TL51" s="15"/>
      <c r="TM51" s="15"/>
      <c r="TN51" s="15"/>
      <c r="TO51" s="15"/>
      <c r="TP51" s="15"/>
      <c r="TQ51" s="15"/>
      <c r="TR51" s="15"/>
      <c r="TS51" s="15"/>
      <c r="TT51" s="15"/>
      <c r="TU51" s="15"/>
      <c r="TV51" s="15"/>
      <c r="TW51" s="15"/>
      <c r="TX51" s="15"/>
      <c r="TY51" s="15"/>
      <c r="TZ51" s="15"/>
      <c r="UA51" s="15"/>
      <c r="UB51" s="15"/>
      <c r="UC51" s="15"/>
      <c r="UD51" s="15"/>
      <c r="UE51" s="15"/>
      <c r="UF51" s="15"/>
      <c r="UG51" s="15"/>
      <c r="UH51" s="15"/>
      <c r="UI51" s="15"/>
      <c r="UJ51" s="15"/>
      <c r="UK51" s="15"/>
      <c r="UL51" s="15"/>
      <c r="UM51" s="15"/>
      <c r="UN51" s="15"/>
      <c r="UO51" s="15"/>
      <c r="UP51" s="15"/>
      <c r="UQ51" s="15"/>
      <c r="UR51" s="15"/>
      <c r="US51" s="15"/>
      <c r="UT51" s="15"/>
      <c r="UU51" s="15"/>
      <c r="UV51" s="15"/>
      <c r="UW51" s="15"/>
      <c r="UX51" s="15"/>
      <c r="UY51" s="15"/>
      <c r="UZ51" s="15"/>
      <c r="VA51" s="15"/>
      <c r="VB51" s="15"/>
      <c r="VC51" s="15"/>
      <c r="VD51" s="15"/>
      <c r="VE51" s="15"/>
      <c r="VF51" s="15"/>
      <c r="VG51" s="15"/>
      <c r="VH51" s="15"/>
      <c r="VI51" s="15"/>
      <c r="VJ51" s="15"/>
      <c r="VK51" s="15"/>
      <c r="VL51" s="15"/>
      <c r="VM51" s="15"/>
      <c r="VN51" s="15"/>
      <c r="VO51" s="15"/>
      <c r="VP51" s="15"/>
      <c r="VQ51" s="15"/>
      <c r="VR51" s="15"/>
      <c r="VS51" s="15"/>
      <c r="VT51" s="15"/>
      <c r="VU51" s="15"/>
      <c r="VV51" s="15"/>
      <c r="VW51" s="15"/>
      <c r="VX51" s="15"/>
      <c r="VY51" s="15"/>
      <c r="VZ51" s="15"/>
      <c r="WA51" s="15"/>
      <c r="WB51" s="15"/>
      <c r="WC51" s="15"/>
      <c r="WD51" s="15"/>
      <c r="WE51" s="15"/>
      <c r="WF51" s="15"/>
      <c r="WG51" s="15"/>
      <c r="WH51" s="15"/>
      <c r="WI51" s="15"/>
      <c r="WJ51" s="15"/>
      <c r="WK51" s="15"/>
      <c r="WL51" s="15"/>
      <c r="WM51" s="15"/>
      <c r="WN51" s="15"/>
      <c r="WO51" s="15"/>
      <c r="WP51" s="15"/>
      <c r="WQ51" s="15"/>
      <c r="WR51" s="15"/>
      <c r="WS51" s="15"/>
      <c r="WT51" s="15"/>
      <c r="WU51" s="15"/>
      <c r="WV51" s="15"/>
      <c r="WW51" s="15"/>
      <c r="WX51" s="15"/>
      <c r="WY51" s="15"/>
      <c r="WZ51" s="15"/>
      <c r="XA51" s="15"/>
      <c r="XB51" s="15"/>
      <c r="XC51" s="15"/>
      <c r="XD51" s="15"/>
      <c r="XE51" s="15"/>
      <c r="XF51" s="15"/>
      <c r="XG51" s="15"/>
      <c r="XH51" s="15"/>
      <c r="XI51" s="15"/>
      <c r="XJ51" s="15"/>
      <c r="XK51" s="15"/>
      <c r="XL51" s="15"/>
      <c r="XM51" s="15"/>
      <c r="XN51" s="15"/>
      <c r="XO51" s="15"/>
      <c r="XP51" s="15"/>
      <c r="XQ51" s="15"/>
      <c r="XR51" s="15"/>
      <c r="XS51" s="15"/>
      <c r="XT51" s="15"/>
      <c r="XU51" s="15"/>
      <c r="XV51" s="15"/>
      <c r="XW51" s="15"/>
      <c r="XX51" s="15"/>
      <c r="XY51" s="15"/>
      <c r="XZ51" s="15"/>
      <c r="YA51" s="15"/>
      <c r="YB51" s="15"/>
      <c r="YC51" s="15"/>
      <c r="YD51" s="15"/>
      <c r="YE51" s="15"/>
      <c r="YF51" s="15"/>
      <c r="YG51" s="15"/>
      <c r="YH51" s="15"/>
      <c r="YI51" s="15"/>
      <c r="YJ51" s="15"/>
      <c r="YK51" s="15"/>
      <c r="YL51" s="15"/>
      <c r="YM51" s="15"/>
      <c r="YN51" s="15"/>
      <c r="YO51" s="15"/>
      <c r="YP51" s="15"/>
      <c r="YQ51" s="15"/>
      <c r="YR51" s="15"/>
      <c r="YS51" s="15"/>
      <c r="YT51" s="15"/>
      <c r="YU51" s="15"/>
      <c r="YV51" s="15"/>
      <c r="YW51" s="15"/>
      <c r="YX51" s="15"/>
      <c r="YY51" s="15"/>
      <c r="YZ51" s="15"/>
      <c r="ZA51" s="15"/>
      <c r="ZB51" s="15"/>
      <c r="ZC51" s="15"/>
      <c r="ZD51" s="15"/>
      <c r="ZE51" s="15"/>
      <c r="ZF51" s="15"/>
      <c r="ZG51" s="15"/>
      <c r="ZH51" s="15"/>
      <c r="ZI51" s="15"/>
      <c r="ZJ51" s="15"/>
      <c r="ZK51" s="15"/>
      <c r="ZL51" s="15"/>
      <c r="ZM51" s="15"/>
      <c r="ZN51" s="15"/>
      <c r="ZO51" s="15"/>
      <c r="ZP51" s="15"/>
      <c r="ZQ51" s="15"/>
      <c r="ZR51" s="15"/>
      <c r="ZS51" s="15"/>
      <c r="ZT51" s="15"/>
      <c r="ZU51" s="15"/>
      <c r="ZV51" s="15"/>
      <c r="ZW51" s="15"/>
      <c r="ZX51" s="15"/>
      <c r="ZY51" s="15"/>
      <c r="ZZ51" s="15"/>
      <c r="AAA51" s="15"/>
      <c r="AAB51" s="15"/>
      <c r="AAC51" s="15"/>
      <c r="AAD51" s="15"/>
      <c r="AAE51" s="15"/>
      <c r="AAF51" s="15"/>
      <c r="AAG51" s="15"/>
      <c r="AAH51" s="15"/>
      <c r="AAI51" s="15"/>
      <c r="AAJ51" s="15"/>
      <c r="AAK51" s="15"/>
      <c r="AAL51" s="15"/>
      <c r="AAM51" s="15"/>
      <c r="AAN51" s="15"/>
      <c r="AAO51" s="15"/>
      <c r="AAP51" s="15"/>
      <c r="AAQ51" s="15"/>
      <c r="AAR51" s="15"/>
      <c r="AAS51" s="15"/>
      <c r="AAT51" s="15"/>
      <c r="AAU51" s="15"/>
      <c r="AAV51" s="15"/>
      <c r="AAW51" s="15"/>
      <c r="AAX51" s="15"/>
      <c r="AAY51" s="15"/>
      <c r="AAZ51" s="15"/>
      <c r="ABA51" s="15"/>
      <c r="ABB51" s="15"/>
      <c r="ABC51" s="15"/>
      <c r="ABD51" s="15"/>
      <c r="ABE51" s="15"/>
      <c r="ABF51" s="15"/>
      <c r="ABG51" s="15"/>
      <c r="ABH51" s="15"/>
      <c r="ABI51" s="15"/>
      <c r="ABJ51" s="15"/>
      <c r="ABK51" s="15"/>
      <c r="ABL51" s="15"/>
      <c r="ABM51" s="15"/>
      <c r="ABN51" s="15"/>
      <c r="ABO51" s="15"/>
      <c r="ABP51" s="15"/>
      <c r="ABQ51" s="15"/>
      <c r="ABR51" s="15"/>
      <c r="ABS51" s="15"/>
      <c r="ABT51" s="15"/>
      <c r="ABU51" s="15"/>
      <c r="ABV51" s="15"/>
      <c r="ABW51" s="15"/>
      <c r="ABX51" s="15"/>
      <c r="ABY51" s="15"/>
      <c r="ABZ51" s="15"/>
      <c r="ACA51" s="15"/>
      <c r="ACB51" s="15"/>
      <c r="ACC51" s="15"/>
      <c r="ACD51" s="15"/>
      <c r="ACE51" s="15"/>
      <c r="ACF51" s="15"/>
      <c r="ACG51" s="15"/>
      <c r="ACH51" s="15"/>
      <c r="ACI51" s="15"/>
      <c r="ACJ51" s="15"/>
      <c r="ACK51" s="15"/>
      <c r="ACL51" s="15"/>
      <c r="ACM51" s="15"/>
      <c r="ACN51" s="15"/>
    </row>
    <row r="52" spans="1:768" s="24" customFormat="1" x14ac:dyDescent="0.2">
      <c r="A52" s="14"/>
      <c r="B52" s="422"/>
      <c r="C52" s="15" t="s">
        <v>961</v>
      </c>
      <c r="D52" s="15" t="s">
        <v>962</v>
      </c>
      <c r="E52" s="37">
        <f>IFERROR(VLOOKUP($C52,'3. 2024_2025 Adds PIVOT'!$I$52:$K$53,3,FALSE),0)</f>
        <v>152089.81999999989</v>
      </c>
      <c r="F52" s="37">
        <f>IFERROR(VLOOKUP(C52,'7. Delayed Unitization'!$F$4:$G$29,2,FALSE),0)</f>
        <v>0</v>
      </c>
      <c r="G52" s="37">
        <f>E52-F52</f>
        <v>152089.81999999989</v>
      </c>
      <c r="H52" s="178" t="s">
        <v>2011</v>
      </c>
      <c r="I52" s="23">
        <f>VLOOKUP($H52,'6. PP Depr Rate'!$F$6:$I$175,4,FALSE)</f>
        <v>2.4E-2</v>
      </c>
      <c r="J52" s="37">
        <f>ROUND(G52*I52, 0)</f>
        <v>3650</v>
      </c>
      <c r="K52" s="181"/>
      <c r="L52" s="15" t="str">
        <f>IFERROR(VLOOKUP(C52,'Projects FERCs'!$A$8:$D$291,4,FALSE),0)</f>
        <v>G378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  <c r="IX52" s="15"/>
      <c r="IY52" s="15"/>
      <c r="IZ52" s="15"/>
      <c r="JA52" s="15"/>
      <c r="JB52" s="15"/>
      <c r="JC52" s="15"/>
      <c r="JD52" s="15"/>
      <c r="JE52" s="15"/>
      <c r="JF52" s="15"/>
      <c r="JG52" s="15"/>
      <c r="JH52" s="15"/>
      <c r="JI52" s="15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15"/>
      <c r="JV52" s="15"/>
      <c r="JW52" s="15"/>
      <c r="JX52" s="15"/>
      <c r="JY52" s="15"/>
      <c r="JZ52" s="15"/>
      <c r="KA52" s="15"/>
      <c r="KB52" s="15"/>
      <c r="KC52" s="15"/>
      <c r="KD52" s="15"/>
      <c r="KE52" s="15"/>
      <c r="KF52" s="15"/>
      <c r="KG52" s="15"/>
      <c r="KH52" s="15"/>
      <c r="KI52" s="15"/>
      <c r="KJ52" s="15"/>
      <c r="KK52" s="15"/>
      <c r="KL52" s="15"/>
      <c r="KM52" s="15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15"/>
      <c r="KZ52" s="15"/>
      <c r="LA52" s="15"/>
      <c r="LB52" s="15"/>
      <c r="LC52" s="15"/>
      <c r="LD52" s="15"/>
      <c r="LE52" s="15"/>
      <c r="LF52" s="15"/>
      <c r="LG52" s="15"/>
      <c r="LH52" s="15"/>
      <c r="LI52" s="15"/>
      <c r="LJ52" s="15"/>
      <c r="LK52" s="15"/>
      <c r="LL52" s="15"/>
      <c r="LM52" s="15"/>
      <c r="LN52" s="15"/>
      <c r="LO52" s="15"/>
      <c r="LP52" s="15"/>
      <c r="LQ52" s="15"/>
      <c r="LR52" s="15"/>
      <c r="LS52" s="15"/>
      <c r="LT52" s="15"/>
      <c r="LU52" s="15"/>
      <c r="LV52" s="15"/>
      <c r="LW52" s="15"/>
      <c r="LX52" s="15"/>
      <c r="LY52" s="15"/>
      <c r="LZ52" s="15"/>
      <c r="MA52" s="15"/>
      <c r="MB52" s="15"/>
      <c r="MC52" s="15"/>
      <c r="MD52" s="15"/>
      <c r="ME52" s="15"/>
      <c r="MF52" s="15"/>
      <c r="MG52" s="15"/>
      <c r="MH52" s="15"/>
      <c r="MI52" s="15"/>
      <c r="MJ52" s="15"/>
      <c r="MK52" s="15"/>
      <c r="ML52" s="15"/>
      <c r="MM52" s="15"/>
      <c r="MN52" s="15"/>
      <c r="MO52" s="15"/>
      <c r="MP52" s="15"/>
      <c r="MQ52" s="15"/>
      <c r="MR52" s="15"/>
      <c r="MS52" s="15"/>
      <c r="MT52" s="15"/>
      <c r="MU52" s="15"/>
      <c r="MV52" s="15"/>
      <c r="MW52" s="15"/>
      <c r="MX52" s="15"/>
      <c r="MY52" s="15"/>
      <c r="MZ52" s="15"/>
      <c r="NA52" s="15"/>
      <c r="NB52" s="15"/>
      <c r="NC52" s="15"/>
      <c r="ND52" s="15"/>
      <c r="NE52" s="15"/>
      <c r="NF52" s="15"/>
      <c r="NG52" s="15"/>
      <c r="NH52" s="15"/>
      <c r="NI52" s="15"/>
      <c r="NJ52" s="15"/>
      <c r="NK52" s="15"/>
      <c r="NL52" s="15"/>
      <c r="NM52" s="15"/>
      <c r="NN52" s="15"/>
      <c r="NO52" s="15"/>
      <c r="NP52" s="15"/>
      <c r="NQ52" s="15"/>
      <c r="NR52" s="15"/>
      <c r="NS52" s="15"/>
      <c r="NT52" s="15"/>
      <c r="NU52" s="15"/>
      <c r="NV52" s="15"/>
      <c r="NW52" s="15"/>
      <c r="NX52" s="15"/>
      <c r="NY52" s="15"/>
      <c r="NZ52" s="15"/>
      <c r="OA52" s="15"/>
      <c r="OB52" s="15"/>
      <c r="OC52" s="15"/>
      <c r="OD52" s="15"/>
      <c r="OE52" s="15"/>
      <c r="OF52" s="15"/>
      <c r="OG52" s="15"/>
      <c r="OH52" s="15"/>
      <c r="OI52" s="15"/>
      <c r="OJ52" s="15"/>
      <c r="OK52" s="15"/>
      <c r="OL52" s="15"/>
      <c r="OM52" s="15"/>
      <c r="ON52" s="15"/>
      <c r="OO52" s="15"/>
      <c r="OP52" s="15"/>
      <c r="OQ52" s="15"/>
      <c r="OR52" s="15"/>
      <c r="OS52" s="15"/>
      <c r="OT52" s="15"/>
      <c r="OU52" s="15"/>
      <c r="OV52" s="15"/>
      <c r="OW52" s="15"/>
      <c r="OX52" s="15"/>
      <c r="OY52" s="15"/>
      <c r="OZ52" s="15"/>
      <c r="PA52" s="15"/>
      <c r="PB52" s="15"/>
      <c r="PC52" s="15"/>
      <c r="PD52" s="15"/>
      <c r="PE52" s="15"/>
      <c r="PF52" s="15"/>
      <c r="PG52" s="15"/>
      <c r="PH52" s="15"/>
      <c r="PI52" s="15"/>
      <c r="PJ52" s="15"/>
      <c r="PK52" s="15"/>
      <c r="PL52" s="15"/>
      <c r="PM52" s="15"/>
      <c r="PN52" s="15"/>
      <c r="PO52" s="15"/>
      <c r="PP52" s="15"/>
      <c r="PQ52" s="15"/>
      <c r="PR52" s="15"/>
      <c r="PS52" s="15"/>
      <c r="PT52" s="15"/>
      <c r="PU52" s="15"/>
      <c r="PV52" s="15"/>
      <c r="PW52" s="15"/>
      <c r="PX52" s="15"/>
      <c r="PY52" s="15"/>
      <c r="PZ52" s="15"/>
      <c r="QA52" s="15"/>
      <c r="QB52" s="15"/>
      <c r="QC52" s="15"/>
      <c r="QD52" s="15"/>
      <c r="QE52" s="15"/>
      <c r="QF52" s="15"/>
      <c r="QG52" s="15"/>
      <c r="QH52" s="15"/>
      <c r="QI52" s="15"/>
      <c r="QJ52" s="15"/>
      <c r="QK52" s="15"/>
      <c r="QL52" s="15"/>
      <c r="QM52" s="15"/>
      <c r="QN52" s="15"/>
      <c r="QO52" s="15"/>
      <c r="QP52" s="15"/>
      <c r="QQ52" s="15"/>
      <c r="QR52" s="15"/>
      <c r="QS52" s="15"/>
      <c r="QT52" s="15"/>
      <c r="QU52" s="15"/>
      <c r="QV52" s="15"/>
      <c r="QW52" s="15"/>
      <c r="QX52" s="15"/>
      <c r="QY52" s="15"/>
      <c r="QZ52" s="15"/>
      <c r="RA52" s="15"/>
      <c r="RB52" s="15"/>
      <c r="RC52" s="15"/>
      <c r="RD52" s="15"/>
      <c r="RE52" s="15"/>
      <c r="RF52" s="15"/>
      <c r="RG52" s="15"/>
      <c r="RH52" s="15"/>
      <c r="RI52" s="15"/>
      <c r="RJ52" s="15"/>
      <c r="RK52" s="15"/>
      <c r="RL52" s="15"/>
      <c r="RM52" s="15"/>
      <c r="RN52" s="15"/>
      <c r="RO52" s="15"/>
      <c r="RP52" s="15"/>
      <c r="RQ52" s="15"/>
      <c r="RR52" s="15"/>
      <c r="RS52" s="15"/>
      <c r="RT52" s="15"/>
      <c r="RU52" s="15"/>
      <c r="RV52" s="15"/>
      <c r="RW52" s="15"/>
      <c r="RX52" s="15"/>
      <c r="RY52" s="15"/>
      <c r="RZ52" s="15"/>
      <c r="SA52" s="15"/>
      <c r="SB52" s="15"/>
      <c r="SC52" s="15"/>
      <c r="SD52" s="15"/>
      <c r="SE52" s="15"/>
      <c r="SF52" s="15"/>
      <c r="SG52" s="15"/>
      <c r="SH52" s="15"/>
      <c r="SI52" s="15"/>
      <c r="SJ52" s="15"/>
      <c r="SK52" s="15"/>
      <c r="SL52" s="15"/>
      <c r="SM52" s="15"/>
      <c r="SN52" s="15"/>
      <c r="SO52" s="15"/>
      <c r="SP52" s="15"/>
      <c r="SQ52" s="15"/>
      <c r="SR52" s="15"/>
      <c r="SS52" s="15"/>
      <c r="ST52" s="15"/>
      <c r="SU52" s="15"/>
      <c r="SV52" s="15"/>
      <c r="SW52" s="15"/>
      <c r="SX52" s="15"/>
      <c r="SY52" s="15"/>
      <c r="SZ52" s="15"/>
      <c r="TA52" s="15"/>
      <c r="TB52" s="15"/>
      <c r="TC52" s="15"/>
      <c r="TD52" s="15"/>
      <c r="TE52" s="15"/>
      <c r="TF52" s="15"/>
      <c r="TG52" s="15"/>
      <c r="TH52" s="15"/>
      <c r="TI52" s="15"/>
      <c r="TJ52" s="15"/>
      <c r="TK52" s="15"/>
      <c r="TL52" s="15"/>
      <c r="TM52" s="15"/>
      <c r="TN52" s="15"/>
      <c r="TO52" s="15"/>
      <c r="TP52" s="15"/>
      <c r="TQ52" s="15"/>
      <c r="TR52" s="15"/>
      <c r="TS52" s="15"/>
      <c r="TT52" s="15"/>
      <c r="TU52" s="15"/>
      <c r="TV52" s="15"/>
      <c r="TW52" s="15"/>
      <c r="TX52" s="15"/>
      <c r="TY52" s="15"/>
      <c r="TZ52" s="15"/>
      <c r="UA52" s="15"/>
      <c r="UB52" s="15"/>
      <c r="UC52" s="15"/>
      <c r="UD52" s="15"/>
      <c r="UE52" s="15"/>
      <c r="UF52" s="15"/>
      <c r="UG52" s="15"/>
      <c r="UH52" s="15"/>
      <c r="UI52" s="15"/>
      <c r="UJ52" s="15"/>
      <c r="UK52" s="15"/>
      <c r="UL52" s="15"/>
      <c r="UM52" s="15"/>
      <c r="UN52" s="15"/>
      <c r="UO52" s="15"/>
      <c r="UP52" s="15"/>
      <c r="UQ52" s="15"/>
      <c r="UR52" s="15"/>
      <c r="US52" s="15"/>
      <c r="UT52" s="15"/>
      <c r="UU52" s="15"/>
      <c r="UV52" s="15"/>
      <c r="UW52" s="15"/>
      <c r="UX52" s="15"/>
      <c r="UY52" s="15"/>
      <c r="UZ52" s="15"/>
      <c r="VA52" s="15"/>
      <c r="VB52" s="15"/>
      <c r="VC52" s="15"/>
      <c r="VD52" s="15"/>
      <c r="VE52" s="15"/>
      <c r="VF52" s="15"/>
      <c r="VG52" s="15"/>
      <c r="VH52" s="15"/>
      <c r="VI52" s="15"/>
      <c r="VJ52" s="15"/>
      <c r="VK52" s="15"/>
      <c r="VL52" s="15"/>
      <c r="VM52" s="15"/>
      <c r="VN52" s="15"/>
      <c r="VO52" s="15"/>
      <c r="VP52" s="15"/>
      <c r="VQ52" s="15"/>
      <c r="VR52" s="15"/>
      <c r="VS52" s="15"/>
      <c r="VT52" s="15"/>
      <c r="VU52" s="15"/>
      <c r="VV52" s="15"/>
      <c r="VW52" s="15"/>
      <c r="VX52" s="15"/>
      <c r="VY52" s="15"/>
      <c r="VZ52" s="15"/>
      <c r="WA52" s="15"/>
      <c r="WB52" s="15"/>
      <c r="WC52" s="15"/>
      <c r="WD52" s="15"/>
      <c r="WE52" s="15"/>
      <c r="WF52" s="15"/>
      <c r="WG52" s="15"/>
      <c r="WH52" s="15"/>
      <c r="WI52" s="15"/>
      <c r="WJ52" s="15"/>
      <c r="WK52" s="15"/>
      <c r="WL52" s="15"/>
      <c r="WM52" s="15"/>
      <c r="WN52" s="15"/>
      <c r="WO52" s="15"/>
      <c r="WP52" s="15"/>
      <c r="WQ52" s="15"/>
      <c r="WR52" s="15"/>
      <c r="WS52" s="15"/>
      <c r="WT52" s="15"/>
      <c r="WU52" s="15"/>
      <c r="WV52" s="15"/>
      <c r="WW52" s="15"/>
      <c r="WX52" s="15"/>
      <c r="WY52" s="15"/>
      <c r="WZ52" s="15"/>
      <c r="XA52" s="15"/>
      <c r="XB52" s="15"/>
      <c r="XC52" s="15"/>
      <c r="XD52" s="15"/>
      <c r="XE52" s="15"/>
      <c r="XF52" s="15"/>
      <c r="XG52" s="15"/>
      <c r="XH52" s="15"/>
      <c r="XI52" s="15"/>
      <c r="XJ52" s="15"/>
      <c r="XK52" s="15"/>
      <c r="XL52" s="15"/>
      <c r="XM52" s="15"/>
      <c r="XN52" s="15"/>
      <c r="XO52" s="15"/>
      <c r="XP52" s="15"/>
      <c r="XQ52" s="15"/>
      <c r="XR52" s="15"/>
      <c r="XS52" s="15"/>
      <c r="XT52" s="15"/>
      <c r="XU52" s="15"/>
      <c r="XV52" s="15"/>
      <c r="XW52" s="15"/>
      <c r="XX52" s="15"/>
      <c r="XY52" s="15"/>
      <c r="XZ52" s="15"/>
      <c r="YA52" s="15"/>
      <c r="YB52" s="15"/>
      <c r="YC52" s="15"/>
      <c r="YD52" s="15"/>
      <c r="YE52" s="15"/>
      <c r="YF52" s="15"/>
      <c r="YG52" s="15"/>
      <c r="YH52" s="15"/>
      <c r="YI52" s="15"/>
      <c r="YJ52" s="15"/>
      <c r="YK52" s="15"/>
      <c r="YL52" s="15"/>
      <c r="YM52" s="15"/>
      <c r="YN52" s="15"/>
      <c r="YO52" s="15"/>
      <c r="YP52" s="15"/>
      <c r="YQ52" s="15"/>
      <c r="YR52" s="15"/>
      <c r="YS52" s="15"/>
      <c r="YT52" s="15"/>
      <c r="YU52" s="15"/>
      <c r="YV52" s="15"/>
      <c r="YW52" s="15"/>
      <c r="YX52" s="15"/>
      <c r="YY52" s="15"/>
      <c r="YZ52" s="15"/>
      <c r="ZA52" s="15"/>
      <c r="ZB52" s="15"/>
      <c r="ZC52" s="15"/>
      <c r="ZD52" s="15"/>
      <c r="ZE52" s="15"/>
      <c r="ZF52" s="15"/>
      <c r="ZG52" s="15"/>
      <c r="ZH52" s="15"/>
      <c r="ZI52" s="15"/>
      <c r="ZJ52" s="15"/>
      <c r="ZK52" s="15"/>
      <c r="ZL52" s="15"/>
      <c r="ZM52" s="15"/>
      <c r="ZN52" s="15"/>
      <c r="ZO52" s="15"/>
      <c r="ZP52" s="15"/>
      <c r="ZQ52" s="15"/>
      <c r="ZR52" s="15"/>
      <c r="ZS52" s="15"/>
      <c r="ZT52" s="15"/>
      <c r="ZU52" s="15"/>
      <c r="ZV52" s="15"/>
      <c r="ZW52" s="15"/>
      <c r="ZX52" s="15"/>
      <c r="ZY52" s="15"/>
      <c r="ZZ52" s="15"/>
      <c r="AAA52" s="15"/>
      <c r="AAB52" s="15"/>
      <c r="AAC52" s="15"/>
      <c r="AAD52" s="15"/>
      <c r="AAE52" s="15"/>
      <c r="AAF52" s="15"/>
      <c r="AAG52" s="15"/>
      <c r="AAH52" s="15"/>
      <c r="AAI52" s="15"/>
      <c r="AAJ52" s="15"/>
      <c r="AAK52" s="15"/>
      <c r="AAL52" s="15"/>
      <c r="AAM52" s="15"/>
      <c r="AAN52" s="15"/>
      <c r="AAO52" s="15"/>
      <c r="AAP52" s="15"/>
      <c r="AAQ52" s="15"/>
      <c r="AAR52" s="15"/>
      <c r="AAS52" s="15"/>
      <c r="AAT52" s="15"/>
      <c r="AAU52" s="15"/>
      <c r="AAV52" s="15"/>
      <c r="AAW52" s="15"/>
      <c r="AAX52" s="15"/>
      <c r="AAY52" s="15"/>
      <c r="AAZ52" s="15"/>
      <c r="ABA52" s="15"/>
      <c r="ABB52" s="15"/>
      <c r="ABC52" s="15"/>
      <c r="ABD52" s="15"/>
      <c r="ABE52" s="15"/>
      <c r="ABF52" s="15"/>
      <c r="ABG52" s="15"/>
      <c r="ABH52" s="15"/>
      <c r="ABI52" s="15"/>
      <c r="ABJ52" s="15"/>
      <c r="ABK52" s="15"/>
      <c r="ABL52" s="15"/>
      <c r="ABM52" s="15"/>
      <c r="ABN52" s="15"/>
      <c r="ABO52" s="15"/>
      <c r="ABP52" s="15"/>
      <c r="ABQ52" s="15"/>
      <c r="ABR52" s="15"/>
      <c r="ABS52" s="15"/>
      <c r="ABT52" s="15"/>
      <c r="ABU52" s="15"/>
      <c r="ABV52" s="15"/>
      <c r="ABW52" s="15"/>
      <c r="ABX52" s="15"/>
      <c r="ABY52" s="15"/>
      <c r="ABZ52" s="15"/>
      <c r="ACA52" s="15"/>
      <c r="ACB52" s="15"/>
      <c r="ACC52" s="15"/>
      <c r="ACD52" s="15"/>
      <c r="ACE52" s="15"/>
      <c r="ACF52" s="15"/>
      <c r="ACG52" s="15"/>
      <c r="ACH52" s="15"/>
      <c r="ACI52" s="15"/>
      <c r="ACJ52" s="15"/>
      <c r="ACK52" s="15"/>
      <c r="ACL52" s="15"/>
      <c r="ACM52" s="15"/>
      <c r="ACN52" s="15"/>
    </row>
    <row r="53" spans="1:768" x14ac:dyDescent="0.2">
      <c r="A53" s="21" t="s">
        <v>1709</v>
      </c>
      <c r="B53" s="425" t="str">
        <f>LEFT(A53,3)</f>
        <v>379</v>
      </c>
      <c r="C53" s="22"/>
      <c r="D53" s="22"/>
      <c r="E53" s="42">
        <f>SUM(E51:E52)</f>
        <v>190471.59999999989</v>
      </c>
      <c r="F53" s="42">
        <f t="shared" ref="F53:J53" si="9">SUM(F51:F52)</f>
        <v>0</v>
      </c>
      <c r="G53" s="42">
        <f t="shared" si="9"/>
        <v>190471.59999999989</v>
      </c>
      <c r="H53" s="42"/>
      <c r="I53" s="42"/>
      <c r="J53" s="42">
        <f t="shared" si="9"/>
        <v>4571</v>
      </c>
      <c r="K53" s="182"/>
    </row>
    <row r="54" spans="1:768" s="22" customFormat="1" x14ac:dyDescent="0.2">
      <c r="A54" s="14" t="s">
        <v>1691</v>
      </c>
      <c r="B54" s="422"/>
      <c r="C54" s="15" t="s">
        <v>1199</v>
      </c>
      <c r="D54" s="15" t="s">
        <v>1200</v>
      </c>
      <c r="E54" s="37">
        <f>IFERROR(VLOOKUP($C54,'3. 2024_2025 Adds PIVOT'!$I$55:$K$73,3,FALSE),0)</f>
        <v>7377.5800000000045</v>
      </c>
      <c r="F54" s="37">
        <f>IFERROR(VLOOKUP(C54,'7. Delayed Unitization'!$F$20:$G$23,2,FALSE),0)</f>
        <v>0</v>
      </c>
      <c r="G54" s="37">
        <f t="shared" ref="G54:G72" si="10">E54-F54</f>
        <v>7377.5800000000045</v>
      </c>
      <c r="H54" s="175" t="s">
        <v>521</v>
      </c>
      <c r="I54" s="23">
        <f>VLOOKUP($H54,'6. PP Depr Rate'!$F$6:$I$175,4,FALSE)</f>
        <v>2.8500000000000001E-2</v>
      </c>
      <c r="J54" s="37">
        <f t="shared" ref="J54:J72" si="11">ROUND(G54*I54, 0)</f>
        <v>210</v>
      </c>
      <c r="K54" s="181"/>
      <c r="L54" s="15" t="str">
        <f>IFERROR(VLOOKUP(C54,'Projects FERCs'!$A$8:$D$291,4,FALSE),0)</f>
        <v>G376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HB54" s="15"/>
      <c r="HC54" s="15"/>
      <c r="HD54" s="15"/>
      <c r="HE54" s="15"/>
      <c r="HF54" s="15"/>
      <c r="HG54" s="15"/>
      <c r="HH54" s="15"/>
      <c r="HI54" s="15"/>
      <c r="HJ54" s="15"/>
      <c r="HK54" s="15"/>
      <c r="HL54" s="15"/>
      <c r="HM54" s="15"/>
      <c r="HN54" s="15"/>
      <c r="HO54" s="15"/>
      <c r="HP54" s="15"/>
      <c r="HQ54" s="15"/>
      <c r="HR54" s="15"/>
      <c r="HS54" s="15"/>
      <c r="HT54" s="15"/>
      <c r="HU54" s="15"/>
      <c r="HV54" s="15"/>
      <c r="HW54" s="15"/>
      <c r="HX54" s="15"/>
      <c r="HY54" s="15"/>
      <c r="HZ54" s="15"/>
      <c r="IA54" s="15"/>
      <c r="IB54" s="15"/>
      <c r="IC54" s="15"/>
      <c r="ID54" s="15"/>
      <c r="IE54" s="15"/>
      <c r="IF54" s="15"/>
      <c r="IG54" s="15"/>
      <c r="IH54" s="15"/>
      <c r="II54" s="15"/>
      <c r="IJ54" s="15"/>
      <c r="IK54" s="15"/>
      <c r="IL54" s="15"/>
      <c r="IM54" s="15"/>
      <c r="IN54" s="15"/>
      <c r="IO54" s="15"/>
      <c r="IP54" s="15"/>
      <c r="IQ54" s="15"/>
      <c r="IR54" s="15"/>
      <c r="IS54" s="15"/>
      <c r="IT54" s="15"/>
      <c r="IU54" s="15"/>
      <c r="IV54" s="15"/>
      <c r="IW54" s="15"/>
      <c r="IX54" s="15"/>
      <c r="IY54" s="15"/>
      <c r="IZ54" s="15"/>
      <c r="JA54" s="15"/>
      <c r="JB54" s="15"/>
      <c r="JC54" s="15"/>
      <c r="JD54" s="15"/>
      <c r="JE54" s="15"/>
      <c r="JF54" s="15"/>
      <c r="JG54" s="15"/>
      <c r="JH54" s="15"/>
      <c r="JI54" s="15"/>
      <c r="JJ54" s="15"/>
      <c r="JK54" s="15"/>
      <c r="JL54" s="15"/>
      <c r="JM54" s="15"/>
      <c r="JN54" s="15"/>
      <c r="JO54" s="15"/>
      <c r="JP54" s="15"/>
      <c r="JQ54" s="15"/>
      <c r="JR54" s="15"/>
      <c r="JS54" s="15"/>
      <c r="JT54" s="15"/>
      <c r="JU54" s="15"/>
      <c r="JV54" s="15"/>
      <c r="JW54" s="15"/>
      <c r="JX54" s="15"/>
      <c r="JY54" s="15"/>
      <c r="JZ54" s="15"/>
      <c r="KA54" s="15"/>
      <c r="KB54" s="15"/>
      <c r="KC54" s="15"/>
      <c r="KD54" s="15"/>
      <c r="KE54" s="15"/>
      <c r="KF54" s="15"/>
      <c r="KG54" s="15"/>
      <c r="KH54" s="15"/>
      <c r="KI54" s="15"/>
      <c r="KJ54" s="15"/>
      <c r="KK54" s="15"/>
      <c r="KL54" s="15"/>
      <c r="KM54" s="15"/>
      <c r="KN54" s="15"/>
      <c r="KO54" s="15"/>
      <c r="KP54" s="15"/>
      <c r="KQ54" s="15"/>
      <c r="KR54" s="15"/>
      <c r="KS54" s="15"/>
      <c r="KT54" s="15"/>
      <c r="KU54" s="15"/>
      <c r="KV54" s="15"/>
      <c r="KW54" s="15"/>
      <c r="KX54" s="15"/>
      <c r="KY54" s="15"/>
      <c r="KZ54" s="15"/>
      <c r="LA54" s="15"/>
      <c r="LB54" s="15"/>
      <c r="LC54" s="15"/>
      <c r="LD54" s="15"/>
      <c r="LE54" s="15"/>
      <c r="LF54" s="15"/>
      <c r="LG54" s="15"/>
      <c r="LH54" s="15"/>
      <c r="LI54" s="15"/>
      <c r="LJ54" s="15"/>
      <c r="LK54" s="15"/>
      <c r="LL54" s="15"/>
      <c r="LM54" s="15"/>
      <c r="LN54" s="15"/>
      <c r="LO54" s="15"/>
      <c r="LP54" s="15"/>
      <c r="LQ54" s="15"/>
      <c r="LR54" s="15"/>
      <c r="LS54" s="15"/>
      <c r="LT54" s="15"/>
      <c r="LU54" s="15"/>
      <c r="LV54" s="15"/>
      <c r="LW54" s="15"/>
      <c r="LX54" s="15"/>
      <c r="LY54" s="15"/>
      <c r="LZ54" s="15"/>
      <c r="MA54" s="15"/>
      <c r="MB54" s="15"/>
      <c r="MC54" s="15"/>
      <c r="MD54" s="15"/>
      <c r="ME54" s="15"/>
      <c r="MF54" s="15"/>
      <c r="MG54" s="15"/>
      <c r="MH54" s="15"/>
      <c r="MI54" s="15"/>
      <c r="MJ54" s="15"/>
      <c r="MK54" s="15"/>
      <c r="ML54" s="15"/>
      <c r="MM54" s="15"/>
      <c r="MN54" s="15"/>
      <c r="MO54" s="15"/>
      <c r="MP54" s="15"/>
      <c r="MQ54" s="15"/>
      <c r="MR54" s="15"/>
      <c r="MS54" s="15"/>
      <c r="MT54" s="15"/>
      <c r="MU54" s="15"/>
      <c r="MV54" s="15"/>
      <c r="MW54" s="15"/>
      <c r="MX54" s="15"/>
      <c r="MY54" s="15"/>
      <c r="MZ54" s="15"/>
      <c r="NA54" s="15"/>
      <c r="NB54" s="15"/>
      <c r="NC54" s="15"/>
      <c r="ND54" s="15"/>
      <c r="NE54" s="15"/>
      <c r="NF54" s="15"/>
      <c r="NG54" s="15"/>
      <c r="NH54" s="15"/>
      <c r="NI54" s="15"/>
      <c r="NJ54" s="15"/>
      <c r="NK54" s="15"/>
      <c r="NL54" s="15"/>
      <c r="NM54" s="15"/>
      <c r="NN54" s="15"/>
      <c r="NO54" s="15"/>
      <c r="NP54" s="15"/>
      <c r="NQ54" s="15"/>
      <c r="NR54" s="15"/>
      <c r="NS54" s="15"/>
      <c r="NT54" s="15"/>
      <c r="NU54" s="15"/>
      <c r="NV54" s="15"/>
      <c r="NW54" s="15"/>
      <c r="NX54" s="15"/>
      <c r="NY54" s="15"/>
      <c r="NZ54" s="15"/>
      <c r="OA54" s="15"/>
      <c r="OB54" s="15"/>
      <c r="OC54" s="15"/>
      <c r="OD54" s="15"/>
      <c r="OE54" s="15"/>
      <c r="OF54" s="15"/>
      <c r="OG54" s="15"/>
      <c r="OH54" s="15"/>
      <c r="OI54" s="15"/>
      <c r="OJ54" s="15"/>
      <c r="OK54" s="15"/>
      <c r="OL54" s="15"/>
      <c r="OM54" s="15"/>
      <c r="ON54" s="15"/>
      <c r="OO54" s="15"/>
      <c r="OP54" s="15"/>
      <c r="OQ54" s="15"/>
      <c r="OR54" s="15"/>
      <c r="OS54" s="15"/>
      <c r="OT54" s="15"/>
      <c r="OU54" s="15"/>
      <c r="OV54" s="15"/>
      <c r="OW54" s="15"/>
      <c r="OX54" s="15"/>
      <c r="OY54" s="15"/>
      <c r="OZ54" s="15"/>
      <c r="PA54" s="15"/>
      <c r="PB54" s="15"/>
      <c r="PC54" s="15"/>
      <c r="PD54" s="15"/>
      <c r="PE54" s="15"/>
      <c r="PF54" s="15"/>
      <c r="PG54" s="15"/>
      <c r="PH54" s="15"/>
      <c r="PI54" s="15"/>
      <c r="PJ54" s="15"/>
      <c r="PK54" s="15"/>
      <c r="PL54" s="15"/>
      <c r="PM54" s="15"/>
      <c r="PN54" s="15"/>
      <c r="PO54" s="15"/>
      <c r="PP54" s="15"/>
      <c r="PQ54" s="15"/>
      <c r="PR54" s="15"/>
      <c r="PS54" s="15"/>
      <c r="PT54" s="15"/>
      <c r="PU54" s="15"/>
      <c r="PV54" s="15"/>
      <c r="PW54" s="15"/>
      <c r="PX54" s="15"/>
      <c r="PY54" s="15"/>
      <c r="PZ54" s="15"/>
      <c r="QA54" s="15"/>
      <c r="QB54" s="15"/>
      <c r="QC54" s="15"/>
      <c r="QD54" s="15"/>
      <c r="QE54" s="15"/>
      <c r="QF54" s="15"/>
      <c r="QG54" s="15"/>
      <c r="QH54" s="15"/>
      <c r="QI54" s="15"/>
      <c r="QJ54" s="15"/>
      <c r="QK54" s="15"/>
      <c r="QL54" s="15"/>
      <c r="QM54" s="15"/>
      <c r="QN54" s="15"/>
      <c r="QO54" s="15"/>
      <c r="QP54" s="15"/>
      <c r="QQ54" s="15"/>
      <c r="QR54" s="15"/>
      <c r="QS54" s="15"/>
      <c r="QT54" s="15"/>
      <c r="QU54" s="15"/>
      <c r="QV54" s="15"/>
      <c r="QW54" s="15"/>
      <c r="QX54" s="15"/>
      <c r="QY54" s="15"/>
      <c r="QZ54" s="15"/>
      <c r="RA54" s="15"/>
      <c r="RB54" s="15"/>
      <c r="RC54" s="15"/>
      <c r="RD54" s="15"/>
      <c r="RE54" s="15"/>
      <c r="RF54" s="15"/>
      <c r="RG54" s="15"/>
      <c r="RH54" s="15"/>
      <c r="RI54" s="15"/>
      <c r="RJ54" s="15"/>
      <c r="RK54" s="15"/>
      <c r="RL54" s="15"/>
      <c r="RM54" s="15"/>
      <c r="RN54" s="15"/>
      <c r="RO54" s="15"/>
      <c r="RP54" s="15"/>
      <c r="RQ54" s="15"/>
      <c r="RR54" s="15"/>
      <c r="RS54" s="15"/>
      <c r="RT54" s="15"/>
      <c r="RU54" s="15"/>
      <c r="RV54" s="15"/>
      <c r="RW54" s="15"/>
      <c r="RX54" s="15"/>
      <c r="RY54" s="15"/>
      <c r="RZ54" s="15"/>
      <c r="SA54" s="15"/>
      <c r="SB54" s="15"/>
      <c r="SC54" s="15"/>
      <c r="SD54" s="15"/>
      <c r="SE54" s="15"/>
      <c r="SF54" s="15"/>
      <c r="SG54" s="15"/>
      <c r="SH54" s="15"/>
      <c r="SI54" s="15"/>
      <c r="SJ54" s="15"/>
      <c r="SK54" s="15"/>
      <c r="SL54" s="15"/>
      <c r="SM54" s="15"/>
      <c r="SN54" s="15"/>
      <c r="SO54" s="15"/>
      <c r="SP54" s="15"/>
      <c r="SQ54" s="15"/>
      <c r="SR54" s="15"/>
      <c r="SS54" s="15"/>
      <c r="ST54" s="15"/>
      <c r="SU54" s="15"/>
      <c r="SV54" s="15"/>
      <c r="SW54" s="15"/>
      <c r="SX54" s="15"/>
      <c r="SY54" s="15"/>
      <c r="SZ54" s="15"/>
      <c r="TA54" s="15"/>
      <c r="TB54" s="15"/>
      <c r="TC54" s="15"/>
      <c r="TD54" s="15"/>
      <c r="TE54" s="15"/>
      <c r="TF54" s="15"/>
      <c r="TG54" s="15"/>
      <c r="TH54" s="15"/>
      <c r="TI54" s="15"/>
      <c r="TJ54" s="15"/>
      <c r="TK54" s="15"/>
      <c r="TL54" s="15"/>
      <c r="TM54" s="15"/>
      <c r="TN54" s="15"/>
      <c r="TO54" s="15"/>
      <c r="TP54" s="15"/>
      <c r="TQ54" s="15"/>
      <c r="TR54" s="15"/>
      <c r="TS54" s="15"/>
      <c r="TT54" s="15"/>
      <c r="TU54" s="15"/>
      <c r="TV54" s="15"/>
      <c r="TW54" s="15"/>
      <c r="TX54" s="15"/>
      <c r="TY54" s="15"/>
      <c r="TZ54" s="15"/>
      <c r="UA54" s="15"/>
      <c r="UB54" s="15"/>
      <c r="UC54" s="15"/>
      <c r="UD54" s="15"/>
      <c r="UE54" s="15"/>
      <c r="UF54" s="15"/>
      <c r="UG54" s="15"/>
      <c r="UH54" s="15"/>
      <c r="UI54" s="15"/>
      <c r="UJ54" s="15"/>
      <c r="UK54" s="15"/>
      <c r="UL54" s="15"/>
      <c r="UM54" s="15"/>
      <c r="UN54" s="15"/>
      <c r="UO54" s="15"/>
      <c r="UP54" s="15"/>
      <c r="UQ54" s="15"/>
      <c r="UR54" s="15"/>
      <c r="US54" s="15"/>
      <c r="UT54" s="15"/>
      <c r="UU54" s="15"/>
      <c r="UV54" s="15"/>
      <c r="UW54" s="15"/>
      <c r="UX54" s="15"/>
      <c r="UY54" s="15"/>
      <c r="UZ54" s="15"/>
      <c r="VA54" s="15"/>
      <c r="VB54" s="15"/>
      <c r="VC54" s="15"/>
      <c r="VD54" s="15"/>
      <c r="VE54" s="15"/>
      <c r="VF54" s="15"/>
      <c r="VG54" s="15"/>
      <c r="VH54" s="15"/>
      <c r="VI54" s="15"/>
      <c r="VJ54" s="15"/>
      <c r="VK54" s="15"/>
      <c r="VL54" s="15"/>
      <c r="VM54" s="15"/>
      <c r="VN54" s="15"/>
      <c r="VO54" s="15"/>
      <c r="VP54" s="15"/>
      <c r="VQ54" s="15"/>
      <c r="VR54" s="15"/>
      <c r="VS54" s="15"/>
      <c r="VT54" s="15"/>
      <c r="VU54" s="15"/>
      <c r="VV54" s="15"/>
      <c r="VW54" s="15"/>
      <c r="VX54" s="15"/>
      <c r="VY54" s="15"/>
      <c r="VZ54" s="15"/>
      <c r="WA54" s="15"/>
      <c r="WB54" s="15"/>
      <c r="WC54" s="15"/>
      <c r="WD54" s="15"/>
      <c r="WE54" s="15"/>
      <c r="WF54" s="15"/>
      <c r="WG54" s="15"/>
      <c r="WH54" s="15"/>
      <c r="WI54" s="15"/>
      <c r="WJ54" s="15"/>
      <c r="WK54" s="15"/>
      <c r="WL54" s="15"/>
      <c r="WM54" s="15"/>
      <c r="WN54" s="15"/>
      <c r="WO54" s="15"/>
      <c r="WP54" s="15"/>
      <c r="WQ54" s="15"/>
      <c r="WR54" s="15"/>
      <c r="WS54" s="15"/>
      <c r="WT54" s="15"/>
      <c r="WU54" s="15"/>
      <c r="WV54" s="15"/>
      <c r="WW54" s="15"/>
      <c r="WX54" s="15"/>
      <c r="WY54" s="15"/>
      <c r="WZ54" s="15"/>
      <c r="XA54" s="15"/>
      <c r="XB54" s="15"/>
      <c r="XC54" s="15"/>
      <c r="XD54" s="15"/>
      <c r="XE54" s="15"/>
      <c r="XF54" s="15"/>
      <c r="XG54" s="15"/>
      <c r="XH54" s="15"/>
      <c r="XI54" s="15"/>
      <c r="XJ54" s="15"/>
      <c r="XK54" s="15"/>
      <c r="XL54" s="15"/>
      <c r="XM54" s="15"/>
      <c r="XN54" s="15"/>
      <c r="XO54" s="15"/>
      <c r="XP54" s="15"/>
      <c r="XQ54" s="15"/>
      <c r="XR54" s="15"/>
      <c r="XS54" s="15"/>
      <c r="XT54" s="15"/>
      <c r="XU54" s="15"/>
      <c r="XV54" s="15"/>
      <c r="XW54" s="15"/>
      <c r="XX54" s="15"/>
      <c r="XY54" s="15"/>
      <c r="XZ54" s="15"/>
      <c r="YA54" s="15"/>
      <c r="YB54" s="15"/>
      <c r="YC54" s="15"/>
      <c r="YD54" s="15"/>
      <c r="YE54" s="15"/>
      <c r="YF54" s="15"/>
      <c r="YG54" s="15"/>
      <c r="YH54" s="15"/>
      <c r="YI54" s="15"/>
      <c r="YJ54" s="15"/>
      <c r="YK54" s="15"/>
      <c r="YL54" s="15"/>
      <c r="YM54" s="15"/>
      <c r="YN54" s="15"/>
      <c r="YO54" s="15"/>
      <c r="YP54" s="15"/>
      <c r="YQ54" s="15"/>
      <c r="YR54" s="15"/>
      <c r="YS54" s="15"/>
      <c r="YT54" s="15"/>
      <c r="YU54" s="15"/>
      <c r="YV54" s="15"/>
      <c r="YW54" s="15"/>
      <c r="YX54" s="15"/>
      <c r="YY54" s="15"/>
      <c r="YZ54" s="15"/>
      <c r="ZA54" s="15"/>
      <c r="ZB54" s="15"/>
      <c r="ZC54" s="15"/>
      <c r="ZD54" s="15"/>
      <c r="ZE54" s="15"/>
      <c r="ZF54" s="15"/>
      <c r="ZG54" s="15"/>
      <c r="ZH54" s="15"/>
      <c r="ZI54" s="15"/>
      <c r="ZJ54" s="15"/>
      <c r="ZK54" s="15"/>
      <c r="ZL54" s="15"/>
      <c r="ZM54" s="15"/>
      <c r="ZN54" s="15"/>
      <c r="ZO54" s="15"/>
      <c r="ZP54" s="15"/>
      <c r="ZQ54" s="15"/>
      <c r="ZR54" s="15"/>
      <c r="ZS54" s="15"/>
      <c r="ZT54" s="15"/>
      <c r="ZU54" s="15"/>
      <c r="ZV54" s="15"/>
      <c r="ZW54" s="15"/>
      <c r="ZX54" s="15"/>
      <c r="ZY54" s="15"/>
      <c r="ZZ54" s="15"/>
      <c r="AAA54" s="15"/>
      <c r="AAB54" s="15"/>
      <c r="AAC54" s="15"/>
      <c r="AAD54" s="15"/>
      <c r="AAE54" s="15"/>
      <c r="AAF54" s="15"/>
      <c r="AAG54" s="15"/>
      <c r="AAH54" s="15"/>
      <c r="AAI54" s="15"/>
      <c r="AAJ54" s="15"/>
      <c r="AAK54" s="15"/>
      <c r="AAL54" s="15"/>
      <c r="AAM54" s="15"/>
      <c r="AAN54" s="15"/>
      <c r="AAO54" s="15"/>
      <c r="AAP54" s="15"/>
      <c r="AAQ54" s="15"/>
      <c r="AAR54" s="15"/>
      <c r="AAS54" s="15"/>
      <c r="AAT54" s="15"/>
      <c r="AAU54" s="15"/>
      <c r="AAV54" s="15"/>
      <c r="AAW54" s="15"/>
      <c r="AAX54" s="15"/>
      <c r="AAY54" s="15"/>
      <c r="AAZ54" s="15"/>
      <c r="ABA54" s="15"/>
      <c r="ABB54" s="15"/>
      <c r="ABC54" s="15"/>
      <c r="ABD54" s="15"/>
      <c r="ABE54" s="15"/>
      <c r="ABF54" s="15"/>
      <c r="ABG54" s="15"/>
      <c r="ABH54" s="15"/>
      <c r="ABI54" s="15"/>
      <c r="ABJ54" s="15"/>
      <c r="ABK54" s="15"/>
      <c r="ABL54" s="15"/>
      <c r="ABM54" s="15"/>
      <c r="ABN54" s="15"/>
      <c r="ABO54" s="15"/>
      <c r="ABP54" s="15"/>
      <c r="ABQ54" s="15"/>
      <c r="ABR54" s="15"/>
      <c r="ABS54" s="15"/>
      <c r="ABT54" s="15"/>
      <c r="ABU54" s="15"/>
      <c r="ABV54" s="15"/>
      <c r="ABW54" s="15"/>
      <c r="ABX54" s="15"/>
      <c r="ABY54" s="15"/>
      <c r="ABZ54" s="15"/>
      <c r="ACA54" s="15"/>
      <c r="ACB54" s="15"/>
      <c r="ACC54" s="15"/>
      <c r="ACD54" s="15"/>
      <c r="ACE54" s="15"/>
      <c r="ACF54" s="15"/>
      <c r="ACG54" s="15"/>
      <c r="ACH54" s="15"/>
      <c r="ACI54" s="15"/>
      <c r="ACJ54" s="15"/>
      <c r="ACK54" s="15"/>
      <c r="ACL54" s="15"/>
      <c r="ACM54" s="15"/>
      <c r="ACN54" s="15"/>
    </row>
    <row r="55" spans="1:768" x14ac:dyDescent="0.2">
      <c r="C55" s="15" t="s">
        <v>752</v>
      </c>
      <c r="D55" s="15" t="s">
        <v>753</v>
      </c>
      <c r="E55" s="37">
        <f>IFERROR(VLOOKUP($C55,'3. 2024_2025 Adds PIVOT'!$I$55:$K$73,3,FALSE),0)</f>
        <v>71214.89999999998</v>
      </c>
      <c r="F55" s="37">
        <f>IFERROR(VLOOKUP(C55,'7. Delayed Unitization'!$F$20:$G$23,2,FALSE),0)</f>
        <v>2340.58</v>
      </c>
      <c r="G55" s="37">
        <f t="shared" si="10"/>
        <v>68874.319999999978</v>
      </c>
      <c r="H55" s="175" t="s">
        <v>521</v>
      </c>
      <c r="I55" s="23">
        <f>VLOOKUP($H55,'6. PP Depr Rate'!$F$6:$I$175,4,FALSE)</f>
        <v>2.8500000000000001E-2</v>
      </c>
      <c r="J55" s="37">
        <f t="shared" si="11"/>
        <v>1963</v>
      </c>
      <c r="L55" s="15" t="str">
        <f>IFERROR(VLOOKUP(C55,'Projects FERCs'!$A$8:$D$291,4,FALSE),0)</f>
        <v>G376</v>
      </c>
    </row>
    <row r="56" spans="1:768" x14ac:dyDescent="0.2">
      <c r="C56" s="15" t="s">
        <v>900</v>
      </c>
      <c r="D56" s="15" t="s">
        <v>901</v>
      </c>
      <c r="E56" s="37">
        <f>IFERROR(VLOOKUP($C56,'3. 2024_2025 Adds PIVOT'!$I$55:$K$73,3,FALSE),0)</f>
        <v>24854.37</v>
      </c>
      <c r="F56" s="37">
        <f>IFERROR(VLOOKUP(C56,'7. Delayed Unitization'!$F$20:$G$23,2,FALSE),0)</f>
        <v>0</v>
      </c>
      <c r="G56" s="37">
        <f t="shared" si="10"/>
        <v>24854.37</v>
      </c>
      <c r="H56" s="175" t="s">
        <v>521</v>
      </c>
      <c r="I56" s="23">
        <f>VLOOKUP($H56,'6. PP Depr Rate'!$F$6:$I$175,4,FALSE)</f>
        <v>2.8500000000000001E-2</v>
      </c>
      <c r="J56" s="37">
        <f t="shared" si="11"/>
        <v>708</v>
      </c>
      <c r="L56" s="15" t="str">
        <f>IFERROR(VLOOKUP(C56,'Projects FERCs'!$A$8:$D$291,4,FALSE),0)</f>
        <v>G376</v>
      </c>
    </row>
    <row r="57" spans="1:768" x14ac:dyDescent="0.2">
      <c r="C57" s="15" t="s">
        <v>943</v>
      </c>
      <c r="D57" s="15" t="s">
        <v>944</v>
      </c>
      <c r="E57" s="43">
        <f>IFERROR(VLOOKUP($C57,'3. 2024_2025 Adds PIVOT'!$I$55:$K$73,3,FALSE),0)</f>
        <v>81886.839999999982</v>
      </c>
      <c r="F57" s="43">
        <f>IFERROR(VLOOKUP(C57,'7. Delayed Unitization'!$F$20:$G$23,2,FALSE),0)</f>
        <v>0</v>
      </c>
      <c r="G57" s="43">
        <f t="shared" si="10"/>
        <v>81886.839999999982</v>
      </c>
      <c r="H57" s="175" t="s">
        <v>521</v>
      </c>
      <c r="I57" s="23">
        <f>VLOOKUP($H57,'6. PP Depr Rate'!$F$6:$I$175,4,FALSE)</f>
        <v>2.8500000000000001E-2</v>
      </c>
      <c r="J57" s="43">
        <f t="shared" si="11"/>
        <v>2334</v>
      </c>
      <c r="L57" s="15" t="str">
        <f>IFERROR(VLOOKUP(C57,'Projects FERCs'!$A$8:$D$291,4,FALSE),0)</f>
        <v>G376</v>
      </c>
    </row>
    <row r="58" spans="1:768" x14ac:dyDescent="0.2">
      <c r="C58" s="15" t="s">
        <v>846</v>
      </c>
      <c r="D58" s="15" t="s">
        <v>847</v>
      </c>
      <c r="E58" s="37">
        <f>IFERROR(VLOOKUP($C58,'3. 2024_2025 Adds PIVOT'!$I$55:$K$73,3,FALSE),0)</f>
        <v>34605.99</v>
      </c>
      <c r="F58" s="37">
        <f>IFERROR(VLOOKUP(C58,'7. Delayed Unitization'!$F$20:$G$23,2,FALSE),0)</f>
        <v>0</v>
      </c>
      <c r="G58" s="37">
        <f t="shared" si="10"/>
        <v>34605.99</v>
      </c>
      <c r="H58" s="175" t="s">
        <v>521</v>
      </c>
      <c r="I58" s="23">
        <f>VLOOKUP($H58,'6. PP Depr Rate'!$F$6:$I$175,4,FALSE)</f>
        <v>2.8500000000000001E-2</v>
      </c>
      <c r="J58" s="37">
        <f t="shared" si="11"/>
        <v>986</v>
      </c>
      <c r="L58" s="15" t="str">
        <f>IFERROR(VLOOKUP(C58,'Projects FERCs'!$A$8:$D$291,4,FALSE),0)</f>
        <v>G376</v>
      </c>
    </row>
    <row r="59" spans="1:768" x14ac:dyDescent="0.2">
      <c r="C59" s="15" t="s">
        <v>1145</v>
      </c>
      <c r="D59" s="25" t="s">
        <v>1146</v>
      </c>
      <c r="E59" s="37">
        <f>IFERROR(VLOOKUP($C59,'3. 2024_2025 Adds PIVOT'!$I$55:$K$73,3,FALSE),0)</f>
        <v>40793.210000000021</v>
      </c>
      <c r="F59" s="37">
        <f>IFERROR(VLOOKUP(C59,'7. Delayed Unitization'!$F$20:$G$23,2,FALSE),0)</f>
        <v>0</v>
      </c>
      <c r="G59" s="37">
        <f t="shared" si="10"/>
        <v>40793.210000000021</v>
      </c>
      <c r="H59" s="175" t="s">
        <v>521</v>
      </c>
      <c r="I59" s="23">
        <f>VLOOKUP($H59,'6. PP Depr Rate'!$F$6:$I$175,4,FALSE)</f>
        <v>2.8500000000000001E-2</v>
      </c>
      <c r="J59" s="37">
        <f t="shared" si="11"/>
        <v>1163</v>
      </c>
      <c r="L59" s="15" t="str">
        <f>IFERROR(VLOOKUP(C59,'Projects FERCs'!$A$8:$D$291,4,FALSE),0)</f>
        <v>G380</v>
      </c>
    </row>
    <row r="60" spans="1:768" x14ac:dyDescent="0.2">
      <c r="C60" s="15" t="s">
        <v>896</v>
      </c>
      <c r="D60" s="15" t="s">
        <v>897</v>
      </c>
      <c r="E60" s="37">
        <f>IFERROR(VLOOKUP($C60,'3. 2024_2025 Adds PIVOT'!$I$55:$K$73,3,FALSE),0)</f>
        <v>252750.73000000004</v>
      </c>
      <c r="F60" s="37">
        <f>IFERROR(VLOOKUP(C60,'7. Delayed Unitization'!$F$20:$G$23,2,FALSE),0)</f>
        <v>0</v>
      </c>
      <c r="G60" s="37">
        <f t="shared" si="10"/>
        <v>252750.73000000004</v>
      </c>
      <c r="H60" s="175" t="s">
        <v>521</v>
      </c>
      <c r="I60" s="23">
        <f>VLOOKUP($H60,'6. PP Depr Rate'!$F$6:$I$175,4,FALSE)</f>
        <v>2.8500000000000001E-2</v>
      </c>
      <c r="J60" s="37">
        <f t="shared" si="11"/>
        <v>7203</v>
      </c>
      <c r="L60" s="15" t="str">
        <f>IFERROR(VLOOKUP(C60,'Projects FERCs'!$A$8:$D$291,4,FALSE),0)</f>
        <v>G376</v>
      </c>
    </row>
    <row r="61" spans="1:768" x14ac:dyDescent="0.2">
      <c r="C61" s="15" t="s">
        <v>1051</v>
      </c>
      <c r="D61" s="15" t="s">
        <v>1052</v>
      </c>
      <c r="E61" s="37">
        <f>IFERROR(VLOOKUP($C61,'3. 2024_2025 Adds PIVOT'!$I$55:$K$73,3,FALSE),0)</f>
        <v>1705.3100000000013</v>
      </c>
      <c r="F61" s="37">
        <f>IFERROR(VLOOKUP(C61,'7. Delayed Unitization'!$F$20:$G$23,2,FALSE),0)</f>
        <v>0</v>
      </c>
      <c r="G61" s="37">
        <f t="shared" si="10"/>
        <v>1705.3100000000013</v>
      </c>
      <c r="H61" s="175" t="s">
        <v>521</v>
      </c>
      <c r="I61" s="23">
        <f>VLOOKUP($H61,'6. PP Depr Rate'!$F$6:$I$175,4,FALSE)</f>
        <v>2.8500000000000001E-2</v>
      </c>
      <c r="J61" s="37">
        <f t="shared" si="11"/>
        <v>49</v>
      </c>
      <c r="L61" s="15" t="str">
        <f>IFERROR(VLOOKUP(C61,'Projects FERCs'!$A$8:$D$291,4,FALSE),0)</f>
        <v>G376</v>
      </c>
    </row>
    <row r="62" spans="1:768" x14ac:dyDescent="0.2">
      <c r="C62" s="15" t="s">
        <v>807</v>
      </c>
      <c r="D62" s="15" t="s">
        <v>808</v>
      </c>
      <c r="E62" s="37">
        <f>IFERROR(VLOOKUP($C62,'3. 2024_2025 Adds PIVOT'!$I$55:$K$73,3,FALSE),0)</f>
        <v>15816.16</v>
      </c>
      <c r="F62" s="37">
        <f>IFERROR(VLOOKUP(C62,'7. Delayed Unitization'!$F$20:$G$23,2,FALSE),0)</f>
        <v>1609.99</v>
      </c>
      <c r="G62" s="37">
        <f t="shared" si="10"/>
        <v>14206.17</v>
      </c>
      <c r="H62" s="175" t="s">
        <v>521</v>
      </c>
      <c r="I62" s="23">
        <f>VLOOKUP($H62,'6. PP Depr Rate'!$F$6:$I$175,4,FALSE)</f>
        <v>2.8500000000000001E-2</v>
      </c>
      <c r="J62" s="37">
        <f t="shared" si="11"/>
        <v>405</v>
      </c>
      <c r="L62" s="15" t="str">
        <f>IFERROR(VLOOKUP(C62,'Projects FERCs'!$A$8:$D$291,4,FALSE),0)</f>
        <v>G376</v>
      </c>
    </row>
    <row r="63" spans="1:768" x14ac:dyDescent="0.2">
      <c r="C63" s="15" t="s">
        <v>892</v>
      </c>
      <c r="D63" s="15" t="s">
        <v>893</v>
      </c>
      <c r="E63" s="37">
        <f>IFERROR(VLOOKUP($C63,'3. 2024_2025 Adds PIVOT'!$I$55:$K$73,3,FALSE),0)</f>
        <v>2554856.0999999996</v>
      </c>
      <c r="F63" s="37">
        <f>IFERROR(VLOOKUP(C63,'7. Delayed Unitization'!$F$20:$G$23,2,FALSE),0)</f>
        <v>0</v>
      </c>
      <c r="G63" s="37">
        <f t="shared" si="10"/>
        <v>2554856.0999999996</v>
      </c>
      <c r="H63" s="175" t="s">
        <v>521</v>
      </c>
      <c r="I63" s="23">
        <f>VLOOKUP($H63,'6. PP Depr Rate'!$F$6:$I$175,4,FALSE)</f>
        <v>2.8500000000000001E-2</v>
      </c>
      <c r="J63" s="37">
        <f t="shared" si="11"/>
        <v>72813</v>
      </c>
      <c r="L63" s="15" t="str">
        <f>IFERROR(VLOOKUP(C63,'Projects FERCs'!$A$8:$D$291,4,FALSE),0)</f>
        <v>G380</v>
      </c>
    </row>
    <row r="64" spans="1:768" x14ac:dyDescent="0.2">
      <c r="C64" s="15" t="s">
        <v>967</v>
      </c>
      <c r="D64" s="15" t="s">
        <v>968</v>
      </c>
      <c r="E64" s="37">
        <f>IFERROR(VLOOKUP($C64,'3. 2024_2025 Adds PIVOT'!$I$55:$K$73,3,FALSE),0)</f>
        <v>22144.540000000052</v>
      </c>
      <c r="F64" s="37">
        <f>IFERROR(VLOOKUP(C64,'7. Delayed Unitization'!$F$20:$G$23,2,FALSE),0)</f>
        <v>0</v>
      </c>
      <c r="G64" s="37">
        <f t="shared" si="10"/>
        <v>22144.540000000052</v>
      </c>
      <c r="H64" s="175" t="s">
        <v>521</v>
      </c>
      <c r="I64" s="23">
        <f>VLOOKUP($H64,'6. PP Depr Rate'!$F$6:$I$175,4,FALSE)</f>
        <v>2.8500000000000001E-2</v>
      </c>
      <c r="J64" s="37">
        <f t="shared" si="11"/>
        <v>631</v>
      </c>
      <c r="L64" s="15" t="str">
        <f>IFERROR(VLOOKUP(C64,'Projects FERCs'!$A$8:$D$291,4,FALSE),0)</f>
        <v>G380</v>
      </c>
    </row>
    <row r="65" spans="1:12" x14ac:dyDescent="0.2">
      <c r="C65" s="15" t="s">
        <v>898</v>
      </c>
      <c r="D65" s="15" t="s">
        <v>899</v>
      </c>
      <c r="E65" s="37">
        <f>IFERROR(VLOOKUP($C65,'3. 2024_2025 Adds PIVOT'!$I$55:$K$73,3,FALSE),0)</f>
        <v>710064.3200000003</v>
      </c>
      <c r="F65" s="37">
        <f>IFERROR(VLOOKUP(C65,'7. Delayed Unitization'!$F$20:$G$23,2,FALSE),0)</f>
        <v>0</v>
      </c>
      <c r="G65" s="37">
        <f t="shared" si="10"/>
        <v>710064.3200000003</v>
      </c>
      <c r="H65" s="175" t="s">
        <v>521</v>
      </c>
      <c r="I65" s="23">
        <f>VLOOKUP($H65,'6. PP Depr Rate'!$F$6:$I$175,4,FALSE)</f>
        <v>2.8500000000000001E-2</v>
      </c>
      <c r="J65" s="37">
        <f t="shared" si="11"/>
        <v>20237</v>
      </c>
      <c r="L65" s="15" t="str">
        <f>IFERROR(VLOOKUP(C65,'Projects FERCs'!$A$8:$D$291,4,FALSE),0)</f>
        <v>G380</v>
      </c>
    </row>
    <row r="66" spans="1:12" x14ac:dyDescent="0.2">
      <c r="C66" s="15" t="s">
        <v>784</v>
      </c>
      <c r="D66" s="15" t="s">
        <v>785</v>
      </c>
      <c r="E66" s="37">
        <f>IFERROR(VLOOKUP($C66,'3. 2024_2025 Adds PIVOT'!$I$55:$K$73,3,FALSE),0)</f>
        <v>142790.13999999998</v>
      </c>
      <c r="F66" s="37">
        <f>IFERROR(VLOOKUP(C66,'7. Delayed Unitization'!$F$20:$G$23,2,FALSE),0)</f>
        <v>0</v>
      </c>
      <c r="G66" s="37">
        <f t="shared" si="10"/>
        <v>142790.13999999998</v>
      </c>
      <c r="H66" s="175" t="s">
        <v>521</v>
      </c>
      <c r="I66" s="23">
        <f>VLOOKUP($H66,'6. PP Depr Rate'!$F$6:$I$175,4,FALSE)</f>
        <v>2.8500000000000001E-2</v>
      </c>
      <c r="J66" s="37">
        <f t="shared" si="11"/>
        <v>4070</v>
      </c>
      <c r="L66" s="15" t="str">
        <f>IFERROR(VLOOKUP(C66,'Projects FERCs'!$A$8:$D$291,4,FALSE),0)</f>
        <v>G380</v>
      </c>
    </row>
    <row r="67" spans="1:12" x14ac:dyDescent="0.2">
      <c r="C67" s="15" t="s">
        <v>871</v>
      </c>
      <c r="D67" s="15" t="s">
        <v>872</v>
      </c>
      <c r="E67" s="37">
        <f>IFERROR(VLOOKUP($C67,'3. 2024_2025 Adds PIVOT'!$I$55:$K$73,3,FALSE),0)</f>
        <v>442688.62999999989</v>
      </c>
      <c r="F67" s="37">
        <f>IFERROR(VLOOKUP(C67,'7. Delayed Unitization'!$F$20:$G$23,2,FALSE),0)</f>
        <v>0</v>
      </c>
      <c r="G67" s="37">
        <f t="shared" si="10"/>
        <v>442688.62999999989</v>
      </c>
      <c r="H67" s="175" t="s">
        <v>521</v>
      </c>
      <c r="I67" s="23">
        <f>VLOOKUP($H67,'6. PP Depr Rate'!$F$6:$I$175,4,FALSE)</f>
        <v>2.8500000000000001E-2</v>
      </c>
      <c r="J67" s="37">
        <f t="shared" si="11"/>
        <v>12617</v>
      </c>
      <c r="L67" s="15" t="str">
        <f>IFERROR(VLOOKUP(C67,'Projects FERCs'!$A$8:$D$291,4,FALSE),0)</f>
        <v>G380</v>
      </c>
    </row>
    <row r="68" spans="1:12" x14ac:dyDescent="0.2">
      <c r="C68" s="15" t="s">
        <v>971</v>
      </c>
      <c r="D68" s="15" t="s">
        <v>972</v>
      </c>
      <c r="E68" s="37">
        <f>IFERROR(VLOOKUP($C68,'3. 2024_2025 Adds PIVOT'!$I$55:$K$73,3,FALSE),0)</f>
        <v>240715.67000000004</v>
      </c>
      <c r="F68" s="37">
        <f>IFERROR(VLOOKUP(C68,'7. Delayed Unitization'!$F$20:$G$23,2,FALSE),0)</f>
        <v>0</v>
      </c>
      <c r="G68" s="37">
        <f t="shared" si="10"/>
        <v>240715.67000000004</v>
      </c>
      <c r="H68" s="175" t="s">
        <v>521</v>
      </c>
      <c r="I68" s="23">
        <f>VLOOKUP($H68,'6. PP Depr Rate'!$F$6:$I$175,4,FALSE)</f>
        <v>2.8500000000000001E-2</v>
      </c>
      <c r="J68" s="37">
        <f t="shared" si="11"/>
        <v>6860</v>
      </c>
      <c r="L68" s="15" t="str">
        <f>IFERROR(VLOOKUP(C68,'Projects FERCs'!$A$8:$D$291,4,FALSE),0)</f>
        <v>G380</v>
      </c>
    </row>
    <row r="69" spans="1:12" x14ac:dyDescent="0.2">
      <c r="C69" s="15" t="s">
        <v>1215</v>
      </c>
      <c r="D69" s="15" t="s">
        <v>1216</v>
      </c>
      <c r="E69" s="43">
        <f>IFERROR(VLOOKUP($C69,'3. 2024_2025 Adds PIVOT'!$I$55:$K$73,3,FALSE),0)</f>
        <v>47031.049999999996</v>
      </c>
      <c r="F69" s="43">
        <f>IFERROR(VLOOKUP(C69,'7. Delayed Unitization'!$F$20:$G$23,2,FALSE),0)</f>
        <v>0</v>
      </c>
      <c r="G69" s="43">
        <f t="shared" si="10"/>
        <v>47031.049999999996</v>
      </c>
      <c r="H69" s="175" t="s">
        <v>521</v>
      </c>
      <c r="I69" s="23">
        <f>VLOOKUP($H69,'6. PP Depr Rate'!$F$6:$I$175,4,FALSE)</f>
        <v>2.8500000000000001E-2</v>
      </c>
      <c r="J69" s="43">
        <f t="shared" si="11"/>
        <v>1340</v>
      </c>
    </row>
    <row r="70" spans="1:12" x14ac:dyDescent="0.2">
      <c r="C70" s="15" t="s">
        <v>1073</v>
      </c>
      <c r="D70" s="15" t="s">
        <v>1074</v>
      </c>
      <c r="E70" s="37">
        <f>IFERROR(VLOOKUP($C70,'3. 2024_2025 Adds PIVOT'!$I$55:$K$73,3,FALSE),0)</f>
        <v>20332.520000000004</v>
      </c>
      <c r="F70" s="37">
        <f>IFERROR(VLOOKUP(C70,'7. Delayed Unitization'!$F$20:$G$23,2,FALSE),0)</f>
        <v>0</v>
      </c>
      <c r="G70" s="37">
        <f t="shared" si="10"/>
        <v>20332.520000000004</v>
      </c>
      <c r="H70" s="175" t="s">
        <v>521</v>
      </c>
      <c r="I70" s="23">
        <f>VLOOKUP($H70,'6. PP Depr Rate'!$F$6:$I$175,4,FALSE)</f>
        <v>2.8500000000000001E-2</v>
      </c>
      <c r="J70" s="37">
        <f t="shared" si="11"/>
        <v>579</v>
      </c>
    </row>
    <row r="71" spans="1:12" x14ac:dyDescent="0.2">
      <c r="C71" s="15" t="s">
        <v>997</v>
      </c>
      <c r="D71" s="15" t="s">
        <v>998</v>
      </c>
      <c r="E71" s="37">
        <f>IFERROR(VLOOKUP($C71,'3. 2024_2025 Adds PIVOT'!$I$55:$K$73,3,FALSE),0)</f>
        <v>90547.970000000016</v>
      </c>
      <c r="F71" s="37">
        <f>IFERROR(VLOOKUP(C71,'7. Delayed Unitization'!$F$20:$G$23,2,FALSE),0)</f>
        <v>0</v>
      </c>
      <c r="G71" s="37">
        <f t="shared" si="10"/>
        <v>90547.970000000016</v>
      </c>
      <c r="H71" s="175" t="s">
        <v>521</v>
      </c>
      <c r="I71" s="23">
        <f>VLOOKUP($H71,'6. PP Depr Rate'!$F$6:$I$175,4,FALSE)</f>
        <v>2.8500000000000001E-2</v>
      </c>
      <c r="J71" s="37">
        <f t="shared" si="11"/>
        <v>2581</v>
      </c>
    </row>
    <row r="72" spans="1:12" x14ac:dyDescent="0.2">
      <c r="C72" s="15" t="s">
        <v>969</v>
      </c>
      <c r="D72" s="15" t="s">
        <v>970</v>
      </c>
      <c r="E72" s="37">
        <f>IFERROR(VLOOKUP($C72,'3. 2024_2025 Adds PIVOT'!$I$55:$K$73,3,FALSE),0)</f>
        <v>1869.37</v>
      </c>
      <c r="F72" s="37">
        <f>IFERROR(VLOOKUP(C72,'7. Delayed Unitization'!$F$20:$G$23,2,FALSE),0)</f>
        <v>0</v>
      </c>
      <c r="G72" s="37">
        <f t="shared" si="10"/>
        <v>1869.37</v>
      </c>
      <c r="H72" s="175" t="s">
        <v>521</v>
      </c>
      <c r="I72" s="23">
        <f>VLOOKUP($H72,'6. PP Depr Rate'!$F$6:$I$175,4,FALSE)</f>
        <v>2.8500000000000001E-2</v>
      </c>
      <c r="J72" s="37">
        <f t="shared" si="11"/>
        <v>53</v>
      </c>
    </row>
    <row r="73" spans="1:12" x14ac:dyDescent="0.2">
      <c r="A73" s="21" t="s">
        <v>1708</v>
      </c>
      <c r="B73" s="425" t="str">
        <f>LEFT(A73,3)</f>
        <v>380</v>
      </c>
      <c r="C73" s="22"/>
      <c r="D73" s="22"/>
      <c r="E73" s="42">
        <f>SUM(E54:E72)</f>
        <v>4804045.3999999994</v>
      </c>
      <c r="F73" s="42">
        <f t="shared" ref="F73:J73" si="12">SUM(F54:F72)</f>
        <v>3950.5699999999997</v>
      </c>
      <c r="G73" s="42">
        <f t="shared" si="12"/>
        <v>4800094.8299999991</v>
      </c>
      <c r="H73" s="42"/>
      <c r="I73" s="42"/>
      <c r="J73" s="42">
        <f t="shared" si="12"/>
        <v>136802</v>
      </c>
      <c r="K73" s="182"/>
    </row>
    <row r="74" spans="1:12" x14ac:dyDescent="0.2">
      <c r="A74" s="14" t="s">
        <v>1692</v>
      </c>
      <c r="C74" s="15" t="s">
        <v>973</v>
      </c>
      <c r="D74" s="15" t="s">
        <v>974</v>
      </c>
      <c r="E74" s="37">
        <f>IFERROR(VLOOKUP($C74,'3. 2024_2025 Adds PIVOT'!$I$75:$K$85,3,FALSE),0)</f>
        <v>1524628.4700000002</v>
      </c>
      <c r="F74" s="37">
        <f>IFERROR(VLOOKUP(C74,'7. Delayed Unitization'!$F$4:$G$29,2,FALSE),0)</f>
        <v>0</v>
      </c>
      <c r="G74" s="37">
        <f t="shared" ref="G74:G84" si="13">E74-F74</f>
        <v>1524628.4700000002</v>
      </c>
      <c r="H74" s="175" t="s">
        <v>523</v>
      </c>
      <c r="I74" s="23">
        <f>VLOOKUP($H74,'6. PP Depr Rate'!$F$6:$I$175,4,FALSE)</f>
        <v>2.3599999999999999E-2</v>
      </c>
      <c r="J74" s="37">
        <f t="shared" ref="J74:J84" si="14">ROUND(G74*I74, 0)</f>
        <v>35981</v>
      </c>
      <c r="L74" s="15" t="str">
        <f>IFERROR(VLOOKUP(C74,'Projects FERCs'!$A$8:$D$291,4,FALSE),0)</f>
        <v>G381</v>
      </c>
    </row>
    <row r="75" spans="1:12" x14ac:dyDescent="0.2">
      <c r="C75" s="15" t="s">
        <v>981</v>
      </c>
      <c r="D75" s="15" t="s">
        <v>982</v>
      </c>
      <c r="E75" s="37">
        <f>IFERROR(VLOOKUP($C75,'3. 2024_2025 Adds PIVOT'!$I$75:$K$85,3,FALSE),0)</f>
        <v>134511.63000000003</v>
      </c>
      <c r="F75" s="37">
        <f>IFERROR(VLOOKUP(C75,'7. Delayed Unitization'!$F$4:$G$29,2,FALSE),0)</f>
        <v>0</v>
      </c>
      <c r="G75" s="37">
        <f t="shared" si="13"/>
        <v>134511.63000000003</v>
      </c>
      <c r="H75" s="175" t="s">
        <v>523</v>
      </c>
      <c r="I75" s="23">
        <f>VLOOKUP($H75,'6. PP Depr Rate'!$F$6:$I$175,4,FALSE)</f>
        <v>2.3599999999999999E-2</v>
      </c>
      <c r="J75" s="37">
        <f t="shared" si="14"/>
        <v>3174</v>
      </c>
      <c r="L75" s="15" t="str">
        <f>IFERROR(VLOOKUP(C75,'Projects FERCs'!$A$8:$D$291,4,FALSE),0)</f>
        <v>G385</v>
      </c>
    </row>
    <row r="76" spans="1:12" x14ac:dyDescent="0.2">
      <c r="C76" s="15" t="s">
        <v>1075</v>
      </c>
      <c r="D76" s="15" t="s">
        <v>1076</v>
      </c>
      <c r="E76" s="37">
        <f>IFERROR(VLOOKUP($C76,'3. 2024_2025 Adds PIVOT'!$I$75:$K$85,3,FALSE),0)</f>
        <v>32852.39</v>
      </c>
      <c r="F76" s="37">
        <f>IFERROR(VLOOKUP(C76,'7. Delayed Unitization'!$F$4:$G$29,2,FALSE),0)</f>
        <v>0</v>
      </c>
      <c r="G76" s="37">
        <f t="shared" si="13"/>
        <v>32852.39</v>
      </c>
      <c r="H76" s="175" t="s">
        <v>523</v>
      </c>
      <c r="I76" s="23">
        <f>VLOOKUP($H76,'6. PP Depr Rate'!$F$6:$I$175,4,FALSE)</f>
        <v>2.3599999999999999E-2</v>
      </c>
      <c r="J76" s="37">
        <f t="shared" si="14"/>
        <v>775</v>
      </c>
      <c r="L76" s="15" t="str">
        <f>IFERROR(VLOOKUP(C76,'Projects FERCs'!$A$8:$D$291,4,FALSE),0)</f>
        <v>G381</v>
      </c>
    </row>
    <row r="77" spans="1:12" x14ac:dyDescent="0.2">
      <c r="C77" s="15" t="s">
        <v>1083</v>
      </c>
      <c r="D77" s="15" t="s">
        <v>1084</v>
      </c>
      <c r="E77" s="43">
        <f>IFERROR(VLOOKUP($C77,'3. 2024_2025 Adds PIVOT'!$I$75:$K$85,3,FALSE),0)</f>
        <v>24258.280000000002</v>
      </c>
      <c r="F77" s="43">
        <f>IFERROR(VLOOKUP(C77,'7. Delayed Unitization'!$F$4:$G$29,2,FALSE),0)</f>
        <v>0</v>
      </c>
      <c r="G77" s="43">
        <f t="shared" si="13"/>
        <v>24258.280000000002</v>
      </c>
      <c r="H77" s="175" t="s">
        <v>523</v>
      </c>
      <c r="I77" s="23">
        <f>VLOOKUP($H77,'6. PP Depr Rate'!$F$6:$I$175,4,FALSE)</f>
        <v>2.3599999999999999E-2</v>
      </c>
      <c r="J77" s="43">
        <f t="shared" si="14"/>
        <v>572</v>
      </c>
      <c r="L77" s="15" t="str">
        <f>IFERROR(VLOOKUP(C77,'Projects FERCs'!$A$8:$D$291,4,FALSE),0)</f>
        <v>G385</v>
      </c>
    </row>
    <row r="78" spans="1:12" x14ac:dyDescent="0.2">
      <c r="C78" s="15" t="s">
        <v>877</v>
      </c>
      <c r="D78" s="15" t="s">
        <v>878</v>
      </c>
      <c r="E78" s="37">
        <f>IFERROR(VLOOKUP($C78,'3. 2024_2025 Adds PIVOT'!$I$75:$K$85,3,FALSE),0)</f>
        <v>761.54</v>
      </c>
      <c r="F78" s="37">
        <f>IFERROR(VLOOKUP(C78,'7. Delayed Unitization'!$F$4:$G$29,2,FALSE),0)</f>
        <v>0</v>
      </c>
      <c r="G78" s="37">
        <f t="shared" si="13"/>
        <v>761.54</v>
      </c>
      <c r="H78" s="175" t="s">
        <v>523</v>
      </c>
      <c r="I78" s="23">
        <f>VLOOKUP($H78,'6. PP Depr Rate'!$F$6:$I$175,4,FALSE)</f>
        <v>2.3599999999999999E-2</v>
      </c>
      <c r="J78" s="37">
        <f t="shared" si="14"/>
        <v>18</v>
      </c>
      <c r="L78" s="15" t="str">
        <f>IFERROR(VLOOKUP(C78,'Projects FERCs'!$A$8:$D$291,4,FALSE),0)</f>
        <v>G383</v>
      </c>
    </row>
    <row r="79" spans="1:12" x14ac:dyDescent="0.2">
      <c r="C79" s="15" t="s">
        <v>798</v>
      </c>
      <c r="D79" s="15" t="s">
        <v>799</v>
      </c>
      <c r="E79" s="37">
        <f>IFERROR(VLOOKUP($C79,'3. 2024_2025 Adds PIVOT'!$I$75:$K$85,3,FALSE),0)</f>
        <v>5617.6500000000015</v>
      </c>
      <c r="F79" s="37">
        <f>IFERROR(VLOOKUP(C79,'7. Delayed Unitization'!$F$4:$G$29,2,FALSE),0)</f>
        <v>0</v>
      </c>
      <c r="G79" s="37">
        <f t="shared" si="13"/>
        <v>5617.6500000000015</v>
      </c>
      <c r="H79" s="175" t="s">
        <v>523</v>
      </c>
      <c r="I79" s="23">
        <f>VLOOKUP($H79,'6. PP Depr Rate'!$F$6:$I$175,4,FALSE)</f>
        <v>2.3599999999999999E-2</v>
      </c>
      <c r="J79" s="37">
        <f t="shared" si="14"/>
        <v>133</v>
      </c>
      <c r="L79" s="15" t="str">
        <f>IFERROR(VLOOKUP(C79,'Projects FERCs'!$A$8:$D$291,4,FALSE),0)</f>
        <v>G385</v>
      </c>
    </row>
    <row r="80" spans="1:12" x14ac:dyDescent="0.2">
      <c r="C80" s="15" t="s">
        <v>786</v>
      </c>
      <c r="D80" s="15" t="s">
        <v>787</v>
      </c>
      <c r="E80" s="37">
        <f>IFERROR(VLOOKUP($C80,'3. 2024_2025 Adds PIVOT'!$I$75:$K$85,3,FALSE),0)</f>
        <v>51102.52</v>
      </c>
      <c r="F80" s="37">
        <f>IFERROR(VLOOKUP(C80,'7. Delayed Unitization'!$F$4:$G$29,2,FALSE),0)</f>
        <v>0</v>
      </c>
      <c r="G80" s="37">
        <f t="shared" si="13"/>
        <v>51102.52</v>
      </c>
      <c r="H80" s="175" t="s">
        <v>523</v>
      </c>
      <c r="I80" s="23">
        <f>VLOOKUP($H80,'6. PP Depr Rate'!$F$6:$I$175,4,FALSE)</f>
        <v>2.3599999999999999E-2</v>
      </c>
      <c r="J80" s="37">
        <f t="shared" si="14"/>
        <v>1206</v>
      </c>
      <c r="L80" s="15" t="str">
        <f>IFERROR(VLOOKUP(C80,'Projects FERCs'!$A$8:$D$291,4,FALSE),0)</f>
        <v>G381</v>
      </c>
    </row>
    <row r="81" spans="1:768" x14ac:dyDescent="0.2">
      <c r="C81" s="15" t="s">
        <v>1147</v>
      </c>
      <c r="D81" s="15" t="s">
        <v>1148</v>
      </c>
      <c r="E81" s="37">
        <f>IFERROR(VLOOKUP($C81,'3. 2024_2025 Adds PIVOT'!$I$75:$K$85,3,FALSE),0)</f>
        <v>10274.709999999999</v>
      </c>
      <c r="F81" s="37">
        <f>IFERROR(VLOOKUP(C81,'7. Delayed Unitization'!$F$4:$G$29,2,FALSE),0)</f>
        <v>0</v>
      </c>
      <c r="G81" s="37">
        <f t="shared" si="13"/>
        <v>10274.709999999999</v>
      </c>
      <c r="H81" s="175" t="s">
        <v>523</v>
      </c>
      <c r="I81" s="23">
        <f>VLOOKUP($H81,'6. PP Depr Rate'!$F$6:$I$175,4,FALSE)</f>
        <v>2.3599999999999999E-2</v>
      </c>
      <c r="J81" s="37">
        <f t="shared" si="14"/>
        <v>242</v>
      </c>
      <c r="L81" s="15" t="str">
        <f>IFERROR(VLOOKUP(C81,'Projects FERCs'!$A$8:$D$291,4,FALSE),0)</f>
        <v>G381</v>
      </c>
    </row>
    <row r="82" spans="1:768" x14ac:dyDescent="0.2">
      <c r="C82" s="15" t="s">
        <v>873</v>
      </c>
      <c r="D82" s="15" t="s">
        <v>874</v>
      </c>
      <c r="E82" s="37">
        <f>IFERROR(VLOOKUP($C82,'3. 2024_2025 Adds PIVOT'!$I$75:$K$85,3,FALSE),0)</f>
        <v>29375.75</v>
      </c>
      <c r="F82" s="37">
        <f>IFERROR(VLOOKUP(C82,'7. Delayed Unitization'!$F$4:$G$29,2,FALSE),0)</f>
        <v>0</v>
      </c>
      <c r="G82" s="37">
        <f t="shared" si="13"/>
        <v>29375.75</v>
      </c>
      <c r="H82" s="175" t="s">
        <v>523</v>
      </c>
      <c r="I82" s="23">
        <f>VLOOKUP($H82,'6. PP Depr Rate'!$F$6:$I$175,4,FALSE)</f>
        <v>2.3599999999999999E-2</v>
      </c>
      <c r="J82" s="37">
        <f t="shared" si="14"/>
        <v>693</v>
      </c>
      <c r="L82" s="15" t="str">
        <f>IFERROR(VLOOKUP(C82,'Projects FERCs'!$A$8:$D$291,4,FALSE),0)</f>
        <v>G381</v>
      </c>
    </row>
    <row r="83" spans="1:768" x14ac:dyDescent="0.2">
      <c r="C83" s="15" t="s">
        <v>1217</v>
      </c>
      <c r="D83" s="15" t="s">
        <v>1218</v>
      </c>
      <c r="E83" s="37">
        <f>IFERROR(VLOOKUP($C83,'3. 2024_2025 Adds PIVOT'!$I$75:$K$85,3,FALSE),0)</f>
        <v>46869.55</v>
      </c>
      <c r="F83" s="37">
        <f>IFERROR(VLOOKUP(C83,'7. Delayed Unitization'!$F$4:$G$29,2,FALSE),0)</f>
        <v>0</v>
      </c>
      <c r="G83" s="37">
        <f t="shared" si="13"/>
        <v>46869.55</v>
      </c>
      <c r="H83" s="175" t="s">
        <v>523</v>
      </c>
      <c r="I83" s="23">
        <f>VLOOKUP($H83,'6. PP Depr Rate'!$F$6:$I$175,4,FALSE)</f>
        <v>2.3599999999999999E-2</v>
      </c>
      <c r="J83" s="37">
        <f t="shared" si="14"/>
        <v>1106</v>
      </c>
      <c r="L83" s="15" t="str">
        <f>IFERROR(VLOOKUP(C83,'Projects FERCs'!$A$8:$D$291,4,FALSE),0)</f>
        <v>G381</v>
      </c>
    </row>
    <row r="84" spans="1:768" x14ac:dyDescent="0.2">
      <c r="C84" s="15" t="s">
        <v>1225</v>
      </c>
      <c r="D84" s="15" t="s">
        <v>1226</v>
      </c>
      <c r="E84" s="37">
        <f>IFERROR(VLOOKUP($C84,'3. 2024_2025 Adds PIVOT'!$I$75:$K$85,3,FALSE),0)</f>
        <v>7127.69</v>
      </c>
      <c r="F84" s="37">
        <f>IFERROR(VLOOKUP(C84,'7. Delayed Unitization'!$F$4:$G$29,2,FALSE),0)</f>
        <v>0</v>
      </c>
      <c r="G84" s="37">
        <f t="shared" si="13"/>
        <v>7127.69</v>
      </c>
      <c r="H84" s="175" t="s">
        <v>523</v>
      </c>
      <c r="I84" s="23">
        <f>VLOOKUP($H84,'6. PP Depr Rate'!$F$6:$I$175,4,FALSE)</f>
        <v>2.3599999999999999E-2</v>
      </c>
      <c r="J84" s="37">
        <f t="shared" si="14"/>
        <v>168</v>
      </c>
    </row>
    <row r="85" spans="1:768" x14ac:dyDescent="0.2">
      <c r="A85" s="21" t="s">
        <v>1707</v>
      </c>
      <c r="B85" s="425" t="str">
        <f>LEFT(A85,3)</f>
        <v>381</v>
      </c>
      <c r="C85" s="22"/>
      <c r="D85" s="22"/>
      <c r="E85" s="42">
        <f>SUM(E74:E84)</f>
        <v>1867380.1800000002</v>
      </c>
      <c r="F85" s="42">
        <f t="shared" ref="F85:J85" si="15">SUM(F74:F84)</f>
        <v>0</v>
      </c>
      <c r="G85" s="42">
        <f t="shared" si="15"/>
        <v>1867380.1800000002</v>
      </c>
      <c r="H85" s="42"/>
      <c r="I85" s="42"/>
      <c r="J85" s="42">
        <f t="shared" si="15"/>
        <v>44068</v>
      </c>
      <c r="K85" s="182"/>
    </row>
    <row r="86" spans="1:768" s="22" customFormat="1" x14ac:dyDescent="0.2">
      <c r="A86" s="14" t="s">
        <v>1693</v>
      </c>
      <c r="B86" s="422"/>
      <c r="C86" s="15" t="s">
        <v>789</v>
      </c>
      <c r="D86" s="15" t="s">
        <v>790</v>
      </c>
      <c r="E86" s="37">
        <f>IFERROR(VLOOKUP($C86,'3. 2024_2025 Adds PIVOT'!$I$87:$K$92,3,FALSE),0)</f>
        <v>181885.35</v>
      </c>
      <c r="F86" s="37">
        <f>IFERROR(VLOOKUP(C86,'7. Delayed Unitization'!$F$4:$G$29,2,FALSE),0)</f>
        <v>0</v>
      </c>
      <c r="G86" s="37">
        <f t="shared" ref="G86:G91" si="16">E86-F86</f>
        <v>181885.35</v>
      </c>
      <c r="H86" s="175" t="s">
        <v>525</v>
      </c>
      <c r="I86" s="23">
        <f>VLOOKUP($H86,'6. PP Depr Rate'!$F$6:$I$175,4,FALSE)</f>
        <v>2.3599999999999999E-2</v>
      </c>
      <c r="J86" s="37">
        <f t="shared" ref="J86:J91" si="17">ROUND(G86*I86, 0)</f>
        <v>4292</v>
      </c>
      <c r="K86" s="181"/>
      <c r="L86" s="15" t="str">
        <f>IFERROR(VLOOKUP(C86,'Projects FERCs'!$A$8:$D$291,4,FALSE),0)</f>
        <v>G382</v>
      </c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HB86" s="15"/>
      <c r="HC86" s="15"/>
      <c r="HD86" s="15"/>
      <c r="HE86" s="15"/>
      <c r="HF86" s="15"/>
      <c r="HG86" s="15"/>
      <c r="HH86" s="15"/>
      <c r="HI86" s="15"/>
      <c r="HJ86" s="15"/>
      <c r="HK86" s="15"/>
      <c r="HL86" s="15"/>
      <c r="HM86" s="15"/>
      <c r="HN86" s="15"/>
      <c r="HO86" s="15"/>
      <c r="HP86" s="15"/>
      <c r="HQ86" s="15"/>
      <c r="HR86" s="15"/>
      <c r="HS86" s="15"/>
      <c r="HT86" s="15"/>
      <c r="HU86" s="15"/>
      <c r="HV86" s="15"/>
      <c r="HW86" s="15"/>
      <c r="HX86" s="15"/>
      <c r="HY86" s="15"/>
      <c r="HZ86" s="15"/>
      <c r="IA86" s="15"/>
      <c r="IB86" s="15"/>
      <c r="IC86" s="15"/>
      <c r="ID86" s="15"/>
      <c r="IE86" s="15"/>
      <c r="IF86" s="15"/>
      <c r="IG86" s="15"/>
      <c r="IH86" s="15"/>
      <c r="II86" s="15"/>
      <c r="IJ86" s="15"/>
      <c r="IK86" s="15"/>
      <c r="IL86" s="15"/>
      <c r="IM86" s="15"/>
      <c r="IN86" s="15"/>
      <c r="IO86" s="15"/>
      <c r="IP86" s="15"/>
      <c r="IQ86" s="15"/>
      <c r="IR86" s="15"/>
      <c r="IS86" s="15"/>
      <c r="IT86" s="15"/>
      <c r="IU86" s="15"/>
      <c r="IV86" s="15"/>
      <c r="IW86" s="15"/>
      <c r="IX86" s="15"/>
      <c r="IY86" s="15"/>
      <c r="IZ86" s="15"/>
      <c r="JA86" s="15"/>
      <c r="JB86" s="15"/>
      <c r="JC86" s="15"/>
      <c r="JD86" s="15"/>
      <c r="JE86" s="15"/>
      <c r="JF86" s="15"/>
      <c r="JG86" s="15"/>
      <c r="JH86" s="15"/>
      <c r="JI86" s="15"/>
      <c r="JJ86" s="15"/>
      <c r="JK86" s="15"/>
      <c r="JL86" s="15"/>
      <c r="JM86" s="15"/>
      <c r="JN86" s="15"/>
      <c r="JO86" s="15"/>
      <c r="JP86" s="15"/>
      <c r="JQ86" s="15"/>
      <c r="JR86" s="15"/>
      <c r="JS86" s="15"/>
      <c r="JT86" s="15"/>
      <c r="JU86" s="15"/>
      <c r="JV86" s="15"/>
      <c r="JW86" s="15"/>
      <c r="JX86" s="15"/>
      <c r="JY86" s="15"/>
      <c r="JZ86" s="15"/>
      <c r="KA86" s="15"/>
      <c r="KB86" s="15"/>
      <c r="KC86" s="15"/>
      <c r="KD86" s="15"/>
      <c r="KE86" s="15"/>
      <c r="KF86" s="15"/>
      <c r="KG86" s="15"/>
      <c r="KH86" s="15"/>
      <c r="KI86" s="15"/>
      <c r="KJ86" s="15"/>
      <c r="KK86" s="15"/>
      <c r="KL86" s="15"/>
      <c r="KM86" s="15"/>
      <c r="KN86" s="15"/>
      <c r="KO86" s="15"/>
      <c r="KP86" s="15"/>
      <c r="KQ86" s="15"/>
      <c r="KR86" s="15"/>
      <c r="KS86" s="15"/>
      <c r="KT86" s="15"/>
      <c r="KU86" s="15"/>
      <c r="KV86" s="15"/>
      <c r="KW86" s="15"/>
      <c r="KX86" s="15"/>
      <c r="KY86" s="15"/>
      <c r="KZ86" s="15"/>
      <c r="LA86" s="15"/>
      <c r="LB86" s="15"/>
      <c r="LC86" s="15"/>
      <c r="LD86" s="15"/>
      <c r="LE86" s="15"/>
      <c r="LF86" s="15"/>
      <c r="LG86" s="15"/>
      <c r="LH86" s="15"/>
      <c r="LI86" s="15"/>
      <c r="LJ86" s="15"/>
      <c r="LK86" s="15"/>
      <c r="LL86" s="15"/>
      <c r="LM86" s="15"/>
      <c r="LN86" s="15"/>
      <c r="LO86" s="15"/>
      <c r="LP86" s="15"/>
      <c r="LQ86" s="15"/>
      <c r="LR86" s="15"/>
      <c r="LS86" s="15"/>
      <c r="LT86" s="15"/>
      <c r="LU86" s="15"/>
      <c r="LV86" s="15"/>
      <c r="LW86" s="15"/>
      <c r="LX86" s="15"/>
      <c r="LY86" s="15"/>
      <c r="LZ86" s="15"/>
      <c r="MA86" s="15"/>
      <c r="MB86" s="15"/>
      <c r="MC86" s="15"/>
      <c r="MD86" s="15"/>
      <c r="ME86" s="15"/>
      <c r="MF86" s="15"/>
      <c r="MG86" s="15"/>
      <c r="MH86" s="15"/>
      <c r="MI86" s="15"/>
      <c r="MJ86" s="15"/>
      <c r="MK86" s="15"/>
      <c r="ML86" s="15"/>
      <c r="MM86" s="15"/>
      <c r="MN86" s="15"/>
      <c r="MO86" s="15"/>
      <c r="MP86" s="15"/>
      <c r="MQ86" s="15"/>
      <c r="MR86" s="15"/>
      <c r="MS86" s="15"/>
      <c r="MT86" s="15"/>
      <c r="MU86" s="15"/>
      <c r="MV86" s="15"/>
      <c r="MW86" s="15"/>
      <c r="MX86" s="15"/>
      <c r="MY86" s="15"/>
      <c r="MZ86" s="15"/>
      <c r="NA86" s="15"/>
      <c r="NB86" s="15"/>
      <c r="NC86" s="15"/>
      <c r="ND86" s="15"/>
      <c r="NE86" s="15"/>
      <c r="NF86" s="15"/>
      <c r="NG86" s="15"/>
      <c r="NH86" s="15"/>
      <c r="NI86" s="15"/>
      <c r="NJ86" s="15"/>
      <c r="NK86" s="15"/>
      <c r="NL86" s="15"/>
      <c r="NM86" s="15"/>
      <c r="NN86" s="15"/>
      <c r="NO86" s="15"/>
      <c r="NP86" s="15"/>
      <c r="NQ86" s="15"/>
      <c r="NR86" s="15"/>
      <c r="NS86" s="15"/>
      <c r="NT86" s="15"/>
      <c r="NU86" s="15"/>
      <c r="NV86" s="15"/>
      <c r="NW86" s="15"/>
      <c r="NX86" s="15"/>
      <c r="NY86" s="15"/>
      <c r="NZ86" s="15"/>
      <c r="OA86" s="15"/>
      <c r="OB86" s="15"/>
      <c r="OC86" s="15"/>
      <c r="OD86" s="15"/>
      <c r="OE86" s="15"/>
      <c r="OF86" s="15"/>
      <c r="OG86" s="15"/>
      <c r="OH86" s="15"/>
      <c r="OI86" s="15"/>
      <c r="OJ86" s="15"/>
      <c r="OK86" s="15"/>
      <c r="OL86" s="15"/>
      <c r="OM86" s="15"/>
      <c r="ON86" s="15"/>
      <c r="OO86" s="15"/>
      <c r="OP86" s="15"/>
      <c r="OQ86" s="15"/>
      <c r="OR86" s="15"/>
      <c r="OS86" s="15"/>
      <c r="OT86" s="15"/>
      <c r="OU86" s="15"/>
      <c r="OV86" s="15"/>
      <c r="OW86" s="15"/>
      <c r="OX86" s="15"/>
      <c r="OY86" s="15"/>
      <c r="OZ86" s="15"/>
      <c r="PA86" s="15"/>
      <c r="PB86" s="15"/>
      <c r="PC86" s="15"/>
      <c r="PD86" s="15"/>
      <c r="PE86" s="15"/>
      <c r="PF86" s="15"/>
      <c r="PG86" s="15"/>
      <c r="PH86" s="15"/>
      <c r="PI86" s="15"/>
      <c r="PJ86" s="15"/>
      <c r="PK86" s="15"/>
      <c r="PL86" s="15"/>
      <c r="PM86" s="15"/>
      <c r="PN86" s="15"/>
      <c r="PO86" s="15"/>
      <c r="PP86" s="15"/>
      <c r="PQ86" s="15"/>
      <c r="PR86" s="15"/>
      <c r="PS86" s="15"/>
      <c r="PT86" s="15"/>
      <c r="PU86" s="15"/>
      <c r="PV86" s="15"/>
      <c r="PW86" s="15"/>
      <c r="PX86" s="15"/>
      <c r="PY86" s="15"/>
      <c r="PZ86" s="15"/>
      <c r="QA86" s="15"/>
      <c r="QB86" s="15"/>
      <c r="QC86" s="15"/>
      <c r="QD86" s="15"/>
      <c r="QE86" s="15"/>
      <c r="QF86" s="15"/>
      <c r="QG86" s="15"/>
      <c r="QH86" s="15"/>
      <c r="QI86" s="15"/>
      <c r="QJ86" s="15"/>
      <c r="QK86" s="15"/>
      <c r="QL86" s="15"/>
      <c r="QM86" s="15"/>
      <c r="QN86" s="15"/>
      <c r="QO86" s="15"/>
      <c r="QP86" s="15"/>
      <c r="QQ86" s="15"/>
      <c r="QR86" s="15"/>
      <c r="QS86" s="15"/>
      <c r="QT86" s="15"/>
      <c r="QU86" s="15"/>
      <c r="QV86" s="15"/>
      <c r="QW86" s="15"/>
      <c r="QX86" s="15"/>
      <c r="QY86" s="15"/>
      <c r="QZ86" s="15"/>
      <c r="RA86" s="15"/>
      <c r="RB86" s="15"/>
      <c r="RC86" s="15"/>
      <c r="RD86" s="15"/>
      <c r="RE86" s="15"/>
      <c r="RF86" s="15"/>
      <c r="RG86" s="15"/>
      <c r="RH86" s="15"/>
      <c r="RI86" s="15"/>
      <c r="RJ86" s="15"/>
      <c r="RK86" s="15"/>
      <c r="RL86" s="15"/>
      <c r="RM86" s="15"/>
      <c r="RN86" s="15"/>
      <c r="RO86" s="15"/>
      <c r="RP86" s="15"/>
      <c r="RQ86" s="15"/>
      <c r="RR86" s="15"/>
      <c r="RS86" s="15"/>
      <c r="RT86" s="15"/>
      <c r="RU86" s="15"/>
      <c r="RV86" s="15"/>
      <c r="RW86" s="15"/>
      <c r="RX86" s="15"/>
      <c r="RY86" s="15"/>
      <c r="RZ86" s="15"/>
      <c r="SA86" s="15"/>
      <c r="SB86" s="15"/>
      <c r="SC86" s="15"/>
      <c r="SD86" s="15"/>
      <c r="SE86" s="15"/>
      <c r="SF86" s="15"/>
      <c r="SG86" s="15"/>
      <c r="SH86" s="15"/>
      <c r="SI86" s="15"/>
      <c r="SJ86" s="15"/>
      <c r="SK86" s="15"/>
      <c r="SL86" s="15"/>
      <c r="SM86" s="15"/>
      <c r="SN86" s="15"/>
      <c r="SO86" s="15"/>
      <c r="SP86" s="15"/>
      <c r="SQ86" s="15"/>
      <c r="SR86" s="15"/>
      <c r="SS86" s="15"/>
      <c r="ST86" s="15"/>
      <c r="SU86" s="15"/>
      <c r="SV86" s="15"/>
      <c r="SW86" s="15"/>
      <c r="SX86" s="15"/>
      <c r="SY86" s="15"/>
      <c r="SZ86" s="15"/>
      <c r="TA86" s="15"/>
      <c r="TB86" s="15"/>
      <c r="TC86" s="15"/>
      <c r="TD86" s="15"/>
      <c r="TE86" s="15"/>
      <c r="TF86" s="15"/>
      <c r="TG86" s="15"/>
      <c r="TH86" s="15"/>
      <c r="TI86" s="15"/>
      <c r="TJ86" s="15"/>
      <c r="TK86" s="15"/>
      <c r="TL86" s="15"/>
      <c r="TM86" s="15"/>
      <c r="TN86" s="15"/>
      <c r="TO86" s="15"/>
      <c r="TP86" s="15"/>
      <c r="TQ86" s="15"/>
      <c r="TR86" s="15"/>
      <c r="TS86" s="15"/>
      <c r="TT86" s="15"/>
      <c r="TU86" s="15"/>
      <c r="TV86" s="15"/>
      <c r="TW86" s="15"/>
      <c r="TX86" s="15"/>
      <c r="TY86" s="15"/>
      <c r="TZ86" s="15"/>
      <c r="UA86" s="15"/>
      <c r="UB86" s="15"/>
      <c r="UC86" s="15"/>
      <c r="UD86" s="15"/>
      <c r="UE86" s="15"/>
      <c r="UF86" s="15"/>
      <c r="UG86" s="15"/>
      <c r="UH86" s="15"/>
      <c r="UI86" s="15"/>
      <c r="UJ86" s="15"/>
      <c r="UK86" s="15"/>
      <c r="UL86" s="15"/>
      <c r="UM86" s="15"/>
      <c r="UN86" s="15"/>
      <c r="UO86" s="15"/>
      <c r="UP86" s="15"/>
      <c r="UQ86" s="15"/>
      <c r="UR86" s="15"/>
      <c r="US86" s="15"/>
      <c r="UT86" s="15"/>
      <c r="UU86" s="15"/>
      <c r="UV86" s="15"/>
      <c r="UW86" s="15"/>
      <c r="UX86" s="15"/>
      <c r="UY86" s="15"/>
      <c r="UZ86" s="15"/>
      <c r="VA86" s="15"/>
      <c r="VB86" s="15"/>
      <c r="VC86" s="15"/>
      <c r="VD86" s="15"/>
      <c r="VE86" s="15"/>
      <c r="VF86" s="15"/>
      <c r="VG86" s="15"/>
      <c r="VH86" s="15"/>
      <c r="VI86" s="15"/>
      <c r="VJ86" s="15"/>
      <c r="VK86" s="15"/>
      <c r="VL86" s="15"/>
      <c r="VM86" s="15"/>
      <c r="VN86" s="15"/>
      <c r="VO86" s="15"/>
      <c r="VP86" s="15"/>
      <c r="VQ86" s="15"/>
      <c r="VR86" s="15"/>
      <c r="VS86" s="15"/>
      <c r="VT86" s="15"/>
      <c r="VU86" s="15"/>
      <c r="VV86" s="15"/>
      <c r="VW86" s="15"/>
      <c r="VX86" s="15"/>
      <c r="VY86" s="15"/>
      <c r="VZ86" s="15"/>
      <c r="WA86" s="15"/>
      <c r="WB86" s="15"/>
      <c r="WC86" s="15"/>
      <c r="WD86" s="15"/>
      <c r="WE86" s="15"/>
      <c r="WF86" s="15"/>
      <c r="WG86" s="15"/>
      <c r="WH86" s="15"/>
      <c r="WI86" s="15"/>
      <c r="WJ86" s="15"/>
      <c r="WK86" s="15"/>
      <c r="WL86" s="15"/>
      <c r="WM86" s="15"/>
      <c r="WN86" s="15"/>
      <c r="WO86" s="15"/>
      <c r="WP86" s="15"/>
      <c r="WQ86" s="15"/>
      <c r="WR86" s="15"/>
      <c r="WS86" s="15"/>
      <c r="WT86" s="15"/>
      <c r="WU86" s="15"/>
      <c r="WV86" s="15"/>
      <c r="WW86" s="15"/>
      <c r="WX86" s="15"/>
      <c r="WY86" s="15"/>
      <c r="WZ86" s="15"/>
      <c r="XA86" s="15"/>
      <c r="XB86" s="15"/>
      <c r="XC86" s="15"/>
      <c r="XD86" s="15"/>
      <c r="XE86" s="15"/>
      <c r="XF86" s="15"/>
      <c r="XG86" s="15"/>
      <c r="XH86" s="15"/>
      <c r="XI86" s="15"/>
      <c r="XJ86" s="15"/>
      <c r="XK86" s="15"/>
      <c r="XL86" s="15"/>
      <c r="XM86" s="15"/>
      <c r="XN86" s="15"/>
      <c r="XO86" s="15"/>
      <c r="XP86" s="15"/>
      <c r="XQ86" s="15"/>
      <c r="XR86" s="15"/>
      <c r="XS86" s="15"/>
      <c r="XT86" s="15"/>
      <c r="XU86" s="15"/>
      <c r="XV86" s="15"/>
      <c r="XW86" s="15"/>
      <c r="XX86" s="15"/>
      <c r="XY86" s="15"/>
      <c r="XZ86" s="15"/>
      <c r="YA86" s="15"/>
      <c r="YB86" s="15"/>
      <c r="YC86" s="15"/>
      <c r="YD86" s="15"/>
      <c r="YE86" s="15"/>
      <c r="YF86" s="15"/>
      <c r="YG86" s="15"/>
      <c r="YH86" s="15"/>
      <c r="YI86" s="15"/>
      <c r="YJ86" s="15"/>
      <c r="YK86" s="15"/>
      <c r="YL86" s="15"/>
      <c r="YM86" s="15"/>
      <c r="YN86" s="15"/>
      <c r="YO86" s="15"/>
      <c r="YP86" s="15"/>
      <c r="YQ86" s="15"/>
      <c r="YR86" s="15"/>
      <c r="YS86" s="15"/>
      <c r="YT86" s="15"/>
      <c r="YU86" s="15"/>
      <c r="YV86" s="15"/>
      <c r="YW86" s="15"/>
      <c r="YX86" s="15"/>
      <c r="YY86" s="15"/>
      <c r="YZ86" s="15"/>
      <c r="ZA86" s="15"/>
      <c r="ZB86" s="15"/>
      <c r="ZC86" s="15"/>
      <c r="ZD86" s="15"/>
      <c r="ZE86" s="15"/>
      <c r="ZF86" s="15"/>
      <c r="ZG86" s="15"/>
      <c r="ZH86" s="15"/>
      <c r="ZI86" s="15"/>
      <c r="ZJ86" s="15"/>
      <c r="ZK86" s="15"/>
      <c r="ZL86" s="15"/>
      <c r="ZM86" s="15"/>
      <c r="ZN86" s="15"/>
      <c r="ZO86" s="15"/>
      <c r="ZP86" s="15"/>
      <c r="ZQ86" s="15"/>
      <c r="ZR86" s="15"/>
      <c r="ZS86" s="15"/>
      <c r="ZT86" s="15"/>
      <c r="ZU86" s="15"/>
      <c r="ZV86" s="15"/>
      <c r="ZW86" s="15"/>
      <c r="ZX86" s="15"/>
      <c r="ZY86" s="15"/>
      <c r="ZZ86" s="15"/>
      <c r="AAA86" s="15"/>
      <c r="AAB86" s="15"/>
      <c r="AAC86" s="15"/>
      <c r="AAD86" s="15"/>
      <c r="AAE86" s="15"/>
      <c r="AAF86" s="15"/>
      <c r="AAG86" s="15"/>
      <c r="AAH86" s="15"/>
      <c r="AAI86" s="15"/>
      <c r="AAJ86" s="15"/>
      <c r="AAK86" s="15"/>
      <c r="AAL86" s="15"/>
      <c r="AAM86" s="15"/>
      <c r="AAN86" s="15"/>
      <c r="AAO86" s="15"/>
      <c r="AAP86" s="15"/>
      <c r="AAQ86" s="15"/>
      <c r="AAR86" s="15"/>
      <c r="AAS86" s="15"/>
      <c r="AAT86" s="15"/>
      <c r="AAU86" s="15"/>
      <c r="AAV86" s="15"/>
      <c r="AAW86" s="15"/>
      <c r="AAX86" s="15"/>
      <c r="AAY86" s="15"/>
      <c r="AAZ86" s="15"/>
      <c r="ABA86" s="15"/>
      <c r="ABB86" s="15"/>
      <c r="ABC86" s="15"/>
      <c r="ABD86" s="15"/>
      <c r="ABE86" s="15"/>
      <c r="ABF86" s="15"/>
      <c r="ABG86" s="15"/>
      <c r="ABH86" s="15"/>
      <c r="ABI86" s="15"/>
      <c r="ABJ86" s="15"/>
      <c r="ABK86" s="15"/>
      <c r="ABL86" s="15"/>
      <c r="ABM86" s="15"/>
      <c r="ABN86" s="15"/>
      <c r="ABO86" s="15"/>
      <c r="ABP86" s="15"/>
      <c r="ABQ86" s="15"/>
      <c r="ABR86" s="15"/>
      <c r="ABS86" s="15"/>
      <c r="ABT86" s="15"/>
      <c r="ABU86" s="15"/>
      <c r="ABV86" s="15"/>
      <c r="ABW86" s="15"/>
      <c r="ABX86" s="15"/>
      <c r="ABY86" s="15"/>
      <c r="ABZ86" s="15"/>
      <c r="ACA86" s="15"/>
      <c r="ACB86" s="15"/>
      <c r="ACC86" s="15"/>
      <c r="ACD86" s="15"/>
      <c r="ACE86" s="15"/>
      <c r="ACF86" s="15"/>
      <c r="ACG86" s="15"/>
      <c r="ACH86" s="15"/>
      <c r="ACI86" s="15"/>
      <c r="ACJ86" s="15"/>
      <c r="ACK86" s="15"/>
      <c r="ACL86" s="15"/>
      <c r="ACM86" s="15"/>
      <c r="ACN86" s="15"/>
    </row>
    <row r="87" spans="1:768" x14ac:dyDescent="0.2">
      <c r="C87" s="15" t="s">
        <v>875</v>
      </c>
      <c r="D87" s="15" t="s">
        <v>876</v>
      </c>
      <c r="E87" s="37">
        <f>IFERROR(VLOOKUP($C87,'3. 2024_2025 Adds PIVOT'!$I$87:$K$92,3,FALSE),0)</f>
        <v>128293.78000000001</v>
      </c>
      <c r="F87" s="37">
        <f>IFERROR(VLOOKUP(C87,'7. Delayed Unitization'!$F$4:$G$29,2,FALSE),0)</f>
        <v>0</v>
      </c>
      <c r="G87" s="37">
        <f t="shared" si="16"/>
        <v>128293.78000000001</v>
      </c>
      <c r="H87" s="175" t="s">
        <v>525</v>
      </c>
      <c r="I87" s="23">
        <f>VLOOKUP($H87,'6. PP Depr Rate'!$F$6:$I$175,4,FALSE)</f>
        <v>2.3599999999999999E-2</v>
      </c>
      <c r="J87" s="37">
        <f t="shared" si="17"/>
        <v>3028</v>
      </c>
      <c r="L87" s="15" t="str">
        <f>IFERROR(VLOOKUP(C87,'Projects FERCs'!$A$8:$D$291,4,FALSE),0)</f>
        <v>G382</v>
      </c>
    </row>
    <row r="88" spans="1:768" x14ac:dyDescent="0.2">
      <c r="C88" s="15" t="s">
        <v>975</v>
      </c>
      <c r="D88" s="15" t="s">
        <v>976</v>
      </c>
      <c r="E88" s="43">
        <f>IFERROR(VLOOKUP($C88,'3. 2024_2025 Adds PIVOT'!$I$87:$K$92,3,FALSE),0)</f>
        <v>218464.46</v>
      </c>
      <c r="F88" s="43">
        <f>IFERROR(VLOOKUP(C88,'7. Delayed Unitization'!$F$4:$G$29,2,FALSE),0)</f>
        <v>0</v>
      </c>
      <c r="G88" s="43">
        <f t="shared" si="16"/>
        <v>218464.46</v>
      </c>
      <c r="H88" s="175" t="s">
        <v>525</v>
      </c>
      <c r="I88" s="23">
        <f>VLOOKUP($H88,'6. PP Depr Rate'!$F$6:$I$175,4,FALSE)</f>
        <v>2.3599999999999999E-2</v>
      </c>
      <c r="J88" s="43">
        <f t="shared" si="17"/>
        <v>5156</v>
      </c>
      <c r="L88" s="15" t="str">
        <f>IFERROR(VLOOKUP(C88,'Projects FERCs'!$A$8:$D$291,4,FALSE),0)</f>
        <v>G382</v>
      </c>
    </row>
    <row r="89" spans="1:768" x14ac:dyDescent="0.2">
      <c r="C89" s="15" t="s">
        <v>1077</v>
      </c>
      <c r="D89" s="15" t="s">
        <v>1078</v>
      </c>
      <c r="E89" s="37">
        <f>IFERROR(VLOOKUP($C89,'3. 2024_2025 Adds PIVOT'!$I$87:$K$92,3,FALSE),0)</f>
        <v>94529.62999999999</v>
      </c>
      <c r="F89" s="37">
        <f>IFERROR(VLOOKUP(C89,'7. Delayed Unitization'!$F$4:$G$29,2,FALSE),0)</f>
        <v>0</v>
      </c>
      <c r="G89" s="37">
        <f t="shared" si="16"/>
        <v>94529.62999999999</v>
      </c>
      <c r="H89" s="175" t="s">
        <v>525</v>
      </c>
      <c r="I89" s="23">
        <f>VLOOKUP($H89,'6. PP Depr Rate'!$F$6:$I$175,4,FALSE)</f>
        <v>2.3599999999999999E-2</v>
      </c>
      <c r="J89" s="37">
        <f t="shared" si="17"/>
        <v>2231</v>
      </c>
      <c r="L89" s="15" t="str">
        <f>IFERROR(VLOOKUP(C89,'Projects FERCs'!$A$8:$D$291,4,FALSE),0)</f>
        <v>G382</v>
      </c>
    </row>
    <row r="90" spans="1:768" x14ac:dyDescent="0.2">
      <c r="C90" s="15" t="s">
        <v>1219</v>
      </c>
      <c r="D90" s="15" t="s">
        <v>1220</v>
      </c>
      <c r="E90" s="37">
        <f>IFERROR(VLOOKUP($C90,'3. 2024_2025 Adds PIVOT'!$I$87:$K$92,3,FALSE),0)</f>
        <v>91803.49</v>
      </c>
      <c r="F90" s="37">
        <f>IFERROR(VLOOKUP(C90,'7. Delayed Unitization'!$F$4:$G$29,2,FALSE),0)</f>
        <v>0</v>
      </c>
      <c r="G90" s="37">
        <f t="shared" si="16"/>
        <v>91803.49</v>
      </c>
      <c r="H90" s="175" t="s">
        <v>525</v>
      </c>
      <c r="I90" s="23">
        <f>VLOOKUP($H90,'6. PP Depr Rate'!$F$6:$I$175,4,FALSE)</f>
        <v>2.3599999999999999E-2</v>
      </c>
      <c r="J90" s="37">
        <f t="shared" si="17"/>
        <v>2167</v>
      </c>
      <c r="L90" s="15" t="str">
        <f>IFERROR(VLOOKUP(C90,'Projects FERCs'!$A$8:$D$291,4,FALSE),0)</f>
        <v>G382</v>
      </c>
    </row>
    <row r="91" spans="1:768" x14ac:dyDescent="0.2">
      <c r="C91" s="15" t="s">
        <v>1149</v>
      </c>
      <c r="D91" s="15" t="s">
        <v>1150</v>
      </c>
      <c r="E91" s="37">
        <f>IFERROR(VLOOKUP($C91,'3. 2024_2025 Adds PIVOT'!$I$87:$K$92,3,FALSE),0)</f>
        <v>22332.440000000002</v>
      </c>
      <c r="F91" s="37">
        <f>IFERROR(VLOOKUP(C91,'7. Delayed Unitization'!$F$4:$G$29,2,FALSE),0)</f>
        <v>0</v>
      </c>
      <c r="G91" s="37">
        <f t="shared" si="16"/>
        <v>22332.440000000002</v>
      </c>
      <c r="H91" s="175" t="s">
        <v>525</v>
      </c>
      <c r="I91" s="23">
        <f>VLOOKUP($H91,'6. PP Depr Rate'!$F$6:$I$175,4,FALSE)</f>
        <v>2.3599999999999999E-2</v>
      </c>
      <c r="J91" s="37">
        <f t="shared" si="17"/>
        <v>527</v>
      </c>
      <c r="L91" s="15" t="str">
        <f>IFERROR(VLOOKUP(C91,'Projects FERCs'!$A$8:$D$291,4,FALSE),0)</f>
        <v>G382</v>
      </c>
    </row>
    <row r="92" spans="1:768" x14ac:dyDescent="0.2">
      <c r="A92" s="21" t="s">
        <v>1706</v>
      </c>
      <c r="B92" s="425" t="str">
        <f>LEFT(A92,3)</f>
        <v>382</v>
      </c>
      <c r="C92" s="22"/>
      <c r="D92" s="22"/>
      <c r="E92" s="42">
        <f>SUM(E86:E91)</f>
        <v>737309.14999999991</v>
      </c>
      <c r="F92" s="42">
        <f t="shared" ref="F92:J92" si="18">SUM(F86:F91)</f>
        <v>0</v>
      </c>
      <c r="G92" s="42">
        <f t="shared" si="18"/>
        <v>737309.14999999991</v>
      </c>
      <c r="H92" s="42"/>
      <c r="I92" s="42"/>
      <c r="J92" s="42">
        <f t="shared" si="18"/>
        <v>17401</v>
      </c>
      <c r="K92" s="182"/>
    </row>
    <row r="93" spans="1:768" x14ac:dyDescent="0.2">
      <c r="A93" s="14" t="s">
        <v>1694</v>
      </c>
      <c r="C93" s="15" t="s">
        <v>981</v>
      </c>
      <c r="D93" s="15" t="s">
        <v>982</v>
      </c>
      <c r="E93" s="37">
        <f>IFERROR(VLOOKUP($C93,'3. 2024_2025 Adds PIVOT'!$I$94:$K$102,3,FALSE),0)</f>
        <v>319.51000000000022</v>
      </c>
      <c r="F93" s="37">
        <f>IFERROR(VLOOKUP(C93,'7. Delayed Unitization'!$F$4:$G$29,2,FALSE),0)</f>
        <v>0</v>
      </c>
      <c r="G93" s="37">
        <f t="shared" ref="G93:G101" si="19">E93-F93</f>
        <v>319.51000000000022</v>
      </c>
      <c r="H93" s="175" t="s">
        <v>527</v>
      </c>
      <c r="I93" s="23">
        <f>VLOOKUP($H93,'6. PP Depr Rate'!$F$6:$I$175,4,FALSE)</f>
        <v>2.58E-2</v>
      </c>
      <c r="J93" s="37">
        <f t="shared" ref="J93:J101" si="20">ROUND(G93*I93, 0)</f>
        <v>8</v>
      </c>
    </row>
    <row r="94" spans="1:768" s="22" customFormat="1" x14ac:dyDescent="0.2">
      <c r="A94" s="14"/>
      <c r="B94" s="422"/>
      <c r="C94" s="15" t="s">
        <v>1083</v>
      </c>
      <c r="D94" s="15" t="s">
        <v>1084</v>
      </c>
      <c r="E94" s="37">
        <f>IFERROR(VLOOKUP($C94,'3. 2024_2025 Adds PIVOT'!$I$94:$K$102,3,FALSE),0)</f>
        <v>4609.87</v>
      </c>
      <c r="F94" s="37">
        <f>IFERROR(VLOOKUP(C94,'7. Delayed Unitization'!$F$4:$G$29,2,FALSE),0)</f>
        <v>0</v>
      </c>
      <c r="G94" s="37">
        <f t="shared" si="19"/>
        <v>4609.87</v>
      </c>
      <c r="H94" s="175" t="s">
        <v>527</v>
      </c>
      <c r="I94" s="23">
        <f>VLOOKUP($H94,'6. PP Depr Rate'!$F$6:$I$175,4,FALSE)</f>
        <v>2.58E-2</v>
      </c>
      <c r="J94" s="37">
        <f t="shared" si="20"/>
        <v>119</v>
      </c>
      <c r="K94" s="181"/>
      <c r="L94" s="15" t="str">
        <f>IFERROR(VLOOKUP(C94,'Projects FERCs'!$A$8:$D$291,4,FALSE),0)</f>
        <v>G385</v>
      </c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/>
      <c r="BP94" s="15"/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/>
      <c r="CJ94" s="15"/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/>
      <c r="DD94" s="15"/>
      <c r="DE94" s="15"/>
      <c r="DF94" s="15"/>
      <c r="DG94" s="15"/>
      <c r="DH94" s="15"/>
      <c r="DI94" s="15"/>
      <c r="DJ94" s="15"/>
      <c r="DK94" s="15"/>
      <c r="DL94" s="15"/>
      <c r="DM94" s="15"/>
      <c r="DN94" s="15"/>
      <c r="DO94" s="15"/>
      <c r="DP94" s="15"/>
      <c r="DQ94" s="15"/>
      <c r="DR94" s="15"/>
      <c r="DS94" s="15"/>
      <c r="DT94" s="15"/>
      <c r="DU94" s="15"/>
      <c r="DV94" s="15"/>
      <c r="DW94" s="15"/>
      <c r="DX94" s="15"/>
      <c r="DY94" s="15"/>
      <c r="DZ94" s="15"/>
      <c r="EA94" s="15"/>
      <c r="EB94" s="15"/>
      <c r="EC94" s="15"/>
      <c r="ED94" s="15"/>
      <c r="EE94" s="15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HB94" s="15"/>
      <c r="HC94" s="15"/>
      <c r="HD94" s="15"/>
      <c r="HE94" s="15"/>
      <c r="HF94" s="15"/>
      <c r="HG94" s="15"/>
      <c r="HH94" s="15"/>
      <c r="HI94" s="15"/>
      <c r="HJ94" s="15"/>
      <c r="HK94" s="15"/>
      <c r="HL94" s="15"/>
      <c r="HM94" s="15"/>
      <c r="HN94" s="15"/>
      <c r="HO94" s="15"/>
      <c r="HP94" s="15"/>
      <c r="HQ94" s="15"/>
      <c r="HR94" s="15"/>
      <c r="HS94" s="15"/>
      <c r="HT94" s="15"/>
      <c r="HU94" s="15"/>
      <c r="HV94" s="15"/>
      <c r="HW94" s="15"/>
      <c r="HX94" s="15"/>
      <c r="HY94" s="15"/>
      <c r="HZ94" s="15"/>
      <c r="IA94" s="15"/>
      <c r="IB94" s="15"/>
      <c r="IC94" s="15"/>
      <c r="ID94" s="15"/>
      <c r="IE94" s="15"/>
      <c r="IF94" s="15"/>
      <c r="IG94" s="15"/>
      <c r="IH94" s="15"/>
      <c r="II94" s="15"/>
      <c r="IJ94" s="15"/>
      <c r="IK94" s="15"/>
      <c r="IL94" s="15"/>
      <c r="IM94" s="15"/>
      <c r="IN94" s="15"/>
      <c r="IO94" s="15"/>
      <c r="IP94" s="15"/>
      <c r="IQ94" s="15"/>
      <c r="IR94" s="15"/>
      <c r="IS94" s="15"/>
      <c r="IT94" s="15"/>
      <c r="IU94" s="15"/>
      <c r="IV94" s="15"/>
      <c r="IW94" s="15"/>
      <c r="IX94" s="15"/>
      <c r="IY94" s="15"/>
      <c r="IZ94" s="15"/>
      <c r="JA94" s="15"/>
      <c r="JB94" s="15"/>
      <c r="JC94" s="15"/>
      <c r="JD94" s="15"/>
      <c r="JE94" s="15"/>
      <c r="JF94" s="15"/>
      <c r="JG94" s="15"/>
      <c r="JH94" s="15"/>
      <c r="JI94" s="15"/>
      <c r="JJ94" s="15"/>
      <c r="JK94" s="15"/>
      <c r="JL94" s="15"/>
      <c r="JM94" s="15"/>
      <c r="JN94" s="15"/>
      <c r="JO94" s="15"/>
      <c r="JP94" s="15"/>
      <c r="JQ94" s="15"/>
      <c r="JR94" s="15"/>
      <c r="JS94" s="15"/>
      <c r="JT94" s="15"/>
      <c r="JU94" s="15"/>
      <c r="JV94" s="15"/>
      <c r="JW94" s="15"/>
      <c r="JX94" s="15"/>
      <c r="JY94" s="15"/>
      <c r="JZ94" s="15"/>
      <c r="KA94" s="15"/>
      <c r="KB94" s="15"/>
      <c r="KC94" s="15"/>
      <c r="KD94" s="15"/>
      <c r="KE94" s="15"/>
      <c r="KF94" s="15"/>
      <c r="KG94" s="15"/>
      <c r="KH94" s="15"/>
      <c r="KI94" s="15"/>
      <c r="KJ94" s="15"/>
      <c r="KK94" s="15"/>
      <c r="KL94" s="15"/>
      <c r="KM94" s="15"/>
      <c r="KN94" s="15"/>
      <c r="KO94" s="15"/>
      <c r="KP94" s="15"/>
      <c r="KQ94" s="15"/>
      <c r="KR94" s="15"/>
      <c r="KS94" s="15"/>
      <c r="KT94" s="15"/>
      <c r="KU94" s="15"/>
      <c r="KV94" s="15"/>
      <c r="KW94" s="15"/>
      <c r="KX94" s="15"/>
      <c r="KY94" s="15"/>
      <c r="KZ94" s="15"/>
      <c r="LA94" s="15"/>
      <c r="LB94" s="15"/>
      <c r="LC94" s="15"/>
      <c r="LD94" s="15"/>
      <c r="LE94" s="15"/>
      <c r="LF94" s="15"/>
      <c r="LG94" s="15"/>
      <c r="LH94" s="15"/>
      <c r="LI94" s="15"/>
      <c r="LJ94" s="15"/>
      <c r="LK94" s="15"/>
      <c r="LL94" s="15"/>
      <c r="LM94" s="15"/>
      <c r="LN94" s="15"/>
      <c r="LO94" s="15"/>
      <c r="LP94" s="15"/>
      <c r="LQ94" s="15"/>
      <c r="LR94" s="15"/>
      <c r="LS94" s="15"/>
      <c r="LT94" s="15"/>
      <c r="LU94" s="15"/>
      <c r="LV94" s="15"/>
      <c r="LW94" s="15"/>
      <c r="LX94" s="15"/>
      <c r="LY94" s="15"/>
      <c r="LZ94" s="15"/>
      <c r="MA94" s="15"/>
      <c r="MB94" s="15"/>
      <c r="MC94" s="15"/>
      <c r="MD94" s="15"/>
      <c r="ME94" s="15"/>
      <c r="MF94" s="15"/>
      <c r="MG94" s="15"/>
      <c r="MH94" s="15"/>
      <c r="MI94" s="15"/>
      <c r="MJ94" s="15"/>
      <c r="MK94" s="15"/>
      <c r="ML94" s="15"/>
      <c r="MM94" s="15"/>
      <c r="MN94" s="15"/>
      <c r="MO94" s="15"/>
      <c r="MP94" s="15"/>
      <c r="MQ94" s="15"/>
      <c r="MR94" s="15"/>
      <c r="MS94" s="15"/>
      <c r="MT94" s="15"/>
      <c r="MU94" s="15"/>
      <c r="MV94" s="15"/>
      <c r="MW94" s="15"/>
      <c r="MX94" s="15"/>
      <c r="MY94" s="15"/>
      <c r="MZ94" s="15"/>
      <c r="NA94" s="15"/>
      <c r="NB94" s="15"/>
      <c r="NC94" s="15"/>
      <c r="ND94" s="15"/>
      <c r="NE94" s="15"/>
      <c r="NF94" s="15"/>
      <c r="NG94" s="15"/>
      <c r="NH94" s="15"/>
      <c r="NI94" s="15"/>
      <c r="NJ94" s="15"/>
      <c r="NK94" s="15"/>
      <c r="NL94" s="15"/>
      <c r="NM94" s="15"/>
      <c r="NN94" s="15"/>
      <c r="NO94" s="15"/>
      <c r="NP94" s="15"/>
      <c r="NQ94" s="15"/>
      <c r="NR94" s="15"/>
      <c r="NS94" s="15"/>
      <c r="NT94" s="15"/>
      <c r="NU94" s="15"/>
      <c r="NV94" s="15"/>
      <c r="NW94" s="15"/>
      <c r="NX94" s="15"/>
      <c r="NY94" s="15"/>
      <c r="NZ94" s="15"/>
      <c r="OA94" s="15"/>
      <c r="OB94" s="15"/>
      <c r="OC94" s="15"/>
      <c r="OD94" s="15"/>
      <c r="OE94" s="15"/>
      <c r="OF94" s="15"/>
      <c r="OG94" s="15"/>
      <c r="OH94" s="15"/>
      <c r="OI94" s="15"/>
      <c r="OJ94" s="15"/>
      <c r="OK94" s="15"/>
      <c r="OL94" s="15"/>
      <c r="OM94" s="15"/>
      <c r="ON94" s="15"/>
      <c r="OO94" s="15"/>
      <c r="OP94" s="15"/>
      <c r="OQ94" s="15"/>
      <c r="OR94" s="15"/>
      <c r="OS94" s="15"/>
      <c r="OT94" s="15"/>
      <c r="OU94" s="15"/>
      <c r="OV94" s="15"/>
      <c r="OW94" s="15"/>
      <c r="OX94" s="15"/>
      <c r="OY94" s="15"/>
      <c r="OZ94" s="15"/>
      <c r="PA94" s="15"/>
      <c r="PB94" s="15"/>
      <c r="PC94" s="15"/>
      <c r="PD94" s="15"/>
      <c r="PE94" s="15"/>
      <c r="PF94" s="15"/>
      <c r="PG94" s="15"/>
      <c r="PH94" s="15"/>
      <c r="PI94" s="15"/>
      <c r="PJ94" s="15"/>
      <c r="PK94" s="15"/>
      <c r="PL94" s="15"/>
      <c r="PM94" s="15"/>
      <c r="PN94" s="15"/>
      <c r="PO94" s="15"/>
      <c r="PP94" s="15"/>
      <c r="PQ94" s="15"/>
      <c r="PR94" s="15"/>
      <c r="PS94" s="15"/>
      <c r="PT94" s="15"/>
      <c r="PU94" s="15"/>
      <c r="PV94" s="15"/>
      <c r="PW94" s="15"/>
      <c r="PX94" s="15"/>
      <c r="PY94" s="15"/>
      <c r="PZ94" s="15"/>
      <c r="QA94" s="15"/>
      <c r="QB94" s="15"/>
      <c r="QC94" s="15"/>
      <c r="QD94" s="15"/>
      <c r="QE94" s="15"/>
      <c r="QF94" s="15"/>
      <c r="QG94" s="15"/>
      <c r="QH94" s="15"/>
      <c r="QI94" s="15"/>
      <c r="QJ94" s="15"/>
      <c r="QK94" s="15"/>
      <c r="QL94" s="15"/>
      <c r="QM94" s="15"/>
      <c r="QN94" s="15"/>
      <c r="QO94" s="15"/>
      <c r="QP94" s="15"/>
      <c r="QQ94" s="15"/>
      <c r="QR94" s="15"/>
      <c r="QS94" s="15"/>
      <c r="QT94" s="15"/>
      <c r="QU94" s="15"/>
      <c r="QV94" s="15"/>
      <c r="QW94" s="15"/>
      <c r="QX94" s="15"/>
      <c r="QY94" s="15"/>
      <c r="QZ94" s="15"/>
      <c r="RA94" s="15"/>
      <c r="RB94" s="15"/>
      <c r="RC94" s="15"/>
      <c r="RD94" s="15"/>
      <c r="RE94" s="15"/>
      <c r="RF94" s="15"/>
      <c r="RG94" s="15"/>
      <c r="RH94" s="15"/>
      <c r="RI94" s="15"/>
      <c r="RJ94" s="15"/>
      <c r="RK94" s="15"/>
      <c r="RL94" s="15"/>
      <c r="RM94" s="15"/>
      <c r="RN94" s="15"/>
      <c r="RO94" s="15"/>
      <c r="RP94" s="15"/>
      <c r="RQ94" s="15"/>
      <c r="RR94" s="15"/>
      <c r="RS94" s="15"/>
      <c r="RT94" s="15"/>
      <c r="RU94" s="15"/>
      <c r="RV94" s="15"/>
      <c r="RW94" s="15"/>
      <c r="RX94" s="15"/>
      <c r="RY94" s="15"/>
      <c r="RZ94" s="15"/>
      <c r="SA94" s="15"/>
      <c r="SB94" s="15"/>
      <c r="SC94" s="15"/>
      <c r="SD94" s="15"/>
      <c r="SE94" s="15"/>
      <c r="SF94" s="15"/>
      <c r="SG94" s="15"/>
      <c r="SH94" s="15"/>
      <c r="SI94" s="15"/>
      <c r="SJ94" s="15"/>
      <c r="SK94" s="15"/>
      <c r="SL94" s="15"/>
      <c r="SM94" s="15"/>
      <c r="SN94" s="15"/>
      <c r="SO94" s="15"/>
      <c r="SP94" s="15"/>
      <c r="SQ94" s="15"/>
      <c r="SR94" s="15"/>
      <c r="SS94" s="15"/>
      <c r="ST94" s="15"/>
      <c r="SU94" s="15"/>
      <c r="SV94" s="15"/>
      <c r="SW94" s="15"/>
      <c r="SX94" s="15"/>
      <c r="SY94" s="15"/>
      <c r="SZ94" s="15"/>
      <c r="TA94" s="15"/>
      <c r="TB94" s="15"/>
      <c r="TC94" s="15"/>
      <c r="TD94" s="15"/>
      <c r="TE94" s="15"/>
      <c r="TF94" s="15"/>
      <c r="TG94" s="15"/>
      <c r="TH94" s="15"/>
      <c r="TI94" s="15"/>
      <c r="TJ94" s="15"/>
      <c r="TK94" s="15"/>
      <c r="TL94" s="15"/>
      <c r="TM94" s="15"/>
      <c r="TN94" s="15"/>
      <c r="TO94" s="15"/>
      <c r="TP94" s="15"/>
      <c r="TQ94" s="15"/>
      <c r="TR94" s="15"/>
      <c r="TS94" s="15"/>
      <c r="TT94" s="15"/>
      <c r="TU94" s="15"/>
      <c r="TV94" s="15"/>
      <c r="TW94" s="15"/>
      <c r="TX94" s="15"/>
      <c r="TY94" s="15"/>
      <c r="TZ94" s="15"/>
      <c r="UA94" s="15"/>
      <c r="UB94" s="15"/>
      <c r="UC94" s="15"/>
      <c r="UD94" s="15"/>
      <c r="UE94" s="15"/>
      <c r="UF94" s="15"/>
      <c r="UG94" s="15"/>
      <c r="UH94" s="15"/>
      <c r="UI94" s="15"/>
      <c r="UJ94" s="15"/>
      <c r="UK94" s="15"/>
      <c r="UL94" s="15"/>
      <c r="UM94" s="15"/>
      <c r="UN94" s="15"/>
      <c r="UO94" s="15"/>
      <c r="UP94" s="15"/>
      <c r="UQ94" s="15"/>
      <c r="UR94" s="15"/>
      <c r="US94" s="15"/>
      <c r="UT94" s="15"/>
      <c r="UU94" s="15"/>
      <c r="UV94" s="15"/>
      <c r="UW94" s="15"/>
      <c r="UX94" s="15"/>
      <c r="UY94" s="15"/>
      <c r="UZ94" s="15"/>
      <c r="VA94" s="15"/>
      <c r="VB94" s="15"/>
      <c r="VC94" s="15"/>
      <c r="VD94" s="15"/>
      <c r="VE94" s="15"/>
      <c r="VF94" s="15"/>
      <c r="VG94" s="15"/>
      <c r="VH94" s="15"/>
      <c r="VI94" s="15"/>
      <c r="VJ94" s="15"/>
      <c r="VK94" s="15"/>
      <c r="VL94" s="15"/>
      <c r="VM94" s="15"/>
      <c r="VN94" s="15"/>
      <c r="VO94" s="15"/>
      <c r="VP94" s="15"/>
      <c r="VQ94" s="15"/>
      <c r="VR94" s="15"/>
      <c r="VS94" s="15"/>
      <c r="VT94" s="15"/>
      <c r="VU94" s="15"/>
      <c r="VV94" s="15"/>
      <c r="VW94" s="15"/>
      <c r="VX94" s="15"/>
      <c r="VY94" s="15"/>
      <c r="VZ94" s="15"/>
      <c r="WA94" s="15"/>
      <c r="WB94" s="15"/>
      <c r="WC94" s="15"/>
      <c r="WD94" s="15"/>
      <c r="WE94" s="15"/>
      <c r="WF94" s="15"/>
      <c r="WG94" s="15"/>
      <c r="WH94" s="15"/>
      <c r="WI94" s="15"/>
      <c r="WJ94" s="15"/>
      <c r="WK94" s="15"/>
      <c r="WL94" s="15"/>
      <c r="WM94" s="15"/>
      <c r="WN94" s="15"/>
      <c r="WO94" s="15"/>
      <c r="WP94" s="15"/>
      <c r="WQ94" s="15"/>
      <c r="WR94" s="15"/>
      <c r="WS94" s="15"/>
      <c r="WT94" s="15"/>
      <c r="WU94" s="15"/>
      <c r="WV94" s="15"/>
      <c r="WW94" s="15"/>
      <c r="WX94" s="15"/>
      <c r="WY94" s="15"/>
      <c r="WZ94" s="15"/>
      <c r="XA94" s="15"/>
      <c r="XB94" s="15"/>
      <c r="XC94" s="15"/>
      <c r="XD94" s="15"/>
      <c r="XE94" s="15"/>
      <c r="XF94" s="15"/>
      <c r="XG94" s="15"/>
      <c r="XH94" s="15"/>
      <c r="XI94" s="15"/>
      <c r="XJ94" s="15"/>
      <c r="XK94" s="15"/>
      <c r="XL94" s="15"/>
      <c r="XM94" s="15"/>
      <c r="XN94" s="15"/>
      <c r="XO94" s="15"/>
      <c r="XP94" s="15"/>
      <c r="XQ94" s="15"/>
      <c r="XR94" s="15"/>
      <c r="XS94" s="15"/>
      <c r="XT94" s="15"/>
      <c r="XU94" s="15"/>
      <c r="XV94" s="15"/>
      <c r="XW94" s="15"/>
      <c r="XX94" s="15"/>
      <c r="XY94" s="15"/>
      <c r="XZ94" s="15"/>
      <c r="YA94" s="15"/>
      <c r="YB94" s="15"/>
      <c r="YC94" s="15"/>
      <c r="YD94" s="15"/>
      <c r="YE94" s="15"/>
      <c r="YF94" s="15"/>
      <c r="YG94" s="15"/>
      <c r="YH94" s="15"/>
      <c r="YI94" s="15"/>
      <c r="YJ94" s="15"/>
      <c r="YK94" s="15"/>
      <c r="YL94" s="15"/>
      <c r="YM94" s="15"/>
      <c r="YN94" s="15"/>
      <c r="YO94" s="15"/>
      <c r="YP94" s="15"/>
      <c r="YQ94" s="15"/>
      <c r="YR94" s="15"/>
      <c r="YS94" s="15"/>
      <c r="YT94" s="15"/>
      <c r="YU94" s="15"/>
      <c r="YV94" s="15"/>
      <c r="YW94" s="15"/>
      <c r="YX94" s="15"/>
      <c r="YY94" s="15"/>
      <c r="YZ94" s="15"/>
      <c r="ZA94" s="15"/>
      <c r="ZB94" s="15"/>
      <c r="ZC94" s="15"/>
      <c r="ZD94" s="15"/>
      <c r="ZE94" s="15"/>
      <c r="ZF94" s="15"/>
      <c r="ZG94" s="15"/>
      <c r="ZH94" s="15"/>
      <c r="ZI94" s="15"/>
      <c r="ZJ94" s="15"/>
      <c r="ZK94" s="15"/>
      <c r="ZL94" s="15"/>
      <c r="ZM94" s="15"/>
      <c r="ZN94" s="15"/>
      <c r="ZO94" s="15"/>
      <c r="ZP94" s="15"/>
      <c r="ZQ94" s="15"/>
      <c r="ZR94" s="15"/>
      <c r="ZS94" s="15"/>
      <c r="ZT94" s="15"/>
      <c r="ZU94" s="15"/>
      <c r="ZV94" s="15"/>
      <c r="ZW94" s="15"/>
      <c r="ZX94" s="15"/>
      <c r="ZY94" s="15"/>
      <c r="ZZ94" s="15"/>
      <c r="AAA94" s="15"/>
      <c r="AAB94" s="15"/>
      <c r="AAC94" s="15"/>
      <c r="AAD94" s="15"/>
      <c r="AAE94" s="15"/>
      <c r="AAF94" s="15"/>
      <c r="AAG94" s="15"/>
      <c r="AAH94" s="15"/>
      <c r="AAI94" s="15"/>
      <c r="AAJ94" s="15"/>
      <c r="AAK94" s="15"/>
      <c r="AAL94" s="15"/>
      <c r="AAM94" s="15"/>
      <c r="AAN94" s="15"/>
      <c r="AAO94" s="15"/>
      <c r="AAP94" s="15"/>
      <c r="AAQ94" s="15"/>
      <c r="AAR94" s="15"/>
      <c r="AAS94" s="15"/>
      <c r="AAT94" s="15"/>
      <c r="AAU94" s="15"/>
      <c r="AAV94" s="15"/>
      <c r="AAW94" s="15"/>
      <c r="AAX94" s="15"/>
      <c r="AAY94" s="15"/>
      <c r="AAZ94" s="15"/>
      <c r="ABA94" s="15"/>
      <c r="ABB94" s="15"/>
      <c r="ABC94" s="15"/>
      <c r="ABD94" s="15"/>
      <c r="ABE94" s="15"/>
      <c r="ABF94" s="15"/>
      <c r="ABG94" s="15"/>
      <c r="ABH94" s="15"/>
      <c r="ABI94" s="15"/>
      <c r="ABJ94" s="15"/>
      <c r="ABK94" s="15"/>
      <c r="ABL94" s="15"/>
      <c r="ABM94" s="15"/>
      <c r="ABN94" s="15"/>
      <c r="ABO94" s="15"/>
      <c r="ABP94" s="15"/>
      <c r="ABQ94" s="15"/>
      <c r="ABR94" s="15"/>
      <c r="ABS94" s="15"/>
      <c r="ABT94" s="15"/>
      <c r="ABU94" s="15"/>
      <c r="ABV94" s="15"/>
      <c r="ABW94" s="15"/>
      <c r="ABX94" s="15"/>
      <c r="ABY94" s="15"/>
      <c r="ABZ94" s="15"/>
      <c r="ACA94" s="15"/>
      <c r="ACB94" s="15"/>
      <c r="ACC94" s="15"/>
      <c r="ACD94" s="15"/>
      <c r="ACE94" s="15"/>
      <c r="ACF94" s="15"/>
      <c r="ACG94" s="15"/>
      <c r="ACH94" s="15"/>
      <c r="ACI94" s="15"/>
      <c r="ACJ94" s="15"/>
      <c r="ACK94" s="15"/>
      <c r="ACL94" s="15"/>
      <c r="ACM94" s="15"/>
      <c r="ACN94" s="15"/>
    </row>
    <row r="95" spans="1:768" x14ac:dyDescent="0.2">
      <c r="C95" s="15" t="s">
        <v>792</v>
      </c>
      <c r="D95" s="15" t="s">
        <v>793</v>
      </c>
      <c r="E95" s="37">
        <f>IFERROR(VLOOKUP($C95,'3. 2024_2025 Adds PIVOT'!$I$94:$K$102,3,FALSE),0)</f>
        <v>26903.46</v>
      </c>
      <c r="F95" s="37">
        <f>IFERROR(VLOOKUP(C95,'7. Delayed Unitization'!$F$4:$G$29,2,FALSE),0)</f>
        <v>0</v>
      </c>
      <c r="G95" s="37">
        <f t="shared" si="19"/>
        <v>26903.46</v>
      </c>
      <c r="H95" s="175" t="s">
        <v>527</v>
      </c>
      <c r="I95" s="23">
        <f>VLOOKUP($H95,'6. PP Depr Rate'!$F$6:$I$175,4,FALSE)</f>
        <v>2.58E-2</v>
      </c>
      <c r="J95" s="37">
        <f t="shared" si="20"/>
        <v>694</v>
      </c>
      <c r="L95" s="15" t="str">
        <f>IFERROR(VLOOKUP(C95,'Projects FERCs'!$A$8:$D$291,4,FALSE),0)</f>
        <v>G383</v>
      </c>
    </row>
    <row r="96" spans="1:768" x14ac:dyDescent="0.2">
      <c r="C96" s="15" t="s">
        <v>877</v>
      </c>
      <c r="D96" s="15" t="s">
        <v>878</v>
      </c>
      <c r="E96" s="43">
        <f>IFERROR(VLOOKUP($C96,'3. 2024_2025 Adds PIVOT'!$I$94:$K$102,3,FALSE),0)</f>
        <v>47062.500000000007</v>
      </c>
      <c r="F96" s="43">
        <f>IFERROR(VLOOKUP(C96,'7. Delayed Unitization'!$F$4:$G$29,2,FALSE),0)</f>
        <v>0</v>
      </c>
      <c r="G96" s="43">
        <f t="shared" si="19"/>
        <v>47062.500000000007</v>
      </c>
      <c r="H96" s="175" t="s">
        <v>527</v>
      </c>
      <c r="I96" s="23">
        <f>VLOOKUP($H96,'6. PP Depr Rate'!$F$6:$I$175,4,FALSE)</f>
        <v>2.58E-2</v>
      </c>
      <c r="J96" s="43">
        <f t="shared" si="20"/>
        <v>1214</v>
      </c>
      <c r="L96" s="15" t="str">
        <f>IFERROR(VLOOKUP(C96,'Projects FERCs'!$A$8:$D$291,4,FALSE),0)</f>
        <v>G383</v>
      </c>
    </row>
    <row r="97" spans="1:768" x14ac:dyDescent="0.2">
      <c r="C97" s="15" t="s">
        <v>977</v>
      </c>
      <c r="D97" s="15" t="s">
        <v>978</v>
      </c>
      <c r="E97" s="37">
        <f>IFERROR(VLOOKUP($C97,'3. 2024_2025 Adds PIVOT'!$I$94:$K$102,3,FALSE),0)</f>
        <v>46577.46</v>
      </c>
      <c r="F97" s="37">
        <f>IFERROR(VLOOKUP(C97,'7. Delayed Unitization'!$F$4:$G$29,2,FALSE),0)</f>
        <v>0</v>
      </c>
      <c r="G97" s="37">
        <f t="shared" si="19"/>
        <v>46577.46</v>
      </c>
      <c r="H97" s="175" t="s">
        <v>527</v>
      </c>
      <c r="I97" s="23">
        <f>VLOOKUP($H97,'6. PP Depr Rate'!$F$6:$I$175,4,FALSE)</f>
        <v>2.58E-2</v>
      </c>
      <c r="J97" s="37">
        <f t="shared" si="20"/>
        <v>1202</v>
      </c>
      <c r="L97" s="15" t="str">
        <f>IFERROR(VLOOKUP(C97,'Projects FERCs'!$A$8:$D$291,4,FALSE),0)</f>
        <v>G383</v>
      </c>
    </row>
    <row r="98" spans="1:768" x14ac:dyDescent="0.2">
      <c r="C98" s="15" t="s">
        <v>1151</v>
      </c>
      <c r="D98" s="15" t="s">
        <v>1152</v>
      </c>
      <c r="E98" s="37">
        <f>IFERROR(VLOOKUP($C98,'3. 2024_2025 Adds PIVOT'!$I$94:$K$102,3,FALSE),0)</f>
        <v>3345.9399999999996</v>
      </c>
      <c r="F98" s="37">
        <f>IFERROR(VLOOKUP(C98,'7. Delayed Unitization'!$F$4:$G$29,2,FALSE),0)</f>
        <v>0</v>
      </c>
      <c r="G98" s="37">
        <f t="shared" si="19"/>
        <v>3345.9399999999996</v>
      </c>
      <c r="H98" s="175" t="s">
        <v>527</v>
      </c>
      <c r="I98" s="23">
        <f>VLOOKUP($H98,'6. PP Depr Rate'!$F$6:$I$175,4,FALSE)</f>
        <v>2.58E-2</v>
      </c>
      <c r="J98" s="37">
        <f t="shared" si="20"/>
        <v>86</v>
      </c>
      <c r="L98" s="15" t="str">
        <f>IFERROR(VLOOKUP(C98,'Projects FERCs'!$A$8:$D$291,4,FALSE),0)</f>
        <v>G383</v>
      </c>
    </row>
    <row r="99" spans="1:768" x14ac:dyDescent="0.2">
      <c r="C99" s="15" t="s">
        <v>1221</v>
      </c>
      <c r="D99" s="15" t="s">
        <v>1222</v>
      </c>
      <c r="E99" s="37">
        <f>IFERROR(VLOOKUP($C99,'3. 2024_2025 Adds PIVOT'!$I$94:$K$102,3,FALSE),0)</f>
        <v>19370.21</v>
      </c>
      <c r="F99" s="37">
        <f>IFERROR(VLOOKUP(C99,'7. Delayed Unitization'!$F$4:$G$29,2,FALSE),0)</f>
        <v>0</v>
      </c>
      <c r="G99" s="37">
        <f t="shared" si="19"/>
        <v>19370.21</v>
      </c>
      <c r="H99" s="175" t="s">
        <v>527</v>
      </c>
      <c r="I99" s="23">
        <f>VLOOKUP($H99,'6. PP Depr Rate'!$F$6:$I$175,4,FALSE)</f>
        <v>2.58E-2</v>
      </c>
      <c r="J99" s="37">
        <f t="shared" si="20"/>
        <v>500</v>
      </c>
      <c r="L99" s="15" t="str">
        <f>IFERROR(VLOOKUP(C99,'Projects FERCs'!$A$8:$D$291,4,FALSE),0)</f>
        <v>G383</v>
      </c>
    </row>
    <row r="100" spans="1:768" x14ac:dyDescent="0.2">
      <c r="C100" s="15" t="s">
        <v>798</v>
      </c>
      <c r="D100" s="15" t="s">
        <v>799</v>
      </c>
      <c r="E100" s="37">
        <f>IFERROR(VLOOKUP($C100,'3. 2024_2025 Adds PIVOT'!$I$94:$K$102,3,FALSE),0)</f>
        <v>2195.62</v>
      </c>
      <c r="F100" s="37">
        <f>IFERROR(VLOOKUP(C100,'7. Delayed Unitization'!$F$4:$G$29,2,FALSE),0)</f>
        <v>0</v>
      </c>
      <c r="G100" s="37">
        <f t="shared" si="19"/>
        <v>2195.62</v>
      </c>
      <c r="H100" s="175" t="s">
        <v>527</v>
      </c>
      <c r="I100" s="23">
        <f>VLOOKUP($H100,'6. PP Depr Rate'!$F$6:$I$175,4,FALSE)</f>
        <v>2.58E-2</v>
      </c>
      <c r="J100" s="37">
        <f t="shared" si="20"/>
        <v>57</v>
      </c>
      <c r="L100" s="15" t="str">
        <f>IFERROR(VLOOKUP(C100,'Projects FERCs'!$A$8:$D$291,4,FALSE),0)</f>
        <v>G385</v>
      </c>
    </row>
    <row r="101" spans="1:768" x14ac:dyDescent="0.2">
      <c r="C101" s="15" t="s">
        <v>1079</v>
      </c>
      <c r="D101" s="15" t="s">
        <v>1080</v>
      </c>
      <c r="E101" s="37">
        <f>IFERROR(VLOOKUP($C101,'3. 2024_2025 Adds PIVOT'!$I$94:$K$102,3,FALSE),0)</f>
        <v>15265.460000000001</v>
      </c>
      <c r="F101" s="37">
        <f>IFERROR(VLOOKUP(C101,'7. Delayed Unitization'!$F$4:$G$29,2,FALSE),0)</f>
        <v>0</v>
      </c>
      <c r="G101" s="37">
        <f t="shared" si="19"/>
        <v>15265.460000000001</v>
      </c>
      <c r="H101" s="175" t="s">
        <v>527</v>
      </c>
      <c r="I101" s="23">
        <f>VLOOKUP($H101,'6. PP Depr Rate'!$F$6:$I$175,4,FALSE)</f>
        <v>2.58E-2</v>
      </c>
      <c r="J101" s="37">
        <f t="shared" si="20"/>
        <v>394</v>
      </c>
      <c r="L101" s="15" t="str">
        <f>IFERROR(VLOOKUP(C101,'Projects FERCs'!$A$8:$D$291,4,FALSE),0)</f>
        <v>G383</v>
      </c>
    </row>
    <row r="102" spans="1:768" x14ac:dyDescent="0.2">
      <c r="A102" s="21" t="s">
        <v>1705</v>
      </c>
      <c r="B102" s="425" t="str">
        <f>LEFT(A102,3)</f>
        <v>383</v>
      </c>
      <c r="C102" s="22"/>
      <c r="D102" s="22"/>
      <c r="E102" s="42">
        <f>SUM(E93:E101)</f>
        <v>165650.03</v>
      </c>
      <c r="F102" s="42">
        <f t="shared" ref="F102:J102" si="21">SUM(F93:F101)</f>
        <v>0</v>
      </c>
      <c r="G102" s="42">
        <f t="shared" si="21"/>
        <v>165650.03</v>
      </c>
      <c r="H102" s="42"/>
      <c r="I102" s="42"/>
      <c r="J102" s="42">
        <f t="shared" si="21"/>
        <v>4274</v>
      </c>
      <c r="K102" s="182"/>
    </row>
    <row r="103" spans="1:768" s="22" customFormat="1" x14ac:dyDescent="0.2">
      <c r="A103" s="14" t="s">
        <v>1695</v>
      </c>
      <c r="B103" s="422"/>
      <c r="C103" s="15" t="s">
        <v>795</v>
      </c>
      <c r="D103" s="15" t="s">
        <v>796</v>
      </c>
      <c r="E103" s="37">
        <f>IFERROR(VLOOKUP($C103,'3. 2024_2025 Adds PIVOT'!$I$104:$K$109,3,FALSE),0)</f>
        <v>15557.64</v>
      </c>
      <c r="F103" s="37">
        <f>IFERROR(VLOOKUP(C103,'7. Delayed Unitization'!$F$4:$G$29,2,FALSE),0)</f>
        <v>0</v>
      </c>
      <c r="G103" s="37">
        <f t="shared" ref="G103:G108" si="22">E103-F103</f>
        <v>15557.64</v>
      </c>
      <c r="H103" s="175" t="s">
        <v>529</v>
      </c>
      <c r="I103" s="23">
        <f>VLOOKUP($H103,'6. PP Depr Rate'!$F$6:$I$175,4,FALSE)</f>
        <v>2.76E-2</v>
      </c>
      <c r="J103" s="37">
        <f t="shared" ref="J103:J108" si="23">ROUND(G103*I103, 0)</f>
        <v>429</v>
      </c>
      <c r="K103" s="181"/>
      <c r="L103" s="15" t="str">
        <f>IFERROR(VLOOKUP(C103,'Projects FERCs'!$A$8:$D$291,4,FALSE),0)</f>
        <v>G384</v>
      </c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  <c r="LN103" s="15"/>
      <c r="LO103" s="15"/>
      <c r="LP103" s="15"/>
      <c r="LQ103" s="15"/>
      <c r="LR103" s="15"/>
      <c r="LS103" s="15"/>
      <c r="LT103" s="15"/>
      <c r="LU103" s="15"/>
      <c r="LV103" s="15"/>
      <c r="LW103" s="15"/>
      <c r="LX103" s="15"/>
      <c r="LY103" s="15"/>
      <c r="LZ103" s="15"/>
      <c r="MA103" s="15"/>
      <c r="MB103" s="15"/>
      <c r="MC103" s="15"/>
      <c r="MD103" s="15"/>
      <c r="ME103" s="15"/>
      <c r="MF103" s="15"/>
      <c r="MG103" s="15"/>
      <c r="MH103" s="15"/>
      <c r="MI103" s="15"/>
      <c r="MJ103" s="15"/>
      <c r="MK103" s="15"/>
      <c r="ML103" s="15"/>
      <c r="MM103" s="15"/>
      <c r="MN103" s="15"/>
      <c r="MO103" s="15"/>
      <c r="MP103" s="15"/>
      <c r="MQ103" s="15"/>
      <c r="MR103" s="15"/>
      <c r="MS103" s="15"/>
      <c r="MT103" s="15"/>
      <c r="MU103" s="15"/>
      <c r="MV103" s="15"/>
      <c r="MW103" s="15"/>
      <c r="MX103" s="15"/>
      <c r="MY103" s="15"/>
      <c r="MZ103" s="15"/>
      <c r="NA103" s="15"/>
      <c r="NB103" s="15"/>
      <c r="NC103" s="15"/>
      <c r="ND103" s="15"/>
      <c r="NE103" s="15"/>
      <c r="NF103" s="15"/>
      <c r="NG103" s="15"/>
      <c r="NH103" s="15"/>
      <c r="NI103" s="15"/>
      <c r="NJ103" s="15"/>
      <c r="NK103" s="15"/>
      <c r="NL103" s="15"/>
      <c r="NM103" s="15"/>
      <c r="NN103" s="15"/>
      <c r="NO103" s="15"/>
      <c r="NP103" s="15"/>
      <c r="NQ103" s="15"/>
      <c r="NR103" s="15"/>
      <c r="NS103" s="15"/>
      <c r="NT103" s="15"/>
      <c r="NU103" s="15"/>
      <c r="NV103" s="15"/>
      <c r="NW103" s="15"/>
      <c r="NX103" s="15"/>
      <c r="NY103" s="15"/>
      <c r="NZ103" s="15"/>
      <c r="OA103" s="15"/>
      <c r="OB103" s="15"/>
      <c r="OC103" s="15"/>
      <c r="OD103" s="15"/>
      <c r="OE103" s="15"/>
      <c r="OF103" s="15"/>
      <c r="OG103" s="15"/>
      <c r="OH103" s="15"/>
      <c r="OI103" s="15"/>
      <c r="OJ103" s="15"/>
      <c r="OK103" s="15"/>
      <c r="OL103" s="15"/>
      <c r="OM103" s="15"/>
      <c r="ON103" s="15"/>
      <c r="OO103" s="15"/>
      <c r="OP103" s="15"/>
      <c r="OQ103" s="15"/>
      <c r="OR103" s="15"/>
      <c r="OS103" s="15"/>
      <c r="OT103" s="15"/>
      <c r="OU103" s="15"/>
      <c r="OV103" s="15"/>
      <c r="OW103" s="15"/>
      <c r="OX103" s="15"/>
      <c r="OY103" s="15"/>
      <c r="OZ103" s="15"/>
      <c r="PA103" s="15"/>
      <c r="PB103" s="15"/>
      <c r="PC103" s="15"/>
      <c r="PD103" s="15"/>
      <c r="PE103" s="15"/>
      <c r="PF103" s="15"/>
      <c r="PG103" s="15"/>
      <c r="PH103" s="15"/>
      <c r="PI103" s="15"/>
      <c r="PJ103" s="15"/>
      <c r="PK103" s="15"/>
      <c r="PL103" s="15"/>
      <c r="PM103" s="15"/>
      <c r="PN103" s="15"/>
      <c r="PO103" s="15"/>
      <c r="PP103" s="15"/>
      <c r="PQ103" s="15"/>
      <c r="PR103" s="15"/>
      <c r="PS103" s="15"/>
      <c r="PT103" s="15"/>
      <c r="PU103" s="15"/>
      <c r="PV103" s="15"/>
      <c r="PW103" s="15"/>
      <c r="PX103" s="15"/>
      <c r="PY103" s="15"/>
      <c r="PZ103" s="15"/>
      <c r="QA103" s="15"/>
      <c r="QB103" s="15"/>
      <c r="QC103" s="15"/>
      <c r="QD103" s="15"/>
      <c r="QE103" s="15"/>
      <c r="QF103" s="15"/>
      <c r="QG103" s="15"/>
      <c r="QH103" s="15"/>
      <c r="QI103" s="15"/>
      <c r="QJ103" s="15"/>
      <c r="QK103" s="15"/>
      <c r="QL103" s="15"/>
      <c r="QM103" s="15"/>
      <c r="QN103" s="15"/>
      <c r="QO103" s="15"/>
      <c r="QP103" s="15"/>
      <c r="QQ103" s="15"/>
      <c r="QR103" s="15"/>
      <c r="QS103" s="15"/>
      <c r="QT103" s="15"/>
      <c r="QU103" s="15"/>
      <c r="QV103" s="15"/>
      <c r="QW103" s="15"/>
      <c r="QX103" s="15"/>
      <c r="QY103" s="15"/>
      <c r="QZ103" s="15"/>
      <c r="RA103" s="15"/>
      <c r="RB103" s="15"/>
      <c r="RC103" s="15"/>
      <c r="RD103" s="15"/>
      <c r="RE103" s="15"/>
      <c r="RF103" s="15"/>
      <c r="RG103" s="15"/>
      <c r="RH103" s="15"/>
      <c r="RI103" s="15"/>
      <c r="RJ103" s="15"/>
      <c r="RK103" s="15"/>
      <c r="RL103" s="15"/>
      <c r="RM103" s="15"/>
      <c r="RN103" s="15"/>
      <c r="RO103" s="15"/>
      <c r="RP103" s="15"/>
      <c r="RQ103" s="15"/>
      <c r="RR103" s="15"/>
      <c r="RS103" s="15"/>
      <c r="RT103" s="15"/>
      <c r="RU103" s="15"/>
      <c r="RV103" s="15"/>
      <c r="RW103" s="15"/>
      <c r="RX103" s="15"/>
      <c r="RY103" s="15"/>
      <c r="RZ103" s="15"/>
      <c r="SA103" s="15"/>
      <c r="SB103" s="15"/>
      <c r="SC103" s="15"/>
      <c r="SD103" s="15"/>
      <c r="SE103" s="15"/>
      <c r="SF103" s="15"/>
      <c r="SG103" s="15"/>
      <c r="SH103" s="15"/>
      <c r="SI103" s="15"/>
      <c r="SJ103" s="15"/>
      <c r="SK103" s="15"/>
      <c r="SL103" s="15"/>
      <c r="SM103" s="15"/>
      <c r="SN103" s="15"/>
      <c r="SO103" s="15"/>
      <c r="SP103" s="15"/>
      <c r="SQ103" s="15"/>
      <c r="SR103" s="15"/>
      <c r="SS103" s="15"/>
      <c r="ST103" s="15"/>
      <c r="SU103" s="15"/>
      <c r="SV103" s="15"/>
      <c r="SW103" s="15"/>
      <c r="SX103" s="15"/>
      <c r="SY103" s="15"/>
      <c r="SZ103" s="15"/>
      <c r="TA103" s="15"/>
      <c r="TB103" s="15"/>
      <c r="TC103" s="15"/>
      <c r="TD103" s="15"/>
      <c r="TE103" s="15"/>
      <c r="TF103" s="15"/>
      <c r="TG103" s="15"/>
      <c r="TH103" s="15"/>
      <c r="TI103" s="15"/>
      <c r="TJ103" s="15"/>
      <c r="TK103" s="15"/>
      <c r="TL103" s="15"/>
      <c r="TM103" s="15"/>
      <c r="TN103" s="15"/>
      <c r="TO103" s="15"/>
      <c r="TP103" s="15"/>
      <c r="TQ103" s="15"/>
      <c r="TR103" s="15"/>
      <c r="TS103" s="15"/>
      <c r="TT103" s="15"/>
      <c r="TU103" s="15"/>
      <c r="TV103" s="15"/>
      <c r="TW103" s="15"/>
      <c r="TX103" s="15"/>
      <c r="TY103" s="15"/>
      <c r="TZ103" s="15"/>
      <c r="UA103" s="15"/>
      <c r="UB103" s="15"/>
      <c r="UC103" s="15"/>
      <c r="UD103" s="15"/>
      <c r="UE103" s="15"/>
      <c r="UF103" s="15"/>
      <c r="UG103" s="15"/>
      <c r="UH103" s="15"/>
      <c r="UI103" s="15"/>
      <c r="UJ103" s="15"/>
      <c r="UK103" s="15"/>
      <c r="UL103" s="15"/>
      <c r="UM103" s="15"/>
      <c r="UN103" s="15"/>
      <c r="UO103" s="15"/>
      <c r="UP103" s="15"/>
      <c r="UQ103" s="15"/>
      <c r="UR103" s="15"/>
      <c r="US103" s="15"/>
      <c r="UT103" s="15"/>
      <c r="UU103" s="15"/>
      <c r="UV103" s="15"/>
      <c r="UW103" s="15"/>
      <c r="UX103" s="15"/>
      <c r="UY103" s="15"/>
      <c r="UZ103" s="15"/>
      <c r="VA103" s="15"/>
      <c r="VB103" s="15"/>
      <c r="VC103" s="15"/>
      <c r="VD103" s="15"/>
      <c r="VE103" s="15"/>
      <c r="VF103" s="15"/>
      <c r="VG103" s="15"/>
      <c r="VH103" s="15"/>
      <c r="VI103" s="15"/>
      <c r="VJ103" s="15"/>
      <c r="VK103" s="15"/>
      <c r="VL103" s="15"/>
      <c r="VM103" s="15"/>
      <c r="VN103" s="15"/>
      <c r="VO103" s="15"/>
      <c r="VP103" s="15"/>
      <c r="VQ103" s="15"/>
      <c r="VR103" s="15"/>
      <c r="VS103" s="15"/>
      <c r="VT103" s="15"/>
      <c r="VU103" s="15"/>
      <c r="VV103" s="15"/>
      <c r="VW103" s="15"/>
      <c r="VX103" s="15"/>
      <c r="VY103" s="15"/>
      <c r="VZ103" s="15"/>
      <c r="WA103" s="15"/>
      <c r="WB103" s="15"/>
      <c r="WC103" s="15"/>
      <c r="WD103" s="15"/>
      <c r="WE103" s="15"/>
      <c r="WF103" s="15"/>
      <c r="WG103" s="15"/>
      <c r="WH103" s="15"/>
      <c r="WI103" s="15"/>
      <c r="WJ103" s="15"/>
      <c r="WK103" s="15"/>
      <c r="WL103" s="15"/>
      <c r="WM103" s="15"/>
      <c r="WN103" s="15"/>
      <c r="WO103" s="15"/>
      <c r="WP103" s="15"/>
      <c r="WQ103" s="15"/>
      <c r="WR103" s="15"/>
      <c r="WS103" s="15"/>
      <c r="WT103" s="15"/>
      <c r="WU103" s="15"/>
      <c r="WV103" s="15"/>
      <c r="WW103" s="15"/>
      <c r="WX103" s="15"/>
      <c r="WY103" s="15"/>
      <c r="WZ103" s="15"/>
      <c r="XA103" s="15"/>
      <c r="XB103" s="15"/>
      <c r="XC103" s="15"/>
      <c r="XD103" s="15"/>
      <c r="XE103" s="15"/>
      <c r="XF103" s="15"/>
      <c r="XG103" s="15"/>
      <c r="XH103" s="15"/>
      <c r="XI103" s="15"/>
      <c r="XJ103" s="15"/>
      <c r="XK103" s="15"/>
      <c r="XL103" s="15"/>
      <c r="XM103" s="15"/>
      <c r="XN103" s="15"/>
      <c r="XO103" s="15"/>
      <c r="XP103" s="15"/>
      <c r="XQ103" s="15"/>
      <c r="XR103" s="15"/>
      <c r="XS103" s="15"/>
      <c r="XT103" s="15"/>
      <c r="XU103" s="15"/>
      <c r="XV103" s="15"/>
      <c r="XW103" s="15"/>
      <c r="XX103" s="15"/>
      <c r="XY103" s="15"/>
      <c r="XZ103" s="15"/>
      <c r="YA103" s="15"/>
      <c r="YB103" s="15"/>
      <c r="YC103" s="15"/>
      <c r="YD103" s="15"/>
      <c r="YE103" s="15"/>
      <c r="YF103" s="15"/>
      <c r="YG103" s="15"/>
      <c r="YH103" s="15"/>
      <c r="YI103" s="15"/>
      <c r="YJ103" s="15"/>
      <c r="YK103" s="15"/>
      <c r="YL103" s="15"/>
      <c r="YM103" s="15"/>
      <c r="YN103" s="15"/>
      <c r="YO103" s="15"/>
      <c r="YP103" s="15"/>
      <c r="YQ103" s="15"/>
      <c r="YR103" s="15"/>
      <c r="YS103" s="15"/>
      <c r="YT103" s="15"/>
      <c r="YU103" s="15"/>
      <c r="YV103" s="15"/>
      <c r="YW103" s="15"/>
      <c r="YX103" s="15"/>
      <c r="YY103" s="15"/>
      <c r="YZ103" s="15"/>
      <c r="ZA103" s="15"/>
      <c r="ZB103" s="15"/>
      <c r="ZC103" s="15"/>
      <c r="ZD103" s="15"/>
      <c r="ZE103" s="15"/>
      <c r="ZF103" s="15"/>
      <c r="ZG103" s="15"/>
      <c r="ZH103" s="15"/>
      <c r="ZI103" s="15"/>
      <c r="ZJ103" s="15"/>
      <c r="ZK103" s="15"/>
      <c r="ZL103" s="15"/>
      <c r="ZM103" s="15"/>
      <c r="ZN103" s="15"/>
      <c r="ZO103" s="15"/>
      <c r="ZP103" s="15"/>
      <c r="ZQ103" s="15"/>
      <c r="ZR103" s="15"/>
      <c r="ZS103" s="15"/>
      <c r="ZT103" s="15"/>
      <c r="ZU103" s="15"/>
      <c r="ZV103" s="15"/>
      <c r="ZW103" s="15"/>
      <c r="ZX103" s="15"/>
      <c r="ZY103" s="15"/>
      <c r="ZZ103" s="15"/>
      <c r="AAA103" s="15"/>
      <c r="AAB103" s="15"/>
      <c r="AAC103" s="15"/>
      <c r="AAD103" s="15"/>
      <c r="AAE103" s="15"/>
      <c r="AAF103" s="15"/>
      <c r="AAG103" s="15"/>
      <c r="AAH103" s="15"/>
      <c r="AAI103" s="15"/>
      <c r="AAJ103" s="15"/>
      <c r="AAK103" s="15"/>
      <c r="AAL103" s="15"/>
      <c r="AAM103" s="15"/>
      <c r="AAN103" s="15"/>
      <c r="AAO103" s="15"/>
      <c r="AAP103" s="15"/>
      <c r="AAQ103" s="15"/>
      <c r="AAR103" s="15"/>
      <c r="AAS103" s="15"/>
      <c r="AAT103" s="15"/>
      <c r="AAU103" s="15"/>
      <c r="AAV103" s="15"/>
      <c r="AAW103" s="15"/>
      <c r="AAX103" s="15"/>
      <c r="AAY103" s="15"/>
      <c r="AAZ103" s="15"/>
      <c r="ABA103" s="15"/>
      <c r="ABB103" s="15"/>
      <c r="ABC103" s="15"/>
      <c r="ABD103" s="15"/>
      <c r="ABE103" s="15"/>
      <c r="ABF103" s="15"/>
      <c r="ABG103" s="15"/>
      <c r="ABH103" s="15"/>
      <c r="ABI103" s="15"/>
      <c r="ABJ103" s="15"/>
      <c r="ABK103" s="15"/>
      <c r="ABL103" s="15"/>
      <c r="ABM103" s="15"/>
      <c r="ABN103" s="15"/>
      <c r="ABO103" s="15"/>
      <c r="ABP103" s="15"/>
      <c r="ABQ103" s="15"/>
      <c r="ABR103" s="15"/>
      <c r="ABS103" s="15"/>
      <c r="ABT103" s="15"/>
      <c r="ABU103" s="15"/>
      <c r="ABV103" s="15"/>
      <c r="ABW103" s="15"/>
      <c r="ABX103" s="15"/>
      <c r="ABY103" s="15"/>
      <c r="ABZ103" s="15"/>
      <c r="ACA103" s="15"/>
      <c r="ACB103" s="15"/>
      <c r="ACC103" s="15"/>
      <c r="ACD103" s="15"/>
      <c r="ACE103" s="15"/>
      <c r="ACF103" s="15"/>
      <c r="ACG103" s="15"/>
      <c r="ACH103" s="15"/>
      <c r="ACI103" s="15"/>
      <c r="ACJ103" s="15"/>
      <c r="ACK103" s="15"/>
      <c r="ACL103" s="15"/>
      <c r="ACM103" s="15"/>
      <c r="ACN103" s="15"/>
    </row>
    <row r="104" spans="1:768" s="24" customFormat="1" x14ac:dyDescent="0.2">
      <c r="A104" s="14"/>
      <c r="B104" s="422"/>
      <c r="C104" s="15" t="s">
        <v>879</v>
      </c>
      <c r="D104" s="15" t="s">
        <v>880</v>
      </c>
      <c r="E104" s="37">
        <f>IFERROR(VLOOKUP($C104,'3. 2024_2025 Adds PIVOT'!$I$104:$K$109,3,FALSE),0)</f>
        <v>37894.070000000007</v>
      </c>
      <c r="F104" s="37">
        <f>IFERROR(VLOOKUP(C104,'7. Delayed Unitization'!$F$4:$G$29,2,FALSE),0)</f>
        <v>0</v>
      </c>
      <c r="G104" s="37">
        <f t="shared" si="22"/>
        <v>37894.070000000007</v>
      </c>
      <c r="H104" s="175" t="s">
        <v>529</v>
      </c>
      <c r="I104" s="23">
        <f>VLOOKUP($H104,'6. PP Depr Rate'!$F$6:$I$175,4,FALSE)</f>
        <v>2.76E-2</v>
      </c>
      <c r="J104" s="37">
        <f t="shared" si="23"/>
        <v>1046</v>
      </c>
      <c r="K104" s="181"/>
      <c r="L104" s="15" t="str">
        <f>IFERROR(VLOOKUP(C104,'Projects FERCs'!$A$8:$D$291,4,FALSE),0)</f>
        <v>G384</v>
      </c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5"/>
      <c r="JG104" s="15"/>
      <c r="JH104" s="15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  <c r="KL104" s="15"/>
      <c r="KM104" s="15"/>
      <c r="KN104" s="15"/>
      <c r="KO104" s="15"/>
      <c r="KP104" s="15"/>
      <c r="KQ104" s="15"/>
      <c r="KR104" s="15"/>
      <c r="KS104" s="15"/>
      <c r="KT104" s="15"/>
      <c r="KU104" s="15"/>
      <c r="KV104" s="15"/>
      <c r="KW104" s="15"/>
      <c r="KX104" s="15"/>
      <c r="KY104" s="15"/>
      <c r="KZ104" s="15"/>
      <c r="LA104" s="15"/>
      <c r="LB104" s="15"/>
      <c r="LC104" s="15"/>
      <c r="LD104" s="15"/>
      <c r="LE104" s="15"/>
      <c r="LF104" s="15"/>
      <c r="LG104" s="15"/>
      <c r="LH104" s="15"/>
      <c r="LI104" s="15"/>
      <c r="LJ104" s="15"/>
      <c r="LK104" s="15"/>
      <c r="LL104" s="15"/>
      <c r="LM104" s="15"/>
      <c r="LN104" s="15"/>
      <c r="LO104" s="15"/>
      <c r="LP104" s="15"/>
      <c r="LQ104" s="15"/>
      <c r="LR104" s="15"/>
      <c r="LS104" s="15"/>
      <c r="LT104" s="15"/>
      <c r="LU104" s="15"/>
      <c r="LV104" s="15"/>
      <c r="LW104" s="15"/>
      <c r="LX104" s="15"/>
      <c r="LY104" s="15"/>
      <c r="LZ104" s="15"/>
      <c r="MA104" s="15"/>
      <c r="MB104" s="15"/>
      <c r="MC104" s="15"/>
      <c r="MD104" s="15"/>
      <c r="ME104" s="15"/>
      <c r="MF104" s="15"/>
      <c r="MG104" s="15"/>
      <c r="MH104" s="15"/>
      <c r="MI104" s="15"/>
      <c r="MJ104" s="15"/>
      <c r="MK104" s="15"/>
      <c r="ML104" s="15"/>
      <c r="MM104" s="15"/>
      <c r="MN104" s="15"/>
      <c r="MO104" s="15"/>
      <c r="MP104" s="15"/>
      <c r="MQ104" s="15"/>
      <c r="MR104" s="15"/>
      <c r="MS104" s="15"/>
      <c r="MT104" s="15"/>
      <c r="MU104" s="15"/>
      <c r="MV104" s="15"/>
      <c r="MW104" s="15"/>
      <c r="MX104" s="15"/>
      <c r="MY104" s="15"/>
      <c r="MZ104" s="15"/>
      <c r="NA104" s="15"/>
      <c r="NB104" s="15"/>
      <c r="NC104" s="15"/>
      <c r="ND104" s="15"/>
      <c r="NE104" s="15"/>
      <c r="NF104" s="15"/>
      <c r="NG104" s="15"/>
      <c r="NH104" s="15"/>
      <c r="NI104" s="15"/>
      <c r="NJ104" s="15"/>
      <c r="NK104" s="15"/>
      <c r="NL104" s="15"/>
      <c r="NM104" s="15"/>
      <c r="NN104" s="15"/>
      <c r="NO104" s="15"/>
      <c r="NP104" s="15"/>
      <c r="NQ104" s="15"/>
      <c r="NR104" s="15"/>
      <c r="NS104" s="15"/>
      <c r="NT104" s="15"/>
      <c r="NU104" s="15"/>
      <c r="NV104" s="15"/>
      <c r="NW104" s="15"/>
      <c r="NX104" s="15"/>
      <c r="NY104" s="15"/>
      <c r="NZ104" s="15"/>
      <c r="OA104" s="15"/>
      <c r="OB104" s="15"/>
      <c r="OC104" s="15"/>
      <c r="OD104" s="15"/>
      <c r="OE104" s="15"/>
      <c r="OF104" s="15"/>
      <c r="OG104" s="15"/>
      <c r="OH104" s="15"/>
      <c r="OI104" s="15"/>
      <c r="OJ104" s="15"/>
      <c r="OK104" s="15"/>
      <c r="OL104" s="15"/>
      <c r="OM104" s="15"/>
      <c r="ON104" s="15"/>
      <c r="OO104" s="15"/>
      <c r="OP104" s="15"/>
      <c r="OQ104" s="15"/>
      <c r="OR104" s="15"/>
      <c r="OS104" s="15"/>
      <c r="OT104" s="15"/>
      <c r="OU104" s="15"/>
      <c r="OV104" s="15"/>
      <c r="OW104" s="15"/>
      <c r="OX104" s="15"/>
      <c r="OY104" s="15"/>
      <c r="OZ104" s="15"/>
      <c r="PA104" s="15"/>
      <c r="PB104" s="15"/>
      <c r="PC104" s="15"/>
      <c r="PD104" s="15"/>
      <c r="PE104" s="15"/>
      <c r="PF104" s="15"/>
      <c r="PG104" s="15"/>
      <c r="PH104" s="15"/>
      <c r="PI104" s="15"/>
      <c r="PJ104" s="15"/>
      <c r="PK104" s="15"/>
      <c r="PL104" s="15"/>
      <c r="PM104" s="15"/>
      <c r="PN104" s="15"/>
      <c r="PO104" s="15"/>
      <c r="PP104" s="15"/>
      <c r="PQ104" s="15"/>
      <c r="PR104" s="15"/>
      <c r="PS104" s="15"/>
      <c r="PT104" s="15"/>
      <c r="PU104" s="15"/>
      <c r="PV104" s="15"/>
      <c r="PW104" s="15"/>
      <c r="PX104" s="15"/>
      <c r="PY104" s="15"/>
      <c r="PZ104" s="15"/>
      <c r="QA104" s="15"/>
      <c r="QB104" s="15"/>
      <c r="QC104" s="15"/>
      <c r="QD104" s="15"/>
      <c r="QE104" s="15"/>
      <c r="QF104" s="15"/>
      <c r="QG104" s="15"/>
      <c r="QH104" s="15"/>
      <c r="QI104" s="15"/>
      <c r="QJ104" s="15"/>
      <c r="QK104" s="15"/>
      <c r="QL104" s="15"/>
      <c r="QM104" s="15"/>
      <c r="QN104" s="15"/>
      <c r="QO104" s="15"/>
      <c r="QP104" s="15"/>
      <c r="QQ104" s="15"/>
      <c r="QR104" s="15"/>
      <c r="QS104" s="15"/>
      <c r="QT104" s="15"/>
      <c r="QU104" s="15"/>
      <c r="QV104" s="15"/>
      <c r="QW104" s="15"/>
      <c r="QX104" s="15"/>
      <c r="QY104" s="15"/>
      <c r="QZ104" s="15"/>
      <c r="RA104" s="15"/>
      <c r="RB104" s="15"/>
      <c r="RC104" s="15"/>
      <c r="RD104" s="15"/>
      <c r="RE104" s="15"/>
      <c r="RF104" s="15"/>
      <c r="RG104" s="15"/>
      <c r="RH104" s="15"/>
      <c r="RI104" s="15"/>
      <c r="RJ104" s="15"/>
      <c r="RK104" s="15"/>
      <c r="RL104" s="15"/>
      <c r="RM104" s="15"/>
      <c r="RN104" s="15"/>
      <c r="RO104" s="15"/>
      <c r="RP104" s="15"/>
      <c r="RQ104" s="15"/>
      <c r="RR104" s="15"/>
      <c r="RS104" s="15"/>
      <c r="RT104" s="15"/>
      <c r="RU104" s="15"/>
      <c r="RV104" s="15"/>
      <c r="RW104" s="15"/>
      <c r="RX104" s="15"/>
      <c r="RY104" s="15"/>
      <c r="RZ104" s="15"/>
      <c r="SA104" s="15"/>
      <c r="SB104" s="15"/>
      <c r="SC104" s="15"/>
      <c r="SD104" s="15"/>
      <c r="SE104" s="15"/>
      <c r="SF104" s="15"/>
      <c r="SG104" s="15"/>
      <c r="SH104" s="15"/>
      <c r="SI104" s="15"/>
      <c r="SJ104" s="15"/>
      <c r="SK104" s="15"/>
      <c r="SL104" s="15"/>
      <c r="SM104" s="15"/>
      <c r="SN104" s="15"/>
      <c r="SO104" s="15"/>
      <c r="SP104" s="15"/>
      <c r="SQ104" s="15"/>
      <c r="SR104" s="15"/>
      <c r="SS104" s="15"/>
      <c r="ST104" s="15"/>
      <c r="SU104" s="15"/>
      <c r="SV104" s="15"/>
      <c r="SW104" s="15"/>
      <c r="SX104" s="15"/>
      <c r="SY104" s="15"/>
      <c r="SZ104" s="15"/>
      <c r="TA104" s="15"/>
      <c r="TB104" s="15"/>
      <c r="TC104" s="15"/>
      <c r="TD104" s="15"/>
      <c r="TE104" s="15"/>
      <c r="TF104" s="15"/>
      <c r="TG104" s="15"/>
      <c r="TH104" s="15"/>
      <c r="TI104" s="15"/>
      <c r="TJ104" s="15"/>
      <c r="TK104" s="15"/>
      <c r="TL104" s="15"/>
      <c r="TM104" s="15"/>
      <c r="TN104" s="15"/>
      <c r="TO104" s="15"/>
      <c r="TP104" s="15"/>
      <c r="TQ104" s="15"/>
      <c r="TR104" s="15"/>
      <c r="TS104" s="15"/>
      <c r="TT104" s="15"/>
      <c r="TU104" s="15"/>
      <c r="TV104" s="15"/>
      <c r="TW104" s="15"/>
      <c r="TX104" s="15"/>
      <c r="TY104" s="15"/>
      <c r="TZ104" s="15"/>
      <c r="UA104" s="15"/>
      <c r="UB104" s="15"/>
      <c r="UC104" s="15"/>
      <c r="UD104" s="15"/>
      <c r="UE104" s="15"/>
      <c r="UF104" s="15"/>
      <c r="UG104" s="15"/>
      <c r="UH104" s="15"/>
      <c r="UI104" s="15"/>
      <c r="UJ104" s="15"/>
      <c r="UK104" s="15"/>
      <c r="UL104" s="15"/>
      <c r="UM104" s="15"/>
      <c r="UN104" s="15"/>
      <c r="UO104" s="15"/>
      <c r="UP104" s="15"/>
      <c r="UQ104" s="15"/>
      <c r="UR104" s="15"/>
      <c r="US104" s="15"/>
      <c r="UT104" s="15"/>
      <c r="UU104" s="15"/>
      <c r="UV104" s="15"/>
      <c r="UW104" s="15"/>
      <c r="UX104" s="15"/>
      <c r="UY104" s="15"/>
      <c r="UZ104" s="15"/>
      <c r="VA104" s="15"/>
      <c r="VB104" s="15"/>
      <c r="VC104" s="15"/>
      <c r="VD104" s="15"/>
      <c r="VE104" s="15"/>
      <c r="VF104" s="15"/>
      <c r="VG104" s="15"/>
      <c r="VH104" s="15"/>
      <c r="VI104" s="15"/>
      <c r="VJ104" s="15"/>
      <c r="VK104" s="15"/>
      <c r="VL104" s="15"/>
      <c r="VM104" s="15"/>
      <c r="VN104" s="15"/>
      <c r="VO104" s="15"/>
      <c r="VP104" s="15"/>
      <c r="VQ104" s="15"/>
      <c r="VR104" s="15"/>
      <c r="VS104" s="15"/>
      <c r="VT104" s="15"/>
      <c r="VU104" s="15"/>
      <c r="VV104" s="15"/>
      <c r="VW104" s="15"/>
      <c r="VX104" s="15"/>
      <c r="VY104" s="15"/>
      <c r="VZ104" s="15"/>
      <c r="WA104" s="15"/>
      <c r="WB104" s="15"/>
      <c r="WC104" s="15"/>
      <c r="WD104" s="15"/>
      <c r="WE104" s="15"/>
      <c r="WF104" s="15"/>
      <c r="WG104" s="15"/>
      <c r="WH104" s="15"/>
      <c r="WI104" s="15"/>
      <c r="WJ104" s="15"/>
      <c r="WK104" s="15"/>
      <c r="WL104" s="15"/>
      <c r="WM104" s="15"/>
      <c r="WN104" s="15"/>
      <c r="WO104" s="15"/>
      <c r="WP104" s="15"/>
      <c r="WQ104" s="15"/>
      <c r="WR104" s="15"/>
      <c r="WS104" s="15"/>
      <c r="WT104" s="15"/>
      <c r="WU104" s="15"/>
      <c r="WV104" s="15"/>
      <c r="WW104" s="15"/>
      <c r="WX104" s="15"/>
      <c r="WY104" s="15"/>
      <c r="WZ104" s="15"/>
      <c r="XA104" s="15"/>
      <c r="XB104" s="15"/>
      <c r="XC104" s="15"/>
      <c r="XD104" s="15"/>
      <c r="XE104" s="15"/>
      <c r="XF104" s="15"/>
      <c r="XG104" s="15"/>
      <c r="XH104" s="15"/>
      <c r="XI104" s="15"/>
      <c r="XJ104" s="15"/>
      <c r="XK104" s="15"/>
      <c r="XL104" s="15"/>
      <c r="XM104" s="15"/>
      <c r="XN104" s="15"/>
      <c r="XO104" s="15"/>
      <c r="XP104" s="15"/>
      <c r="XQ104" s="15"/>
      <c r="XR104" s="15"/>
      <c r="XS104" s="15"/>
      <c r="XT104" s="15"/>
      <c r="XU104" s="15"/>
      <c r="XV104" s="15"/>
      <c r="XW104" s="15"/>
      <c r="XX104" s="15"/>
      <c r="XY104" s="15"/>
      <c r="XZ104" s="15"/>
      <c r="YA104" s="15"/>
      <c r="YB104" s="15"/>
      <c r="YC104" s="15"/>
      <c r="YD104" s="15"/>
      <c r="YE104" s="15"/>
      <c r="YF104" s="15"/>
      <c r="YG104" s="15"/>
      <c r="YH104" s="15"/>
      <c r="YI104" s="15"/>
      <c r="YJ104" s="15"/>
      <c r="YK104" s="15"/>
      <c r="YL104" s="15"/>
      <c r="YM104" s="15"/>
      <c r="YN104" s="15"/>
      <c r="YO104" s="15"/>
      <c r="YP104" s="15"/>
      <c r="YQ104" s="15"/>
      <c r="YR104" s="15"/>
      <c r="YS104" s="15"/>
      <c r="YT104" s="15"/>
      <c r="YU104" s="15"/>
      <c r="YV104" s="15"/>
      <c r="YW104" s="15"/>
      <c r="YX104" s="15"/>
      <c r="YY104" s="15"/>
      <c r="YZ104" s="15"/>
      <c r="ZA104" s="15"/>
      <c r="ZB104" s="15"/>
      <c r="ZC104" s="15"/>
      <c r="ZD104" s="15"/>
      <c r="ZE104" s="15"/>
      <c r="ZF104" s="15"/>
      <c r="ZG104" s="15"/>
      <c r="ZH104" s="15"/>
      <c r="ZI104" s="15"/>
      <c r="ZJ104" s="15"/>
      <c r="ZK104" s="15"/>
      <c r="ZL104" s="15"/>
      <c r="ZM104" s="15"/>
      <c r="ZN104" s="15"/>
      <c r="ZO104" s="15"/>
      <c r="ZP104" s="15"/>
      <c r="ZQ104" s="15"/>
      <c r="ZR104" s="15"/>
      <c r="ZS104" s="15"/>
      <c r="ZT104" s="15"/>
      <c r="ZU104" s="15"/>
      <c r="ZV104" s="15"/>
      <c r="ZW104" s="15"/>
      <c r="ZX104" s="15"/>
      <c r="ZY104" s="15"/>
      <c r="ZZ104" s="15"/>
      <c r="AAA104" s="15"/>
      <c r="AAB104" s="15"/>
      <c r="AAC104" s="15"/>
      <c r="AAD104" s="15"/>
      <c r="AAE104" s="15"/>
      <c r="AAF104" s="15"/>
      <c r="AAG104" s="15"/>
      <c r="AAH104" s="15"/>
      <c r="AAI104" s="15"/>
      <c r="AAJ104" s="15"/>
      <c r="AAK104" s="15"/>
      <c r="AAL104" s="15"/>
      <c r="AAM104" s="15"/>
      <c r="AAN104" s="15"/>
      <c r="AAO104" s="15"/>
      <c r="AAP104" s="15"/>
      <c r="AAQ104" s="15"/>
      <c r="AAR104" s="15"/>
      <c r="AAS104" s="15"/>
      <c r="AAT104" s="15"/>
      <c r="AAU104" s="15"/>
      <c r="AAV104" s="15"/>
      <c r="AAW104" s="15"/>
      <c r="AAX104" s="15"/>
      <c r="AAY104" s="15"/>
      <c r="AAZ104" s="15"/>
      <c r="ABA104" s="15"/>
      <c r="ABB104" s="15"/>
      <c r="ABC104" s="15"/>
      <c r="ABD104" s="15"/>
      <c r="ABE104" s="15"/>
      <c r="ABF104" s="15"/>
      <c r="ABG104" s="15"/>
      <c r="ABH104" s="15"/>
      <c r="ABI104" s="15"/>
      <c r="ABJ104" s="15"/>
      <c r="ABK104" s="15"/>
      <c r="ABL104" s="15"/>
      <c r="ABM104" s="15"/>
      <c r="ABN104" s="15"/>
      <c r="ABO104" s="15"/>
      <c r="ABP104" s="15"/>
      <c r="ABQ104" s="15"/>
      <c r="ABR104" s="15"/>
      <c r="ABS104" s="15"/>
      <c r="ABT104" s="15"/>
      <c r="ABU104" s="15"/>
      <c r="ABV104" s="15"/>
      <c r="ABW104" s="15"/>
      <c r="ABX104" s="15"/>
      <c r="ABY104" s="15"/>
      <c r="ABZ104" s="15"/>
      <c r="ACA104" s="15"/>
      <c r="ACB104" s="15"/>
      <c r="ACC104" s="15"/>
      <c r="ACD104" s="15"/>
      <c r="ACE104" s="15"/>
      <c r="ACF104" s="15"/>
      <c r="ACG104" s="15"/>
      <c r="ACH104" s="15"/>
      <c r="ACI104" s="15"/>
      <c r="ACJ104" s="15"/>
      <c r="ACK104" s="15"/>
      <c r="ACL104" s="15"/>
      <c r="ACM104" s="15"/>
      <c r="ACN104" s="15"/>
    </row>
    <row r="105" spans="1:768" s="24" customFormat="1" x14ac:dyDescent="0.2">
      <c r="A105" s="14"/>
      <c r="B105" s="422"/>
      <c r="C105" s="15" t="s">
        <v>979</v>
      </c>
      <c r="D105" s="15" t="s">
        <v>980</v>
      </c>
      <c r="E105" s="37">
        <f>IFERROR(VLOOKUP($C105,'3. 2024_2025 Adds PIVOT'!$I$104:$K$109,3,FALSE),0)</f>
        <v>69697.61</v>
      </c>
      <c r="F105" s="37">
        <f>IFERROR(VLOOKUP(C105,'7. Delayed Unitization'!$F$4:$G$29,2,FALSE),0)</f>
        <v>0</v>
      </c>
      <c r="G105" s="37">
        <f t="shared" si="22"/>
        <v>69697.61</v>
      </c>
      <c r="H105" s="175" t="s">
        <v>529</v>
      </c>
      <c r="I105" s="23">
        <f>VLOOKUP($H105,'6. PP Depr Rate'!$F$6:$I$175,4,FALSE)</f>
        <v>2.76E-2</v>
      </c>
      <c r="J105" s="37">
        <f t="shared" si="23"/>
        <v>1924</v>
      </c>
      <c r="K105" s="181"/>
      <c r="L105" s="15" t="str">
        <f>IFERROR(VLOOKUP(C105,'Projects FERCs'!$A$8:$D$291,4,FALSE),0)</f>
        <v>G384</v>
      </c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  <c r="IT105" s="15"/>
      <c r="IU105" s="15"/>
      <c r="IV105" s="15"/>
      <c r="IW105" s="15"/>
      <c r="IX105" s="15"/>
      <c r="IY105" s="15"/>
      <c r="IZ105" s="15"/>
      <c r="JA105" s="15"/>
      <c r="JB105" s="15"/>
      <c r="JC105" s="15"/>
      <c r="JD105" s="15"/>
      <c r="JE105" s="15"/>
      <c r="JF105" s="15"/>
      <c r="JG105" s="15"/>
      <c r="JH105" s="15"/>
      <c r="JI105" s="15"/>
      <c r="JJ105" s="15"/>
      <c r="JK105" s="15"/>
      <c r="JL105" s="15"/>
      <c r="JM105" s="15"/>
      <c r="JN105" s="15"/>
      <c r="JO105" s="15"/>
      <c r="JP105" s="15"/>
      <c r="JQ105" s="15"/>
      <c r="JR105" s="15"/>
      <c r="JS105" s="15"/>
      <c r="JT105" s="15"/>
      <c r="JU105" s="15"/>
      <c r="JV105" s="15"/>
      <c r="JW105" s="15"/>
      <c r="JX105" s="15"/>
      <c r="JY105" s="15"/>
      <c r="JZ105" s="15"/>
      <c r="KA105" s="15"/>
      <c r="KB105" s="15"/>
      <c r="KC105" s="15"/>
      <c r="KD105" s="15"/>
      <c r="KE105" s="15"/>
      <c r="KF105" s="15"/>
      <c r="KG105" s="15"/>
      <c r="KH105" s="15"/>
      <c r="KI105" s="15"/>
      <c r="KJ105" s="15"/>
      <c r="KK105" s="15"/>
      <c r="KL105" s="15"/>
      <c r="KM105" s="15"/>
      <c r="KN105" s="15"/>
      <c r="KO105" s="15"/>
      <c r="KP105" s="15"/>
      <c r="KQ105" s="15"/>
      <c r="KR105" s="15"/>
      <c r="KS105" s="15"/>
      <c r="KT105" s="15"/>
      <c r="KU105" s="15"/>
      <c r="KV105" s="15"/>
      <c r="KW105" s="15"/>
      <c r="KX105" s="15"/>
      <c r="KY105" s="15"/>
      <c r="KZ105" s="15"/>
      <c r="LA105" s="15"/>
      <c r="LB105" s="15"/>
      <c r="LC105" s="15"/>
      <c r="LD105" s="15"/>
      <c r="LE105" s="15"/>
      <c r="LF105" s="15"/>
      <c r="LG105" s="15"/>
      <c r="LH105" s="15"/>
      <c r="LI105" s="15"/>
      <c r="LJ105" s="15"/>
      <c r="LK105" s="15"/>
      <c r="LL105" s="15"/>
      <c r="LM105" s="15"/>
      <c r="LN105" s="15"/>
      <c r="LO105" s="15"/>
      <c r="LP105" s="15"/>
      <c r="LQ105" s="15"/>
      <c r="LR105" s="15"/>
      <c r="LS105" s="15"/>
      <c r="LT105" s="15"/>
      <c r="LU105" s="15"/>
      <c r="LV105" s="15"/>
      <c r="LW105" s="15"/>
      <c r="LX105" s="15"/>
      <c r="LY105" s="15"/>
      <c r="LZ105" s="15"/>
      <c r="MA105" s="15"/>
      <c r="MB105" s="15"/>
      <c r="MC105" s="15"/>
      <c r="MD105" s="15"/>
      <c r="ME105" s="15"/>
      <c r="MF105" s="15"/>
      <c r="MG105" s="15"/>
      <c r="MH105" s="15"/>
      <c r="MI105" s="15"/>
      <c r="MJ105" s="15"/>
      <c r="MK105" s="15"/>
      <c r="ML105" s="15"/>
      <c r="MM105" s="15"/>
      <c r="MN105" s="15"/>
      <c r="MO105" s="15"/>
      <c r="MP105" s="15"/>
      <c r="MQ105" s="15"/>
      <c r="MR105" s="15"/>
      <c r="MS105" s="15"/>
      <c r="MT105" s="15"/>
      <c r="MU105" s="15"/>
      <c r="MV105" s="15"/>
      <c r="MW105" s="15"/>
      <c r="MX105" s="15"/>
      <c r="MY105" s="15"/>
      <c r="MZ105" s="15"/>
      <c r="NA105" s="15"/>
      <c r="NB105" s="15"/>
      <c r="NC105" s="15"/>
      <c r="ND105" s="15"/>
      <c r="NE105" s="15"/>
      <c r="NF105" s="15"/>
      <c r="NG105" s="15"/>
      <c r="NH105" s="15"/>
      <c r="NI105" s="15"/>
      <c r="NJ105" s="15"/>
      <c r="NK105" s="15"/>
      <c r="NL105" s="15"/>
      <c r="NM105" s="15"/>
      <c r="NN105" s="15"/>
      <c r="NO105" s="15"/>
      <c r="NP105" s="15"/>
      <c r="NQ105" s="15"/>
      <c r="NR105" s="15"/>
      <c r="NS105" s="15"/>
      <c r="NT105" s="15"/>
      <c r="NU105" s="15"/>
      <c r="NV105" s="15"/>
      <c r="NW105" s="15"/>
      <c r="NX105" s="15"/>
      <c r="NY105" s="15"/>
      <c r="NZ105" s="15"/>
      <c r="OA105" s="15"/>
      <c r="OB105" s="15"/>
      <c r="OC105" s="15"/>
      <c r="OD105" s="15"/>
      <c r="OE105" s="15"/>
      <c r="OF105" s="15"/>
      <c r="OG105" s="15"/>
      <c r="OH105" s="15"/>
      <c r="OI105" s="15"/>
      <c r="OJ105" s="15"/>
      <c r="OK105" s="15"/>
      <c r="OL105" s="15"/>
      <c r="OM105" s="15"/>
      <c r="ON105" s="15"/>
      <c r="OO105" s="15"/>
      <c r="OP105" s="15"/>
      <c r="OQ105" s="15"/>
      <c r="OR105" s="15"/>
      <c r="OS105" s="15"/>
      <c r="OT105" s="15"/>
      <c r="OU105" s="15"/>
      <c r="OV105" s="15"/>
      <c r="OW105" s="15"/>
      <c r="OX105" s="15"/>
      <c r="OY105" s="15"/>
      <c r="OZ105" s="15"/>
      <c r="PA105" s="15"/>
      <c r="PB105" s="15"/>
      <c r="PC105" s="15"/>
      <c r="PD105" s="15"/>
      <c r="PE105" s="15"/>
      <c r="PF105" s="15"/>
      <c r="PG105" s="15"/>
      <c r="PH105" s="15"/>
      <c r="PI105" s="15"/>
      <c r="PJ105" s="15"/>
      <c r="PK105" s="15"/>
      <c r="PL105" s="15"/>
      <c r="PM105" s="15"/>
      <c r="PN105" s="15"/>
      <c r="PO105" s="15"/>
      <c r="PP105" s="15"/>
      <c r="PQ105" s="15"/>
      <c r="PR105" s="15"/>
      <c r="PS105" s="15"/>
      <c r="PT105" s="15"/>
      <c r="PU105" s="15"/>
      <c r="PV105" s="15"/>
      <c r="PW105" s="15"/>
      <c r="PX105" s="15"/>
      <c r="PY105" s="15"/>
      <c r="PZ105" s="15"/>
      <c r="QA105" s="15"/>
      <c r="QB105" s="15"/>
      <c r="QC105" s="15"/>
      <c r="QD105" s="15"/>
      <c r="QE105" s="15"/>
      <c r="QF105" s="15"/>
      <c r="QG105" s="15"/>
      <c r="QH105" s="15"/>
      <c r="QI105" s="15"/>
      <c r="QJ105" s="15"/>
      <c r="QK105" s="15"/>
      <c r="QL105" s="15"/>
      <c r="QM105" s="15"/>
      <c r="QN105" s="15"/>
      <c r="QO105" s="15"/>
      <c r="QP105" s="15"/>
      <c r="QQ105" s="15"/>
      <c r="QR105" s="15"/>
      <c r="QS105" s="15"/>
      <c r="QT105" s="15"/>
      <c r="QU105" s="15"/>
      <c r="QV105" s="15"/>
      <c r="QW105" s="15"/>
      <c r="QX105" s="15"/>
      <c r="QY105" s="15"/>
      <c r="QZ105" s="15"/>
      <c r="RA105" s="15"/>
      <c r="RB105" s="15"/>
      <c r="RC105" s="15"/>
      <c r="RD105" s="15"/>
      <c r="RE105" s="15"/>
      <c r="RF105" s="15"/>
      <c r="RG105" s="15"/>
      <c r="RH105" s="15"/>
      <c r="RI105" s="15"/>
      <c r="RJ105" s="15"/>
      <c r="RK105" s="15"/>
      <c r="RL105" s="15"/>
      <c r="RM105" s="15"/>
      <c r="RN105" s="15"/>
      <c r="RO105" s="15"/>
      <c r="RP105" s="15"/>
      <c r="RQ105" s="15"/>
      <c r="RR105" s="15"/>
      <c r="RS105" s="15"/>
      <c r="RT105" s="15"/>
      <c r="RU105" s="15"/>
      <c r="RV105" s="15"/>
      <c r="RW105" s="15"/>
      <c r="RX105" s="15"/>
      <c r="RY105" s="15"/>
      <c r="RZ105" s="15"/>
      <c r="SA105" s="15"/>
      <c r="SB105" s="15"/>
      <c r="SC105" s="15"/>
      <c r="SD105" s="15"/>
      <c r="SE105" s="15"/>
      <c r="SF105" s="15"/>
      <c r="SG105" s="15"/>
      <c r="SH105" s="15"/>
      <c r="SI105" s="15"/>
      <c r="SJ105" s="15"/>
      <c r="SK105" s="15"/>
      <c r="SL105" s="15"/>
      <c r="SM105" s="15"/>
      <c r="SN105" s="15"/>
      <c r="SO105" s="15"/>
      <c r="SP105" s="15"/>
      <c r="SQ105" s="15"/>
      <c r="SR105" s="15"/>
      <c r="SS105" s="15"/>
      <c r="ST105" s="15"/>
      <c r="SU105" s="15"/>
      <c r="SV105" s="15"/>
      <c r="SW105" s="15"/>
      <c r="SX105" s="15"/>
      <c r="SY105" s="15"/>
      <c r="SZ105" s="15"/>
      <c r="TA105" s="15"/>
      <c r="TB105" s="15"/>
      <c r="TC105" s="15"/>
      <c r="TD105" s="15"/>
      <c r="TE105" s="15"/>
      <c r="TF105" s="15"/>
      <c r="TG105" s="15"/>
      <c r="TH105" s="15"/>
      <c r="TI105" s="15"/>
      <c r="TJ105" s="15"/>
      <c r="TK105" s="15"/>
      <c r="TL105" s="15"/>
      <c r="TM105" s="15"/>
      <c r="TN105" s="15"/>
      <c r="TO105" s="15"/>
      <c r="TP105" s="15"/>
      <c r="TQ105" s="15"/>
      <c r="TR105" s="15"/>
      <c r="TS105" s="15"/>
      <c r="TT105" s="15"/>
      <c r="TU105" s="15"/>
      <c r="TV105" s="15"/>
      <c r="TW105" s="15"/>
      <c r="TX105" s="15"/>
      <c r="TY105" s="15"/>
      <c r="TZ105" s="15"/>
      <c r="UA105" s="15"/>
      <c r="UB105" s="15"/>
      <c r="UC105" s="15"/>
      <c r="UD105" s="15"/>
      <c r="UE105" s="15"/>
      <c r="UF105" s="15"/>
      <c r="UG105" s="15"/>
      <c r="UH105" s="15"/>
      <c r="UI105" s="15"/>
      <c r="UJ105" s="15"/>
      <c r="UK105" s="15"/>
      <c r="UL105" s="15"/>
      <c r="UM105" s="15"/>
      <c r="UN105" s="15"/>
      <c r="UO105" s="15"/>
      <c r="UP105" s="15"/>
      <c r="UQ105" s="15"/>
      <c r="UR105" s="15"/>
      <c r="US105" s="15"/>
      <c r="UT105" s="15"/>
      <c r="UU105" s="15"/>
      <c r="UV105" s="15"/>
      <c r="UW105" s="15"/>
      <c r="UX105" s="15"/>
      <c r="UY105" s="15"/>
      <c r="UZ105" s="15"/>
      <c r="VA105" s="15"/>
      <c r="VB105" s="15"/>
      <c r="VC105" s="15"/>
      <c r="VD105" s="15"/>
      <c r="VE105" s="15"/>
      <c r="VF105" s="15"/>
      <c r="VG105" s="15"/>
      <c r="VH105" s="15"/>
      <c r="VI105" s="15"/>
      <c r="VJ105" s="15"/>
      <c r="VK105" s="15"/>
      <c r="VL105" s="15"/>
      <c r="VM105" s="15"/>
      <c r="VN105" s="15"/>
      <c r="VO105" s="15"/>
      <c r="VP105" s="15"/>
      <c r="VQ105" s="15"/>
      <c r="VR105" s="15"/>
      <c r="VS105" s="15"/>
      <c r="VT105" s="15"/>
      <c r="VU105" s="15"/>
      <c r="VV105" s="15"/>
      <c r="VW105" s="15"/>
      <c r="VX105" s="15"/>
      <c r="VY105" s="15"/>
      <c r="VZ105" s="15"/>
      <c r="WA105" s="15"/>
      <c r="WB105" s="15"/>
      <c r="WC105" s="15"/>
      <c r="WD105" s="15"/>
      <c r="WE105" s="15"/>
      <c r="WF105" s="15"/>
      <c r="WG105" s="15"/>
      <c r="WH105" s="15"/>
      <c r="WI105" s="15"/>
      <c r="WJ105" s="15"/>
      <c r="WK105" s="15"/>
      <c r="WL105" s="15"/>
      <c r="WM105" s="15"/>
      <c r="WN105" s="15"/>
      <c r="WO105" s="15"/>
      <c r="WP105" s="15"/>
      <c r="WQ105" s="15"/>
      <c r="WR105" s="15"/>
      <c r="WS105" s="15"/>
      <c r="WT105" s="15"/>
      <c r="WU105" s="15"/>
      <c r="WV105" s="15"/>
      <c r="WW105" s="15"/>
      <c r="WX105" s="15"/>
      <c r="WY105" s="15"/>
      <c r="WZ105" s="15"/>
      <c r="XA105" s="15"/>
      <c r="XB105" s="15"/>
      <c r="XC105" s="15"/>
      <c r="XD105" s="15"/>
      <c r="XE105" s="15"/>
      <c r="XF105" s="15"/>
      <c r="XG105" s="15"/>
      <c r="XH105" s="15"/>
      <c r="XI105" s="15"/>
      <c r="XJ105" s="15"/>
      <c r="XK105" s="15"/>
      <c r="XL105" s="15"/>
      <c r="XM105" s="15"/>
      <c r="XN105" s="15"/>
      <c r="XO105" s="15"/>
      <c r="XP105" s="15"/>
      <c r="XQ105" s="15"/>
      <c r="XR105" s="15"/>
      <c r="XS105" s="15"/>
      <c r="XT105" s="15"/>
      <c r="XU105" s="15"/>
      <c r="XV105" s="15"/>
      <c r="XW105" s="15"/>
      <c r="XX105" s="15"/>
      <c r="XY105" s="15"/>
      <c r="XZ105" s="15"/>
      <c r="YA105" s="15"/>
      <c r="YB105" s="15"/>
      <c r="YC105" s="15"/>
      <c r="YD105" s="15"/>
      <c r="YE105" s="15"/>
      <c r="YF105" s="15"/>
      <c r="YG105" s="15"/>
      <c r="YH105" s="15"/>
      <c r="YI105" s="15"/>
      <c r="YJ105" s="15"/>
      <c r="YK105" s="15"/>
      <c r="YL105" s="15"/>
      <c r="YM105" s="15"/>
      <c r="YN105" s="15"/>
      <c r="YO105" s="15"/>
      <c r="YP105" s="15"/>
      <c r="YQ105" s="15"/>
      <c r="YR105" s="15"/>
      <c r="YS105" s="15"/>
      <c r="YT105" s="15"/>
      <c r="YU105" s="15"/>
      <c r="YV105" s="15"/>
      <c r="YW105" s="15"/>
      <c r="YX105" s="15"/>
      <c r="YY105" s="15"/>
      <c r="YZ105" s="15"/>
      <c r="ZA105" s="15"/>
      <c r="ZB105" s="15"/>
      <c r="ZC105" s="15"/>
      <c r="ZD105" s="15"/>
      <c r="ZE105" s="15"/>
      <c r="ZF105" s="15"/>
      <c r="ZG105" s="15"/>
      <c r="ZH105" s="15"/>
      <c r="ZI105" s="15"/>
      <c r="ZJ105" s="15"/>
      <c r="ZK105" s="15"/>
      <c r="ZL105" s="15"/>
      <c r="ZM105" s="15"/>
      <c r="ZN105" s="15"/>
      <c r="ZO105" s="15"/>
      <c r="ZP105" s="15"/>
      <c r="ZQ105" s="15"/>
      <c r="ZR105" s="15"/>
      <c r="ZS105" s="15"/>
      <c r="ZT105" s="15"/>
      <c r="ZU105" s="15"/>
      <c r="ZV105" s="15"/>
      <c r="ZW105" s="15"/>
      <c r="ZX105" s="15"/>
      <c r="ZY105" s="15"/>
      <c r="ZZ105" s="15"/>
      <c r="AAA105" s="15"/>
      <c r="AAB105" s="15"/>
      <c r="AAC105" s="15"/>
      <c r="AAD105" s="15"/>
      <c r="AAE105" s="15"/>
      <c r="AAF105" s="15"/>
      <c r="AAG105" s="15"/>
      <c r="AAH105" s="15"/>
      <c r="AAI105" s="15"/>
      <c r="AAJ105" s="15"/>
      <c r="AAK105" s="15"/>
      <c r="AAL105" s="15"/>
      <c r="AAM105" s="15"/>
      <c r="AAN105" s="15"/>
      <c r="AAO105" s="15"/>
      <c r="AAP105" s="15"/>
      <c r="AAQ105" s="15"/>
      <c r="AAR105" s="15"/>
      <c r="AAS105" s="15"/>
      <c r="AAT105" s="15"/>
      <c r="AAU105" s="15"/>
      <c r="AAV105" s="15"/>
      <c r="AAW105" s="15"/>
      <c r="AAX105" s="15"/>
      <c r="AAY105" s="15"/>
      <c r="AAZ105" s="15"/>
      <c r="ABA105" s="15"/>
      <c r="ABB105" s="15"/>
      <c r="ABC105" s="15"/>
      <c r="ABD105" s="15"/>
      <c r="ABE105" s="15"/>
      <c r="ABF105" s="15"/>
      <c r="ABG105" s="15"/>
      <c r="ABH105" s="15"/>
      <c r="ABI105" s="15"/>
      <c r="ABJ105" s="15"/>
      <c r="ABK105" s="15"/>
      <c r="ABL105" s="15"/>
      <c r="ABM105" s="15"/>
      <c r="ABN105" s="15"/>
      <c r="ABO105" s="15"/>
      <c r="ABP105" s="15"/>
      <c r="ABQ105" s="15"/>
      <c r="ABR105" s="15"/>
      <c r="ABS105" s="15"/>
      <c r="ABT105" s="15"/>
      <c r="ABU105" s="15"/>
      <c r="ABV105" s="15"/>
      <c r="ABW105" s="15"/>
      <c r="ABX105" s="15"/>
      <c r="ABY105" s="15"/>
      <c r="ABZ105" s="15"/>
      <c r="ACA105" s="15"/>
      <c r="ACB105" s="15"/>
      <c r="ACC105" s="15"/>
      <c r="ACD105" s="15"/>
      <c r="ACE105" s="15"/>
      <c r="ACF105" s="15"/>
      <c r="ACG105" s="15"/>
      <c r="ACH105" s="15"/>
      <c r="ACI105" s="15"/>
      <c r="ACJ105" s="15"/>
      <c r="ACK105" s="15"/>
      <c r="ACL105" s="15"/>
      <c r="ACM105" s="15"/>
      <c r="ACN105" s="15"/>
    </row>
    <row r="106" spans="1:768" s="24" customFormat="1" x14ac:dyDescent="0.2">
      <c r="A106" s="14"/>
      <c r="B106" s="422"/>
      <c r="C106" s="15" t="s">
        <v>1081</v>
      </c>
      <c r="D106" s="15" t="s">
        <v>1082</v>
      </c>
      <c r="E106" s="43">
        <f>IFERROR(VLOOKUP($C106,'3. 2024_2025 Adds PIVOT'!$I$104:$K$109,3,FALSE),0)</f>
        <v>47668.490000000005</v>
      </c>
      <c r="F106" s="43">
        <f>IFERROR(VLOOKUP(C106,'7. Delayed Unitization'!$F$4:$G$29,2,FALSE),0)</f>
        <v>0</v>
      </c>
      <c r="G106" s="43">
        <f t="shared" si="22"/>
        <v>47668.490000000005</v>
      </c>
      <c r="H106" s="175" t="s">
        <v>529</v>
      </c>
      <c r="I106" s="23">
        <f>VLOOKUP($H106,'6. PP Depr Rate'!$F$6:$I$175,4,FALSE)</f>
        <v>2.76E-2</v>
      </c>
      <c r="J106" s="43">
        <f t="shared" si="23"/>
        <v>1316</v>
      </c>
      <c r="K106" s="181"/>
      <c r="L106" s="15" t="str">
        <f>IFERROR(VLOOKUP(C106,'Projects FERCs'!$A$8:$D$291,4,FALSE),0)</f>
        <v>G384</v>
      </c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  <c r="BM106" s="15"/>
      <c r="BN106" s="15"/>
      <c r="BO106" s="15"/>
      <c r="BP106" s="15"/>
      <c r="BQ106" s="15"/>
      <c r="BR106" s="15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/>
      <c r="CJ106" s="15"/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/>
      <c r="DD106" s="15"/>
      <c r="DE106" s="15"/>
      <c r="DF106" s="15"/>
      <c r="DG106" s="15"/>
      <c r="DH106" s="15"/>
      <c r="DI106" s="15"/>
      <c r="DJ106" s="15"/>
      <c r="DK106" s="15"/>
      <c r="DL106" s="15"/>
      <c r="DM106" s="15"/>
      <c r="DN106" s="15"/>
      <c r="DO106" s="15"/>
      <c r="DP106" s="15"/>
      <c r="DQ106" s="15"/>
      <c r="DR106" s="15"/>
      <c r="DS106" s="15"/>
      <c r="DT106" s="15"/>
      <c r="DU106" s="15"/>
      <c r="DV106" s="15"/>
      <c r="DW106" s="15"/>
      <c r="DX106" s="15"/>
      <c r="DY106" s="15"/>
      <c r="DZ106" s="15"/>
      <c r="EA106" s="15"/>
      <c r="EB106" s="15"/>
      <c r="EC106" s="15"/>
      <c r="ED106" s="15"/>
      <c r="EE106" s="15"/>
      <c r="EF106" s="15"/>
      <c r="EG106" s="15"/>
      <c r="EH106" s="15"/>
      <c r="EI106" s="15"/>
      <c r="EJ106" s="15"/>
      <c r="EK106" s="15"/>
      <c r="EL106" s="15"/>
      <c r="EM106" s="15"/>
      <c r="EN106" s="15"/>
      <c r="EO106" s="15"/>
      <c r="EP106" s="15"/>
      <c r="EQ106" s="15"/>
      <c r="ER106" s="15"/>
      <c r="ES106" s="15"/>
      <c r="ET106" s="15"/>
      <c r="EU106" s="15"/>
      <c r="EV106" s="15"/>
      <c r="EW106" s="15"/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/>
      <c r="GJ106" s="15"/>
      <c r="GK106" s="15"/>
      <c r="GL106" s="15"/>
      <c r="GM106" s="15"/>
      <c r="GN106" s="15"/>
      <c r="GO106" s="15"/>
      <c r="GP106" s="15"/>
      <c r="GQ106" s="15"/>
      <c r="GR106" s="15"/>
      <c r="GS106" s="15"/>
      <c r="GT106" s="15"/>
      <c r="GU106" s="15"/>
      <c r="GV106" s="15"/>
      <c r="GW106" s="15"/>
      <c r="GX106" s="15"/>
      <c r="GY106" s="15"/>
      <c r="GZ106" s="15"/>
      <c r="HA106" s="15"/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  <c r="HM106" s="15"/>
      <c r="HN106" s="15"/>
      <c r="HO106" s="15"/>
      <c r="HP106" s="15"/>
      <c r="HQ106" s="15"/>
      <c r="HR106" s="15"/>
      <c r="HS106" s="15"/>
      <c r="HT106" s="15"/>
      <c r="HU106" s="15"/>
      <c r="HV106" s="15"/>
      <c r="HW106" s="15"/>
      <c r="HX106" s="15"/>
      <c r="HY106" s="15"/>
      <c r="HZ106" s="15"/>
      <c r="IA106" s="15"/>
      <c r="IB106" s="15"/>
      <c r="IC106" s="15"/>
      <c r="ID106" s="15"/>
      <c r="IE106" s="15"/>
      <c r="IF106" s="15"/>
      <c r="IG106" s="15"/>
      <c r="IH106" s="15"/>
      <c r="II106" s="15"/>
      <c r="IJ106" s="15"/>
      <c r="IK106" s="15"/>
      <c r="IL106" s="15"/>
      <c r="IM106" s="15"/>
      <c r="IN106" s="15"/>
      <c r="IO106" s="15"/>
      <c r="IP106" s="15"/>
      <c r="IQ106" s="15"/>
      <c r="IR106" s="15"/>
      <c r="IS106" s="15"/>
      <c r="IT106" s="15"/>
      <c r="IU106" s="15"/>
      <c r="IV106" s="15"/>
      <c r="IW106" s="15"/>
      <c r="IX106" s="15"/>
      <c r="IY106" s="15"/>
      <c r="IZ106" s="15"/>
      <c r="JA106" s="15"/>
      <c r="JB106" s="15"/>
      <c r="JC106" s="15"/>
      <c r="JD106" s="15"/>
      <c r="JE106" s="15"/>
      <c r="JF106" s="15"/>
      <c r="JG106" s="15"/>
      <c r="JH106" s="15"/>
      <c r="JI106" s="15"/>
      <c r="JJ106" s="15"/>
      <c r="JK106" s="15"/>
      <c r="JL106" s="15"/>
      <c r="JM106" s="15"/>
      <c r="JN106" s="15"/>
      <c r="JO106" s="15"/>
      <c r="JP106" s="15"/>
      <c r="JQ106" s="15"/>
      <c r="JR106" s="15"/>
      <c r="JS106" s="15"/>
      <c r="JT106" s="15"/>
      <c r="JU106" s="15"/>
      <c r="JV106" s="15"/>
      <c r="JW106" s="15"/>
      <c r="JX106" s="15"/>
      <c r="JY106" s="15"/>
      <c r="JZ106" s="15"/>
      <c r="KA106" s="15"/>
      <c r="KB106" s="15"/>
      <c r="KC106" s="15"/>
      <c r="KD106" s="15"/>
      <c r="KE106" s="15"/>
      <c r="KF106" s="15"/>
      <c r="KG106" s="15"/>
      <c r="KH106" s="15"/>
      <c r="KI106" s="15"/>
      <c r="KJ106" s="15"/>
      <c r="KK106" s="15"/>
      <c r="KL106" s="15"/>
      <c r="KM106" s="15"/>
      <c r="KN106" s="15"/>
      <c r="KO106" s="15"/>
      <c r="KP106" s="15"/>
      <c r="KQ106" s="15"/>
      <c r="KR106" s="15"/>
      <c r="KS106" s="15"/>
      <c r="KT106" s="15"/>
      <c r="KU106" s="15"/>
      <c r="KV106" s="15"/>
      <c r="KW106" s="15"/>
      <c r="KX106" s="15"/>
      <c r="KY106" s="15"/>
      <c r="KZ106" s="15"/>
      <c r="LA106" s="15"/>
      <c r="LB106" s="15"/>
      <c r="LC106" s="15"/>
      <c r="LD106" s="15"/>
      <c r="LE106" s="15"/>
      <c r="LF106" s="15"/>
      <c r="LG106" s="15"/>
      <c r="LH106" s="15"/>
      <c r="LI106" s="15"/>
      <c r="LJ106" s="15"/>
      <c r="LK106" s="15"/>
      <c r="LL106" s="15"/>
      <c r="LM106" s="15"/>
      <c r="LN106" s="15"/>
      <c r="LO106" s="15"/>
      <c r="LP106" s="15"/>
      <c r="LQ106" s="15"/>
      <c r="LR106" s="15"/>
      <c r="LS106" s="15"/>
      <c r="LT106" s="15"/>
      <c r="LU106" s="15"/>
      <c r="LV106" s="15"/>
      <c r="LW106" s="15"/>
      <c r="LX106" s="15"/>
      <c r="LY106" s="15"/>
      <c r="LZ106" s="15"/>
      <c r="MA106" s="15"/>
      <c r="MB106" s="15"/>
      <c r="MC106" s="15"/>
      <c r="MD106" s="15"/>
      <c r="ME106" s="15"/>
      <c r="MF106" s="15"/>
      <c r="MG106" s="15"/>
      <c r="MH106" s="15"/>
      <c r="MI106" s="15"/>
      <c r="MJ106" s="15"/>
      <c r="MK106" s="15"/>
      <c r="ML106" s="15"/>
      <c r="MM106" s="15"/>
      <c r="MN106" s="15"/>
      <c r="MO106" s="15"/>
      <c r="MP106" s="15"/>
      <c r="MQ106" s="15"/>
      <c r="MR106" s="15"/>
      <c r="MS106" s="15"/>
      <c r="MT106" s="15"/>
      <c r="MU106" s="15"/>
      <c r="MV106" s="15"/>
      <c r="MW106" s="15"/>
      <c r="MX106" s="15"/>
      <c r="MY106" s="15"/>
      <c r="MZ106" s="15"/>
      <c r="NA106" s="15"/>
      <c r="NB106" s="15"/>
      <c r="NC106" s="15"/>
      <c r="ND106" s="15"/>
      <c r="NE106" s="15"/>
      <c r="NF106" s="15"/>
      <c r="NG106" s="15"/>
      <c r="NH106" s="15"/>
      <c r="NI106" s="15"/>
      <c r="NJ106" s="15"/>
      <c r="NK106" s="15"/>
      <c r="NL106" s="15"/>
      <c r="NM106" s="15"/>
      <c r="NN106" s="15"/>
      <c r="NO106" s="15"/>
      <c r="NP106" s="15"/>
      <c r="NQ106" s="15"/>
      <c r="NR106" s="15"/>
      <c r="NS106" s="15"/>
      <c r="NT106" s="15"/>
      <c r="NU106" s="15"/>
      <c r="NV106" s="15"/>
      <c r="NW106" s="15"/>
      <c r="NX106" s="15"/>
      <c r="NY106" s="15"/>
      <c r="NZ106" s="15"/>
      <c r="OA106" s="15"/>
      <c r="OB106" s="15"/>
      <c r="OC106" s="15"/>
      <c r="OD106" s="15"/>
      <c r="OE106" s="15"/>
      <c r="OF106" s="15"/>
      <c r="OG106" s="15"/>
      <c r="OH106" s="15"/>
      <c r="OI106" s="15"/>
      <c r="OJ106" s="15"/>
      <c r="OK106" s="15"/>
      <c r="OL106" s="15"/>
      <c r="OM106" s="15"/>
      <c r="ON106" s="15"/>
      <c r="OO106" s="15"/>
      <c r="OP106" s="15"/>
      <c r="OQ106" s="15"/>
      <c r="OR106" s="15"/>
      <c r="OS106" s="15"/>
      <c r="OT106" s="15"/>
      <c r="OU106" s="15"/>
      <c r="OV106" s="15"/>
      <c r="OW106" s="15"/>
      <c r="OX106" s="15"/>
      <c r="OY106" s="15"/>
      <c r="OZ106" s="15"/>
      <c r="PA106" s="15"/>
      <c r="PB106" s="15"/>
      <c r="PC106" s="15"/>
      <c r="PD106" s="15"/>
      <c r="PE106" s="15"/>
      <c r="PF106" s="15"/>
      <c r="PG106" s="15"/>
      <c r="PH106" s="15"/>
      <c r="PI106" s="15"/>
      <c r="PJ106" s="15"/>
      <c r="PK106" s="15"/>
      <c r="PL106" s="15"/>
      <c r="PM106" s="15"/>
      <c r="PN106" s="15"/>
      <c r="PO106" s="15"/>
      <c r="PP106" s="15"/>
      <c r="PQ106" s="15"/>
      <c r="PR106" s="15"/>
      <c r="PS106" s="15"/>
      <c r="PT106" s="15"/>
      <c r="PU106" s="15"/>
      <c r="PV106" s="15"/>
      <c r="PW106" s="15"/>
      <c r="PX106" s="15"/>
      <c r="PY106" s="15"/>
      <c r="PZ106" s="15"/>
      <c r="QA106" s="15"/>
      <c r="QB106" s="15"/>
      <c r="QC106" s="15"/>
      <c r="QD106" s="15"/>
      <c r="QE106" s="15"/>
      <c r="QF106" s="15"/>
      <c r="QG106" s="15"/>
      <c r="QH106" s="15"/>
      <c r="QI106" s="15"/>
      <c r="QJ106" s="15"/>
      <c r="QK106" s="15"/>
      <c r="QL106" s="15"/>
      <c r="QM106" s="15"/>
      <c r="QN106" s="15"/>
      <c r="QO106" s="15"/>
      <c r="QP106" s="15"/>
      <c r="QQ106" s="15"/>
      <c r="QR106" s="15"/>
      <c r="QS106" s="15"/>
      <c r="QT106" s="15"/>
      <c r="QU106" s="15"/>
      <c r="QV106" s="15"/>
      <c r="QW106" s="15"/>
      <c r="QX106" s="15"/>
      <c r="QY106" s="15"/>
      <c r="QZ106" s="15"/>
      <c r="RA106" s="15"/>
      <c r="RB106" s="15"/>
      <c r="RC106" s="15"/>
      <c r="RD106" s="15"/>
      <c r="RE106" s="15"/>
      <c r="RF106" s="15"/>
      <c r="RG106" s="15"/>
      <c r="RH106" s="15"/>
      <c r="RI106" s="15"/>
      <c r="RJ106" s="15"/>
      <c r="RK106" s="15"/>
      <c r="RL106" s="15"/>
      <c r="RM106" s="15"/>
      <c r="RN106" s="15"/>
      <c r="RO106" s="15"/>
      <c r="RP106" s="15"/>
      <c r="RQ106" s="15"/>
      <c r="RR106" s="15"/>
      <c r="RS106" s="15"/>
      <c r="RT106" s="15"/>
      <c r="RU106" s="15"/>
      <c r="RV106" s="15"/>
      <c r="RW106" s="15"/>
      <c r="RX106" s="15"/>
      <c r="RY106" s="15"/>
      <c r="RZ106" s="15"/>
      <c r="SA106" s="15"/>
      <c r="SB106" s="15"/>
      <c r="SC106" s="15"/>
      <c r="SD106" s="15"/>
      <c r="SE106" s="15"/>
      <c r="SF106" s="15"/>
      <c r="SG106" s="15"/>
      <c r="SH106" s="15"/>
      <c r="SI106" s="15"/>
      <c r="SJ106" s="15"/>
      <c r="SK106" s="15"/>
      <c r="SL106" s="15"/>
      <c r="SM106" s="15"/>
      <c r="SN106" s="15"/>
      <c r="SO106" s="15"/>
      <c r="SP106" s="15"/>
      <c r="SQ106" s="15"/>
      <c r="SR106" s="15"/>
      <c r="SS106" s="15"/>
      <c r="ST106" s="15"/>
      <c r="SU106" s="15"/>
      <c r="SV106" s="15"/>
      <c r="SW106" s="15"/>
      <c r="SX106" s="15"/>
      <c r="SY106" s="15"/>
      <c r="SZ106" s="15"/>
      <c r="TA106" s="15"/>
      <c r="TB106" s="15"/>
      <c r="TC106" s="15"/>
      <c r="TD106" s="15"/>
      <c r="TE106" s="15"/>
      <c r="TF106" s="15"/>
      <c r="TG106" s="15"/>
      <c r="TH106" s="15"/>
      <c r="TI106" s="15"/>
      <c r="TJ106" s="15"/>
      <c r="TK106" s="15"/>
      <c r="TL106" s="15"/>
      <c r="TM106" s="15"/>
      <c r="TN106" s="15"/>
      <c r="TO106" s="15"/>
      <c r="TP106" s="15"/>
      <c r="TQ106" s="15"/>
      <c r="TR106" s="15"/>
      <c r="TS106" s="15"/>
      <c r="TT106" s="15"/>
      <c r="TU106" s="15"/>
      <c r="TV106" s="15"/>
      <c r="TW106" s="15"/>
      <c r="TX106" s="15"/>
      <c r="TY106" s="15"/>
      <c r="TZ106" s="15"/>
      <c r="UA106" s="15"/>
      <c r="UB106" s="15"/>
      <c r="UC106" s="15"/>
      <c r="UD106" s="15"/>
      <c r="UE106" s="15"/>
      <c r="UF106" s="15"/>
      <c r="UG106" s="15"/>
      <c r="UH106" s="15"/>
      <c r="UI106" s="15"/>
      <c r="UJ106" s="15"/>
      <c r="UK106" s="15"/>
      <c r="UL106" s="15"/>
      <c r="UM106" s="15"/>
      <c r="UN106" s="15"/>
      <c r="UO106" s="15"/>
      <c r="UP106" s="15"/>
      <c r="UQ106" s="15"/>
      <c r="UR106" s="15"/>
      <c r="US106" s="15"/>
      <c r="UT106" s="15"/>
      <c r="UU106" s="15"/>
      <c r="UV106" s="15"/>
      <c r="UW106" s="15"/>
      <c r="UX106" s="15"/>
      <c r="UY106" s="15"/>
      <c r="UZ106" s="15"/>
      <c r="VA106" s="15"/>
      <c r="VB106" s="15"/>
      <c r="VC106" s="15"/>
      <c r="VD106" s="15"/>
      <c r="VE106" s="15"/>
      <c r="VF106" s="15"/>
      <c r="VG106" s="15"/>
      <c r="VH106" s="15"/>
      <c r="VI106" s="15"/>
      <c r="VJ106" s="15"/>
      <c r="VK106" s="15"/>
      <c r="VL106" s="15"/>
      <c r="VM106" s="15"/>
      <c r="VN106" s="15"/>
      <c r="VO106" s="15"/>
      <c r="VP106" s="15"/>
      <c r="VQ106" s="15"/>
      <c r="VR106" s="15"/>
      <c r="VS106" s="15"/>
      <c r="VT106" s="15"/>
      <c r="VU106" s="15"/>
      <c r="VV106" s="15"/>
      <c r="VW106" s="15"/>
      <c r="VX106" s="15"/>
      <c r="VY106" s="15"/>
      <c r="VZ106" s="15"/>
      <c r="WA106" s="15"/>
      <c r="WB106" s="15"/>
      <c r="WC106" s="15"/>
      <c r="WD106" s="15"/>
      <c r="WE106" s="15"/>
      <c r="WF106" s="15"/>
      <c r="WG106" s="15"/>
      <c r="WH106" s="15"/>
      <c r="WI106" s="15"/>
      <c r="WJ106" s="15"/>
      <c r="WK106" s="15"/>
      <c r="WL106" s="15"/>
      <c r="WM106" s="15"/>
      <c r="WN106" s="15"/>
      <c r="WO106" s="15"/>
      <c r="WP106" s="15"/>
      <c r="WQ106" s="15"/>
      <c r="WR106" s="15"/>
      <c r="WS106" s="15"/>
      <c r="WT106" s="15"/>
      <c r="WU106" s="15"/>
      <c r="WV106" s="15"/>
      <c r="WW106" s="15"/>
      <c r="WX106" s="15"/>
      <c r="WY106" s="15"/>
      <c r="WZ106" s="15"/>
      <c r="XA106" s="15"/>
      <c r="XB106" s="15"/>
      <c r="XC106" s="15"/>
      <c r="XD106" s="15"/>
      <c r="XE106" s="15"/>
      <c r="XF106" s="15"/>
      <c r="XG106" s="15"/>
      <c r="XH106" s="15"/>
      <c r="XI106" s="15"/>
      <c r="XJ106" s="15"/>
      <c r="XK106" s="15"/>
      <c r="XL106" s="15"/>
      <c r="XM106" s="15"/>
      <c r="XN106" s="15"/>
      <c r="XO106" s="15"/>
      <c r="XP106" s="15"/>
      <c r="XQ106" s="15"/>
      <c r="XR106" s="15"/>
      <c r="XS106" s="15"/>
      <c r="XT106" s="15"/>
      <c r="XU106" s="15"/>
      <c r="XV106" s="15"/>
      <c r="XW106" s="15"/>
      <c r="XX106" s="15"/>
      <c r="XY106" s="15"/>
      <c r="XZ106" s="15"/>
      <c r="YA106" s="15"/>
      <c r="YB106" s="15"/>
      <c r="YC106" s="15"/>
      <c r="YD106" s="15"/>
      <c r="YE106" s="15"/>
      <c r="YF106" s="15"/>
      <c r="YG106" s="15"/>
      <c r="YH106" s="15"/>
      <c r="YI106" s="15"/>
      <c r="YJ106" s="15"/>
      <c r="YK106" s="15"/>
      <c r="YL106" s="15"/>
      <c r="YM106" s="15"/>
      <c r="YN106" s="15"/>
      <c r="YO106" s="15"/>
      <c r="YP106" s="15"/>
      <c r="YQ106" s="15"/>
      <c r="YR106" s="15"/>
      <c r="YS106" s="15"/>
      <c r="YT106" s="15"/>
      <c r="YU106" s="15"/>
      <c r="YV106" s="15"/>
      <c r="YW106" s="15"/>
      <c r="YX106" s="15"/>
      <c r="YY106" s="15"/>
      <c r="YZ106" s="15"/>
      <c r="ZA106" s="15"/>
      <c r="ZB106" s="15"/>
      <c r="ZC106" s="15"/>
      <c r="ZD106" s="15"/>
      <c r="ZE106" s="15"/>
      <c r="ZF106" s="15"/>
      <c r="ZG106" s="15"/>
      <c r="ZH106" s="15"/>
      <c r="ZI106" s="15"/>
      <c r="ZJ106" s="15"/>
      <c r="ZK106" s="15"/>
      <c r="ZL106" s="15"/>
      <c r="ZM106" s="15"/>
      <c r="ZN106" s="15"/>
      <c r="ZO106" s="15"/>
      <c r="ZP106" s="15"/>
      <c r="ZQ106" s="15"/>
      <c r="ZR106" s="15"/>
      <c r="ZS106" s="15"/>
      <c r="ZT106" s="15"/>
      <c r="ZU106" s="15"/>
      <c r="ZV106" s="15"/>
      <c r="ZW106" s="15"/>
      <c r="ZX106" s="15"/>
      <c r="ZY106" s="15"/>
      <c r="ZZ106" s="15"/>
      <c r="AAA106" s="15"/>
      <c r="AAB106" s="15"/>
      <c r="AAC106" s="15"/>
      <c r="AAD106" s="15"/>
      <c r="AAE106" s="15"/>
      <c r="AAF106" s="15"/>
      <c r="AAG106" s="15"/>
      <c r="AAH106" s="15"/>
      <c r="AAI106" s="15"/>
      <c r="AAJ106" s="15"/>
      <c r="AAK106" s="15"/>
      <c r="AAL106" s="15"/>
      <c r="AAM106" s="15"/>
      <c r="AAN106" s="15"/>
      <c r="AAO106" s="15"/>
      <c r="AAP106" s="15"/>
      <c r="AAQ106" s="15"/>
      <c r="AAR106" s="15"/>
      <c r="AAS106" s="15"/>
      <c r="AAT106" s="15"/>
      <c r="AAU106" s="15"/>
      <c r="AAV106" s="15"/>
      <c r="AAW106" s="15"/>
      <c r="AAX106" s="15"/>
      <c r="AAY106" s="15"/>
      <c r="AAZ106" s="15"/>
      <c r="ABA106" s="15"/>
      <c r="ABB106" s="15"/>
      <c r="ABC106" s="15"/>
      <c r="ABD106" s="15"/>
      <c r="ABE106" s="15"/>
      <c r="ABF106" s="15"/>
      <c r="ABG106" s="15"/>
      <c r="ABH106" s="15"/>
      <c r="ABI106" s="15"/>
      <c r="ABJ106" s="15"/>
      <c r="ABK106" s="15"/>
      <c r="ABL106" s="15"/>
      <c r="ABM106" s="15"/>
      <c r="ABN106" s="15"/>
      <c r="ABO106" s="15"/>
      <c r="ABP106" s="15"/>
      <c r="ABQ106" s="15"/>
      <c r="ABR106" s="15"/>
      <c r="ABS106" s="15"/>
      <c r="ABT106" s="15"/>
      <c r="ABU106" s="15"/>
      <c r="ABV106" s="15"/>
      <c r="ABW106" s="15"/>
      <c r="ABX106" s="15"/>
      <c r="ABY106" s="15"/>
      <c r="ABZ106" s="15"/>
      <c r="ACA106" s="15"/>
      <c r="ACB106" s="15"/>
      <c r="ACC106" s="15"/>
      <c r="ACD106" s="15"/>
      <c r="ACE106" s="15"/>
      <c r="ACF106" s="15"/>
      <c r="ACG106" s="15"/>
      <c r="ACH106" s="15"/>
      <c r="ACI106" s="15"/>
      <c r="ACJ106" s="15"/>
      <c r="ACK106" s="15"/>
      <c r="ACL106" s="15"/>
      <c r="ACM106" s="15"/>
      <c r="ACN106" s="15"/>
    </row>
    <row r="107" spans="1:768" s="24" customFormat="1" x14ac:dyDescent="0.2">
      <c r="A107" s="14"/>
      <c r="B107" s="422"/>
      <c r="C107" s="15" t="s">
        <v>1223</v>
      </c>
      <c r="D107" s="15" t="s">
        <v>1224</v>
      </c>
      <c r="E107" s="37">
        <f>IFERROR(VLOOKUP($C107,'3. 2024_2025 Adds PIVOT'!$I$104:$K$109,3,FALSE),0)</f>
        <v>25094.309999999998</v>
      </c>
      <c r="F107" s="37">
        <f>IFERROR(VLOOKUP(C107,'7. Delayed Unitization'!$F$4:$G$29,2,FALSE),0)</f>
        <v>0</v>
      </c>
      <c r="G107" s="37">
        <f t="shared" si="22"/>
        <v>25094.309999999998</v>
      </c>
      <c r="H107" s="175" t="s">
        <v>529</v>
      </c>
      <c r="I107" s="23">
        <f>VLOOKUP($H107,'6. PP Depr Rate'!$F$6:$I$175,4,FALSE)</f>
        <v>2.76E-2</v>
      </c>
      <c r="J107" s="37">
        <f t="shared" si="23"/>
        <v>693</v>
      </c>
      <c r="K107" s="181"/>
      <c r="L107" s="15" t="str">
        <f>IFERROR(VLOOKUP(C107,'Projects FERCs'!$A$8:$D$291,4,FALSE),0)</f>
        <v>G384</v>
      </c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  <c r="LN107" s="15"/>
      <c r="LO107" s="15"/>
      <c r="LP107" s="15"/>
      <c r="LQ107" s="15"/>
      <c r="LR107" s="15"/>
      <c r="LS107" s="15"/>
      <c r="LT107" s="15"/>
      <c r="LU107" s="15"/>
      <c r="LV107" s="15"/>
      <c r="LW107" s="15"/>
      <c r="LX107" s="15"/>
      <c r="LY107" s="15"/>
      <c r="LZ107" s="15"/>
      <c r="MA107" s="15"/>
      <c r="MB107" s="15"/>
      <c r="MC107" s="15"/>
      <c r="MD107" s="15"/>
      <c r="ME107" s="15"/>
      <c r="MF107" s="15"/>
      <c r="MG107" s="15"/>
      <c r="MH107" s="15"/>
      <c r="MI107" s="15"/>
      <c r="MJ107" s="15"/>
      <c r="MK107" s="15"/>
      <c r="ML107" s="15"/>
      <c r="MM107" s="15"/>
      <c r="MN107" s="15"/>
      <c r="MO107" s="15"/>
      <c r="MP107" s="15"/>
      <c r="MQ107" s="15"/>
      <c r="MR107" s="15"/>
      <c r="MS107" s="15"/>
      <c r="MT107" s="15"/>
      <c r="MU107" s="15"/>
      <c r="MV107" s="15"/>
      <c r="MW107" s="15"/>
      <c r="MX107" s="15"/>
      <c r="MY107" s="15"/>
      <c r="MZ107" s="15"/>
      <c r="NA107" s="15"/>
      <c r="NB107" s="15"/>
      <c r="NC107" s="15"/>
      <c r="ND107" s="15"/>
      <c r="NE107" s="15"/>
      <c r="NF107" s="15"/>
      <c r="NG107" s="15"/>
      <c r="NH107" s="15"/>
      <c r="NI107" s="15"/>
      <c r="NJ107" s="15"/>
      <c r="NK107" s="15"/>
      <c r="NL107" s="15"/>
      <c r="NM107" s="15"/>
      <c r="NN107" s="15"/>
      <c r="NO107" s="15"/>
      <c r="NP107" s="15"/>
      <c r="NQ107" s="15"/>
      <c r="NR107" s="15"/>
      <c r="NS107" s="15"/>
      <c r="NT107" s="15"/>
      <c r="NU107" s="15"/>
      <c r="NV107" s="15"/>
      <c r="NW107" s="15"/>
      <c r="NX107" s="15"/>
      <c r="NY107" s="15"/>
      <c r="NZ107" s="15"/>
      <c r="OA107" s="15"/>
      <c r="OB107" s="15"/>
      <c r="OC107" s="15"/>
      <c r="OD107" s="15"/>
      <c r="OE107" s="15"/>
      <c r="OF107" s="15"/>
      <c r="OG107" s="15"/>
      <c r="OH107" s="15"/>
      <c r="OI107" s="15"/>
      <c r="OJ107" s="15"/>
      <c r="OK107" s="15"/>
      <c r="OL107" s="15"/>
      <c r="OM107" s="15"/>
      <c r="ON107" s="15"/>
      <c r="OO107" s="15"/>
      <c r="OP107" s="15"/>
      <c r="OQ107" s="15"/>
      <c r="OR107" s="15"/>
      <c r="OS107" s="15"/>
      <c r="OT107" s="15"/>
      <c r="OU107" s="15"/>
      <c r="OV107" s="15"/>
      <c r="OW107" s="15"/>
      <c r="OX107" s="15"/>
      <c r="OY107" s="15"/>
      <c r="OZ107" s="15"/>
      <c r="PA107" s="15"/>
      <c r="PB107" s="15"/>
      <c r="PC107" s="15"/>
      <c r="PD107" s="15"/>
      <c r="PE107" s="15"/>
      <c r="PF107" s="15"/>
      <c r="PG107" s="15"/>
      <c r="PH107" s="15"/>
      <c r="PI107" s="15"/>
      <c r="PJ107" s="15"/>
      <c r="PK107" s="15"/>
      <c r="PL107" s="15"/>
      <c r="PM107" s="15"/>
      <c r="PN107" s="15"/>
      <c r="PO107" s="15"/>
      <c r="PP107" s="15"/>
      <c r="PQ107" s="15"/>
      <c r="PR107" s="15"/>
      <c r="PS107" s="15"/>
      <c r="PT107" s="15"/>
      <c r="PU107" s="15"/>
      <c r="PV107" s="15"/>
      <c r="PW107" s="15"/>
      <c r="PX107" s="15"/>
      <c r="PY107" s="15"/>
      <c r="PZ107" s="15"/>
      <c r="QA107" s="15"/>
      <c r="QB107" s="15"/>
      <c r="QC107" s="15"/>
      <c r="QD107" s="15"/>
      <c r="QE107" s="15"/>
      <c r="QF107" s="15"/>
      <c r="QG107" s="15"/>
      <c r="QH107" s="15"/>
      <c r="QI107" s="15"/>
      <c r="QJ107" s="15"/>
      <c r="QK107" s="15"/>
      <c r="QL107" s="15"/>
      <c r="QM107" s="15"/>
      <c r="QN107" s="15"/>
      <c r="QO107" s="15"/>
      <c r="QP107" s="15"/>
      <c r="QQ107" s="15"/>
      <c r="QR107" s="15"/>
      <c r="QS107" s="15"/>
      <c r="QT107" s="15"/>
      <c r="QU107" s="15"/>
      <c r="QV107" s="15"/>
      <c r="QW107" s="15"/>
      <c r="QX107" s="15"/>
      <c r="QY107" s="15"/>
      <c r="QZ107" s="15"/>
      <c r="RA107" s="15"/>
      <c r="RB107" s="15"/>
      <c r="RC107" s="15"/>
      <c r="RD107" s="15"/>
      <c r="RE107" s="15"/>
      <c r="RF107" s="15"/>
      <c r="RG107" s="15"/>
      <c r="RH107" s="15"/>
      <c r="RI107" s="15"/>
      <c r="RJ107" s="15"/>
      <c r="RK107" s="15"/>
      <c r="RL107" s="15"/>
      <c r="RM107" s="15"/>
      <c r="RN107" s="15"/>
      <c r="RO107" s="15"/>
      <c r="RP107" s="15"/>
      <c r="RQ107" s="15"/>
      <c r="RR107" s="15"/>
      <c r="RS107" s="15"/>
      <c r="RT107" s="15"/>
      <c r="RU107" s="15"/>
      <c r="RV107" s="15"/>
      <c r="RW107" s="15"/>
      <c r="RX107" s="15"/>
      <c r="RY107" s="15"/>
      <c r="RZ107" s="15"/>
      <c r="SA107" s="15"/>
      <c r="SB107" s="15"/>
      <c r="SC107" s="15"/>
      <c r="SD107" s="15"/>
      <c r="SE107" s="15"/>
      <c r="SF107" s="15"/>
      <c r="SG107" s="15"/>
      <c r="SH107" s="15"/>
      <c r="SI107" s="15"/>
      <c r="SJ107" s="15"/>
      <c r="SK107" s="15"/>
      <c r="SL107" s="15"/>
      <c r="SM107" s="15"/>
      <c r="SN107" s="15"/>
      <c r="SO107" s="15"/>
      <c r="SP107" s="15"/>
      <c r="SQ107" s="15"/>
      <c r="SR107" s="15"/>
      <c r="SS107" s="15"/>
      <c r="ST107" s="15"/>
      <c r="SU107" s="15"/>
      <c r="SV107" s="15"/>
      <c r="SW107" s="15"/>
      <c r="SX107" s="15"/>
      <c r="SY107" s="15"/>
      <c r="SZ107" s="15"/>
      <c r="TA107" s="15"/>
      <c r="TB107" s="15"/>
      <c r="TC107" s="15"/>
      <c r="TD107" s="15"/>
      <c r="TE107" s="15"/>
      <c r="TF107" s="15"/>
      <c r="TG107" s="15"/>
      <c r="TH107" s="15"/>
      <c r="TI107" s="15"/>
      <c r="TJ107" s="15"/>
      <c r="TK107" s="15"/>
      <c r="TL107" s="15"/>
      <c r="TM107" s="15"/>
      <c r="TN107" s="15"/>
      <c r="TO107" s="15"/>
      <c r="TP107" s="15"/>
      <c r="TQ107" s="15"/>
      <c r="TR107" s="15"/>
      <c r="TS107" s="15"/>
      <c r="TT107" s="15"/>
      <c r="TU107" s="15"/>
      <c r="TV107" s="15"/>
      <c r="TW107" s="15"/>
      <c r="TX107" s="15"/>
      <c r="TY107" s="15"/>
      <c r="TZ107" s="15"/>
      <c r="UA107" s="15"/>
      <c r="UB107" s="15"/>
      <c r="UC107" s="15"/>
      <c r="UD107" s="15"/>
      <c r="UE107" s="15"/>
      <c r="UF107" s="15"/>
      <c r="UG107" s="15"/>
      <c r="UH107" s="15"/>
      <c r="UI107" s="15"/>
      <c r="UJ107" s="15"/>
      <c r="UK107" s="15"/>
      <c r="UL107" s="15"/>
      <c r="UM107" s="15"/>
      <c r="UN107" s="15"/>
      <c r="UO107" s="15"/>
      <c r="UP107" s="15"/>
      <c r="UQ107" s="15"/>
      <c r="UR107" s="15"/>
      <c r="US107" s="15"/>
      <c r="UT107" s="15"/>
      <c r="UU107" s="15"/>
      <c r="UV107" s="15"/>
      <c r="UW107" s="15"/>
      <c r="UX107" s="15"/>
      <c r="UY107" s="15"/>
      <c r="UZ107" s="15"/>
      <c r="VA107" s="15"/>
      <c r="VB107" s="15"/>
      <c r="VC107" s="15"/>
      <c r="VD107" s="15"/>
      <c r="VE107" s="15"/>
      <c r="VF107" s="15"/>
      <c r="VG107" s="15"/>
      <c r="VH107" s="15"/>
      <c r="VI107" s="15"/>
      <c r="VJ107" s="15"/>
      <c r="VK107" s="15"/>
      <c r="VL107" s="15"/>
      <c r="VM107" s="15"/>
      <c r="VN107" s="15"/>
      <c r="VO107" s="15"/>
      <c r="VP107" s="15"/>
      <c r="VQ107" s="15"/>
      <c r="VR107" s="15"/>
      <c r="VS107" s="15"/>
      <c r="VT107" s="15"/>
      <c r="VU107" s="15"/>
      <c r="VV107" s="15"/>
      <c r="VW107" s="15"/>
      <c r="VX107" s="15"/>
      <c r="VY107" s="15"/>
      <c r="VZ107" s="15"/>
      <c r="WA107" s="15"/>
      <c r="WB107" s="15"/>
      <c r="WC107" s="15"/>
      <c r="WD107" s="15"/>
      <c r="WE107" s="15"/>
      <c r="WF107" s="15"/>
      <c r="WG107" s="15"/>
      <c r="WH107" s="15"/>
      <c r="WI107" s="15"/>
      <c r="WJ107" s="15"/>
      <c r="WK107" s="15"/>
      <c r="WL107" s="15"/>
      <c r="WM107" s="15"/>
      <c r="WN107" s="15"/>
      <c r="WO107" s="15"/>
      <c r="WP107" s="15"/>
      <c r="WQ107" s="15"/>
      <c r="WR107" s="15"/>
      <c r="WS107" s="15"/>
      <c r="WT107" s="15"/>
      <c r="WU107" s="15"/>
      <c r="WV107" s="15"/>
      <c r="WW107" s="15"/>
      <c r="WX107" s="15"/>
      <c r="WY107" s="15"/>
      <c r="WZ107" s="15"/>
      <c r="XA107" s="15"/>
      <c r="XB107" s="15"/>
      <c r="XC107" s="15"/>
      <c r="XD107" s="15"/>
      <c r="XE107" s="15"/>
      <c r="XF107" s="15"/>
      <c r="XG107" s="15"/>
      <c r="XH107" s="15"/>
      <c r="XI107" s="15"/>
      <c r="XJ107" s="15"/>
      <c r="XK107" s="15"/>
      <c r="XL107" s="15"/>
      <c r="XM107" s="15"/>
      <c r="XN107" s="15"/>
      <c r="XO107" s="15"/>
      <c r="XP107" s="15"/>
      <c r="XQ107" s="15"/>
      <c r="XR107" s="15"/>
      <c r="XS107" s="15"/>
      <c r="XT107" s="15"/>
      <c r="XU107" s="15"/>
      <c r="XV107" s="15"/>
      <c r="XW107" s="15"/>
      <c r="XX107" s="15"/>
      <c r="XY107" s="15"/>
      <c r="XZ107" s="15"/>
      <c r="YA107" s="15"/>
      <c r="YB107" s="15"/>
      <c r="YC107" s="15"/>
      <c r="YD107" s="15"/>
      <c r="YE107" s="15"/>
      <c r="YF107" s="15"/>
      <c r="YG107" s="15"/>
      <c r="YH107" s="15"/>
      <c r="YI107" s="15"/>
      <c r="YJ107" s="15"/>
      <c r="YK107" s="15"/>
      <c r="YL107" s="15"/>
      <c r="YM107" s="15"/>
      <c r="YN107" s="15"/>
      <c r="YO107" s="15"/>
      <c r="YP107" s="15"/>
      <c r="YQ107" s="15"/>
      <c r="YR107" s="15"/>
      <c r="YS107" s="15"/>
      <c r="YT107" s="15"/>
      <c r="YU107" s="15"/>
      <c r="YV107" s="15"/>
      <c r="YW107" s="15"/>
      <c r="YX107" s="15"/>
      <c r="YY107" s="15"/>
      <c r="YZ107" s="15"/>
      <c r="ZA107" s="15"/>
      <c r="ZB107" s="15"/>
      <c r="ZC107" s="15"/>
      <c r="ZD107" s="15"/>
      <c r="ZE107" s="15"/>
      <c r="ZF107" s="15"/>
      <c r="ZG107" s="15"/>
      <c r="ZH107" s="15"/>
      <c r="ZI107" s="15"/>
      <c r="ZJ107" s="15"/>
      <c r="ZK107" s="15"/>
      <c r="ZL107" s="15"/>
      <c r="ZM107" s="15"/>
      <c r="ZN107" s="15"/>
      <c r="ZO107" s="15"/>
      <c r="ZP107" s="15"/>
      <c r="ZQ107" s="15"/>
      <c r="ZR107" s="15"/>
      <c r="ZS107" s="15"/>
      <c r="ZT107" s="15"/>
      <c r="ZU107" s="15"/>
      <c r="ZV107" s="15"/>
      <c r="ZW107" s="15"/>
      <c r="ZX107" s="15"/>
      <c r="ZY107" s="15"/>
      <c r="ZZ107" s="15"/>
      <c r="AAA107" s="15"/>
      <c r="AAB107" s="15"/>
      <c r="AAC107" s="15"/>
      <c r="AAD107" s="15"/>
      <c r="AAE107" s="15"/>
      <c r="AAF107" s="15"/>
      <c r="AAG107" s="15"/>
      <c r="AAH107" s="15"/>
      <c r="AAI107" s="15"/>
      <c r="AAJ107" s="15"/>
      <c r="AAK107" s="15"/>
      <c r="AAL107" s="15"/>
      <c r="AAM107" s="15"/>
      <c r="AAN107" s="15"/>
      <c r="AAO107" s="15"/>
      <c r="AAP107" s="15"/>
      <c r="AAQ107" s="15"/>
      <c r="AAR107" s="15"/>
      <c r="AAS107" s="15"/>
      <c r="AAT107" s="15"/>
      <c r="AAU107" s="15"/>
      <c r="AAV107" s="15"/>
      <c r="AAW107" s="15"/>
      <c r="AAX107" s="15"/>
      <c r="AAY107" s="15"/>
      <c r="AAZ107" s="15"/>
      <c r="ABA107" s="15"/>
      <c r="ABB107" s="15"/>
      <c r="ABC107" s="15"/>
      <c r="ABD107" s="15"/>
      <c r="ABE107" s="15"/>
      <c r="ABF107" s="15"/>
      <c r="ABG107" s="15"/>
      <c r="ABH107" s="15"/>
      <c r="ABI107" s="15"/>
      <c r="ABJ107" s="15"/>
      <c r="ABK107" s="15"/>
      <c r="ABL107" s="15"/>
      <c r="ABM107" s="15"/>
      <c r="ABN107" s="15"/>
      <c r="ABO107" s="15"/>
      <c r="ABP107" s="15"/>
      <c r="ABQ107" s="15"/>
      <c r="ABR107" s="15"/>
      <c r="ABS107" s="15"/>
      <c r="ABT107" s="15"/>
      <c r="ABU107" s="15"/>
      <c r="ABV107" s="15"/>
      <c r="ABW107" s="15"/>
      <c r="ABX107" s="15"/>
      <c r="ABY107" s="15"/>
      <c r="ABZ107" s="15"/>
      <c r="ACA107" s="15"/>
      <c r="ACB107" s="15"/>
      <c r="ACC107" s="15"/>
      <c r="ACD107" s="15"/>
      <c r="ACE107" s="15"/>
      <c r="ACF107" s="15"/>
      <c r="ACG107" s="15"/>
      <c r="ACH107" s="15"/>
      <c r="ACI107" s="15"/>
      <c r="ACJ107" s="15"/>
      <c r="ACK107" s="15"/>
      <c r="ACL107" s="15"/>
      <c r="ACM107" s="15"/>
      <c r="ACN107" s="15"/>
    </row>
    <row r="108" spans="1:768" s="24" customFormat="1" x14ac:dyDescent="0.2">
      <c r="A108" s="14"/>
      <c r="B108" s="422"/>
      <c r="C108" s="15" t="s">
        <v>1153</v>
      </c>
      <c r="D108" s="15" t="s">
        <v>1154</v>
      </c>
      <c r="E108" s="43">
        <f>IFERROR(VLOOKUP($C108,'3. 2024_2025 Adds PIVOT'!$I$104:$K$109,3,FALSE),0)</f>
        <v>2263.0999999999995</v>
      </c>
      <c r="F108" s="43">
        <f>IFERROR(VLOOKUP(C108,'7. Delayed Unitization'!$F$4:$G$29,2,FALSE),0)</f>
        <v>0</v>
      </c>
      <c r="G108" s="43">
        <f t="shared" si="22"/>
        <v>2263.0999999999995</v>
      </c>
      <c r="H108" s="175" t="s">
        <v>529</v>
      </c>
      <c r="I108" s="23">
        <f>VLOOKUP($H108,'6. PP Depr Rate'!$F$6:$I$175,4,FALSE)</f>
        <v>2.76E-2</v>
      </c>
      <c r="J108" s="43">
        <f t="shared" si="23"/>
        <v>62</v>
      </c>
      <c r="K108" s="181"/>
      <c r="L108" s="15" t="str">
        <f>IFERROR(VLOOKUP(C108,'Projects FERCs'!$A$8:$D$291,4,FALSE),0)</f>
        <v>G384</v>
      </c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/>
      <c r="CJ108" s="15"/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/>
      <c r="DD108" s="15"/>
      <c r="DE108" s="15"/>
      <c r="DF108" s="15"/>
      <c r="DG108" s="15"/>
      <c r="DH108" s="15"/>
      <c r="DI108" s="15"/>
      <c r="DJ108" s="15"/>
      <c r="DK108" s="15"/>
      <c r="DL108" s="15"/>
      <c r="DM108" s="15"/>
      <c r="DN108" s="15"/>
      <c r="DO108" s="15"/>
      <c r="DP108" s="15"/>
      <c r="DQ108" s="15"/>
      <c r="DR108" s="15"/>
      <c r="DS108" s="15"/>
      <c r="DT108" s="15"/>
      <c r="DU108" s="15"/>
      <c r="DV108" s="15"/>
      <c r="DW108" s="15"/>
      <c r="DX108" s="15"/>
      <c r="DY108" s="15"/>
      <c r="DZ108" s="15"/>
      <c r="EA108" s="15"/>
      <c r="EB108" s="15"/>
      <c r="EC108" s="15"/>
      <c r="ED108" s="15"/>
      <c r="EE108" s="15"/>
      <c r="EF108" s="15"/>
      <c r="EG108" s="15"/>
      <c r="EH108" s="15"/>
      <c r="EI108" s="15"/>
      <c r="EJ108" s="15"/>
      <c r="EK108" s="15"/>
      <c r="EL108" s="15"/>
      <c r="EM108" s="15"/>
      <c r="EN108" s="15"/>
      <c r="EO108" s="15"/>
      <c r="EP108" s="15"/>
      <c r="EQ108" s="15"/>
      <c r="ER108" s="15"/>
      <c r="ES108" s="15"/>
      <c r="ET108" s="15"/>
      <c r="EU108" s="15"/>
      <c r="EV108" s="15"/>
      <c r="EW108" s="15"/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/>
      <c r="GJ108" s="15"/>
      <c r="GK108" s="15"/>
      <c r="GL108" s="15"/>
      <c r="GM108" s="15"/>
      <c r="GN108" s="15"/>
      <c r="GO108" s="15"/>
      <c r="GP108" s="15"/>
      <c r="GQ108" s="15"/>
      <c r="GR108" s="15"/>
      <c r="GS108" s="15"/>
      <c r="GT108" s="15"/>
      <c r="GU108" s="15"/>
      <c r="GV108" s="15"/>
      <c r="GW108" s="15"/>
      <c r="GX108" s="15"/>
      <c r="GY108" s="15"/>
      <c r="GZ108" s="15"/>
      <c r="HA108" s="15"/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  <c r="HM108" s="15"/>
      <c r="HN108" s="15"/>
      <c r="HO108" s="15"/>
      <c r="HP108" s="15"/>
      <c r="HQ108" s="15"/>
      <c r="HR108" s="15"/>
      <c r="HS108" s="15"/>
      <c r="HT108" s="15"/>
      <c r="HU108" s="15"/>
      <c r="HV108" s="15"/>
      <c r="HW108" s="15"/>
      <c r="HX108" s="15"/>
      <c r="HY108" s="15"/>
      <c r="HZ108" s="15"/>
      <c r="IA108" s="15"/>
      <c r="IB108" s="15"/>
      <c r="IC108" s="15"/>
      <c r="ID108" s="15"/>
      <c r="IE108" s="15"/>
      <c r="IF108" s="15"/>
      <c r="IG108" s="15"/>
      <c r="IH108" s="15"/>
      <c r="II108" s="15"/>
      <c r="IJ108" s="15"/>
      <c r="IK108" s="15"/>
      <c r="IL108" s="15"/>
      <c r="IM108" s="15"/>
      <c r="IN108" s="15"/>
      <c r="IO108" s="15"/>
      <c r="IP108" s="15"/>
      <c r="IQ108" s="15"/>
      <c r="IR108" s="15"/>
      <c r="IS108" s="15"/>
      <c r="IT108" s="15"/>
      <c r="IU108" s="15"/>
      <c r="IV108" s="15"/>
      <c r="IW108" s="15"/>
      <c r="IX108" s="15"/>
      <c r="IY108" s="15"/>
      <c r="IZ108" s="15"/>
      <c r="JA108" s="15"/>
      <c r="JB108" s="15"/>
      <c r="JC108" s="15"/>
      <c r="JD108" s="15"/>
      <c r="JE108" s="15"/>
      <c r="JF108" s="15"/>
      <c r="JG108" s="15"/>
      <c r="JH108" s="15"/>
      <c r="JI108" s="15"/>
      <c r="JJ108" s="15"/>
      <c r="JK108" s="15"/>
      <c r="JL108" s="15"/>
      <c r="JM108" s="15"/>
      <c r="JN108" s="15"/>
      <c r="JO108" s="15"/>
      <c r="JP108" s="15"/>
      <c r="JQ108" s="15"/>
      <c r="JR108" s="15"/>
      <c r="JS108" s="15"/>
      <c r="JT108" s="15"/>
      <c r="JU108" s="15"/>
      <c r="JV108" s="15"/>
      <c r="JW108" s="15"/>
      <c r="JX108" s="15"/>
      <c r="JY108" s="15"/>
      <c r="JZ108" s="15"/>
      <c r="KA108" s="15"/>
      <c r="KB108" s="15"/>
      <c r="KC108" s="15"/>
      <c r="KD108" s="15"/>
      <c r="KE108" s="15"/>
      <c r="KF108" s="15"/>
      <c r="KG108" s="15"/>
      <c r="KH108" s="15"/>
      <c r="KI108" s="15"/>
      <c r="KJ108" s="15"/>
      <c r="KK108" s="15"/>
      <c r="KL108" s="15"/>
      <c r="KM108" s="15"/>
      <c r="KN108" s="15"/>
      <c r="KO108" s="15"/>
      <c r="KP108" s="15"/>
      <c r="KQ108" s="15"/>
      <c r="KR108" s="15"/>
      <c r="KS108" s="15"/>
      <c r="KT108" s="15"/>
      <c r="KU108" s="15"/>
      <c r="KV108" s="15"/>
      <c r="KW108" s="15"/>
      <c r="KX108" s="15"/>
      <c r="KY108" s="15"/>
      <c r="KZ108" s="15"/>
      <c r="LA108" s="15"/>
      <c r="LB108" s="15"/>
      <c r="LC108" s="15"/>
      <c r="LD108" s="15"/>
      <c r="LE108" s="15"/>
      <c r="LF108" s="15"/>
      <c r="LG108" s="15"/>
      <c r="LH108" s="15"/>
      <c r="LI108" s="15"/>
      <c r="LJ108" s="15"/>
      <c r="LK108" s="15"/>
      <c r="LL108" s="15"/>
      <c r="LM108" s="15"/>
      <c r="LN108" s="15"/>
      <c r="LO108" s="15"/>
      <c r="LP108" s="15"/>
      <c r="LQ108" s="15"/>
      <c r="LR108" s="15"/>
      <c r="LS108" s="15"/>
      <c r="LT108" s="15"/>
      <c r="LU108" s="15"/>
      <c r="LV108" s="15"/>
      <c r="LW108" s="15"/>
      <c r="LX108" s="15"/>
      <c r="LY108" s="15"/>
      <c r="LZ108" s="15"/>
      <c r="MA108" s="15"/>
      <c r="MB108" s="15"/>
      <c r="MC108" s="15"/>
      <c r="MD108" s="15"/>
      <c r="ME108" s="15"/>
      <c r="MF108" s="15"/>
      <c r="MG108" s="15"/>
      <c r="MH108" s="15"/>
      <c r="MI108" s="15"/>
      <c r="MJ108" s="15"/>
      <c r="MK108" s="15"/>
      <c r="ML108" s="15"/>
      <c r="MM108" s="15"/>
      <c r="MN108" s="15"/>
      <c r="MO108" s="15"/>
      <c r="MP108" s="15"/>
      <c r="MQ108" s="15"/>
      <c r="MR108" s="15"/>
      <c r="MS108" s="15"/>
      <c r="MT108" s="15"/>
      <c r="MU108" s="15"/>
      <c r="MV108" s="15"/>
      <c r="MW108" s="15"/>
      <c r="MX108" s="15"/>
      <c r="MY108" s="15"/>
      <c r="MZ108" s="15"/>
      <c r="NA108" s="15"/>
      <c r="NB108" s="15"/>
      <c r="NC108" s="15"/>
      <c r="ND108" s="15"/>
      <c r="NE108" s="15"/>
      <c r="NF108" s="15"/>
      <c r="NG108" s="15"/>
      <c r="NH108" s="15"/>
      <c r="NI108" s="15"/>
      <c r="NJ108" s="15"/>
      <c r="NK108" s="15"/>
      <c r="NL108" s="15"/>
      <c r="NM108" s="15"/>
      <c r="NN108" s="15"/>
      <c r="NO108" s="15"/>
      <c r="NP108" s="15"/>
      <c r="NQ108" s="15"/>
      <c r="NR108" s="15"/>
      <c r="NS108" s="15"/>
      <c r="NT108" s="15"/>
      <c r="NU108" s="15"/>
      <c r="NV108" s="15"/>
      <c r="NW108" s="15"/>
      <c r="NX108" s="15"/>
      <c r="NY108" s="15"/>
      <c r="NZ108" s="15"/>
      <c r="OA108" s="15"/>
      <c r="OB108" s="15"/>
      <c r="OC108" s="15"/>
      <c r="OD108" s="15"/>
      <c r="OE108" s="15"/>
      <c r="OF108" s="15"/>
      <c r="OG108" s="15"/>
      <c r="OH108" s="15"/>
      <c r="OI108" s="15"/>
      <c r="OJ108" s="15"/>
      <c r="OK108" s="15"/>
      <c r="OL108" s="15"/>
      <c r="OM108" s="15"/>
      <c r="ON108" s="15"/>
      <c r="OO108" s="15"/>
      <c r="OP108" s="15"/>
      <c r="OQ108" s="15"/>
      <c r="OR108" s="15"/>
      <c r="OS108" s="15"/>
      <c r="OT108" s="15"/>
      <c r="OU108" s="15"/>
      <c r="OV108" s="15"/>
      <c r="OW108" s="15"/>
      <c r="OX108" s="15"/>
      <c r="OY108" s="15"/>
      <c r="OZ108" s="15"/>
      <c r="PA108" s="15"/>
      <c r="PB108" s="15"/>
      <c r="PC108" s="15"/>
      <c r="PD108" s="15"/>
      <c r="PE108" s="15"/>
      <c r="PF108" s="15"/>
      <c r="PG108" s="15"/>
      <c r="PH108" s="15"/>
      <c r="PI108" s="15"/>
      <c r="PJ108" s="15"/>
      <c r="PK108" s="15"/>
      <c r="PL108" s="15"/>
      <c r="PM108" s="15"/>
      <c r="PN108" s="15"/>
      <c r="PO108" s="15"/>
      <c r="PP108" s="15"/>
      <c r="PQ108" s="15"/>
      <c r="PR108" s="15"/>
      <c r="PS108" s="15"/>
      <c r="PT108" s="15"/>
      <c r="PU108" s="15"/>
      <c r="PV108" s="15"/>
      <c r="PW108" s="15"/>
      <c r="PX108" s="15"/>
      <c r="PY108" s="15"/>
      <c r="PZ108" s="15"/>
      <c r="QA108" s="15"/>
      <c r="QB108" s="15"/>
      <c r="QC108" s="15"/>
      <c r="QD108" s="15"/>
      <c r="QE108" s="15"/>
      <c r="QF108" s="15"/>
      <c r="QG108" s="15"/>
      <c r="QH108" s="15"/>
      <c r="QI108" s="15"/>
      <c r="QJ108" s="15"/>
      <c r="QK108" s="15"/>
      <c r="QL108" s="15"/>
      <c r="QM108" s="15"/>
      <c r="QN108" s="15"/>
      <c r="QO108" s="15"/>
      <c r="QP108" s="15"/>
      <c r="QQ108" s="15"/>
      <c r="QR108" s="15"/>
      <c r="QS108" s="15"/>
      <c r="QT108" s="15"/>
      <c r="QU108" s="15"/>
      <c r="QV108" s="15"/>
      <c r="QW108" s="15"/>
      <c r="QX108" s="15"/>
      <c r="QY108" s="15"/>
      <c r="QZ108" s="15"/>
      <c r="RA108" s="15"/>
      <c r="RB108" s="15"/>
      <c r="RC108" s="15"/>
      <c r="RD108" s="15"/>
      <c r="RE108" s="15"/>
      <c r="RF108" s="15"/>
      <c r="RG108" s="15"/>
      <c r="RH108" s="15"/>
      <c r="RI108" s="15"/>
      <c r="RJ108" s="15"/>
      <c r="RK108" s="15"/>
      <c r="RL108" s="15"/>
      <c r="RM108" s="15"/>
      <c r="RN108" s="15"/>
      <c r="RO108" s="15"/>
      <c r="RP108" s="15"/>
      <c r="RQ108" s="15"/>
      <c r="RR108" s="15"/>
      <c r="RS108" s="15"/>
      <c r="RT108" s="15"/>
      <c r="RU108" s="15"/>
      <c r="RV108" s="15"/>
      <c r="RW108" s="15"/>
      <c r="RX108" s="15"/>
      <c r="RY108" s="15"/>
      <c r="RZ108" s="15"/>
      <c r="SA108" s="15"/>
      <c r="SB108" s="15"/>
      <c r="SC108" s="15"/>
      <c r="SD108" s="15"/>
      <c r="SE108" s="15"/>
      <c r="SF108" s="15"/>
      <c r="SG108" s="15"/>
      <c r="SH108" s="15"/>
      <c r="SI108" s="15"/>
      <c r="SJ108" s="15"/>
      <c r="SK108" s="15"/>
      <c r="SL108" s="15"/>
      <c r="SM108" s="15"/>
      <c r="SN108" s="15"/>
      <c r="SO108" s="15"/>
      <c r="SP108" s="15"/>
      <c r="SQ108" s="15"/>
      <c r="SR108" s="15"/>
      <c r="SS108" s="15"/>
      <c r="ST108" s="15"/>
      <c r="SU108" s="15"/>
      <c r="SV108" s="15"/>
      <c r="SW108" s="15"/>
      <c r="SX108" s="15"/>
      <c r="SY108" s="15"/>
      <c r="SZ108" s="15"/>
      <c r="TA108" s="15"/>
      <c r="TB108" s="15"/>
      <c r="TC108" s="15"/>
      <c r="TD108" s="15"/>
      <c r="TE108" s="15"/>
      <c r="TF108" s="15"/>
      <c r="TG108" s="15"/>
      <c r="TH108" s="15"/>
      <c r="TI108" s="15"/>
      <c r="TJ108" s="15"/>
      <c r="TK108" s="15"/>
      <c r="TL108" s="15"/>
      <c r="TM108" s="15"/>
      <c r="TN108" s="15"/>
      <c r="TO108" s="15"/>
      <c r="TP108" s="15"/>
      <c r="TQ108" s="15"/>
      <c r="TR108" s="15"/>
      <c r="TS108" s="15"/>
      <c r="TT108" s="15"/>
      <c r="TU108" s="15"/>
      <c r="TV108" s="15"/>
      <c r="TW108" s="15"/>
      <c r="TX108" s="15"/>
      <c r="TY108" s="15"/>
      <c r="TZ108" s="15"/>
      <c r="UA108" s="15"/>
      <c r="UB108" s="15"/>
      <c r="UC108" s="15"/>
      <c r="UD108" s="15"/>
      <c r="UE108" s="15"/>
      <c r="UF108" s="15"/>
      <c r="UG108" s="15"/>
      <c r="UH108" s="15"/>
      <c r="UI108" s="15"/>
      <c r="UJ108" s="15"/>
      <c r="UK108" s="15"/>
      <c r="UL108" s="15"/>
      <c r="UM108" s="15"/>
      <c r="UN108" s="15"/>
      <c r="UO108" s="15"/>
      <c r="UP108" s="15"/>
      <c r="UQ108" s="15"/>
      <c r="UR108" s="15"/>
      <c r="US108" s="15"/>
      <c r="UT108" s="15"/>
      <c r="UU108" s="15"/>
      <c r="UV108" s="15"/>
      <c r="UW108" s="15"/>
      <c r="UX108" s="15"/>
      <c r="UY108" s="15"/>
      <c r="UZ108" s="15"/>
      <c r="VA108" s="15"/>
      <c r="VB108" s="15"/>
      <c r="VC108" s="15"/>
      <c r="VD108" s="15"/>
      <c r="VE108" s="15"/>
      <c r="VF108" s="15"/>
      <c r="VG108" s="15"/>
      <c r="VH108" s="15"/>
      <c r="VI108" s="15"/>
      <c r="VJ108" s="15"/>
      <c r="VK108" s="15"/>
      <c r="VL108" s="15"/>
      <c r="VM108" s="15"/>
      <c r="VN108" s="15"/>
      <c r="VO108" s="15"/>
      <c r="VP108" s="15"/>
      <c r="VQ108" s="15"/>
      <c r="VR108" s="15"/>
      <c r="VS108" s="15"/>
      <c r="VT108" s="15"/>
      <c r="VU108" s="15"/>
      <c r="VV108" s="15"/>
      <c r="VW108" s="15"/>
      <c r="VX108" s="15"/>
      <c r="VY108" s="15"/>
      <c r="VZ108" s="15"/>
      <c r="WA108" s="15"/>
      <c r="WB108" s="15"/>
      <c r="WC108" s="15"/>
      <c r="WD108" s="15"/>
      <c r="WE108" s="15"/>
      <c r="WF108" s="15"/>
      <c r="WG108" s="15"/>
      <c r="WH108" s="15"/>
      <c r="WI108" s="15"/>
      <c r="WJ108" s="15"/>
      <c r="WK108" s="15"/>
      <c r="WL108" s="15"/>
      <c r="WM108" s="15"/>
      <c r="WN108" s="15"/>
      <c r="WO108" s="15"/>
      <c r="WP108" s="15"/>
      <c r="WQ108" s="15"/>
      <c r="WR108" s="15"/>
      <c r="WS108" s="15"/>
      <c r="WT108" s="15"/>
      <c r="WU108" s="15"/>
      <c r="WV108" s="15"/>
      <c r="WW108" s="15"/>
      <c r="WX108" s="15"/>
      <c r="WY108" s="15"/>
      <c r="WZ108" s="15"/>
      <c r="XA108" s="15"/>
      <c r="XB108" s="15"/>
      <c r="XC108" s="15"/>
      <c r="XD108" s="15"/>
      <c r="XE108" s="15"/>
      <c r="XF108" s="15"/>
      <c r="XG108" s="15"/>
      <c r="XH108" s="15"/>
      <c r="XI108" s="15"/>
      <c r="XJ108" s="15"/>
      <c r="XK108" s="15"/>
      <c r="XL108" s="15"/>
      <c r="XM108" s="15"/>
      <c r="XN108" s="15"/>
      <c r="XO108" s="15"/>
      <c r="XP108" s="15"/>
      <c r="XQ108" s="15"/>
      <c r="XR108" s="15"/>
      <c r="XS108" s="15"/>
      <c r="XT108" s="15"/>
      <c r="XU108" s="15"/>
      <c r="XV108" s="15"/>
      <c r="XW108" s="15"/>
      <c r="XX108" s="15"/>
      <c r="XY108" s="15"/>
      <c r="XZ108" s="15"/>
      <c r="YA108" s="15"/>
      <c r="YB108" s="15"/>
      <c r="YC108" s="15"/>
      <c r="YD108" s="15"/>
      <c r="YE108" s="15"/>
      <c r="YF108" s="15"/>
      <c r="YG108" s="15"/>
      <c r="YH108" s="15"/>
      <c r="YI108" s="15"/>
      <c r="YJ108" s="15"/>
      <c r="YK108" s="15"/>
      <c r="YL108" s="15"/>
      <c r="YM108" s="15"/>
      <c r="YN108" s="15"/>
      <c r="YO108" s="15"/>
      <c r="YP108" s="15"/>
      <c r="YQ108" s="15"/>
      <c r="YR108" s="15"/>
      <c r="YS108" s="15"/>
      <c r="YT108" s="15"/>
      <c r="YU108" s="15"/>
      <c r="YV108" s="15"/>
      <c r="YW108" s="15"/>
      <c r="YX108" s="15"/>
      <c r="YY108" s="15"/>
      <c r="YZ108" s="15"/>
      <c r="ZA108" s="15"/>
      <c r="ZB108" s="15"/>
      <c r="ZC108" s="15"/>
      <c r="ZD108" s="15"/>
      <c r="ZE108" s="15"/>
      <c r="ZF108" s="15"/>
      <c r="ZG108" s="15"/>
      <c r="ZH108" s="15"/>
      <c r="ZI108" s="15"/>
      <c r="ZJ108" s="15"/>
      <c r="ZK108" s="15"/>
      <c r="ZL108" s="15"/>
      <c r="ZM108" s="15"/>
      <c r="ZN108" s="15"/>
      <c r="ZO108" s="15"/>
      <c r="ZP108" s="15"/>
      <c r="ZQ108" s="15"/>
      <c r="ZR108" s="15"/>
      <c r="ZS108" s="15"/>
      <c r="ZT108" s="15"/>
      <c r="ZU108" s="15"/>
      <c r="ZV108" s="15"/>
      <c r="ZW108" s="15"/>
      <c r="ZX108" s="15"/>
      <c r="ZY108" s="15"/>
      <c r="ZZ108" s="15"/>
      <c r="AAA108" s="15"/>
      <c r="AAB108" s="15"/>
      <c r="AAC108" s="15"/>
      <c r="AAD108" s="15"/>
      <c r="AAE108" s="15"/>
      <c r="AAF108" s="15"/>
      <c r="AAG108" s="15"/>
      <c r="AAH108" s="15"/>
      <c r="AAI108" s="15"/>
      <c r="AAJ108" s="15"/>
      <c r="AAK108" s="15"/>
      <c r="AAL108" s="15"/>
      <c r="AAM108" s="15"/>
      <c r="AAN108" s="15"/>
      <c r="AAO108" s="15"/>
      <c r="AAP108" s="15"/>
      <c r="AAQ108" s="15"/>
      <c r="AAR108" s="15"/>
      <c r="AAS108" s="15"/>
      <c r="AAT108" s="15"/>
      <c r="AAU108" s="15"/>
      <c r="AAV108" s="15"/>
      <c r="AAW108" s="15"/>
      <c r="AAX108" s="15"/>
      <c r="AAY108" s="15"/>
      <c r="AAZ108" s="15"/>
      <c r="ABA108" s="15"/>
      <c r="ABB108" s="15"/>
      <c r="ABC108" s="15"/>
      <c r="ABD108" s="15"/>
      <c r="ABE108" s="15"/>
      <c r="ABF108" s="15"/>
      <c r="ABG108" s="15"/>
      <c r="ABH108" s="15"/>
      <c r="ABI108" s="15"/>
      <c r="ABJ108" s="15"/>
      <c r="ABK108" s="15"/>
      <c r="ABL108" s="15"/>
      <c r="ABM108" s="15"/>
      <c r="ABN108" s="15"/>
      <c r="ABO108" s="15"/>
      <c r="ABP108" s="15"/>
      <c r="ABQ108" s="15"/>
      <c r="ABR108" s="15"/>
      <c r="ABS108" s="15"/>
      <c r="ABT108" s="15"/>
      <c r="ABU108" s="15"/>
      <c r="ABV108" s="15"/>
      <c r="ABW108" s="15"/>
      <c r="ABX108" s="15"/>
      <c r="ABY108" s="15"/>
      <c r="ABZ108" s="15"/>
      <c r="ACA108" s="15"/>
      <c r="ACB108" s="15"/>
      <c r="ACC108" s="15"/>
      <c r="ACD108" s="15"/>
      <c r="ACE108" s="15"/>
      <c r="ACF108" s="15"/>
      <c r="ACG108" s="15"/>
      <c r="ACH108" s="15"/>
      <c r="ACI108" s="15"/>
      <c r="ACJ108" s="15"/>
      <c r="ACK108" s="15"/>
      <c r="ACL108" s="15"/>
      <c r="ACM108" s="15"/>
      <c r="ACN108" s="15"/>
    </row>
    <row r="109" spans="1:768" x14ac:dyDescent="0.2">
      <c r="A109" s="21" t="s">
        <v>1704</v>
      </c>
      <c r="B109" s="425" t="str">
        <f>LEFT(A109,3)</f>
        <v>384</v>
      </c>
      <c r="C109" s="22"/>
      <c r="D109" s="22"/>
      <c r="E109" s="42">
        <f>SUM(E103:E108)</f>
        <v>198175.22</v>
      </c>
      <c r="F109" s="42">
        <f t="shared" ref="F109:J109" si="24">SUM(F103:F108)</f>
        <v>0</v>
      </c>
      <c r="G109" s="42">
        <f t="shared" si="24"/>
        <v>198175.22</v>
      </c>
      <c r="H109" s="42"/>
      <c r="I109" s="42"/>
      <c r="J109" s="42">
        <f t="shared" si="24"/>
        <v>5470</v>
      </c>
      <c r="K109" s="182"/>
    </row>
    <row r="110" spans="1:768" s="22" customFormat="1" x14ac:dyDescent="0.2">
      <c r="A110" s="14" t="s">
        <v>1696</v>
      </c>
      <c r="B110" s="422"/>
      <c r="C110" s="15" t="s">
        <v>943</v>
      </c>
      <c r="D110" s="15" t="s">
        <v>944</v>
      </c>
      <c r="E110" s="37">
        <f>IFERROR(VLOOKUP($C110,'3. 2024_2025 Adds PIVOT'!$I$111:$K$118,3,FALSE),0)</f>
        <v>5502.5400000000009</v>
      </c>
      <c r="F110" s="37">
        <v>0</v>
      </c>
      <c r="G110" s="37">
        <f t="shared" ref="G110:G117" si="25">E110-F110</f>
        <v>5502.5400000000009</v>
      </c>
      <c r="H110" s="178" t="s">
        <v>531</v>
      </c>
      <c r="I110" s="23">
        <f>VLOOKUP($H110,'6. PP Depr Rate'!$F$6:$I$175,4,FALSE)</f>
        <v>2.9100000000000001E-2</v>
      </c>
      <c r="J110" s="37">
        <f t="shared" ref="J110:J117" si="26">ROUND(G110*I110, 0)</f>
        <v>160</v>
      </c>
      <c r="K110" s="181"/>
      <c r="L110" s="15" t="str">
        <f>IFERROR(VLOOKUP(C110,'Projects FERCs'!$A$8:$D$291,4,FALSE),0)</f>
        <v>G376</v>
      </c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5"/>
      <c r="AX110" s="15"/>
      <c r="AY110" s="15"/>
      <c r="AZ110" s="15"/>
      <c r="BA110" s="15"/>
      <c r="BB110" s="15"/>
      <c r="BC110" s="15"/>
      <c r="BD110" s="15"/>
      <c r="BE110" s="15"/>
      <c r="BF110" s="15"/>
      <c r="BG110" s="15"/>
      <c r="BH110" s="15"/>
      <c r="BI110" s="15"/>
      <c r="BJ110" s="15"/>
      <c r="BK110" s="15"/>
      <c r="BL110" s="15"/>
      <c r="BM110" s="15"/>
      <c r="BN110" s="15"/>
      <c r="BO110" s="15"/>
      <c r="BP110" s="15"/>
      <c r="BQ110" s="15"/>
      <c r="BR110" s="15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/>
      <c r="CJ110" s="15"/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/>
      <c r="DD110" s="15"/>
      <c r="DE110" s="15"/>
      <c r="DF110" s="15"/>
      <c r="DG110" s="15"/>
      <c r="DH110" s="15"/>
      <c r="DI110" s="15"/>
      <c r="DJ110" s="15"/>
      <c r="DK110" s="15"/>
      <c r="DL110" s="15"/>
      <c r="DM110" s="15"/>
      <c r="DN110" s="15"/>
      <c r="DO110" s="15"/>
      <c r="DP110" s="15"/>
      <c r="DQ110" s="15"/>
      <c r="DR110" s="15"/>
      <c r="DS110" s="15"/>
      <c r="DT110" s="15"/>
      <c r="DU110" s="15"/>
      <c r="DV110" s="15"/>
      <c r="DW110" s="15"/>
      <c r="DX110" s="15"/>
      <c r="DY110" s="15"/>
      <c r="DZ110" s="15"/>
      <c r="EA110" s="15"/>
      <c r="EB110" s="15"/>
      <c r="EC110" s="15"/>
      <c r="ED110" s="15"/>
      <c r="EE110" s="15"/>
      <c r="EF110" s="15"/>
      <c r="EG110" s="15"/>
      <c r="EH110" s="15"/>
      <c r="EI110" s="15"/>
      <c r="EJ110" s="15"/>
      <c r="EK110" s="15"/>
      <c r="EL110" s="15"/>
      <c r="EM110" s="15"/>
      <c r="EN110" s="15"/>
      <c r="EO110" s="15"/>
      <c r="EP110" s="15"/>
      <c r="EQ110" s="15"/>
      <c r="ER110" s="15"/>
      <c r="ES110" s="15"/>
      <c r="ET110" s="15"/>
      <c r="EU110" s="15"/>
      <c r="EV110" s="15"/>
      <c r="EW110" s="15"/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/>
      <c r="GJ110" s="15"/>
      <c r="GK110" s="15"/>
      <c r="GL110" s="15"/>
      <c r="GM110" s="15"/>
      <c r="GN110" s="15"/>
      <c r="GO110" s="15"/>
      <c r="GP110" s="15"/>
      <c r="GQ110" s="15"/>
      <c r="GR110" s="15"/>
      <c r="GS110" s="15"/>
      <c r="GT110" s="15"/>
      <c r="GU110" s="15"/>
      <c r="GV110" s="15"/>
      <c r="GW110" s="15"/>
      <c r="GX110" s="15"/>
      <c r="GY110" s="15"/>
      <c r="GZ110" s="15"/>
      <c r="HA110" s="15"/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  <c r="HM110" s="15"/>
      <c r="HN110" s="15"/>
      <c r="HO110" s="15"/>
      <c r="HP110" s="15"/>
      <c r="HQ110" s="15"/>
      <c r="HR110" s="15"/>
      <c r="HS110" s="15"/>
      <c r="HT110" s="15"/>
      <c r="HU110" s="15"/>
      <c r="HV110" s="15"/>
      <c r="HW110" s="15"/>
      <c r="HX110" s="15"/>
      <c r="HY110" s="15"/>
      <c r="HZ110" s="15"/>
      <c r="IA110" s="15"/>
      <c r="IB110" s="15"/>
      <c r="IC110" s="15"/>
      <c r="ID110" s="15"/>
      <c r="IE110" s="15"/>
      <c r="IF110" s="15"/>
      <c r="IG110" s="15"/>
      <c r="IH110" s="15"/>
      <c r="II110" s="15"/>
      <c r="IJ110" s="15"/>
      <c r="IK110" s="15"/>
      <c r="IL110" s="15"/>
      <c r="IM110" s="15"/>
      <c r="IN110" s="15"/>
      <c r="IO110" s="15"/>
      <c r="IP110" s="15"/>
      <c r="IQ110" s="15"/>
      <c r="IR110" s="15"/>
      <c r="IS110" s="15"/>
      <c r="IT110" s="15"/>
      <c r="IU110" s="15"/>
      <c r="IV110" s="15"/>
      <c r="IW110" s="15"/>
      <c r="IX110" s="15"/>
      <c r="IY110" s="15"/>
      <c r="IZ110" s="15"/>
      <c r="JA110" s="15"/>
      <c r="JB110" s="15"/>
      <c r="JC110" s="15"/>
      <c r="JD110" s="15"/>
      <c r="JE110" s="15"/>
      <c r="JF110" s="15"/>
      <c r="JG110" s="15"/>
      <c r="JH110" s="15"/>
      <c r="JI110" s="15"/>
      <c r="JJ110" s="15"/>
      <c r="JK110" s="15"/>
      <c r="JL110" s="15"/>
      <c r="JM110" s="15"/>
      <c r="JN110" s="15"/>
      <c r="JO110" s="15"/>
      <c r="JP110" s="15"/>
      <c r="JQ110" s="15"/>
      <c r="JR110" s="15"/>
      <c r="JS110" s="15"/>
      <c r="JT110" s="15"/>
      <c r="JU110" s="15"/>
      <c r="JV110" s="15"/>
      <c r="JW110" s="15"/>
      <c r="JX110" s="15"/>
      <c r="JY110" s="15"/>
      <c r="JZ110" s="15"/>
      <c r="KA110" s="15"/>
      <c r="KB110" s="15"/>
      <c r="KC110" s="15"/>
      <c r="KD110" s="15"/>
      <c r="KE110" s="15"/>
      <c r="KF110" s="15"/>
      <c r="KG110" s="15"/>
      <c r="KH110" s="15"/>
      <c r="KI110" s="15"/>
      <c r="KJ110" s="15"/>
      <c r="KK110" s="15"/>
      <c r="KL110" s="15"/>
      <c r="KM110" s="15"/>
      <c r="KN110" s="15"/>
      <c r="KO110" s="15"/>
      <c r="KP110" s="15"/>
      <c r="KQ110" s="15"/>
      <c r="KR110" s="15"/>
      <c r="KS110" s="15"/>
      <c r="KT110" s="15"/>
      <c r="KU110" s="15"/>
      <c r="KV110" s="15"/>
      <c r="KW110" s="15"/>
      <c r="KX110" s="15"/>
      <c r="KY110" s="15"/>
      <c r="KZ110" s="15"/>
      <c r="LA110" s="15"/>
      <c r="LB110" s="15"/>
      <c r="LC110" s="15"/>
      <c r="LD110" s="15"/>
      <c r="LE110" s="15"/>
      <c r="LF110" s="15"/>
      <c r="LG110" s="15"/>
      <c r="LH110" s="15"/>
      <c r="LI110" s="15"/>
      <c r="LJ110" s="15"/>
      <c r="LK110" s="15"/>
      <c r="LL110" s="15"/>
      <c r="LM110" s="15"/>
      <c r="LN110" s="15"/>
      <c r="LO110" s="15"/>
      <c r="LP110" s="15"/>
      <c r="LQ110" s="15"/>
      <c r="LR110" s="15"/>
      <c r="LS110" s="15"/>
      <c r="LT110" s="15"/>
      <c r="LU110" s="15"/>
      <c r="LV110" s="15"/>
      <c r="LW110" s="15"/>
      <c r="LX110" s="15"/>
      <c r="LY110" s="15"/>
      <c r="LZ110" s="15"/>
      <c r="MA110" s="15"/>
      <c r="MB110" s="15"/>
      <c r="MC110" s="15"/>
      <c r="MD110" s="15"/>
      <c r="ME110" s="15"/>
      <c r="MF110" s="15"/>
      <c r="MG110" s="15"/>
      <c r="MH110" s="15"/>
      <c r="MI110" s="15"/>
      <c r="MJ110" s="15"/>
      <c r="MK110" s="15"/>
      <c r="ML110" s="15"/>
      <c r="MM110" s="15"/>
      <c r="MN110" s="15"/>
      <c r="MO110" s="15"/>
      <c r="MP110" s="15"/>
      <c r="MQ110" s="15"/>
      <c r="MR110" s="15"/>
      <c r="MS110" s="15"/>
      <c r="MT110" s="15"/>
      <c r="MU110" s="15"/>
      <c r="MV110" s="15"/>
      <c r="MW110" s="15"/>
      <c r="MX110" s="15"/>
      <c r="MY110" s="15"/>
      <c r="MZ110" s="15"/>
      <c r="NA110" s="15"/>
      <c r="NB110" s="15"/>
      <c r="NC110" s="15"/>
      <c r="ND110" s="15"/>
      <c r="NE110" s="15"/>
      <c r="NF110" s="15"/>
      <c r="NG110" s="15"/>
      <c r="NH110" s="15"/>
      <c r="NI110" s="15"/>
      <c r="NJ110" s="15"/>
      <c r="NK110" s="15"/>
      <c r="NL110" s="15"/>
      <c r="NM110" s="15"/>
      <c r="NN110" s="15"/>
      <c r="NO110" s="15"/>
      <c r="NP110" s="15"/>
      <c r="NQ110" s="15"/>
      <c r="NR110" s="15"/>
      <c r="NS110" s="15"/>
      <c r="NT110" s="15"/>
      <c r="NU110" s="15"/>
      <c r="NV110" s="15"/>
      <c r="NW110" s="15"/>
      <c r="NX110" s="15"/>
      <c r="NY110" s="15"/>
      <c r="NZ110" s="15"/>
      <c r="OA110" s="15"/>
      <c r="OB110" s="15"/>
      <c r="OC110" s="15"/>
      <c r="OD110" s="15"/>
      <c r="OE110" s="15"/>
      <c r="OF110" s="15"/>
      <c r="OG110" s="15"/>
      <c r="OH110" s="15"/>
      <c r="OI110" s="15"/>
      <c r="OJ110" s="15"/>
      <c r="OK110" s="15"/>
      <c r="OL110" s="15"/>
      <c r="OM110" s="15"/>
      <c r="ON110" s="15"/>
      <c r="OO110" s="15"/>
      <c r="OP110" s="15"/>
      <c r="OQ110" s="15"/>
      <c r="OR110" s="15"/>
      <c r="OS110" s="15"/>
      <c r="OT110" s="15"/>
      <c r="OU110" s="15"/>
      <c r="OV110" s="15"/>
      <c r="OW110" s="15"/>
      <c r="OX110" s="15"/>
      <c r="OY110" s="15"/>
      <c r="OZ110" s="15"/>
      <c r="PA110" s="15"/>
      <c r="PB110" s="15"/>
      <c r="PC110" s="15"/>
      <c r="PD110" s="15"/>
      <c r="PE110" s="15"/>
      <c r="PF110" s="15"/>
      <c r="PG110" s="15"/>
      <c r="PH110" s="15"/>
      <c r="PI110" s="15"/>
      <c r="PJ110" s="15"/>
      <c r="PK110" s="15"/>
      <c r="PL110" s="15"/>
      <c r="PM110" s="15"/>
      <c r="PN110" s="15"/>
      <c r="PO110" s="15"/>
      <c r="PP110" s="15"/>
      <c r="PQ110" s="15"/>
      <c r="PR110" s="15"/>
      <c r="PS110" s="15"/>
      <c r="PT110" s="15"/>
      <c r="PU110" s="15"/>
      <c r="PV110" s="15"/>
      <c r="PW110" s="15"/>
      <c r="PX110" s="15"/>
      <c r="PY110" s="15"/>
      <c r="PZ110" s="15"/>
      <c r="QA110" s="15"/>
      <c r="QB110" s="15"/>
      <c r="QC110" s="15"/>
      <c r="QD110" s="15"/>
      <c r="QE110" s="15"/>
      <c r="QF110" s="15"/>
      <c r="QG110" s="15"/>
      <c r="QH110" s="15"/>
      <c r="QI110" s="15"/>
      <c r="QJ110" s="15"/>
      <c r="QK110" s="15"/>
      <c r="QL110" s="15"/>
      <c r="QM110" s="15"/>
      <c r="QN110" s="15"/>
      <c r="QO110" s="15"/>
      <c r="QP110" s="15"/>
      <c r="QQ110" s="15"/>
      <c r="QR110" s="15"/>
      <c r="QS110" s="15"/>
      <c r="QT110" s="15"/>
      <c r="QU110" s="15"/>
      <c r="QV110" s="15"/>
      <c r="QW110" s="15"/>
      <c r="QX110" s="15"/>
      <c r="QY110" s="15"/>
      <c r="QZ110" s="15"/>
      <c r="RA110" s="15"/>
      <c r="RB110" s="15"/>
      <c r="RC110" s="15"/>
      <c r="RD110" s="15"/>
      <c r="RE110" s="15"/>
      <c r="RF110" s="15"/>
      <c r="RG110" s="15"/>
      <c r="RH110" s="15"/>
      <c r="RI110" s="15"/>
      <c r="RJ110" s="15"/>
      <c r="RK110" s="15"/>
      <c r="RL110" s="15"/>
      <c r="RM110" s="15"/>
      <c r="RN110" s="15"/>
      <c r="RO110" s="15"/>
      <c r="RP110" s="15"/>
      <c r="RQ110" s="15"/>
      <c r="RR110" s="15"/>
      <c r="RS110" s="15"/>
      <c r="RT110" s="15"/>
      <c r="RU110" s="15"/>
      <c r="RV110" s="15"/>
      <c r="RW110" s="15"/>
      <c r="RX110" s="15"/>
      <c r="RY110" s="15"/>
      <c r="RZ110" s="15"/>
      <c r="SA110" s="15"/>
      <c r="SB110" s="15"/>
      <c r="SC110" s="15"/>
      <c r="SD110" s="15"/>
      <c r="SE110" s="15"/>
      <c r="SF110" s="15"/>
      <c r="SG110" s="15"/>
      <c r="SH110" s="15"/>
      <c r="SI110" s="15"/>
      <c r="SJ110" s="15"/>
      <c r="SK110" s="15"/>
      <c r="SL110" s="15"/>
      <c r="SM110" s="15"/>
      <c r="SN110" s="15"/>
      <c r="SO110" s="15"/>
      <c r="SP110" s="15"/>
      <c r="SQ110" s="15"/>
      <c r="SR110" s="15"/>
      <c r="SS110" s="15"/>
      <c r="ST110" s="15"/>
      <c r="SU110" s="15"/>
      <c r="SV110" s="15"/>
      <c r="SW110" s="15"/>
      <c r="SX110" s="15"/>
      <c r="SY110" s="15"/>
      <c r="SZ110" s="15"/>
      <c r="TA110" s="15"/>
      <c r="TB110" s="15"/>
      <c r="TC110" s="15"/>
      <c r="TD110" s="15"/>
      <c r="TE110" s="15"/>
      <c r="TF110" s="15"/>
      <c r="TG110" s="15"/>
      <c r="TH110" s="15"/>
      <c r="TI110" s="15"/>
      <c r="TJ110" s="15"/>
      <c r="TK110" s="15"/>
      <c r="TL110" s="15"/>
      <c r="TM110" s="15"/>
      <c r="TN110" s="15"/>
      <c r="TO110" s="15"/>
      <c r="TP110" s="15"/>
      <c r="TQ110" s="15"/>
      <c r="TR110" s="15"/>
      <c r="TS110" s="15"/>
      <c r="TT110" s="15"/>
      <c r="TU110" s="15"/>
      <c r="TV110" s="15"/>
      <c r="TW110" s="15"/>
      <c r="TX110" s="15"/>
      <c r="TY110" s="15"/>
      <c r="TZ110" s="15"/>
      <c r="UA110" s="15"/>
      <c r="UB110" s="15"/>
      <c r="UC110" s="15"/>
      <c r="UD110" s="15"/>
      <c r="UE110" s="15"/>
      <c r="UF110" s="15"/>
      <c r="UG110" s="15"/>
      <c r="UH110" s="15"/>
      <c r="UI110" s="15"/>
      <c r="UJ110" s="15"/>
      <c r="UK110" s="15"/>
      <c r="UL110" s="15"/>
      <c r="UM110" s="15"/>
      <c r="UN110" s="15"/>
      <c r="UO110" s="15"/>
      <c r="UP110" s="15"/>
      <c r="UQ110" s="15"/>
      <c r="UR110" s="15"/>
      <c r="US110" s="15"/>
      <c r="UT110" s="15"/>
      <c r="UU110" s="15"/>
      <c r="UV110" s="15"/>
      <c r="UW110" s="15"/>
      <c r="UX110" s="15"/>
      <c r="UY110" s="15"/>
      <c r="UZ110" s="15"/>
      <c r="VA110" s="15"/>
      <c r="VB110" s="15"/>
      <c r="VC110" s="15"/>
      <c r="VD110" s="15"/>
      <c r="VE110" s="15"/>
      <c r="VF110" s="15"/>
      <c r="VG110" s="15"/>
      <c r="VH110" s="15"/>
      <c r="VI110" s="15"/>
      <c r="VJ110" s="15"/>
      <c r="VK110" s="15"/>
      <c r="VL110" s="15"/>
      <c r="VM110" s="15"/>
      <c r="VN110" s="15"/>
      <c r="VO110" s="15"/>
      <c r="VP110" s="15"/>
      <c r="VQ110" s="15"/>
      <c r="VR110" s="15"/>
      <c r="VS110" s="15"/>
      <c r="VT110" s="15"/>
      <c r="VU110" s="15"/>
      <c r="VV110" s="15"/>
      <c r="VW110" s="15"/>
      <c r="VX110" s="15"/>
      <c r="VY110" s="15"/>
      <c r="VZ110" s="15"/>
      <c r="WA110" s="15"/>
      <c r="WB110" s="15"/>
      <c r="WC110" s="15"/>
      <c r="WD110" s="15"/>
      <c r="WE110" s="15"/>
      <c r="WF110" s="15"/>
      <c r="WG110" s="15"/>
      <c r="WH110" s="15"/>
      <c r="WI110" s="15"/>
      <c r="WJ110" s="15"/>
      <c r="WK110" s="15"/>
      <c r="WL110" s="15"/>
      <c r="WM110" s="15"/>
      <c r="WN110" s="15"/>
      <c r="WO110" s="15"/>
      <c r="WP110" s="15"/>
      <c r="WQ110" s="15"/>
      <c r="WR110" s="15"/>
      <c r="WS110" s="15"/>
      <c r="WT110" s="15"/>
      <c r="WU110" s="15"/>
      <c r="WV110" s="15"/>
      <c r="WW110" s="15"/>
      <c r="WX110" s="15"/>
      <c r="WY110" s="15"/>
      <c r="WZ110" s="15"/>
      <c r="XA110" s="15"/>
      <c r="XB110" s="15"/>
      <c r="XC110" s="15"/>
      <c r="XD110" s="15"/>
      <c r="XE110" s="15"/>
      <c r="XF110" s="15"/>
      <c r="XG110" s="15"/>
      <c r="XH110" s="15"/>
      <c r="XI110" s="15"/>
      <c r="XJ110" s="15"/>
      <c r="XK110" s="15"/>
      <c r="XL110" s="15"/>
      <c r="XM110" s="15"/>
      <c r="XN110" s="15"/>
      <c r="XO110" s="15"/>
      <c r="XP110" s="15"/>
      <c r="XQ110" s="15"/>
      <c r="XR110" s="15"/>
      <c r="XS110" s="15"/>
      <c r="XT110" s="15"/>
      <c r="XU110" s="15"/>
      <c r="XV110" s="15"/>
      <c r="XW110" s="15"/>
      <c r="XX110" s="15"/>
      <c r="XY110" s="15"/>
      <c r="XZ110" s="15"/>
      <c r="YA110" s="15"/>
      <c r="YB110" s="15"/>
      <c r="YC110" s="15"/>
      <c r="YD110" s="15"/>
      <c r="YE110" s="15"/>
      <c r="YF110" s="15"/>
      <c r="YG110" s="15"/>
      <c r="YH110" s="15"/>
      <c r="YI110" s="15"/>
      <c r="YJ110" s="15"/>
      <c r="YK110" s="15"/>
      <c r="YL110" s="15"/>
      <c r="YM110" s="15"/>
      <c r="YN110" s="15"/>
      <c r="YO110" s="15"/>
      <c r="YP110" s="15"/>
      <c r="YQ110" s="15"/>
      <c r="YR110" s="15"/>
      <c r="YS110" s="15"/>
      <c r="YT110" s="15"/>
      <c r="YU110" s="15"/>
      <c r="YV110" s="15"/>
      <c r="YW110" s="15"/>
      <c r="YX110" s="15"/>
      <c r="YY110" s="15"/>
      <c r="YZ110" s="15"/>
      <c r="ZA110" s="15"/>
      <c r="ZB110" s="15"/>
      <c r="ZC110" s="15"/>
      <c r="ZD110" s="15"/>
      <c r="ZE110" s="15"/>
      <c r="ZF110" s="15"/>
      <c r="ZG110" s="15"/>
      <c r="ZH110" s="15"/>
      <c r="ZI110" s="15"/>
      <c r="ZJ110" s="15"/>
      <c r="ZK110" s="15"/>
      <c r="ZL110" s="15"/>
      <c r="ZM110" s="15"/>
      <c r="ZN110" s="15"/>
      <c r="ZO110" s="15"/>
      <c r="ZP110" s="15"/>
      <c r="ZQ110" s="15"/>
      <c r="ZR110" s="15"/>
      <c r="ZS110" s="15"/>
      <c r="ZT110" s="15"/>
      <c r="ZU110" s="15"/>
      <c r="ZV110" s="15"/>
      <c r="ZW110" s="15"/>
      <c r="ZX110" s="15"/>
      <c r="ZY110" s="15"/>
      <c r="ZZ110" s="15"/>
      <c r="AAA110" s="15"/>
      <c r="AAB110" s="15"/>
      <c r="AAC110" s="15"/>
      <c r="AAD110" s="15"/>
      <c r="AAE110" s="15"/>
      <c r="AAF110" s="15"/>
      <c r="AAG110" s="15"/>
      <c r="AAH110" s="15"/>
      <c r="AAI110" s="15"/>
      <c r="AAJ110" s="15"/>
      <c r="AAK110" s="15"/>
      <c r="AAL110" s="15"/>
      <c r="AAM110" s="15"/>
      <c r="AAN110" s="15"/>
      <c r="AAO110" s="15"/>
      <c r="AAP110" s="15"/>
      <c r="AAQ110" s="15"/>
      <c r="AAR110" s="15"/>
      <c r="AAS110" s="15"/>
      <c r="AAT110" s="15"/>
      <c r="AAU110" s="15"/>
      <c r="AAV110" s="15"/>
      <c r="AAW110" s="15"/>
      <c r="AAX110" s="15"/>
      <c r="AAY110" s="15"/>
      <c r="AAZ110" s="15"/>
      <c r="ABA110" s="15"/>
      <c r="ABB110" s="15"/>
      <c r="ABC110" s="15"/>
      <c r="ABD110" s="15"/>
      <c r="ABE110" s="15"/>
      <c r="ABF110" s="15"/>
      <c r="ABG110" s="15"/>
      <c r="ABH110" s="15"/>
      <c r="ABI110" s="15"/>
      <c r="ABJ110" s="15"/>
      <c r="ABK110" s="15"/>
      <c r="ABL110" s="15"/>
      <c r="ABM110" s="15"/>
      <c r="ABN110" s="15"/>
      <c r="ABO110" s="15"/>
      <c r="ABP110" s="15"/>
      <c r="ABQ110" s="15"/>
      <c r="ABR110" s="15"/>
      <c r="ABS110" s="15"/>
      <c r="ABT110" s="15"/>
      <c r="ABU110" s="15"/>
      <c r="ABV110" s="15"/>
      <c r="ABW110" s="15"/>
      <c r="ABX110" s="15"/>
      <c r="ABY110" s="15"/>
      <c r="ABZ110" s="15"/>
      <c r="ACA110" s="15"/>
      <c r="ACB110" s="15"/>
      <c r="ACC110" s="15"/>
      <c r="ACD110" s="15"/>
      <c r="ACE110" s="15"/>
      <c r="ACF110" s="15"/>
      <c r="ACG110" s="15"/>
      <c r="ACH110" s="15"/>
      <c r="ACI110" s="15"/>
      <c r="ACJ110" s="15"/>
      <c r="ACK110" s="15"/>
      <c r="ACL110" s="15"/>
      <c r="ACM110" s="15"/>
      <c r="ACN110" s="15"/>
    </row>
    <row r="111" spans="1:768" x14ac:dyDescent="0.2">
      <c r="C111" s="15" t="s">
        <v>776</v>
      </c>
      <c r="D111" s="15" t="s">
        <v>777</v>
      </c>
      <c r="E111" s="43">
        <f>IFERROR(VLOOKUP($C111,'3. 2024_2025 Adds PIVOT'!$I$111:$K$118,3,FALSE),0)</f>
        <v>1851.0299999999993</v>
      </c>
      <c r="F111" s="43">
        <v>0</v>
      </c>
      <c r="G111" s="43">
        <f t="shared" si="25"/>
        <v>1851.0299999999993</v>
      </c>
      <c r="H111" s="178" t="s">
        <v>531</v>
      </c>
      <c r="I111" s="23">
        <f>VLOOKUP($H111,'6. PP Depr Rate'!$F$6:$I$175,4,FALSE)</f>
        <v>2.9100000000000001E-2</v>
      </c>
      <c r="J111" s="43">
        <f t="shared" si="26"/>
        <v>54</v>
      </c>
      <c r="L111" s="15" t="str">
        <f>IFERROR(VLOOKUP(C111,'Projects FERCs'!$A$8:$D$291,4,FALSE),0)</f>
        <v>G378</v>
      </c>
    </row>
    <row r="112" spans="1:768" x14ac:dyDescent="0.2">
      <c r="C112" s="15" t="s">
        <v>981</v>
      </c>
      <c r="D112" s="15" t="s">
        <v>982</v>
      </c>
      <c r="E112" s="37">
        <f>IFERROR(VLOOKUP($C112,'3. 2024_2025 Adds PIVOT'!$I$111:$K$118,3,FALSE),0)</f>
        <v>53969.69</v>
      </c>
      <c r="F112" s="37">
        <f>IFERROR(VLOOKUP(C112,'7. Delayed Unitization'!$F$4:$G$29,2,FALSE),0)</f>
        <v>0</v>
      </c>
      <c r="G112" s="37">
        <f t="shared" si="25"/>
        <v>53969.69</v>
      </c>
      <c r="H112" s="178" t="s">
        <v>531</v>
      </c>
      <c r="I112" s="23">
        <f>VLOOKUP($H112,'6. PP Depr Rate'!$F$6:$I$175,4,FALSE)</f>
        <v>2.9100000000000001E-2</v>
      </c>
      <c r="J112" s="37">
        <f t="shared" si="26"/>
        <v>1571</v>
      </c>
      <c r="L112" s="15" t="str">
        <f>IFERROR(VLOOKUP(C112,'Projects FERCs'!$A$8:$D$291,4,FALSE),0)</f>
        <v>G385</v>
      </c>
    </row>
    <row r="113" spans="1:768" x14ac:dyDescent="0.2">
      <c r="C113" s="15" t="s">
        <v>1083</v>
      </c>
      <c r="D113" s="15" t="s">
        <v>1084</v>
      </c>
      <c r="E113" s="37">
        <f>IFERROR(VLOOKUP($C113,'3. 2024_2025 Adds PIVOT'!$I$111:$K$118,3,FALSE),0)</f>
        <v>-1584.4900000000007</v>
      </c>
      <c r="F113" s="37">
        <f>IFERROR(VLOOKUP(C113,'7. Delayed Unitization'!$F$4:$G$29,2,FALSE),0)</f>
        <v>0</v>
      </c>
      <c r="G113" s="37">
        <f t="shared" si="25"/>
        <v>-1584.4900000000007</v>
      </c>
      <c r="H113" s="178" t="s">
        <v>531</v>
      </c>
      <c r="I113" s="23">
        <f>VLOOKUP($H113,'6. PP Depr Rate'!$F$6:$I$175,4,FALSE)</f>
        <v>2.9100000000000001E-2</v>
      </c>
      <c r="J113" s="37">
        <f t="shared" si="26"/>
        <v>-46</v>
      </c>
      <c r="L113" s="15" t="str">
        <f>IFERROR(VLOOKUP(C113,'Projects FERCs'!$A$8:$D$291,4,FALSE),0)</f>
        <v>G385</v>
      </c>
    </row>
    <row r="114" spans="1:768" x14ac:dyDescent="0.2">
      <c r="C114" s="15" t="s">
        <v>798</v>
      </c>
      <c r="D114" s="15" t="s">
        <v>799</v>
      </c>
      <c r="E114" s="37">
        <f>IFERROR(VLOOKUP($C114,'3. 2024_2025 Adds PIVOT'!$I$111:$K$118,3,FALSE),0)</f>
        <v>3708.86</v>
      </c>
      <c r="F114" s="37">
        <f>IFERROR(VLOOKUP(C114,'7. Delayed Unitization'!$F$4:$G$29,2,FALSE),0)</f>
        <v>0</v>
      </c>
      <c r="G114" s="37">
        <f t="shared" si="25"/>
        <v>3708.86</v>
      </c>
      <c r="H114" s="178" t="s">
        <v>531</v>
      </c>
      <c r="I114" s="23">
        <f>VLOOKUP($H114,'6. PP Depr Rate'!$F$6:$I$175,4,FALSE)</f>
        <v>2.9100000000000001E-2</v>
      </c>
      <c r="J114" s="37">
        <f t="shared" si="26"/>
        <v>108</v>
      </c>
      <c r="L114" s="15" t="str">
        <f>IFERROR(VLOOKUP(C114,'Projects FERCs'!$A$8:$D$291,4,FALSE),0)</f>
        <v>G385</v>
      </c>
    </row>
    <row r="115" spans="1:768" x14ac:dyDescent="0.2">
      <c r="C115" s="15" t="s">
        <v>881</v>
      </c>
      <c r="D115" s="15" t="s">
        <v>882</v>
      </c>
      <c r="E115" s="37">
        <f>IFERROR(VLOOKUP($C115,'3. 2024_2025 Adds PIVOT'!$I$111:$K$118,3,FALSE),0)</f>
        <v>894.7</v>
      </c>
      <c r="F115" s="37">
        <f>IFERROR(VLOOKUP(C115,'7. Delayed Unitization'!$F$4:$G$29,2,FALSE),0)</f>
        <v>0</v>
      </c>
      <c r="G115" s="37">
        <f t="shared" si="25"/>
        <v>894.7</v>
      </c>
      <c r="H115" s="178" t="s">
        <v>531</v>
      </c>
      <c r="I115" s="23">
        <f>VLOOKUP($H115,'6. PP Depr Rate'!$F$6:$I$175,4,FALSE)</f>
        <v>2.9100000000000001E-2</v>
      </c>
      <c r="J115" s="37">
        <f t="shared" si="26"/>
        <v>26</v>
      </c>
      <c r="L115" s="15" t="str">
        <f>IFERROR(VLOOKUP(C115,'Projects FERCs'!$A$8:$D$291,4,FALSE),0)</f>
        <v>G385</v>
      </c>
    </row>
    <row r="116" spans="1:768" x14ac:dyDescent="0.2">
      <c r="C116" s="15" t="s">
        <v>1155</v>
      </c>
      <c r="D116" s="15" t="s">
        <v>1156</v>
      </c>
      <c r="E116" s="37">
        <f>IFERROR(VLOOKUP($C116,'3. 2024_2025 Adds PIVOT'!$I$111:$K$118,3,FALSE),0)</f>
        <v>6140.6</v>
      </c>
      <c r="F116" s="37">
        <f>IFERROR(VLOOKUP(C116,'7. Delayed Unitization'!$F$4:$G$29,2,FALSE),0)</f>
        <v>0</v>
      </c>
      <c r="G116" s="37">
        <f t="shared" si="25"/>
        <v>6140.6</v>
      </c>
      <c r="H116" s="178" t="s">
        <v>531</v>
      </c>
      <c r="I116" s="23">
        <f>VLOOKUP($H116,'6. PP Depr Rate'!$F$6:$I$175,4,FALSE)</f>
        <v>2.9100000000000001E-2</v>
      </c>
      <c r="J116" s="37">
        <f t="shared" si="26"/>
        <v>179</v>
      </c>
    </row>
    <row r="117" spans="1:768" x14ac:dyDescent="0.2">
      <c r="C117" s="15" t="s">
        <v>1225</v>
      </c>
      <c r="D117" s="15" t="s">
        <v>1226</v>
      </c>
      <c r="E117" s="37">
        <f>IFERROR(VLOOKUP($C117,'3. 2024_2025 Adds PIVOT'!$I$111:$K$118,3,FALSE),0)</f>
        <v>4072.59</v>
      </c>
      <c r="F117" s="37">
        <f>IFERROR(VLOOKUP(C117,'7. Delayed Unitization'!$F$4:$G$29,2,FALSE),0)</f>
        <v>0</v>
      </c>
      <c r="G117" s="37">
        <f t="shared" si="25"/>
        <v>4072.59</v>
      </c>
      <c r="H117" s="178" t="s">
        <v>531</v>
      </c>
      <c r="I117" s="23">
        <f>VLOOKUP($H117,'6. PP Depr Rate'!$F$6:$I$175,4,FALSE)</f>
        <v>2.9100000000000001E-2</v>
      </c>
      <c r="J117" s="37">
        <f t="shared" si="26"/>
        <v>119</v>
      </c>
    </row>
    <row r="118" spans="1:768" x14ac:dyDescent="0.2">
      <c r="A118" s="21" t="s">
        <v>1703</v>
      </c>
      <c r="B118" s="425" t="str">
        <f>LEFT(A118,3)</f>
        <v>385</v>
      </c>
      <c r="C118" s="22"/>
      <c r="D118" s="22"/>
      <c r="E118" s="42">
        <f>SUM(E110:E117)</f>
        <v>74555.520000000004</v>
      </c>
      <c r="F118" s="42">
        <f t="shared" ref="F118:J118" si="27">SUM(F110:F117)</f>
        <v>0</v>
      </c>
      <c r="G118" s="42">
        <f t="shared" si="27"/>
        <v>74555.520000000004</v>
      </c>
      <c r="H118" s="42"/>
      <c r="I118" s="42"/>
      <c r="J118" s="42">
        <f t="shared" si="27"/>
        <v>2171</v>
      </c>
      <c r="K118" s="182"/>
    </row>
    <row r="119" spans="1:768" x14ac:dyDescent="0.2">
      <c r="A119" s="14" t="s">
        <v>2012</v>
      </c>
      <c r="C119" s="15" t="s">
        <v>883</v>
      </c>
      <c r="D119" s="15" t="s">
        <v>884</v>
      </c>
      <c r="E119" s="43">
        <f>IFERROR(VLOOKUP($C119,'3. 2024_2025 Adds PIVOT'!$I$120:$K$120,3,FALSE),0)</f>
        <v>-369.6</v>
      </c>
      <c r="F119" s="43">
        <f>IFERROR(VLOOKUP(C119,'7. Delayed Unitization'!$F$4:$G$29,2,FALSE),0)</f>
        <v>0</v>
      </c>
      <c r="G119" s="43">
        <f>E119-F119</f>
        <v>-369.6</v>
      </c>
      <c r="H119" s="178" t="s">
        <v>534</v>
      </c>
      <c r="I119" s="23">
        <f>VLOOKUP($H119,'6. PP Depr Rate'!$F$6:$I$175,4,FALSE)</f>
        <v>3.0200000000000001E-2</v>
      </c>
      <c r="J119" s="43">
        <f>ROUND(G119*I119, 0)</f>
        <v>-11</v>
      </c>
      <c r="L119" s="15" t="str">
        <f>IFERROR(VLOOKUP(C119,'Projects FERCs'!$A$8:$D$291,4,FALSE),0)</f>
        <v>G387</v>
      </c>
    </row>
    <row r="120" spans="1:768" x14ac:dyDescent="0.2">
      <c r="A120" s="21" t="s">
        <v>2633</v>
      </c>
      <c r="B120" s="425" t="str">
        <f>LEFT(A120,3)</f>
        <v>387</v>
      </c>
      <c r="C120" s="22"/>
      <c r="D120" s="22"/>
      <c r="E120" s="42">
        <f>SUM(E119:E119)</f>
        <v>-369.6</v>
      </c>
      <c r="F120" s="42">
        <f t="shared" ref="F120:J120" si="28">SUM(F119:F119)</f>
        <v>0</v>
      </c>
      <c r="G120" s="42">
        <f t="shared" si="28"/>
        <v>-369.6</v>
      </c>
      <c r="H120" s="42"/>
      <c r="I120" s="42"/>
      <c r="J120" s="42">
        <f t="shared" si="28"/>
        <v>-11</v>
      </c>
      <c r="K120" s="182"/>
    </row>
    <row r="121" spans="1:768" hidden="1" x14ac:dyDescent="0.2">
      <c r="A121" s="14" t="s">
        <v>2631</v>
      </c>
      <c r="C121" s="15" t="s">
        <v>2626</v>
      </c>
      <c r="D121" s="15" t="s">
        <v>2630</v>
      </c>
      <c r="E121" s="37">
        <f>IFERROR(VLOOKUP($C121,'3. 2024_2025 Adds PIVOT'!#REF!,3,FALSE),0)</f>
        <v>0</v>
      </c>
      <c r="F121" s="37">
        <f>IFERROR(VLOOKUP(C121,'7. Delayed Unitization'!$F$4:$G$29,2,FALSE),0)</f>
        <v>0</v>
      </c>
      <c r="G121" s="37">
        <f>E121-F121</f>
        <v>0</v>
      </c>
      <c r="H121" s="178" t="s">
        <v>2634</v>
      </c>
      <c r="I121" s="23">
        <v>0</v>
      </c>
      <c r="J121" s="37">
        <v>0</v>
      </c>
    </row>
    <row r="122" spans="1:768" hidden="1" x14ac:dyDescent="0.2">
      <c r="A122" s="21" t="s">
        <v>2632</v>
      </c>
      <c r="B122" s="425" t="str">
        <f>LEFT(A122,3)</f>
        <v>389</v>
      </c>
      <c r="C122" s="22"/>
      <c r="D122" s="22"/>
      <c r="E122" s="42">
        <f>E121</f>
        <v>0</v>
      </c>
      <c r="F122" s="42">
        <f t="shared" ref="F122:J122" si="29">F121</f>
        <v>0</v>
      </c>
      <c r="G122" s="42">
        <f t="shared" si="29"/>
        <v>0</v>
      </c>
      <c r="H122" s="42"/>
      <c r="I122" s="42"/>
      <c r="J122" s="42">
        <f t="shared" si="29"/>
        <v>0</v>
      </c>
      <c r="K122" s="182"/>
    </row>
    <row r="123" spans="1:768" s="22" customFormat="1" x14ac:dyDescent="0.2">
      <c r="A123" s="14" t="s">
        <v>1697</v>
      </c>
      <c r="B123" s="422"/>
      <c r="C123" s="15" t="s">
        <v>1023</v>
      </c>
      <c r="D123" s="15" t="s">
        <v>1024</v>
      </c>
      <c r="E123" s="37">
        <f>IFERROR(VLOOKUP($C123,'3. 2024_2025 Adds PIVOT'!$I$122:$K$127,3,FALSE),0)</f>
        <v>173150.1500000041</v>
      </c>
      <c r="F123" s="37">
        <f>IFERROR(VLOOKUP(C123,'7. Delayed Unitization'!$F$4:$G$29,2,FALSE),0)</f>
        <v>0</v>
      </c>
      <c r="G123" s="37">
        <f t="shared" ref="G123:G128" si="30">E123-F123</f>
        <v>173150.1500000041</v>
      </c>
      <c r="H123" s="175" t="s">
        <v>2017</v>
      </c>
      <c r="I123" s="23">
        <f>VLOOKUP($H123,'6. PP Depr Rate'!$F$6:$I$175,4,FALSE)</f>
        <v>3.4000000000000002E-2</v>
      </c>
      <c r="J123" s="37">
        <f t="shared" ref="J123:J128" si="31">ROUND(G123*I123, 0)</f>
        <v>5887</v>
      </c>
      <c r="K123" s="181"/>
      <c r="L123" s="15" t="str">
        <f>IFERROR(VLOOKUP(C123,'Projects FERCs'!$A$8:$D$291,4,FALSE),0)</f>
        <v>G390</v>
      </c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5"/>
      <c r="BW123" s="15"/>
      <c r="BX123" s="15"/>
      <c r="BY123" s="15"/>
      <c r="BZ123" s="15"/>
      <c r="CA123" s="15"/>
      <c r="CB123" s="15"/>
      <c r="CC123" s="15"/>
      <c r="CD123" s="15"/>
      <c r="CE123" s="15"/>
      <c r="CF123" s="15"/>
      <c r="CG123" s="15"/>
      <c r="CH123" s="15"/>
      <c r="CI123" s="15"/>
      <c r="CJ123" s="15"/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/>
      <c r="DD123" s="15"/>
      <c r="DE123" s="15"/>
      <c r="DF123" s="15"/>
      <c r="DG123" s="15"/>
      <c r="DH123" s="15"/>
      <c r="DI123" s="15"/>
      <c r="DJ123" s="15"/>
      <c r="DK123" s="15"/>
      <c r="DL123" s="15"/>
      <c r="DM123" s="15"/>
      <c r="DN123" s="15"/>
      <c r="DO123" s="15"/>
      <c r="DP123" s="15"/>
      <c r="DQ123" s="15"/>
      <c r="DR123" s="15"/>
      <c r="DS123" s="15"/>
      <c r="DT123" s="15"/>
      <c r="DU123" s="15"/>
      <c r="DV123" s="15"/>
      <c r="DW123" s="15"/>
      <c r="DX123" s="15"/>
      <c r="DY123" s="15"/>
      <c r="DZ123" s="15"/>
      <c r="EA123" s="15"/>
      <c r="EB123" s="15"/>
      <c r="EC123" s="15"/>
      <c r="ED123" s="15"/>
      <c r="EE123" s="15"/>
      <c r="EF123" s="15"/>
      <c r="EG123" s="15"/>
      <c r="EH123" s="15"/>
      <c r="EI123" s="15"/>
      <c r="EJ123" s="15"/>
      <c r="EK123" s="15"/>
      <c r="EL123" s="15"/>
      <c r="EM123" s="15"/>
      <c r="EN123" s="15"/>
      <c r="EO123" s="15"/>
      <c r="EP123" s="15"/>
      <c r="EQ123" s="15"/>
      <c r="ER123" s="15"/>
      <c r="ES123" s="15"/>
      <c r="ET123" s="15"/>
      <c r="EU123" s="15"/>
      <c r="EV123" s="15"/>
      <c r="EW123" s="15"/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/>
      <c r="GJ123" s="15"/>
      <c r="GK123" s="15"/>
      <c r="GL123" s="15"/>
      <c r="GM123" s="15"/>
      <c r="GN123" s="15"/>
      <c r="GO123" s="15"/>
      <c r="GP123" s="15"/>
      <c r="GQ123" s="15"/>
      <c r="GR123" s="15"/>
      <c r="GS123" s="15"/>
      <c r="GT123" s="15"/>
      <c r="GU123" s="15"/>
      <c r="GV123" s="15"/>
      <c r="GW123" s="15"/>
      <c r="GX123" s="15"/>
      <c r="GY123" s="15"/>
      <c r="GZ123" s="15"/>
      <c r="HA123" s="15"/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  <c r="HM123" s="15"/>
      <c r="HN123" s="15"/>
      <c r="HO123" s="15"/>
      <c r="HP123" s="15"/>
      <c r="HQ123" s="15"/>
      <c r="HR123" s="15"/>
      <c r="HS123" s="15"/>
      <c r="HT123" s="15"/>
      <c r="HU123" s="15"/>
      <c r="HV123" s="15"/>
      <c r="HW123" s="15"/>
      <c r="HX123" s="15"/>
      <c r="HY123" s="15"/>
      <c r="HZ123" s="15"/>
      <c r="IA123" s="15"/>
      <c r="IB123" s="15"/>
      <c r="IC123" s="15"/>
      <c r="ID123" s="15"/>
      <c r="IE123" s="15"/>
      <c r="IF123" s="15"/>
      <c r="IG123" s="15"/>
      <c r="IH123" s="15"/>
      <c r="II123" s="15"/>
      <c r="IJ123" s="15"/>
      <c r="IK123" s="15"/>
      <c r="IL123" s="15"/>
      <c r="IM123" s="15"/>
      <c r="IN123" s="15"/>
      <c r="IO123" s="15"/>
      <c r="IP123" s="15"/>
      <c r="IQ123" s="15"/>
      <c r="IR123" s="15"/>
      <c r="IS123" s="15"/>
      <c r="IT123" s="15"/>
      <c r="IU123" s="15"/>
      <c r="IV123" s="15"/>
      <c r="IW123" s="15"/>
      <c r="IX123" s="15"/>
      <c r="IY123" s="15"/>
      <c r="IZ123" s="15"/>
      <c r="JA123" s="15"/>
      <c r="JB123" s="15"/>
      <c r="JC123" s="15"/>
      <c r="JD123" s="15"/>
      <c r="JE123" s="15"/>
      <c r="JF123" s="15"/>
      <c r="JG123" s="15"/>
      <c r="JH123" s="15"/>
      <c r="JI123" s="15"/>
      <c r="JJ123" s="15"/>
      <c r="JK123" s="15"/>
      <c r="JL123" s="15"/>
      <c r="JM123" s="15"/>
      <c r="JN123" s="15"/>
      <c r="JO123" s="15"/>
      <c r="JP123" s="15"/>
      <c r="JQ123" s="15"/>
      <c r="JR123" s="15"/>
      <c r="JS123" s="15"/>
      <c r="JT123" s="15"/>
      <c r="JU123" s="15"/>
      <c r="JV123" s="15"/>
      <c r="JW123" s="15"/>
      <c r="JX123" s="15"/>
      <c r="JY123" s="15"/>
      <c r="JZ123" s="15"/>
      <c r="KA123" s="15"/>
      <c r="KB123" s="15"/>
      <c r="KC123" s="15"/>
      <c r="KD123" s="15"/>
      <c r="KE123" s="15"/>
      <c r="KF123" s="15"/>
      <c r="KG123" s="15"/>
      <c r="KH123" s="15"/>
      <c r="KI123" s="15"/>
      <c r="KJ123" s="15"/>
      <c r="KK123" s="15"/>
      <c r="KL123" s="15"/>
      <c r="KM123" s="15"/>
      <c r="KN123" s="15"/>
      <c r="KO123" s="15"/>
      <c r="KP123" s="15"/>
      <c r="KQ123" s="15"/>
      <c r="KR123" s="15"/>
      <c r="KS123" s="15"/>
      <c r="KT123" s="15"/>
      <c r="KU123" s="15"/>
      <c r="KV123" s="15"/>
      <c r="KW123" s="15"/>
      <c r="KX123" s="15"/>
      <c r="KY123" s="15"/>
      <c r="KZ123" s="15"/>
      <c r="LA123" s="15"/>
      <c r="LB123" s="15"/>
      <c r="LC123" s="15"/>
      <c r="LD123" s="15"/>
      <c r="LE123" s="15"/>
      <c r="LF123" s="15"/>
      <c r="LG123" s="15"/>
      <c r="LH123" s="15"/>
      <c r="LI123" s="15"/>
      <c r="LJ123" s="15"/>
      <c r="LK123" s="15"/>
      <c r="LL123" s="15"/>
      <c r="LM123" s="15"/>
      <c r="LN123" s="15"/>
      <c r="LO123" s="15"/>
      <c r="LP123" s="15"/>
      <c r="LQ123" s="15"/>
      <c r="LR123" s="15"/>
      <c r="LS123" s="15"/>
      <c r="LT123" s="15"/>
      <c r="LU123" s="15"/>
      <c r="LV123" s="15"/>
      <c r="LW123" s="15"/>
      <c r="LX123" s="15"/>
      <c r="LY123" s="15"/>
      <c r="LZ123" s="15"/>
      <c r="MA123" s="15"/>
      <c r="MB123" s="15"/>
      <c r="MC123" s="15"/>
      <c r="MD123" s="15"/>
      <c r="ME123" s="15"/>
      <c r="MF123" s="15"/>
      <c r="MG123" s="15"/>
      <c r="MH123" s="15"/>
      <c r="MI123" s="15"/>
      <c r="MJ123" s="15"/>
      <c r="MK123" s="15"/>
      <c r="ML123" s="15"/>
      <c r="MM123" s="15"/>
      <c r="MN123" s="15"/>
      <c r="MO123" s="15"/>
      <c r="MP123" s="15"/>
      <c r="MQ123" s="15"/>
      <c r="MR123" s="15"/>
      <c r="MS123" s="15"/>
      <c r="MT123" s="15"/>
      <c r="MU123" s="15"/>
      <c r="MV123" s="15"/>
      <c r="MW123" s="15"/>
      <c r="MX123" s="15"/>
      <c r="MY123" s="15"/>
      <c r="MZ123" s="15"/>
      <c r="NA123" s="15"/>
      <c r="NB123" s="15"/>
      <c r="NC123" s="15"/>
      <c r="ND123" s="15"/>
      <c r="NE123" s="15"/>
      <c r="NF123" s="15"/>
      <c r="NG123" s="15"/>
      <c r="NH123" s="15"/>
      <c r="NI123" s="15"/>
      <c r="NJ123" s="15"/>
      <c r="NK123" s="15"/>
      <c r="NL123" s="15"/>
      <c r="NM123" s="15"/>
      <c r="NN123" s="15"/>
      <c r="NO123" s="15"/>
      <c r="NP123" s="15"/>
      <c r="NQ123" s="15"/>
      <c r="NR123" s="15"/>
      <c r="NS123" s="15"/>
      <c r="NT123" s="15"/>
      <c r="NU123" s="15"/>
      <c r="NV123" s="15"/>
      <c r="NW123" s="15"/>
      <c r="NX123" s="15"/>
      <c r="NY123" s="15"/>
      <c r="NZ123" s="15"/>
      <c r="OA123" s="15"/>
      <c r="OB123" s="15"/>
      <c r="OC123" s="15"/>
      <c r="OD123" s="15"/>
      <c r="OE123" s="15"/>
      <c r="OF123" s="15"/>
      <c r="OG123" s="15"/>
      <c r="OH123" s="15"/>
      <c r="OI123" s="15"/>
      <c r="OJ123" s="15"/>
      <c r="OK123" s="15"/>
      <c r="OL123" s="15"/>
      <c r="OM123" s="15"/>
      <c r="ON123" s="15"/>
      <c r="OO123" s="15"/>
      <c r="OP123" s="15"/>
      <c r="OQ123" s="15"/>
      <c r="OR123" s="15"/>
      <c r="OS123" s="15"/>
      <c r="OT123" s="15"/>
      <c r="OU123" s="15"/>
      <c r="OV123" s="15"/>
      <c r="OW123" s="15"/>
      <c r="OX123" s="15"/>
      <c r="OY123" s="15"/>
      <c r="OZ123" s="15"/>
      <c r="PA123" s="15"/>
      <c r="PB123" s="15"/>
      <c r="PC123" s="15"/>
      <c r="PD123" s="15"/>
      <c r="PE123" s="15"/>
      <c r="PF123" s="15"/>
      <c r="PG123" s="15"/>
      <c r="PH123" s="15"/>
      <c r="PI123" s="15"/>
      <c r="PJ123" s="15"/>
      <c r="PK123" s="15"/>
      <c r="PL123" s="15"/>
      <c r="PM123" s="15"/>
      <c r="PN123" s="15"/>
      <c r="PO123" s="15"/>
      <c r="PP123" s="15"/>
      <c r="PQ123" s="15"/>
      <c r="PR123" s="15"/>
      <c r="PS123" s="15"/>
      <c r="PT123" s="15"/>
      <c r="PU123" s="15"/>
      <c r="PV123" s="15"/>
      <c r="PW123" s="15"/>
      <c r="PX123" s="15"/>
      <c r="PY123" s="15"/>
      <c r="PZ123" s="15"/>
      <c r="QA123" s="15"/>
      <c r="QB123" s="15"/>
      <c r="QC123" s="15"/>
      <c r="QD123" s="15"/>
      <c r="QE123" s="15"/>
      <c r="QF123" s="15"/>
      <c r="QG123" s="15"/>
      <c r="QH123" s="15"/>
      <c r="QI123" s="15"/>
      <c r="QJ123" s="15"/>
      <c r="QK123" s="15"/>
      <c r="QL123" s="15"/>
      <c r="QM123" s="15"/>
      <c r="QN123" s="15"/>
      <c r="QO123" s="15"/>
      <c r="QP123" s="15"/>
      <c r="QQ123" s="15"/>
      <c r="QR123" s="15"/>
      <c r="QS123" s="15"/>
      <c r="QT123" s="15"/>
      <c r="QU123" s="15"/>
      <c r="QV123" s="15"/>
      <c r="QW123" s="15"/>
      <c r="QX123" s="15"/>
      <c r="QY123" s="15"/>
      <c r="QZ123" s="15"/>
      <c r="RA123" s="15"/>
      <c r="RB123" s="15"/>
      <c r="RC123" s="15"/>
      <c r="RD123" s="15"/>
      <c r="RE123" s="15"/>
      <c r="RF123" s="15"/>
      <c r="RG123" s="15"/>
      <c r="RH123" s="15"/>
      <c r="RI123" s="15"/>
      <c r="RJ123" s="15"/>
      <c r="RK123" s="15"/>
      <c r="RL123" s="15"/>
      <c r="RM123" s="15"/>
      <c r="RN123" s="15"/>
      <c r="RO123" s="15"/>
      <c r="RP123" s="15"/>
      <c r="RQ123" s="15"/>
      <c r="RR123" s="15"/>
      <c r="RS123" s="15"/>
      <c r="RT123" s="15"/>
      <c r="RU123" s="15"/>
      <c r="RV123" s="15"/>
      <c r="RW123" s="15"/>
      <c r="RX123" s="15"/>
      <c r="RY123" s="15"/>
      <c r="RZ123" s="15"/>
      <c r="SA123" s="15"/>
      <c r="SB123" s="15"/>
      <c r="SC123" s="15"/>
      <c r="SD123" s="15"/>
      <c r="SE123" s="15"/>
      <c r="SF123" s="15"/>
      <c r="SG123" s="15"/>
      <c r="SH123" s="15"/>
      <c r="SI123" s="15"/>
      <c r="SJ123" s="15"/>
      <c r="SK123" s="15"/>
      <c r="SL123" s="15"/>
      <c r="SM123" s="15"/>
      <c r="SN123" s="15"/>
      <c r="SO123" s="15"/>
      <c r="SP123" s="15"/>
      <c r="SQ123" s="15"/>
      <c r="SR123" s="15"/>
      <c r="SS123" s="15"/>
      <c r="ST123" s="15"/>
      <c r="SU123" s="15"/>
      <c r="SV123" s="15"/>
      <c r="SW123" s="15"/>
      <c r="SX123" s="15"/>
      <c r="SY123" s="15"/>
      <c r="SZ123" s="15"/>
      <c r="TA123" s="15"/>
      <c r="TB123" s="15"/>
      <c r="TC123" s="15"/>
      <c r="TD123" s="15"/>
      <c r="TE123" s="15"/>
      <c r="TF123" s="15"/>
      <c r="TG123" s="15"/>
      <c r="TH123" s="15"/>
      <c r="TI123" s="15"/>
      <c r="TJ123" s="15"/>
      <c r="TK123" s="15"/>
      <c r="TL123" s="15"/>
      <c r="TM123" s="15"/>
      <c r="TN123" s="15"/>
      <c r="TO123" s="15"/>
      <c r="TP123" s="15"/>
      <c r="TQ123" s="15"/>
      <c r="TR123" s="15"/>
      <c r="TS123" s="15"/>
      <c r="TT123" s="15"/>
      <c r="TU123" s="15"/>
      <c r="TV123" s="15"/>
      <c r="TW123" s="15"/>
      <c r="TX123" s="15"/>
      <c r="TY123" s="15"/>
      <c r="TZ123" s="15"/>
      <c r="UA123" s="15"/>
      <c r="UB123" s="15"/>
      <c r="UC123" s="15"/>
      <c r="UD123" s="15"/>
      <c r="UE123" s="15"/>
      <c r="UF123" s="15"/>
      <c r="UG123" s="15"/>
      <c r="UH123" s="15"/>
      <c r="UI123" s="15"/>
      <c r="UJ123" s="15"/>
      <c r="UK123" s="15"/>
      <c r="UL123" s="15"/>
      <c r="UM123" s="15"/>
      <c r="UN123" s="15"/>
      <c r="UO123" s="15"/>
      <c r="UP123" s="15"/>
      <c r="UQ123" s="15"/>
      <c r="UR123" s="15"/>
      <c r="US123" s="15"/>
      <c r="UT123" s="15"/>
      <c r="UU123" s="15"/>
      <c r="UV123" s="15"/>
      <c r="UW123" s="15"/>
      <c r="UX123" s="15"/>
      <c r="UY123" s="15"/>
      <c r="UZ123" s="15"/>
      <c r="VA123" s="15"/>
      <c r="VB123" s="15"/>
      <c r="VC123" s="15"/>
      <c r="VD123" s="15"/>
      <c r="VE123" s="15"/>
      <c r="VF123" s="15"/>
      <c r="VG123" s="15"/>
      <c r="VH123" s="15"/>
      <c r="VI123" s="15"/>
      <c r="VJ123" s="15"/>
      <c r="VK123" s="15"/>
      <c r="VL123" s="15"/>
      <c r="VM123" s="15"/>
      <c r="VN123" s="15"/>
      <c r="VO123" s="15"/>
      <c r="VP123" s="15"/>
      <c r="VQ123" s="15"/>
      <c r="VR123" s="15"/>
      <c r="VS123" s="15"/>
      <c r="VT123" s="15"/>
      <c r="VU123" s="15"/>
      <c r="VV123" s="15"/>
      <c r="VW123" s="15"/>
      <c r="VX123" s="15"/>
      <c r="VY123" s="15"/>
      <c r="VZ123" s="15"/>
      <c r="WA123" s="15"/>
      <c r="WB123" s="15"/>
      <c r="WC123" s="15"/>
      <c r="WD123" s="15"/>
      <c r="WE123" s="15"/>
      <c r="WF123" s="15"/>
      <c r="WG123" s="15"/>
      <c r="WH123" s="15"/>
      <c r="WI123" s="15"/>
      <c r="WJ123" s="15"/>
      <c r="WK123" s="15"/>
      <c r="WL123" s="15"/>
      <c r="WM123" s="15"/>
      <c r="WN123" s="15"/>
      <c r="WO123" s="15"/>
      <c r="WP123" s="15"/>
      <c r="WQ123" s="15"/>
      <c r="WR123" s="15"/>
      <c r="WS123" s="15"/>
      <c r="WT123" s="15"/>
      <c r="WU123" s="15"/>
      <c r="WV123" s="15"/>
      <c r="WW123" s="15"/>
      <c r="WX123" s="15"/>
      <c r="WY123" s="15"/>
      <c r="WZ123" s="15"/>
      <c r="XA123" s="15"/>
      <c r="XB123" s="15"/>
      <c r="XC123" s="15"/>
      <c r="XD123" s="15"/>
      <c r="XE123" s="15"/>
      <c r="XF123" s="15"/>
      <c r="XG123" s="15"/>
      <c r="XH123" s="15"/>
      <c r="XI123" s="15"/>
      <c r="XJ123" s="15"/>
      <c r="XK123" s="15"/>
      <c r="XL123" s="15"/>
      <c r="XM123" s="15"/>
      <c r="XN123" s="15"/>
      <c r="XO123" s="15"/>
      <c r="XP123" s="15"/>
      <c r="XQ123" s="15"/>
      <c r="XR123" s="15"/>
      <c r="XS123" s="15"/>
      <c r="XT123" s="15"/>
      <c r="XU123" s="15"/>
      <c r="XV123" s="15"/>
      <c r="XW123" s="15"/>
      <c r="XX123" s="15"/>
      <c r="XY123" s="15"/>
      <c r="XZ123" s="15"/>
      <c r="YA123" s="15"/>
      <c r="YB123" s="15"/>
      <c r="YC123" s="15"/>
      <c r="YD123" s="15"/>
      <c r="YE123" s="15"/>
      <c r="YF123" s="15"/>
      <c r="YG123" s="15"/>
      <c r="YH123" s="15"/>
      <c r="YI123" s="15"/>
      <c r="YJ123" s="15"/>
      <c r="YK123" s="15"/>
      <c r="YL123" s="15"/>
      <c r="YM123" s="15"/>
      <c r="YN123" s="15"/>
      <c r="YO123" s="15"/>
      <c r="YP123" s="15"/>
      <c r="YQ123" s="15"/>
      <c r="YR123" s="15"/>
      <c r="YS123" s="15"/>
      <c r="YT123" s="15"/>
      <c r="YU123" s="15"/>
      <c r="YV123" s="15"/>
      <c r="YW123" s="15"/>
      <c r="YX123" s="15"/>
      <c r="YY123" s="15"/>
      <c r="YZ123" s="15"/>
      <c r="ZA123" s="15"/>
      <c r="ZB123" s="15"/>
      <c r="ZC123" s="15"/>
      <c r="ZD123" s="15"/>
      <c r="ZE123" s="15"/>
      <c r="ZF123" s="15"/>
      <c r="ZG123" s="15"/>
      <c r="ZH123" s="15"/>
      <c r="ZI123" s="15"/>
      <c r="ZJ123" s="15"/>
      <c r="ZK123" s="15"/>
      <c r="ZL123" s="15"/>
      <c r="ZM123" s="15"/>
      <c r="ZN123" s="15"/>
      <c r="ZO123" s="15"/>
      <c r="ZP123" s="15"/>
      <c r="ZQ123" s="15"/>
      <c r="ZR123" s="15"/>
      <c r="ZS123" s="15"/>
      <c r="ZT123" s="15"/>
      <c r="ZU123" s="15"/>
      <c r="ZV123" s="15"/>
      <c r="ZW123" s="15"/>
      <c r="ZX123" s="15"/>
      <c r="ZY123" s="15"/>
      <c r="ZZ123" s="15"/>
      <c r="AAA123" s="15"/>
      <c r="AAB123" s="15"/>
      <c r="AAC123" s="15"/>
      <c r="AAD123" s="15"/>
      <c r="AAE123" s="15"/>
      <c r="AAF123" s="15"/>
      <c r="AAG123" s="15"/>
      <c r="AAH123" s="15"/>
      <c r="AAI123" s="15"/>
      <c r="AAJ123" s="15"/>
      <c r="AAK123" s="15"/>
      <c r="AAL123" s="15"/>
      <c r="AAM123" s="15"/>
      <c r="AAN123" s="15"/>
      <c r="AAO123" s="15"/>
      <c r="AAP123" s="15"/>
      <c r="AAQ123" s="15"/>
      <c r="AAR123" s="15"/>
      <c r="AAS123" s="15"/>
      <c r="AAT123" s="15"/>
      <c r="AAU123" s="15"/>
      <c r="AAV123" s="15"/>
      <c r="AAW123" s="15"/>
      <c r="AAX123" s="15"/>
      <c r="AAY123" s="15"/>
      <c r="AAZ123" s="15"/>
      <c r="ABA123" s="15"/>
      <c r="ABB123" s="15"/>
      <c r="ABC123" s="15"/>
      <c r="ABD123" s="15"/>
      <c r="ABE123" s="15"/>
      <c r="ABF123" s="15"/>
      <c r="ABG123" s="15"/>
      <c r="ABH123" s="15"/>
      <c r="ABI123" s="15"/>
      <c r="ABJ123" s="15"/>
      <c r="ABK123" s="15"/>
      <c r="ABL123" s="15"/>
      <c r="ABM123" s="15"/>
      <c r="ABN123" s="15"/>
      <c r="ABO123" s="15"/>
      <c r="ABP123" s="15"/>
      <c r="ABQ123" s="15"/>
      <c r="ABR123" s="15"/>
      <c r="ABS123" s="15"/>
      <c r="ABT123" s="15"/>
      <c r="ABU123" s="15"/>
      <c r="ABV123" s="15"/>
      <c r="ABW123" s="15"/>
      <c r="ABX123" s="15"/>
      <c r="ABY123" s="15"/>
      <c r="ABZ123" s="15"/>
      <c r="ACA123" s="15"/>
      <c r="ACB123" s="15"/>
      <c r="ACC123" s="15"/>
      <c r="ACD123" s="15"/>
      <c r="ACE123" s="15"/>
      <c r="ACF123" s="15"/>
      <c r="ACG123" s="15"/>
      <c r="ACH123" s="15"/>
      <c r="ACI123" s="15"/>
      <c r="ACJ123" s="15"/>
      <c r="ACK123" s="15"/>
      <c r="ACL123" s="15"/>
      <c r="ACM123" s="15"/>
      <c r="ACN123" s="15"/>
    </row>
    <row r="124" spans="1:768" x14ac:dyDescent="0.2">
      <c r="C124" s="15" t="s">
        <v>1019</v>
      </c>
      <c r="D124" s="15" t="s">
        <v>1020</v>
      </c>
      <c r="E124" s="37">
        <f>IFERROR(VLOOKUP($C124,'3. 2024_2025 Adds PIVOT'!$I$122:$K$127,3,FALSE),0)</f>
        <v>547529.02000000014</v>
      </c>
      <c r="F124" s="37">
        <f>IFERROR(VLOOKUP(C124,'7. Delayed Unitization'!$F$4:$G$29,2,FALSE),0)</f>
        <v>0</v>
      </c>
      <c r="G124" s="37">
        <f t="shared" si="30"/>
        <v>547529.02000000014</v>
      </c>
      <c r="H124" s="175" t="s">
        <v>2017</v>
      </c>
      <c r="I124" s="23">
        <f>VLOOKUP($H124,'6. PP Depr Rate'!$F$6:$I$175,4,FALSE)</f>
        <v>3.4000000000000002E-2</v>
      </c>
      <c r="J124" s="37">
        <f t="shared" si="31"/>
        <v>18616</v>
      </c>
      <c r="L124" s="15" t="str">
        <f>IFERROR(VLOOKUP(C124,'Projects FERCs'!$A$8:$D$291,4,FALSE),0)</f>
        <v>G390</v>
      </c>
    </row>
    <row r="125" spans="1:768" x14ac:dyDescent="0.2">
      <c r="C125" s="15" t="s">
        <v>1233</v>
      </c>
      <c r="D125" s="15" t="s">
        <v>1234</v>
      </c>
      <c r="E125" s="37">
        <f>IFERROR(VLOOKUP($C125,'3. 2024_2025 Adds PIVOT'!$I$122:$K$127,3,FALSE),0)</f>
        <v>22720.21</v>
      </c>
      <c r="F125" s="37">
        <f>IFERROR(VLOOKUP(C125,'7. Delayed Unitization'!$F$4:$G$29,2,FALSE),0)</f>
        <v>625.62</v>
      </c>
      <c r="G125" s="37">
        <f t="shared" si="30"/>
        <v>22094.59</v>
      </c>
      <c r="H125" s="175" t="s">
        <v>2017</v>
      </c>
      <c r="I125" s="23">
        <f>VLOOKUP($H125,'6. PP Depr Rate'!$F$6:$I$175,4,FALSE)</f>
        <v>3.4000000000000002E-2</v>
      </c>
      <c r="J125" s="37">
        <f t="shared" si="31"/>
        <v>751</v>
      </c>
      <c r="L125" s="15" t="str">
        <f>IFERROR(VLOOKUP(C125,'Projects FERCs'!$A$8:$D$291,4,FALSE),0)</f>
        <v>G390</v>
      </c>
    </row>
    <row r="126" spans="1:768" x14ac:dyDescent="0.2">
      <c r="C126" s="15" t="s">
        <v>691</v>
      </c>
      <c r="D126" s="15" t="s">
        <v>692</v>
      </c>
      <c r="E126" s="37">
        <f>IFERROR(VLOOKUP($C126,'3. 2024_2025 Adds PIVOT'!$I$122:$K$127,3,FALSE),0)</f>
        <v>18923.310000000001</v>
      </c>
      <c r="F126" s="37">
        <f>IFERROR(VLOOKUP(C126,'7. Delayed Unitization'!$F$4:$G$29,2,FALSE),0)</f>
        <v>0</v>
      </c>
      <c r="G126" s="37">
        <f t="shared" si="30"/>
        <v>18923.310000000001</v>
      </c>
      <c r="H126" s="175" t="s">
        <v>2017</v>
      </c>
      <c r="I126" s="23">
        <f>VLOOKUP($H126,'6. PP Depr Rate'!$F$6:$I$175,4,FALSE)</f>
        <v>3.4000000000000002E-2</v>
      </c>
      <c r="J126" s="37">
        <f t="shared" si="31"/>
        <v>643</v>
      </c>
      <c r="L126" s="15" t="str">
        <f>IFERROR(VLOOKUP(C126,'Projects FERCs'!$A$8:$D$291,4,FALSE),0)</f>
        <v>G390</v>
      </c>
    </row>
    <row r="127" spans="1:768" x14ac:dyDescent="0.2">
      <c r="C127" s="15" t="s">
        <v>1095</v>
      </c>
      <c r="D127" s="15" t="s">
        <v>1096</v>
      </c>
      <c r="E127" s="37">
        <f>IFERROR(VLOOKUP($C127,'3. 2024_2025 Adds PIVOT'!$I$122:$K$127,3,FALSE),0)</f>
        <v>9220.91</v>
      </c>
      <c r="F127" s="37">
        <f>IFERROR(VLOOKUP(C127,'7. Delayed Unitization'!$F$4:$G$29,2,FALSE),0)</f>
        <v>0</v>
      </c>
      <c r="G127" s="37">
        <f t="shared" si="30"/>
        <v>9220.91</v>
      </c>
      <c r="H127" s="175" t="s">
        <v>2017</v>
      </c>
      <c r="I127" s="23">
        <f>VLOOKUP($H127,'6. PP Depr Rate'!$F$6:$I$175,4,FALSE)</f>
        <v>3.4000000000000002E-2</v>
      </c>
      <c r="J127" s="37">
        <f t="shared" si="31"/>
        <v>314</v>
      </c>
      <c r="L127" s="15" t="str">
        <f>IFERROR(VLOOKUP(C127,'Projects FERCs'!$A$8:$D$291,4,FALSE),0)</f>
        <v>G390</v>
      </c>
    </row>
    <row r="128" spans="1:768" x14ac:dyDescent="0.2">
      <c r="C128" s="15" t="s">
        <v>811</v>
      </c>
      <c r="D128" s="15" t="s">
        <v>812</v>
      </c>
      <c r="E128" s="37">
        <f>IFERROR(VLOOKUP($C128,'3. 2024_2025 Adds PIVOT'!$I$122:$K$127,3,FALSE),0)</f>
        <v>20516</v>
      </c>
      <c r="F128" s="37">
        <f>IFERROR(VLOOKUP(C128,'7. Delayed Unitization'!$F$4:$G$29,2,FALSE),0)</f>
        <v>0</v>
      </c>
      <c r="G128" s="37">
        <f t="shared" si="30"/>
        <v>20516</v>
      </c>
      <c r="H128" s="175" t="s">
        <v>2017</v>
      </c>
      <c r="I128" s="23">
        <f>VLOOKUP($H128,'6. PP Depr Rate'!$F$6:$I$175,4,FALSE)</f>
        <v>3.4000000000000002E-2</v>
      </c>
      <c r="J128" s="37">
        <f t="shared" si="31"/>
        <v>698</v>
      </c>
      <c r="L128" s="15" t="str">
        <f>IFERROR(VLOOKUP(C128,'Projects FERCs'!$A$8:$D$291,4,FALSE),0)</f>
        <v>G390</v>
      </c>
    </row>
    <row r="129" spans="1:768" x14ac:dyDescent="0.2">
      <c r="A129" s="21" t="s">
        <v>1702</v>
      </c>
      <c r="B129" s="425" t="str">
        <f>LEFT(A129,3)</f>
        <v>390</v>
      </c>
      <c r="C129" s="22"/>
      <c r="D129" s="22"/>
      <c r="E129" s="42">
        <f>SUM(E123:E128)</f>
        <v>792059.60000000428</v>
      </c>
      <c r="F129" s="42">
        <f t="shared" ref="F129:J129" si="32">SUM(F123:F128)</f>
        <v>625.62</v>
      </c>
      <c r="G129" s="42">
        <f t="shared" si="32"/>
        <v>791433.98000000429</v>
      </c>
      <c r="H129" s="42"/>
      <c r="I129" s="42"/>
      <c r="J129" s="42">
        <f t="shared" si="32"/>
        <v>26909</v>
      </c>
      <c r="K129" s="42">
        <f>SUM(K123:K126)</f>
        <v>0</v>
      </c>
    </row>
    <row r="130" spans="1:768" s="22" customFormat="1" x14ac:dyDescent="0.2">
      <c r="A130" s="14" t="s">
        <v>1698</v>
      </c>
      <c r="B130" s="422"/>
      <c r="C130" s="15" t="s">
        <v>1023</v>
      </c>
      <c r="D130" s="15" t="s">
        <v>1024</v>
      </c>
      <c r="E130" s="37">
        <v>4895.0799999999872</v>
      </c>
      <c r="F130" s="37">
        <f>IFERROR(VLOOKUP(C130,'7. Delayed Unitization'!$F$4:$G$29,2,FALSE),0)</f>
        <v>0</v>
      </c>
      <c r="G130" s="43">
        <f>E130-F130</f>
        <v>4895.0799999999872</v>
      </c>
      <c r="H130" s="175" t="s">
        <v>2039</v>
      </c>
      <c r="I130" s="23">
        <f>VLOOKUP($H130,'6. PP Depr Rate'!$F$6:$I$175,4,FALSE)</f>
        <v>0.2</v>
      </c>
      <c r="J130" s="43">
        <f>ROUND(G130*I130, 0)</f>
        <v>979</v>
      </c>
      <c r="K130" s="181" t="s">
        <v>2672</v>
      </c>
      <c r="L130" s="15" t="str">
        <f>IFERROR(VLOOKUP(C130,'Projects FERCs'!$A$8:$D$291,4,FALSE),0)</f>
        <v>G390</v>
      </c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DR130" s="15"/>
      <c r="DS130" s="15"/>
      <c r="DT130" s="15"/>
      <c r="DU130" s="15"/>
      <c r="DV130" s="15"/>
      <c r="DW130" s="15"/>
      <c r="DX130" s="15"/>
      <c r="DY130" s="15"/>
      <c r="DZ130" s="15"/>
      <c r="EA130" s="15"/>
      <c r="EB130" s="15"/>
      <c r="EC130" s="15"/>
      <c r="ED130" s="15"/>
      <c r="EE130" s="15"/>
      <c r="EF130" s="15"/>
      <c r="EG130" s="15"/>
      <c r="EH130" s="15"/>
      <c r="EI130" s="15"/>
      <c r="EJ130" s="15"/>
      <c r="EK130" s="15"/>
      <c r="EL130" s="15"/>
      <c r="EM130" s="15"/>
      <c r="EN130" s="15"/>
      <c r="EO130" s="15"/>
      <c r="EP130" s="15"/>
      <c r="EQ130" s="15"/>
      <c r="ER130" s="15"/>
      <c r="ES130" s="15"/>
      <c r="ET130" s="15"/>
      <c r="EU130" s="15"/>
      <c r="EV130" s="15"/>
      <c r="EW130" s="15"/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/>
      <c r="GJ130" s="15"/>
      <c r="GK130" s="15"/>
      <c r="GL130" s="15"/>
      <c r="GM130" s="15"/>
      <c r="GN130" s="15"/>
      <c r="GO130" s="15"/>
      <c r="GP130" s="15"/>
      <c r="GQ130" s="15"/>
      <c r="GR130" s="15"/>
      <c r="GS130" s="15"/>
      <c r="GT130" s="15"/>
      <c r="GU130" s="15"/>
      <c r="GV130" s="15"/>
      <c r="GW130" s="15"/>
      <c r="GX130" s="15"/>
      <c r="GY130" s="15"/>
      <c r="GZ130" s="15"/>
      <c r="HA130" s="15"/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  <c r="HM130" s="15"/>
      <c r="HN130" s="15"/>
      <c r="HO130" s="15"/>
      <c r="HP130" s="15"/>
      <c r="HQ130" s="15"/>
      <c r="HR130" s="15"/>
      <c r="HS130" s="15"/>
      <c r="HT130" s="15"/>
      <c r="HU130" s="15"/>
      <c r="HV130" s="15"/>
      <c r="HW130" s="15"/>
      <c r="HX130" s="15"/>
      <c r="HY130" s="15"/>
      <c r="HZ130" s="15"/>
      <c r="IA130" s="15"/>
      <c r="IB130" s="15"/>
      <c r="IC130" s="15"/>
      <c r="ID130" s="15"/>
      <c r="IE130" s="15"/>
      <c r="IF130" s="15"/>
      <c r="IG130" s="15"/>
      <c r="IH130" s="15"/>
      <c r="II130" s="15"/>
      <c r="IJ130" s="15"/>
      <c r="IK130" s="15"/>
      <c r="IL130" s="15"/>
      <c r="IM130" s="15"/>
      <c r="IN130" s="15"/>
      <c r="IO130" s="15"/>
      <c r="IP130" s="15"/>
      <c r="IQ130" s="15"/>
      <c r="IR130" s="15"/>
      <c r="IS130" s="15"/>
      <c r="IT130" s="15"/>
      <c r="IU130" s="15"/>
      <c r="IV130" s="15"/>
      <c r="IW130" s="15"/>
      <c r="IX130" s="15"/>
      <c r="IY130" s="15"/>
      <c r="IZ130" s="15"/>
      <c r="JA130" s="15"/>
      <c r="JB130" s="15"/>
      <c r="JC130" s="15"/>
      <c r="JD130" s="15"/>
      <c r="JE130" s="15"/>
      <c r="JF130" s="15"/>
      <c r="JG130" s="15"/>
      <c r="JH130" s="15"/>
      <c r="JI130" s="15"/>
      <c r="JJ130" s="15"/>
      <c r="JK130" s="15"/>
      <c r="JL130" s="15"/>
      <c r="JM130" s="15"/>
      <c r="JN130" s="15"/>
      <c r="JO130" s="15"/>
      <c r="JP130" s="15"/>
      <c r="JQ130" s="15"/>
      <c r="JR130" s="15"/>
      <c r="JS130" s="15"/>
      <c r="JT130" s="15"/>
      <c r="JU130" s="15"/>
      <c r="JV130" s="15"/>
      <c r="JW130" s="15"/>
      <c r="JX130" s="15"/>
      <c r="JY130" s="15"/>
      <c r="JZ130" s="15"/>
      <c r="KA130" s="15"/>
      <c r="KB130" s="15"/>
      <c r="KC130" s="15"/>
      <c r="KD130" s="15"/>
      <c r="KE130" s="15"/>
      <c r="KF130" s="15"/>
      <c r="KG130" s="15"/>
      <c r="KH130" s="15"/>
      <c r="KI130" s="15"/>
      <c r="KJ130" s="15"/>
      <c r="KK130" s="15"/>
      <c r="KL130" s="15"/>
      <c r="KM130" s="15"/>
      <c r="KN130" s="15"/>
      <c r="KO130" s="15"/>
      <c r="KP130" s="15"/>
      <c r="KQ130" s="15"/>
      <c r="KR130" s="15"/>
      <c r="KS130" s="15"/>
      <c r="KT130" s="15"/>
      <c r="KU130" s="15"/>
      <c r="KV130" s="15"/>
      <c r="KW130" s="15"/>
      <c r="KX130" s="15"/>
      <c r="KY130" s="15"/>
      <c r="KZ130" s="15"/>
      <c r="LA130" s="15"/>
      <c r="LB130" s="15"/>
      <c r="LC130" s="15"/>
      <c r="LD130" s="15"/>
      <c r="LE130" s="15"/>
      <c r="LF130" s="15"/>
      <c r="LG130" s="15"/>
      <c r="LH130" s="15"/>
      <c r="LI130" s="15"/>
      <c r="LJ130" s="15"/>
      <c r="LK130" s="15"/>
      <c r="LL130" s="15"/>
      <c r="LM130" s="15"/>
      <c r="LN130" s="15"/>
      <c r="LO130" s="15"/>
      <c r="LP130" s="15"/>
      <c r="LQ130" s="15"/>
      <c r="LR130" s="15"/>
      <c r="LS130" s="15"/>
      <c r="LT130" s="15"/>
      <c r="LU130" s="15"/>
      <c r="LV130" s="15"/>
      <c r="LW130" s="15"/>
      <c r="LX130" s="15"/>
      <c r="LY130" s="15"/>
      <c r="LZ130" s="15"/>
      <c r="MA130" s="15"/>
      <c r="MB130" s="15"/>
      <c r="MC130" s="15"/>
      <c r="MD130" s="15"/>
      <c r="ME130" s="15"/>
      <c r="MF130" s="15"/>
      <c r="MG130" s="15"/>
      <c r="MH130" s="15"/>
      <c r="MI130" s="15"/>
      <c r="MJ130" s="15"/>
      <c r="MK130" s="15"/>
      <c r="ML130" s="15"/>
      <c r="MM130" s="15"/>
      <c r="MN130" s="15"/>
      <c r="MO130" s="15"/>
      <c r="MP130" s="15"/>
      <c r="MQ130" s="15"/>
      <c r="MR130" s="15"/>
      <c r="MS130" s="15"/>
      <c r="MT130" s="15"/>
      <c r="MU130" s="15"/>
      <c r="MV130" s="15"/>
      <c r="MW130" s="15"/>
      <c r="MX130" s="15"/>
      <c r="MY130" s="15"/>
      <c r="MZ130" s="15"/>
      <c r="NA130" s="15"/>
      <c r="NB130" s="15"/>
      <c r="NC130" s="15"/>
      <c r="ND130" s="15"/>
      <c r="NE130" s="15"/>
      <c r="NF130" s="15"/>
      <c r="NG130" s="15"/>
      <c r="NH130" s="15"/>
      <c r="NI130" s="15"/>
      <c r="NJ130" s="15"/>
      <c r="NK130" s="15"/>
      <c r="NL130" s="15"/>
      <c r="NM130" s="15"/>
      <c r="NN130" s="15"/>
      <c r="NO130" s="15"/>
      <c r="NP130" s="15"/>
      <c r="NQ130" s="15"/>
      <c r="NR130" s="15"/>
      <c r="NS130" s="15"/>
      <c r="NT130" s="15"/>
      <c r="NU130" s="15"/>
      <c r="NV130" s="15"/>
      <c r="NW130" s="15"/>
      <c r="NX130" s="15"/>
      <c r="NY130" s="15"/>
      <c r="NZ130" s="15"/>
      <c r="OA130" s="15"/>
      <c r="OB130" s="15"/>
      <c r="OC130" s="15"/>
      <c r="OD130" s="15"/>
      <c r="OE130" s="15"/>
      <c r="OF130" s="15"/>
      <c r="OG130" s="15"/>
      <c r="OH130" s="15"/>
      <c r="OI130" s="15"/>
      <c r="OJ130" s="15"/>
      <c r="OK130" s="15"/>
      <c r="OL130" s="15"/>
      <c r="OM130" s="15"/>
      <c r="ON130" s="15"/>
      <c r="OO130" s="15"/>
      <c r="OP130" s="15"/>
      <c r="OQ130" s="15"/>
      <c r="OR130" s="15"/>
      <c r="OS130" s="15"/>
      <c r="OT130" s="15"/>
      <c r="OU130" s="15"/>
      <c r="OV130" s="15"/>
      <c r="OW130" s="15"/>
      <c r="OX130" s="15"/>
      <c r="OY130" s="15"/>
      <c r="OZ130" s="15"/>
      <c r="PA130" s="15"/>
      <c r="PB130" s="15"/>
      <c r="PC130" s="15"/>
      <c r="PD130" s="15"/>
      <c r="PE130" s="15"/>
      <c r="PF130" s="15"/>
      <c r="PG130" s="15"/>
      <c r="PH130" s="15"/>
      <c r="PI130" s="15"/>
      <c r="PJ130" s="15"/>
      <c r="PK130" s="15"/>
      <c r="PL130" s="15"/>
      <c r="PM130" s="15"/>
      <c r="PN130" s="15"/>
      <c r="PO130" s="15"/>
      <c r="PP130" s="15"/>
      <c r="PQ130" s="15"/>
      <c r="PR130" s="15"/>
      <c r="PS130" s="15"/>
      <c r="PT130" s="15"/>
      <c r="PU130" s="15"/>
      <c r="PV130" s="15"/>
      <c r="PW130" s="15"/>
      <c r="PX130" s="15"/>
      <c r="PY130" s="15"/>
      <c r="PZ130" s="15"/>
      <c r="QA130" s="15"/>
      <c r="QB130" s="15"/>
      <c r="QC130" s="15"/>
      <c r="QD130" s="15"/>
      <c r="QE130" s="15"/>
      <c r="QF130" s="15"/>
      <c r="QG130" s="15"/>
      <c r="QH130" s="15"/>
      <c r="QI130" s="15"/>
      <c r="QJ130" s="15"/>
      <c r="QK130" s="15"/>
      <c r="QL130" s="15"/>
      <c r="QM130" s="15"/>
      <c r="QN130" s="15"/>
      <c r="QO130" s="15"/>
      <c r="QP130" s="15"/>
      <c r="QQ130" s="15"/>
      <c r="QR130" s="15"/>
      <c r="QS130" s="15"/>
      <c r="QT130" s="15"/>
      <c r="QU130" s="15"/>
      <c r="QV130" s="15"/>
      <c r="QW130" s="15"/>
      <c r="QX130" s="15"/>
      <c r="QY130" s="15"/>
      <c r="QZ130" s="15"/>
      <c r="RA130" s="15"/>
      <c r="RB130" s="15"/>
      <c r="RC130" s="15"/>
      <c r="RD130" s="15"/>
      <c r="RE130" s="15"/>
      <c r="RF130" s="15"/>
      <c r="RG130" s="15"/>
      <c r="RH130" s="15"/>
      <c r="RI130" s="15"/>
      <c r="RJ130" s="15"/>
      <c r="RK130" s="15"/>
      <c r="RL130" s="15"/>
      <c r="RM130" s="15"/>
      <c r="RN130" s="15"/>
      <c r="RO130" s="15"/>
      <c r="RP130" s="15"/>
      <c r="RQ130" s="15"/>
      <c r="RR130" s="15"/>
      <c r="RS130" s="15"/>
      <c r="RT130" s="15"/>
      <c r="RU130" s="15"/>
      <c r="RV130" s="15"/>
      <c r="RW130" s="15"/>
      <c r="RX130" s="15"/>
      <c r="RY130" s="15"/>
      <c r="RZ130" s="15"/>
      <c r="SA130" s="15"/>
      <c r="SB130" s="15"/>
      <c r="SC130" s="15"/>
      <c r="SD130" s="15"/>
      <c r="SE130" s="15"/>
      <c r="SF130" s="15"/>
      <c r="SG130" s="15"/>
      <c r="SH130" s="15"/>
      <c r="SI130" s="15"/>
      <c r="SJ130" s="15"/>
      <c r="SK130" s="15"/>
      <c r="SL130" s="15"/>
      <c r="SM130" s="15"/>
      <c r="SN130" s="15"/>
      <c r="SO130" s="15"/>
      <c r="SP130" s="15"/>
      <c r="SQ130" s="15"/>
      <c r="SR130" s="15"/>
      <c r="SS130" s="15"/>
      <c r="ST130" s="15"/>
      <c r="SU130" s="15"/>
      <c r="SV130" s="15"/>
      <c r="SW130" s="15"/>
      <c r="SX130" s="15"/>
      <c r="SY130" s="15"/>
      <c r="SZ130" s="15"/>
      <c r="TA130" s="15"/>
      <c r="TB130" s="15"/>
      <c r="TC130" s="15"/>
      <c r="TD130" s="15"/>
      <c r="TE130" s="15"/>
      <c r="TF130" s="15"/>
      <c r="TG130" s="15"/>
      <c r="TH130" s="15"/>
      <c r="TI130" s="15"/>
      <c r="TJ130" s="15"/>
      <c r="TK130" s="15"/>
      <c r="TL130" s="15"/>
      <c r="TM130" s="15"/>
      <c r="TN130" s="15"/>
      <c r="TO130" s="15"/>
      <c r="TP130" s="15"/>
      <c r="TQ130" s="15"/>
      <c r="TR130" s="15"/>
      <c r="TS130" s="15"/>
      <c r="TT130" s="15"/>
      <c r="TU130" s="15"/>
      <c r="TV130" s="15"/>
      <c r="TW130" s="15"/>
      <c r="TX130" s="15"/>
      <c r="TY130" s="15"/>
      <c r="TZ130" s="15"/>
      <c r="UA130" s="15"/>
      <c r="UB130" s="15"/>
      <c r="UC130" s="15"/>
      <c r="UD130" s="15"/>
      <c r="UE130" s="15"/>
      <c r="UF130" s="15"/>
      <c r="UG130" s="15"/>
      <c r="UH130" s="15"/>
      <c r="UI130" s="15"/>
      <c r="UJ130" s="15"/>
      <c r="UK130" s="15"/>
      <c r="UL130" s="15"/>
      <c r="UM130" s="15"/>
      <c r="UN130" s="15"/>
      <c r="UO130" s="15"/>
      <c r="UP130" s="15"/>
      <c r="UQ130" s="15"/>
      <c r="UR130" s="15"/>
      <c r="US130" s="15"/>
      <c r="UT130" s="15"/>
      <c r="UU130" s="15"/>
      <c r="UV130" s="15"/>
      <c r="UW130" s="15"/>
      <c r="UX130" s="15"/>
      <c r="UY130" s="15"/>
      <c r="UZ130" s="15"/>
      <c r="VA130" s="15"/>
      <c r="VB130" s="15"/>
      <c r="VC130" s="15"/>
      <c r="VD130" s="15"/>
      <c r="VE130" s="15"/>
      <c r="VF130" s="15"/>
      <c r="VG130" s="15"/>
      <c r="VH130" s="15"/>
      <c r="VI130" s="15"/>
      <c r="VJ130" s="15"/>
      <c r="VK130" s="15"/>
      <c r="VL130" s="15"/>
      <c r="VM130" s="15"/>
      <c r="VN130" s="15"/>
      <c r="VO130" s="15"/>
      <c r="VP130" s="15"/>
      <c r="VQ130" s="15"/>
      <c r="VR130" s="15"/>
      <c r="VS130" s="15"/>
      <c r="VT130" s="15"/>
      <c r="VU130" s="15"/>
      <c r="VV130" s="15"/>
      <c r="VW130" s="15"/>
      <c r="VX130" s="15"/>
      <c r="VY130" s="15"/>
      <c r="VZ130" s="15"/>
      <c r="WA130" s="15"/>
      <c r="WB130" s="15"/>
      <c r="WC130" s="15"/>
      <c r="WD130" s="15"/>
      <c r="WE130" s="15"/>
      <c r="WF130" s="15"/>
      <c r="WG130" s="15"/>
      <c r="WH130" s="15"/>
      <c r="WI130" s="15"/>
      <c r="WJ130" s="15"/>
      <c r="WK130" s="15"/>
      <c r="WL130" s="15"/>
      <c r="WM130" s="15"/>
      <c r="WN130" s="15"/>
      <c r="WO130" s="15"/>
      <c r="WP130" s="15"/>
      <c r="WQ130" s="15"/>
      <c r="WR130" s="15"/>
      <c r="WS130" s="15"/>
      <c r="WT130" s="15"/>
      <c r="WU130" s="15"/>
      <c r="WV130" s="15"/>
      <c r="WW130" s="15"/>
      <c r="WX130" s="15"/>
      <c r="WY130" s="15"/>
      <c r="WZ130" s="15"/>
      <c r="XA130" s="15"/>
      <c r="XB130" s="15"/>
      <c r="XC130" s="15"/>
      <c r="XD130" s="15"/>
      <c r="XE130" s="15"/>
      <c r="XF130" s="15"/>
      <c r="XG130" s="15"/>
      <c r="XH130" s="15"/>
      <c r="XI130" s="15"/>
      <c r="XJ130" s="15"/>
      <c r="XK130" s="15"/>
      <c r="XL130" s="15"/>
      <c r="XM130" s="15"/>
      <c r="XN130" s="15"/>
      <c r="XO130" s="15"/>
      <c r="XP130" s="15"/>
      <c r="XQ130" s="15"/>
      <c r="XR130" s="15"/>
      <c r="XS130" s="15"/>
      <c r="XT130" s="15"/>
      <c r="XU130" s="15"/>
      <c r="XV130" s="15"/>
      <c r="XW130" s="15"/>
      <c r="XX130" s="15"/>
      <c r="XY130" s="15"/>
      <c r="XZ130" s="15"/>
      <c r="YA130" s="15"/>
      <c r="YB130" s="15"/>
      <c r="YC130" s="15"/>
      <c r="YD130" s="15"/>
      <c r="YE130" s="15"/>
      <c r="YF130" s="15"/>
      <c r="YG130" s="15"/>
      <c r="YH130" s="15"/>
      <c r="YI130" s="15"/>
      <c r="YJ130" s="15"/>
      <c r="YK130" s="15"/>
      <c r="YL130" s="15"/>
      <c r="YM130" s="15"/>
      <c r="YN130" s="15"/>
      <c r="YO130" s="15"/>
      <c r="YP130" s="15"/>
      <c r="YQ130" s="15"/>
      <c r="YR130" s="15"/>
      <c r="YS130" s="15"/>
      <c r="YT130" s="15"/>
      <c r="YU130" s="15"/>
      <c r="YV130" s="15"/>
      <c r="YW130" s="15"/>
      <c r="YX130" s="15"/>
      <c r="YY130" s="15"/>
      <c r="YZ130" s="15"/>
      <c r="ZA130" s="15"/>
      <c r="ZB130" s="15"/>
      <c r="ZC130" s="15"/>
      <c r="ZD130" s="15"/>
      <c r="ZE130" s="15"/>
      <c r="ZF130" s="15"/>
      <c r="ZG130" s="15"/>
      <c r="ZH130" s="15"/>
      <c r="ZI130" s="15"/>
      <c r="ZJ130" s="15"/>
      <c r="ZK130" s="15"/>
      <c r="ZL130" s="15"/>
      <c r="ZM130" s="15"/>
      <c r="ZN130" s="15"/>
      <c r="ZO130" s="15"/>
      <c r="ZP130" s="15"/>
      <c r="ZQ130" s="15"/>
      <c r="ZR130" s="15"/>
      <c r="ZS130" s="15"/>
      <c r="ZT130" s="15"/>
      <c r="ZU130" s="15"/>
      <c r="ZV130" s="15"/>
      <c r="ZW130" s="15"/>
      <c r="ZX130" s="15"/>
      <c r="ZY130" s="15"/>
      <c r="ZZ130" s="15"/>
      <c r="AAA130" s="15"/>
      <c r="AAB130" s="15"/>
      <c r="AAC130" s="15"/>
      <c r="AAD130" s="15"/>
      <c r="AAE130" s="15"/>
      <c r="AAF130" s="15"/>
      <c r="AAG130" s="15"/>
      <c r="AAH130" s="15"/>
      <c r="AAI130" s="15"/>
      <c r="AAJ130" s="15"/>
      <c r="AAK130" s="15"/>
      <c r="AAL130" s="15"/>
      <c r="AAM130" s="15"/>
      <c r="AAN130" s="15"/>
      <c r="AAO130" s="15"/>
      <c r="AAP130" s="15"/>
      <c r="AAQ130" s="15"/>
      <c r="AAR130" s="15"/>
      <c r="AAS130" s="15"/>
      <c r="AAT130" s="15"/>
      <c r="AAU130" s="15"/>
      <c r="AAV130" s="15"/>
      <c r="AAW130" s="15"/>
      <c r="AAX130" s="15"/>
      <c r="AAY130" s="15"/>
      <c r="AAZ130" s="15"/>
      <c r="ABA130" s="15"/>
      <c r="ABB130" s="15"/>
      <c r="ABC130" s="15"/>
      <c r="ABD130" s="15"/>
      <c r="ABE130" s="15"/>
      <c r="ABF130" s="15"/>
      <c r="ABG130" s="15"/>
      <c r="ABH130" s="15"/>
      <c r="ABI130" s="15"/>
      <c r="ABJ130" s="15"/>
      <c r="ABK130" s="15"/>
      <c r="ABL130" s="15"/>
      <c r="ABM130" s="15"/>
      <c r="ABN130" s="15"/>
      <c r="ABO130" s="15"/>
      <c r="ABP130" s="15"/>
      <c r="ABQ130" s="15"/>
      <c r="ABR130" s="15"/>
      <c r="ABS130" s="15"/>
      <c r="ABT130" s="15"/>
      <c r="ABU130" s="15"/>
      <c r="ABV130" s="15"/>
      <c r="ABW130" s="15"/>
      <c r="ABX130" s="15"/>
      <c r="ABY130" s="15"/>
      <c r="ABZ130" s="15"/>
      <c r="ACA130" s="15"/>
      <c r="ACB130" s="15"/>
      <c r="ACC130" s="15"/>
      <c r="ACD130" s="15"/>
      <c r="ACE130" s="15"/>
      <c r="ACF130" s="15"/>
      <c r="ACG130" s="15"/>
      <c r="ACH130" s="15"/>
      <c r="ACI130" s="15"/>
      <c r="ACJ130" s="15"/>
      <c r="ACK130" s="15"/>
      <c r="ACL130" s="15"/>
      <c r="ACM130" s="15"/>
      <c r="ACN130" s="15"/>
    </row>
    <row r="131" spans="1:768" s="24" customFormat="1" x14ac:dyDescent="0.2">
      <c r="A131" s="14"/>
      <c r="B131" s="422"/>
      <c r="C131" s="15" t="s">
        <v>1023</v>
      </c>
      <c r="D131" s="15" t="s">
        <v>1024</v>
      </c>
      <c r="E131" s="37">
        <v>3820.0399999999995</v>
      </c>
      <c r="F131" s="37"/>
      <c r="G131" s="43">
        <f t="shared" ref="G131:G132" si="33">E131-F131</f>
        <v>3820.0399999999995</v>
      </c>
      <c r="H131" s="175" t="s">
        <v>571</v>
      </c>
      <c r="I131" s="23">
        <f>VLOOKUP($H131,'6. PP Depr Rate'!$F$6:$I$175,4,FALSE)</f>
        <v>4.5499999999999999E-2</v>
      </c>
      <c r="J131" s="43">
        <f t="shared" ref="J131:J133" si="34">ROUND(G131*I131, 0)</f>
        <v>174</v>
      </c>
      <c r="K131" s="181" t="s">
        <v>2672</v>
      </c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/>
      <c r="GJ131" s="15"/>
      <c r="GK131" s="15"/>
      <c r="GL131" s="15"/>
      <c r="GM131" s="15"/>
      <c r="GN131" s="15"/>
      <c r="GO131" s="15"/>
      <c r="GP131" s="15"/>
      <c r="GQ131" s="15"/>
      <c r="GR131" s="15"/>
      <c r="GS131" s="15"/>
      <c r="GT131" s="15"/>
      <c r="GU131" s="15"/>
      <c r="GV131" s="15"/>
      <c r="GW131" s="15"/>
      <c r="GX131" s="15"/>
      <c r="GY131" s="15"/>
      <c r="GZ131" s="15"/>
      <c r="HA131" s="15"/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  <c r="HM131" s="15"/>
      <c r="HN131" s="15"/>
      <c r="HO131" s="15"/>
      <c r="HP131" s="15"/>
      <c r="HQ131" s="15"/>
      <c r="HR131" s="15"/>
      <c r="HS131" s="15"/>
      <c r="HT131" s="15"/>
      <c r="HU131" s="15"/>
      <c r="HV131" s="15"/>
      <c r="HW131" s="15"/>
      <c r="HX131" s="15"/>
      <c r="HY131" s="15"/>
      <c r="HZ131" s="15"/>
      <c r="IA131" s="15"/>
      <c r="IB131" s="15"/>
      <c r="IC131" s="15"/>
      <c r="ID131" s="15"/>
      <c r="IE131" s="15"/>
      <c r="IF131" s="15"/>
      <c r="IG131" s="15"/>
      <c r="IH131" s="15"/>
      <c r="II131" s="15"/>
      <c r="IJ131" s="15"/>
      <c r="IK131" s="15"/>
      <c r="IL131" s="15"/>
      <c r="IM131" s="15"/>
      <c r="IN131" s="15"/>
      <c r="IO131" s="15"/>
      <c r="IP131" s="15"/>
      <c r="IQ131" s="15"/>
      <c r="IR131" s="15"/>
      <c r="IS131" s="15"/>
      <c r="IT131" s="15"/>
      <c r="IU131" s="15"/>
      <c r="IV131" s="15"/>
      <c r="IW131" s="15"/>
      <c r="IX131" s="15"/>
      <c r="IY131" s="15"/>
      <c r="IZ131" s="15"/>
      <c r="JA131" s="15"/>
      <c r="JB131" s="15"/>
      <c r="JC131" s="15"/>
      <c r="JD131" s="15"/>
      <c r="JE131" s="15"/>
      <c r="JF131" s="15"/>
      <c r="JG131" s="15"/>
      <c r="JH131" s="15"/>
      <c r="JI131" s="15"/>
      <c r="JJ131" s="15"/>
      <c r="JK131" s="15"/>
      <c r="JL131" s="15"/>
      <c r="JM131" s="15"/>
      <c r="JN131" s="15"/>
      <c r="JO131" s="15"/>
      <c r="JP131" s="15"/>
      <c r="JQ131" s="15"/>
      <c r="JR131" s="15"/>
      <c r="JS131" s="15"/>
      <c r="JT131" s="15"/>
      <c r="JU131" s="15"/>
      <c r="JV131" s="15"/>
      <c r="JW131" s="15"/>
      <c r="JX131" s="15"/>
      <c r="JY131" s="15"/>
      <c r="JZ131" s="15"/>
      <c r="KA131" s="15"/>
      <c r="KB131" s="15"/>
      <c r="KC131" s="15"/>
      <c r="KD131" s="15"/>
      <c r="KE131" s="15"/>
      <c r="KF131" s="15"/>
      <c r="KG131" s="15"/>
      <c r="KH131" s="15"/>
      <c r="KI131" s="15"/>
      <c r="KJ131" s="15"/>
      <c r="KK131" s="15"/>
      <c r="KL131" s="15"/>
      <c r="KM131" s="15"/>
      <c r="KN131" s="15"/>
      <c r="KO131" s="15"/>
      <c r="KP131" s="15"/>
      <c r="KQ131" s="15"/>
      <c r="KR131" s="15"/>
      <c r="KS131" s="15"/>
      <c r="KT131" s="15"/>
      <c r="KU131" s="15"/>
      <c r="KV131" s="15"/>
      <c r="KW131" s="15"/>
      <c r="KX131" s="15"/>
      <c r="KY131" s="15"/>
      <c r="KZ131" s="15"/>
      <c r="LA131" s="15"/>
      <c r="LB131" s="15"/>
      <c r="LC131" s="15"/>
      <c r="LD131" s="15"/>
      <c r="LE131" s="15"/>
      <c r="LF131" s="15"/>
      <c r="LG131" s="15"/>
      <c r="LH131" s="15"/>
      <c r="LI131" s="15"/>
      <c r="LJ131" s="15"/>
      <c r="LK131" s="15"/>
      <c r="LL131" s="15"/>
      <c r="LM131" s="15"/>
      <c r="LN131" s="15"/>
      <c r="LO131" s="15"/>
      <c r="LP131" s="15"/>
      <c r="LQ131" s="15"/>
      <c r="LR131" s="15"/>
      <c r="LS131" s="15"/>
      <c r="LT131" s="15"/>
      <c r="LU131" s="15"/>
      <c r="LV131" s="15"/>
      <c r="LW131" s="15"/>
      <c r="LX131" s="15"/>
      <c r="LY131" s="15"/>
      <c r="LZ131" s="15"/>
      <c r="MA131" s="15"/>
      <c r="MB131" s="15"/>
      <c r="MC131" s="15"/>
      <c r="MD131" s="15"/>
      <c r="ME131" s="15"/>
      <c r="MF131" s="15"/>
      <c r="MG131" s="15"/>
      <c r="MH131" s="15"/>
      <c r="MI131" s="15"/>
      <c r="MJ131" s="15"/>
      <c r="MK131" s="15"/>
      <c r="ML131" s="15"/>
      <c r="MM131" s="15"/>
      <c r="MN131" s="15"/>
      <c r="MO131" s="15"/>
      <c r="MP131" s="15"/>
      <c r="MQ131" s="15"/>
      <c r="MR131" s="15"/>
      <c r="MS131" s="15"/>
      <c r="MT131" s="15"/>
      <c r="MU131" s="15"/>
      <c r="MV131" s="15"/>
      <c r="MW131" s="15"/>
      <c r="MX131" s="15"/>
      <c r="MY131" s="15"/>
      <c r="MZ131" s="15"/>
      <c r="NA131" s="15"/>
      <c r="NB131" s="15"/>
      <c r="NC131" s="15"/>
      <c r="ND131" s="15"/>
      <c r="NE131" s="15"/>
      <c r="NF131" s="15"/>
      <c r="NG131" s="15"/>
      <c r="NH131" s="15"/>
      <c r="NI131" s="15"/>
      <c r="NJ131" s="15"/>
      <c r="NK131" s="15"/>
      <c r="NL131" s="15"/>
      <c r="NM131" s="15"/>
      <c r="NN131" s="15"/>
      <c r="NO131" s="15"/>
      <c r="NP131" s="15"/>
      <c r="NQ131" s="15"/>
      <c r="NR131" s="15"/>
      <c r="NS131" s="15"/>
      <c r="NT131" s="15"/>
      <c r="NU131" s="15"/>
      <c r="NV131" s="15"/>
      <c r="NW131" s="15"/>
      <c r="NX131" s="15"/>
      <c r="NY131" s="15"/>
      <c r="NZ131" s="15"/>
      <c r="OA131" s="15"/>
      <c r="OB131" s="15"/>
      <c r="OC131" s="15"/>
      <c r="OD131" s="15"/>
      <c r="OE131" s="15"/>
      <c r="OF131" s="15"/>
      <c r="OG131" s="15"/>
      <c r="OH131" s="15"/>
      <c r="OI131" s="15"/>
      <c r="OJ131" s="15"/>
      <c r="OK131" s="15"/>
      <c r="OL131" s="15"/>
      <c r="OM131" s="15"/>
      <c r="ON131" s="15"/>
      <c r="OO131" s="15"/>
      <c r="OP131" s="15"/>
      <c r="OQ131" s="15"/>
      <c r="OR131" s="15"/>
      <c r="OS131" s="15"/>
      <c r="OT131" s="15"/>
      <c r="OU131" s="15"/>
      <c r="OV131" s="15"/>
      <c r="OW131" s="15"/>
      <c r="OX131" s="15"/>
      <c r="OY131" s="15"/>
      <c r="OZ131" s="15"/>
      <c r="PA131" s="15"/>
      <c r="PB131" s="15"/>
      <c r="PC131" s="15"/>
      <c r="PD131" s="15"/>
      <c r="PE131" s="15"/>
      <c r="PF131" s="15"/>
      <c r="PG131" s="15"/>
      <c r="PH131" s="15"/>
      <c r="PI131" s="15"/>
      <c r="PJ131" s="15"/>
      <c r="PK131" s="15"/>
      <c r="PL131" s="15"/>
      <c r="PM131" s="15"/>
      <c r="PN131" s="15"/>
      <c r="PO131" s="15"/>
      <c r="PP131" s="15"/>
      <c r="PQ131" s="15"/>
      <c r="PR131" s="15"/>
      <c r="PS131" s="15"/>
      <c r="PT131" s="15"/>
      <c r="PU131" s="15"/>
      <c r="PV131" s="15"/>
      <c r="PW131" s="15"/>
      <c r="PX131" s="15"/>
      <c r="PY131" s="15"/>
      <c r="PZ131" s="15"/>
      <c r="QA131" s="15"/>
      <c r="QB131" s="15"/>
      <c r="QC131" s="15"/>
      <c r="QD131" s="15"/>
      <c r="QE131" s="15"/>
      <c r="QF131" s="15"/>
      <c r="QG131" s="15"/>
      <c r="QH131" s="15"/>
      <c r="QI131" s="15"/>
      <c r="QJ131" s="15"/>
      <c r="QK131" s="15"/>
      <c r="QL131" s="15"/>
      <c r="QM131" s="15"/>
      <c r="QN131" s="15"/>
      <c r="QO131" s="15"/>
      <c r="QP131" s="15"/>
      <c r="QQ131" s="15"/>
      <c r="QR131" s="15"/>
      <c r="QS131" s="15"/>
      <c r="QT131" s="15"/>
      <c r="QU131" s="15"/>
      <c r="QV131" s="15"/>
      <c r="QW131" s="15"/>
      <c r="QX131" s="15"/>
      <c r="QY131" s="15"/>
      <c r="QZ131" s="15"/>
      <c r="RA131" s="15"/>
      <c r="RB131" s="15"/>
      <c r="RC131" s="15"/>
      <c r="RD131" s="15"/>
      <c r="RE131" s="15"/>
      <c r="RF131" s="15"/>
      <c r="RG131" s="15"/>
      <c r="RH131" s="15"/>
      <c r="RI131" s="15"/>
      <c r="RJ131" s="15"/>
      <c r="RK131" s="15"/>
      <c r="RL131" s="15"/>
      <c r="RM131" s="15"/>
      <c r="RN131" s="15"/>
      <c r="RO131" s="15"/>
      <c r="RP131" s="15"/>
      <c r="RQ131" s="15"/>
      <c r="RR131" s="15"/>
      <c r="RS131" s="15"/>
      <c r="RT131" s="15"/>
      <c r="RU131" s="15"/>
      <c r="RV131" s="15"/>
      <c r="RW131" s="15"/>
      <c r="RX131" s="15"/>
      <c r="RY131" s="15"/>
      <c r="RZ131" s="15"/>
      <c r="SA131" s="15"/>
      <c r="SB131" s="15"/>
      <c r="SC131" s="15"/>
      <c r="SD131" s="15"/>
      <c r="SE131" s="15"/>
      <c r="SF131" s="15"/>
      <c r="SG131" s="15"/>
      <c r="SH131" s="15"/>
      <c r="SI131" s="15"/>
      <c r="SJ131" s="15"/>
      <c r="SK131" s="15"/>
      <c r="SL131" s="15"/>
      <c r="SM131" s="15"/>
      <c r="SN131" s="15"/>
      <c r="SO131" s="15"/>
      <c r="SP131" s="15"/>
      <c r="SQ131" s="15"/>
      <c r="SR131" s="15"/>
      <c r="SS131" s="15"/>
      <c r="ST131" s="15"/>
      <c r="SU131" s="15"/>
      <c r="SV131" s="15"/>
      <c r="SW131" s="15"/>
      <c r="SX131" s="15"/>
      <c r="SY131" s="15"/>
      <c r="SZ131" s="15"/>
      <c r="TA131" s="15"/>
      <c r="TB131" s="15"/>
      <c r="TC131" s="15"/>
      <c r="TD131" s="15"/>
      <c r="TE131" s="15"/>
      <c r="TF131" s="15"/>
      <c r="TG131" s="15"/>
      <c r="TH131" s="15"/>
      <c r="TI131" s="15"/>
      <c r="TJ131" s="15"/>
      <c r="TK131" s="15"/>
      <c r="TL131" s="15"/>
      <c r="TM131" s="15"/>
      <c r="TN131" s="15"/>
      <c r="TO131" s="15"/>
      <c r="TP131" s="15"/>
      <c r="TQ131" s="15"/>
      <c r="TR131" s="15"/>
      <c r="TS131" s="15"/>
      <c r="TT131" s="15"/>
      <c r="TU131" s="15"/>
      <c r="TV131" s="15"/>
      <c r="TW131" s="15"/>
      <c r="TX131" s="15"/>
      <c r="TY131" s="15"/>
      <c r="TZ131" s="15"/>
      <c r="UA131" s="15"/>
      <c r="UB131" s="15"/>
      <c r="UC131" s="15"/>
      <c r="UD131" s="15"/>
      <c r="UE131" s="15"/>
      <c r="UF131" s="15"/>
      <c r="UG131" s="15"/>
      <c r="UH131" s="15"/>
      <c r="UI131" s="15"/>
      <c r="UJ131" s="15"/>
      <c r="UK131" s="15"/>
      <c r="UL131" s="15"/>
      <c r="UM131" s="15"/>
      <c r="UN131" s="15"/>
      <c r="UO131" s="15"/>
      <c r="UP131" s="15"/>
      <c r="UQ131" s="15"/>
      <c r="UR131" s="15"/>
      <c r="US131" s="15"/>
      <c r="UT131" s="15"/>
      <c r="UU131" s="15"/>
      <c r="UV131" s="15"/>
      <c r="UW131" s="15"/>
      <c r="UX131" s="15"/>
      <c r="UY131" s="15"/>
      <c r="UZ131" s="15"/>
      <c r="VA131" s="15"/>
      <c r="VB131" s="15"/>
      <c r="VC131" s="15"/>
      <c r="VD131" s="15"/>
      <c r="VE131" s="15"/>
      <c r="VF131" s="15"/>
      <c r="VG131" s="15"/>
      <c r="VH131" s="15"/>
      <c r="VI131" s="15"/>
      <c r="VJ131" s="15"/>
      <c r="VK131" s="15"/>
      <c r="VL131" s="15"/>
      <c r="VM131" s="15"/>
      <c r="VN131" s="15"/>
      <c r="VO131" s="15"/>
      <c r="VP131" s="15"/>
      <c r="VQ131" s="15"/>
      <c r="VR131" s="15"/>
      <c r="VS131" s="15"/>
      <c r="VT131" s="15"/>
      <c r="VU131" s="15"/>
      <c r="VV131" s="15"/>
      <c r="VW131" s="15"/>
      <c r="VX131" s="15"/>
      <c r="VY131" s="15"/>
      <c r="VZ131" s="15"/>
      <c r="WA131" s="15"/>
      <c r="WB131" s="15"/>
      <c r="WC131" s="15"/>
      <c r="WD131" s="15"/>
      <c r="WE131" s="15"/>
      <c r="WF131" s="15"/>
      <c r="WG131" s="15"/>
      <c r="WH131" s="15"/>
      <c r="WI131" s="15"/>
      <c r="WJ131" s="15"/>
      <c r="WK131" s="15"/>
      <c r="WL131" s="15"/>
      <c r="WM131" s="15"/>
      <c r="WN131" s="15"/>
      <c r="WO131" s="15"/>
      <c r="WP131" s="15"/>
      <c r="WQ131" s="15"/>
      <c r="WR131" s="15"/>
      <c r="WS131" s="15"/>
      <c r="WT131" s="15"/>
      <c r="WU131" s="15"/>
      <c r="WV131" s="15"/>
      <c r="WW131" s="15"/>
      <c r="WX131" s="15"/>
      <c r="WY131" s="15"/>
      <c r="WZ131" s="15"/>
      <c r="XA131" s="15"/>
      <c r="XB131" s="15"/>
      <c r="XC131" s="15"/>
      <c r="XD131" s="15"/>
      <c r="XE131" s="15"/>
      <c r="XF131" s="15"/>
      <c r="XG131" s="15"/>
      <c r="XH131" s="15"/>
      <c r="XI131" s="15"/>
      <c r="XJ131" s="15"/>
      <c r="XK131" s="15"/>
      <c r="XL131" s="15"/>
      <c r="XM131" s="15"/>
      <c r="XN131" s="15"/>
      <c r="XO131" s="15"/>
      <c r="XP131" s="15"/>
      <c r="XQ131" s="15"/>
      <c r="XR131" s="15"/>
      <c r="XS131" s="15"/>
      <c r="XT131" s="15"/>
      <c r="XU131" s="15"/>
      <c r="XV131" s="15"/>
      <c r="XW131" s="15"/>
      <c r="XX131" s="15"/>
      <c r="XY131" s="15"/>
      <c r="XZ131" s="15"/>
      <c r="YA131" s="15"/>
      <c r="YB131" s="15"/>
      <c r="YC131" s="15"/>
      <c r="YD131" s="15"/>
      <c r="YE131" s="15"/>
      <c r="YF131" s="15"/>
      <c r="YG131" s="15"/>
      <c r="YH131" s="15"/>
      <c r="YI131" s="15"/>
      <c r="YJ131" s="15"/>
      <c r="YK131" s="15"/>
      <c r="YL131" s="15"/>
      <c r="YM131" s="15"/>
      <c r="YN131" s="15"/>
      <c r="YO131" s="15"/>
      <c r="YP131" s="15"/>
      <c r="YQ131" s="15"/>
      <c r="YR131" s="15"/>
      <c r="YS131" s="15"/>
      <c r="YT131" s="15"/>
      <c r="YU131" s="15"/>
      <c r="YV131" s="15"/>
      <c r="YW131" s="15"/>
      <c r="YX131" s="15"/>
      <c r="YY131" s="15"/>
      <c r="YZ131" s="15"/>
      <c r="ZA131" s="15"/>
      <c r="ZB131" s="15"/>
      <c r="ZC131" s="15"/>
      <c r="ZD131" s="15"/>
      <c r="ZE131" s="15"/>
      <c r="ZF131" s="15"/>
      <c r="ZG131" s="15"/>
      <c r="ZH131" s="15"/>
      <c r="ZI131" s="15"/>
      <c r="ZJ131" s="15"/>
      <c r="ZK131" s="15"/>
      <c r="ZL131" s="15"/>
      <c r="ZM131" s="15"/>
      <c r="ZN131" s="15"/>
      <c r="ZO131" s="15"/>
      <c r="ZP131" s="15"/>
      <c r="ZQ131" s="15"/>
      <c r="ZR131" s="15"/>
      <c r="ZS131" s="15"/>
      <c r="ZT131" s="15"/>
      <c r="ZU131" s="15"/>
      <c r="ZV131" s="15"/>
      <c r="ZW131" s="15"/>
      <c r="ZX131" s="15"/>
      <c r="ZY131" s="15"/>
      <c r="ZZ131" s="15"/>
      <c r="AAA131" s="15"/>
      <c r="AAB131" s="15"/>
      <c r="AAC131" s="15"/>
      <c r="AAD131" s="15"/>
      <c r="AAE131" s="15"/>
      <c r="AAF131" s="15"/>
      <c r="AAG131" s="15"/>
      <c r="AAH131" s="15"/>
      <c r="AAI131" s="15"/>
      <c r="AAJ131" s="15"/>
      <c r="AAK131" s="15"/>
      <c r="AAL131" s="15"/>
      <c r="AAM131" s="15"/>
      <c r="AAN131" s="15"/>
      <c r="AAO131" s="15"/>
      <c r="AAP131" s="15"/>
      <c r="AAQ131" s="15"/>
      <c r="AAR131" s="15"/>
      <c r="AAS131" s="15"/>
      <c r="AAT131" s="15"/>
      <c r="AAU131" s="15"/>
      <c r="AAV131" s="15"/>
      <c r="AAW131" s="15"/>
      <c r="AAX131" s="15"/>
      <c r="AAY131" s="15"/>
      <c r="AAZ131" s="15"/>
      <c r="ABA131" s="15"/>
      <c r="ABB131" s="15"/>
      <c r="ABC131" s="15"/>
      <c r="ABD131" s="15"/>
      <c r="ABE131" s="15"/>
      <c r="ABF131" s="15"/>
      <c r="ABG131" s="15"/>
      <c r="ABH131" s="15"/>
      <c r="ABI131" s="15"/>
      <c r="ABJ131" s="15"/>
      <c r="ABK131" s="15"/>
      <c r="ABL131" s="15"/>
      <c r="ABM131" s="15"/>
      <c r="ABN131" s="15"/>
      <c r="ABO131" s="15"/>
      <c r="ABP131" s="15"/>
      <c r="ABQ131" s="15"/>
      <c r="ABR131" s="15"/>
      <c r="ABS131" s="15"/>
      <c r="ABT131" s="15"/>
      <c r="ABU131" s="15"/>
      <c r="ABV131" s="15"/>
      <c r="ABW131" s="15"/>
      <c r="ABX131" s="15"/>
      <c r="ABY131" s="15"/>
      <c r="ABZ131" s="15"/>
      <c r="ACA131" s="15"/>
      <c r="ACB131" s="15"/>
      <c r="ACC131" s="15"/>
      <c r="ACD131" s="15"/>
      <c r="ACE131" s="15"/>
      <c r="ACF131" s="15"/>
      <c r="ACG131" s="15"/>
      <c r="ACH131" s="15"/>
      <c r="ACI131" s="15"/>
      <c r="ACJ131" s="15"/>
      <c r="ACK131" s="15"/>
      <c r="ACL131" s="15"/>
      <c r="ACM131" s="15"/>
      <c r="ACN131" s="15"/>
    </row>
    <row r="132" spans="1:768" x14ac:dyDescent="0.2">
      <c r="C132" s="15" t="s">
        <v>698</v>
      </c>
      <c r="D132" s="15" t="s">
        <v>699</v>
      </c>
      <c r="E132" s="37">
        <f>IFERROR(VLOOKUP($C132,'3. 2024_2025 Adds PIVOT'!$I$129:$K$137,3,FALSE),0)</f>
        <v>693023.64</v>
      </c>
      <c r="F132" s="37">
        <f>IFERROR(VLOOKUP(C132,'7. Delayed Unitization'!$F$4:$G$29,2,FALSE),0)</f>
        <v>0</v>
      </c>
      <c r="G132" s="43">
        <f t="shared" si="33"/>
        <v>693023.64</v>
      </c>
      <c r="H132" s="175" t="s">
        <v>2184</v>
      </c>
      <c r="I132" s="23">
        <f>VLOOKUP($H132,'6. PP Depr Rate'!$F$6:$I$175,4,FALSE)</f>
        <v>0.2</v>
      </c>
      <c r="J132" s="43">
        <f t="shared" si="34"/>
        <v>138605</v>
      </c>
      <c r="K132" s="181" t="s">
        <v>2038</v>
      </c>
      <c r="L132" s="15" t="str">
        <f>IFERROR(VLOOKUP(C132,'Projects FERCs'!$A$8:$D$291,4,FALSE),0)</f>
        <v>G391</v>
      </c>
    </row>
    <row r="133" spans="1:768" x14ac:dyDescent="0.2">
      <c r="C133" s="15" t="s">
        <v>1099</v>
      </c>
      <c r="D133" s="15" t="s">
        <v>1100</v>
      </c>
      <c r="E133" s="43">
        <f>IFERROR(VLOOKUP($C133,'3. 2024_2025 Adds PIVOT'!$I$129:$K$137,3,FALSE),0)</f>
        <v>4650.43</v>
      </c>
      <c r="F133" s="43">
        <f>IFERROR(VLOOKUP(C133,'7. Delayed Unitization'!$F$4:$G$29,2,FALSE),0)</f>
        <v>0</v>
      </c>
      <c r="G133" s="43">
        <f t="shared" ref="G133:G139" si="35">E133-F133</f>
        <v>4650.43</v>
      </c>
      <c r="H133" s="175" t="s">
        <v>2039</v>
      </c>
      <c r="I133" s="23">
        <f>VLOOKUP($H133,'6. PP Depr Rate'!$F$6:$I$175,4,FALSE)</f>
        <v>0.2</v>
      </c>
      <c r="J133" s="43">
        <f t="shared" si="34"/>
        <v>930</v>
      </c>
      <c r="K133" s="181" t="s">
        <v>2038</v>
      </c>
      <c r="L133" s="15" t="str">
        <f>IFERROR(VLOOKUP(C133,'Projects FERCs'!$A$8:$D$291,4,FALSE),0)</f>
        <v>G391</v>
      </c>
    </row>
    <row r="134" spans="1:768" x14ac:dyDescent="0.2">
      <c r="C134" s="15" t="s">
        <v>693</v>
      </c>
      <c r="D134" s="15" t="s">
        <v>694</v>
      </c>
      <c r="E134" s="37">
        <f>IFERROR(VLOOKUP($C134,'3. 2024_2025 Adds PIVOT'!$I$129:$K$137,3,FALSE),0)</f>
        <v>7420.3600000000006</v>
      </c>
      <c r="F134" s="37">
        <f>IFERROR(VLOOKUP(C134,'7. Delayed Unitization'!$F$4:$G$29,2,FALSE),0)</f>
        <v>0</v>
      </c>
      <c r="G134" s="43">
        <f t="shared" si="35"/>
        <v>7420.3600000000006</v>
      </c>
      <c r="H134" s="175" t="s">
        <v>2039</v>
      </c>
      <c r="I134" s="23">
        <f>VLOOKUP($H134,'6. PP Depr Rate'!$F$6:$I$175,4,FALSE)</f>
        <v>0.2</v>
      </c>
      <c r="J134" s="43">
        <f t="shared" ref="J134" si="36">ROUND(G134*I134, 0)</f>
        <v>1484</v>
      </c>
      <c r="K134" s="181" t="s">
        <v>2038</v>
      </c>
      <c r="L134" s="15" t="str">
        <f>IFERROR(VLOOKUP(C134,'Projects FERCs'!$A$8:$D$291,4,FALSE),0)</f>
        <v>G391</v>
      </c>
    </row>
    <row r="135" spans="1:768" x14ac:dyDescent="0.2">
      <c r="C135" s="15" t="s">
        <v>813</v>
      </c>
      <c r="D135" s="15" t="s">
        <v>814</v>
      </c>
      <c r="E135" s="43">
        <f>IFERROR(VLOOKUP($C135,'3. 2024_2025 Adds PIVOT'!$I$129:$K$137,3,FALSE),0)</f>
        <v>4506.29</v>
      </c>
      <c r="F135" s="43">
        <f>IFERROR(VLOOKUP(C135,'7. Delayed Unitization'!$F$4:$G$29,2,FALSE),0)</f>
        <v>0</v>
      </c>
      <c r="G135" s="43">
        <f t="shared" si="35"/>
        <v>4506.29</v>
      </c>
      <c r="H135" s="175" t="s">
        <v>571</v>
      </c>
      <c r="I135" s="23">
        <f>VLOOKUP($H135,'6. PP Depr Rate'!$F$6:$I$175,4,FALSE)</f>
        <v>4.5499999999999999E-2</v>
      </c>
      <c r="J135" s="43">
        <f>ROUND(G135*I135, 0)</f>
        <v>205</v>
      </c>
      <c r="K135" s="181" t="s">
        <v>2038</v>
      </c>
      <c r="L135" s="15" t="str">
        <f>IFERROR(VLOOKUP(C135,'Projects FERCs'!$A$8:$D$291,4,FALSE),0)</f>
        <v>G391</v>
      </c>
    </row>
    <row r="136" spans="1:768" x14ac:dyDescent="0.2">
      <c r="C136" s="15" t="s">
        <v>712</v>
      </c>
      <c r="D136" s="15" t="s">
        <v>713</v>
      </c>
      <c r="E136" s="37">
        <f>IFERROR(VLOOKUP($C136,'3. 2024_2025 Adds PIVOT'!$I$129:$K$137,3,FALSE),0)</f>
        <v>21171.059999999998</v>
      </c>
      <c r="F136" s="37">
        <f>IFERROR(VLOOKUP(C136,'7. Delayed Unitization'!$F$4:$G$29,2,FALSE),0)</f>
        <v>0</v>
      </c>
      <c r="G136" s="43">
        <f t="shared" si="35"/>
        <v>21171.059999999998</v>
      </c>
      <c r="H136" s="175" t="s">
        <v>571</v>
      </c>
      <c r="I136" s="23">
        <f>VLOOKUP($H136,'6. PP Depr Rate'!$F$6:$I$175,4,FALSE)</f>
        <v>4.5499999999999999E-2</v>
      </c>
      <c r="J136" s="43">
        <f>ROUND(G136*I136, 0)</f>
        <v>963</v>
      </c>
      <c r="K136" s="181" t="s">
        <v>2038</v>
      </c>
      <c r="L136" s="15" t="str">
        <f>IFERROR(VLOOKUP(C136,'Projects FERCs'!$A$8:$D$291,4,FALSE),0)</f>
        <v>G391</v>
      </c>
    </row>
    <row r="137" spans="1:768" x14ac:dyDescent="0.2">
      <c r="C137" s="15" t="s">
        <v>1025</v>
      </c>
      <c r="D137" s="15" t="s">
        <v>1026</v>
      </c>
      <c r="E137" s="37">
        <f>IFERROR(VLOOKUP($C137,'3. 2024_2025 Adds PIVOT'!$I$129:$K$137,3,FALSE),0)</f>
        <v>22868.639999999999</v>
      </c>
      <c r="F137" s="37">
        <f>IFERROR(VLOOKUP(C137,'7. Delayed Unitization'!$F$4:$G$29,2,FALSE),0)</f>
        <v>0</v>
      </c>
      <c r="G137" s="43">
        <f t="shared" si="35"/>
        <v>22868.639999999999</v>
      </c>
      <c r="H137" s="175" t="s">
        <v>571</v>
      </c>
      <c r="I137" s="23">
        <f>VLOOKUP($H137,'6. PP Depr Rate'!$F$6:$I$175,4,FALSE)</f>
        <v>4.5499999999999999E-2</v>
      </c>
      <c r="J137" s="43">
        <f>ROUND(G137*I137, 0)</f>
        <v>1041</v>
      </c>
      <c r="K137" s="181" t="s">
        <v>2038</v>
      </c>
      <c r="L137" s="15" t="str">
        <f>IFERROR(VLOOKUP(C137,'Projects FERCs'!$A$8:$D$291,4,FALSE),0)</f>
        <v>G391</v>
      </c>
    </row>
    <row r="138" spans="1:768" x14ac:dyDescent="0.2">
      <c r="C138" s="15" t="s">
        <v>714</v>
      </c>
      <c r="D138" s="15" t="s">
        <v>715</v>
      </c>
      <c r="E138" s="37">
        <f>IFERROR(VLOOKUP($C138,'3. 2024_2025 Adds PIVOT'!$I$129:$K$137,3,FALSE),0)</f>
        <v>847.99</v>
      </c>
      <c r="F138" s="37">
        <f>IFERROR(VLOOKUP(C138,'7. Delayed Unitization'!$F$4:$G$29,2,FALSE),0)</f>
        <v>0</v>
      </c>
      <c r="G138" s="43">
        <f t="shared" si="35"/>
        <v>847.99</v>
      </c>
      <c r="H138" s="175" t="s">
        <v>571</v>
      </c>
      <c r="I138" s="23">
        <f>VLOOKUP($H138,'6. PP Depr Rate'!$F$6:$I$175,4,FALSE)</f>
        <v>4.5499999999999999E-2</v>
      </c>
      <c r="J138" s="43">
        <f>ROUND(G138*I138, 0)</f>
        <v>39</v>
      </c>
      <c r="K138" s="181" t="s">
        <v>2038</v>
      </c>
      <c r="L138" s="15" t="str">
        <f>IFERROR(VLOOKUP(C138,'Projects FERCs'!$A$8:$D$291,4,FALSE),0)</f>
        <v>G391</v>
      </c>
    </row>
    <row r="139" spans="1:768" x14ac:dyDescent="0.2">
      <c r="C139" s="15" t="s">
        <v>1239</v>
      </c>
      <c r="D139" s="15" t="s">
        <v>1240</v>
      </c>
      <c r="E139" s="37">
        <f>IFERROR(VLOOKUP($C139,'3. 2024_2025 Adds PIVOT'!$I$129:$K$137,3,FALSE),0)</f>
        <v>6572.5</v>
      </c>
      <c r="F139" s="37">
        <f>IFERROR(VLOOKUP(C139,'7. Delayed Unitization'!$F$4:$G$29,2,FALSE),0)</f>
        <v>0</v>
      </c>
      <c r="G139" s="43">
        <f t="shared" si="35"/>
        <v>6572.5</v>
      </c>
      <c r="H139" s="175" t="s">
        <v>571</v>
      </c>
      <c r="I139" s="23">
        <f>VLOOKUP($H139,'6. PP Depr Rate'!$F$6:$I$175,4,FALSE)</f>
        <v>4.5499999999999999E-2</v>
      </c>
      <c r="J139" s="43">
        <f>ROUND(G139*I139, 0)</f>
        <v>299</v>
      </c>
      <c r="K139" s="181" t="s">
        <v>2038</v>
      </c>
      <c r="L139" s="15" t="str">
        <f>IFERROR(VLOOKUP(C139,'Projects FERCs'!$A$8:$D$291,4,FALSE),0)</f>
        <v>G391</v>
      </c>
    </row>
    <row r="140" spans="1:768" x14ac:dyDescent="0.2">
      <c r="A140" s="21" t="s">
        <v>1701</v>
      </c>
      <c r="B140" s="425" t="str">
        <f>LEFT(A140,3)</f>
        <v>391</v>
      </c>
      <c r="C140" s="22"/>
      <c r="D140" s="22"/>
      <c r="E140" s="42">
        <f>SUM(E130:E139)</f>
        <v>769776.03000000014</v>
      </c>
      <c r="F140" s="42">
        <f t="shared" ref="F140:J140" si="37">SUM(F130:F139)</f>
        <v>0</v>
      </c>
      <c r="G140" s="42">
        <f t="shared" si="37"/>
        <v>769776.03000000014</v>
      </c>
      <c r="H140" s="42"/>
      <c r="I140" s="42"/>
      <c r="J140" s="42">
        <f t="shared" si="37"/>
        <v>144719</v>
      </c>
      <c r="K140" s="182"/>
    </row>
    <row r="141" spans="1:768" x14ac:dyDescent="0.2">
      <c r="A141" s="14" t="s">
        <v>1699</v>
      </c>
      <c r="C141" s="15" t="s">
        <v>679</v>
      </c>
      <c r="D141" s="15" t="s">
        <v>680</v>
      </c>
      <c r="E141" s="37">
        <v>651889.26</v>
      </c>
      <c r="G141" s="37">
        <f>E141-F141</f>
        <v>651889.26</v>
      </c>
      <c r="H141" s="175" t="s">
        <v>2651</v>
      </c>
      <c r="I141" s="23">
        <f>VLOOKUP($H141,'6. PP Depr Rate'!$F$6:$I$175,4,FALSE)</f>
        <v>6.59E-2</v>
      </c>
      <c r="J141" s="37">
        <f>ROUND(G141*I141, 0)</f>
        <v>42960</v>
      </c>
      <c r="K141" s="181" t="s">
        <v>2672</v>
      </c>
      <c r="L141" s="15" t="str">
        <f>IFERROR(VLOOKUP(C141,'Projects FERCs'!$A$8:$D$291,4,FALSE),0)</f>
        <v>G392</v>
      </c>
    </row>
    <row r="142" spans="1:768" x14ac:dyDescent="0.2">
      <c r="C142" s="15" t="s">
        <v>679</v>
      </c>
      <c r="D142" s="15" t="s">
        <v>680</v>
      </c>
      <c r="E142" s="37">
        <v>263387.84000000003</v>
      </c>
      <c r="G142" s="37">
        <f t="shared" ref="G142:G145" si="38">E142-F142</f>
        <v>263387.84000000003</v>
      </c>
      <c r="H142" s="175" t="s">
        <v>2652</v>
      </c>
      <c r="I142" s="23">
        <f>VLOOKUP($H142,'6. PP Depr Rate'!$F$6:$I$175,4,FALSE)</f>
        <v>1.72E-2</v>
      </c>
      <c r="J142" s="37">
        <f t="shared" ref="J142:J145" si="39">ROUND(G142*I142, 0)</f>
        <v>4530</v>
      </c>
      <c r="K142" s="181" t="s">
        <v>2672</v>
      </c>
      <c r="L142" s="15" t="str">
        <f>IFERROR(VLOOKUP(C142,'Projects FERCs'!$A$8:$D$291,4,FALSE),0)</f>
        <v>G392</v>
      </c>
    </row>
    <row r="143" spans="1:768" x14ac:dyDescent="0.2">
      <c r="C143" s="15" t="s">
        <v>679</v>
      </c>
      <c r="D143" s="15" t="s">
        <v>680</v>
      </c>
      <c r="E143" s="37">
        <v>715241.30000000028</v>
      </c>
      <c r="F143" s="37">
        <f>IFERROR(VLOOKUP(C141,'7. Delayed Unitization'!$F$4:$G$29,2,FALSE),0)</f>
        <v>275871.63</v>
      </c>
      <c r="G143" s="37">
        <f t="shared" si="38"/>
        <v>439369.67000000027</v>
      </c>
      <c r="H143" s="175" t="s">
        <v>2182</v>
      </c>
      <c r="I143" s="23">
        <f>VLOOKUP($H143,'6. PP Depr Rate'!$F$6:$I$175,4,FALSE)</f>
        <v>0.10780000000000001</v>
      </c>
      <c r="J143" s="37">
        <f t="shared" si="39"/>
        <v>47364</v>
      </c>
      <c r="K143" s="181" t="s">
        <v>2677</v>
      </c>
      <c r="L143" s="15" t="str">
        <f>IFERROR(VLOOKUP(C143,'Projects FERCs'!$A$8:$D$291,4,FALSE),0)</f>
        <v>G392</v>
      </c>
    </row>
    <row r="144" spans="1:768" x14ac:dyDescent="0.2">
      <c r="C144" s="15" t="s">
        <v>679</v>
      </c>
      <c r="D144" s="15" t="s">
        <v>680</v>
      </c>
      <c r="E144" s="37">
        <v>437372.61</v>
      </c>
      <c r="G144" s="37">
        <f t="shared" si="38"/>
        <v>437372.61</v>
      </c>
      <c r="H144" s="175" t="s">
        <v>2653</v>
      </c>
      <c r="I144" s="23">
        <f>VLOOKUP($H144,'6. PP Depr Rate'!$F$6:$I$175,4,FALSE)</f>
        <v>-1.1299999999999999E-2</v>
      </c>
      <c r="J144" s="37">
        <f t="shared" si="39"/>
        <v>-4942</v>
      </c>
      <c r="K144" s="181" t="s">
        <v>2672</v>
      </c>
      <c r="L144" s="15" t="str">
        <f>IFERROR(VLOOKUP(C144,'Projects FERCs'!$A$8:$D$291,4,FALSE),0)</f>
        <v>G392</v>
      </c>
    </row>
    <row r="145" spans="1:768" x14ac:dyDescent="0.2">
      <c r="C145" s="15" t="s">
        <v>679</v>
      </c>
      <c r="D145" s="15" t="s">
        <v>680</v>
      </c>
      <c r="E145" s="37">
        <v>1151974.5</v>
      </c>
      <c r="G145" s="37">
        <f t="shared" si="38"/>
        <v>1151974.5</v>
      </c>
      <c r="H145" s="175" t="s">
        <v>2654</v>
      </c>
      <c r="I145" s="23">
        <f>VLOOKUP($H145,'6. PP Depr Rate'!$F$6:$I$175,4,FALSE)</f>
        <v>4.0300000000000002E-2</v>
      </c>
      <c r="J145" s="37">
        <f t="shared" si="39"/>
        <v>46425</v>
      </c>
      <c r="K145" s="181" t="s">
        <v>2672</v>
      </c>
      <c r="L145" s="15" t="str">
        <f>IFERROR(VLOOKUP(C145,'Projects FERCs'!$A$8:$D$291,4,FALSE),0)</f>
        <v>G392</v>
      </c>
    </row>
    <row r="146" spans="1:768" x14ac:dyDescent="0.2">
      <c r="A146" s="21" t="s">
        <v>1700</v>
      </c>
      <c r="B146" s="425" t="str">
        <f>LEFT(A146,3)</f>
        <v>392</v>
      </c>
      <c r="C146" s="22"/>
      <c r="D146" s="22"/>
      <c r="E146" s="42">
        <f>SUM(E141:E145)</f>
        <v>3219865.5100000002</v>
      </c>
      <c r="F146" s="42">
        <f t="shared" ref="F146:J146" si="40">SUM(F141:F145)</f>
        <v>275871.63</v>
      </c>
      <c r="G146" s="42">
        <f t="shared" si="40"/>
        <v>2943993.8800000004</v>
      </c>
      <c r="H146" s="42"/>
      <c r="I146" s="42"/>
      <c r="J146" s="42">
        <f t="shared" si="40"/>
        <v>136337</v>
      </c>
      <c r="K146" s="182"/>
    </row>
    <row r="147" spans="1:768" s="22" customFormat="1" x14ac:dyDescent="0.2">
      <c r="A147" s="14" t="s">
        <v>2023</v>
      </c>
      <c r="B147" s="422"/>
      <c r="C147" s="15" t="s">
        <v>1113</v>
      </c>
      <c r="D147" s="15" t="s">
        <v>1114</v>
      </c>
      <c r="E147" s="37">
        <f>IFERROR(VLOOKUP($C147,'3. 2024_2025 Adds PIVOT'!$I$140:$K$148,3,FALSE),0)</f>
        <v>26767.77</v>
      </c>
      <c r="F147" s="37">
        <f>IFERROR(VLOOKUP(C147,'7. Delayed Unitization'!$F$4:$G$29,2,FALSE),0)</f>
        <v>0</v>
      </c>
      <c r="G147" s="37">
        <f t="shared" ref="G147:G154" si="41">E147-F147</f>
        <v>26767.77</v>
      </c>
      <c r="H147" s="178" t="s">
        <v>370</v>
      </c>
      <c r="I147" s="23">
        <f>VLOOKUP($H147,'6. PP Depr Rate'!$F$6:$I$175,4,FALSE)</f>
        <v>0.04</v>
      </c>
      <c r="J147" s="37">
        <f t="shared" ref="J147:J154" si="42">ROUND(G147*I147, 0)</f>
        <v>1071</v>
      </c>
      <c r="K147" s="181"/>
      <c r="L147" s="15" t="str">
        <f>IFERROR(VLOOKUP(C147,'Projects FERCs'!$A$8:$D$291,4,FALSE),0)</f>
        <v>G394</v>
      </c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  <c r="IT147" s="15"/>
      <c r="IU147" s="15"/>
      <c r="IV147" s="15"/>
      <c r="IW147" s="15"/>
      <c r="IX147" s="15"/>
      <c r="IY147" s="15"/>
      <c r="IZ147" s="15"/>
      <c r="JA147" s="15"/>
      <c r="JB147" s="15"/>
      <c r="JC147" s="15"/>
      <c r="JD147" s="15"/>
      <c r="JE147" s="15"/>
      <c r="JF147" s="15"/>
      <c r="JG147" s="15"/>
      <c r="JH147" s="15"/>
      <c r="JI147" s="15"/>
      <c r="JJ147" s="15"/>
      <c r="JK147" s="15"/>
      <c r="JL147" s="15"/>
      <c r="JM147" s="15"/>
      <c r="JN147" s="15"/>
      <c r="JO147" s="15"/>
      <c r="JP147" s="15"/>
      <c r="JQ147" s="15"/>
      <c r="JR147" s="15"/>
      <c r="JS147" s="15"/>
      <c r="JT147" s="15"/>
      <c r="JU147" s="15"/>
      <c r="JV147" s="15"/>
      <c r="JW147" s="15"/>
      <c r="JX147" s="15"/>
      <c r="JY147" s="15"/>
      <c r="JZ147" s="15"/>
      <c r="KA147" s="15"/>
      <c r="KB147" s="15"/>
      <c r="KC147" s="15"/>
      <c r="KD147" s="15"/>
      <c r="KE147" s="15"/>
      <c r="KF147" s="15"/>
      <c r="KG147" s="15"/>
      <c r="KH147" s="15"/>
      <c r="KI147" s="15"/>
      <c r="KJ147" s="15"/>
      <c r="KK147" s="15"/>
      <c r="KL147" s="15"/>
      <c r="KM147" s="15"/>
      <c r="KN147" s="15"/>
      <c r="KO147" s="15"/>
      <c r="KP147" s="15"/>
      <c r="KQ147" s="15"/>
      <c r="KR147" s="15"/>
      <c r="KS147" s="15"/>
      <c r="KT147" s="15"/>
      <c r="KU147" s="15"/>
      <c r="KV147" s="15"/>
      <c r="KW147" s="15"/>
      <c r="KX147" s="15"/>
      <c r="KY147" s="15"/>
      <c r="KZ147" s="15"/>
      <c r="LA147" s="15"/>
      <c r="LB147" s="15"/>
      <c r="LC147" s="15"/>
      <c r="LD147" s="15"/>
      <c r="LE147" s="15"/>
      <c r="LF147" s="15"/>
      <c r="LG147" s="15"/>
      <c r="LH147" s="15"/>
      <c r="LI147" s="15"/>
      <c r="LJ147" s="15"/>
      <c r="LK147" s="15"/>
      <c r="LL147" s="15"/>
      <c r="LM147" s="15"/>
      <c r="LN147" s="15"/>
      <c r="LO147" s="15"/>
      <c r="LP147" s="15"/>
      <c r="LQ147" s="15"/>
      <c r="LR147" s="15"/>
      <c r="LS147" s="15"/>
      <c r="LT147" s="15"/>
      <c r="LU147" s="15"/>
      <c r="LV147" s="15"/>
      <c r="LW147" s="15"/>
      <c r="LX147" s="15"/>
      <c r="LY147" s="15"/>
      <c r="LZ147" s="15"/>
      <c r="MA147" s="15"/>
      <c r="MB147" s="15"/>
      <c r="MC147" s="15"/>
      <c r="MD147" s="15"/>
      <c r="ME147" s="15"/>
      <c r="MF147" s="15"/>
      <c r="MG147" s="15"/>
      <c r="MH147" s="15"/>
      <c r="MI147" s="15"/>
      <c r="MJ147" s="15"/>
      <c r="MK147" s="15"/>
      <c r="ML147" s="15"/>
      <c r="MM147" s="15"/>
      <c r="MN147" s="15"/>
      <c r="MO147" s="15"/>
      <c r="MP147" s="15"/>
      <c r="MQ147" s="15"/>
      <c r="MR147" s="15"/>
      <c r="MS147" s="15"/>
      <c r="MT147" s="15"/>
      <c r="MU147" s="15"/>
      <c r="MV147" s="15"/>
      <c r="MW147" s="15"/>
      <c r="MX147" s="15"/>
      <c r="MY147" s="15"/>
      <c r="MZ147" s="15"/>
      <c r="NA147" s="15"/>
      <c r="NB147" s="15"/>
      <c r="NC147" s="15"/>
      <c r="ND147" s="15"/>
      <c r="NE147" s="15"/>
      <c r="NF147" s="15"/>
      <c r="NG147" s="15"/>
      <c r="NH147" s="15"/>
      <c r="NI147" s="15"/>
      <c r="NJ147" s="15"/>
      <c r="NK147" s="15"/>
      <c r="NL147" s="15"/>
      <c r="NM147" s="15"/>
      <c r="NN147" s="15"/>
      <c r="NO147" s="15"/>
      <c r="NP147" s="15"/>
      <c r="NQ147" s="15"/>
      <c r="NR147" s="15"/>
      <c r="NS147" s="15"/>
      <c r="NT147" s="15"/>
      <c r="NU147" s="15"/>
      <c r="NV147" s="15"/>
      <c r="NW147" s="15"/>
      <c r="NX147" s="15"/>
      <c r="NY147" s="15"/>
      <c r="NZ147" s="15"/>
      <c r="OA147" s="15"/>
      <c r="OB147" s="15"/>
      <c r="OC147" s="15"/>
      <c r="OD147" s="15"/>
      <c r="OE147" s="15"/>
      <c r="OF147" s="15"/>
      <c r="OG147" s="15"/>
      <c r="OH147" s="15"/>
      <c r="OI147" s="15"/>
      <c r="OJ147" s="15"/>
      <c r="OK147" s="15"/>
      <c r="OL147" s="15"/>
      <c r="OM147" s="15"/>
      <c r="ON147" s="15"/>
      <c r="OO147" s="15"/>
      <c r="OP147" s="15"/>
      <c r="OQ147" s="15"/>
      <c r="OR147" s="15"/>
      <c r="OS147" s="15"/>
      <c r="OT147" s="15"/>
      <c r="OU147" s="15"/>
      <c r="OV147" s="15"/>
      <c r="OW147" s="15"/>
      <c r="OX147" s="15"/>
      <c r="OY147" s="15"/>
      <c r="OZ147" s="15"/>
      <c r="PA147" s="15"/>
      <c r="PB147" s="15"/>
      <c r="PC147" s="15"/>
      <c r="PD147" s="15"/>
      <c r="PE147" s="15"/>
      <c r="PF147" s="15"/>
      <c r="PG147" s="15"/>
      <c r="PH147" s="15"/>
      <c r="PI147" s="15"/>
      <c r="PJ147" s="15"/>
      <c r="PK147" s="15"/>
      <c r="PL147" s="15"/>
      <c r="PM147" s="15"/>
      <c r="PN147" s="15"/>
      <c r="PO147" s="15"/>
      <c r="PP147" s="15"/>
      <c r="PQ147" s="15"/>
      <c r="PR147" s="15"/>
      <c r="PS147" s="15"/>
      <c r="PT147" s="15"/>
      <c r="PU147" s="15"/>
      <c r="PV147" s="15"/>
      <c r="PW147" s="15"/>
      <c r="PX147" s="15"/>
      <c r="PY147" s="15"/>
      <c r="PZ147" s="15"/>
      <c r="QA147" s="15"/>
      <c r="QB147" s="15"/>
      <c r="QC147" s="15"/>
      <c r="QD147" s="15"/>
      <c r="QE147" s="15"/>
      <c r="QF147" s="15"/>
      <c r="QG147" s="15"/>
      <c r="QH147" s="15"/>
      <c r="QI147" s="15"/>
      <c r="QJ147" s="15"/>
      <c r="QK147" s="15"/>
      <c r="QL147" s="15"/>
      <c r="QM147" s="15"/>
      <c r="QN147" s="15"/>
      <c r="QO147" s="15"/>
      <c r="QP147" s="15"/>
      <c r="QQ147" s="15"/>
      <c r="QR147" s="15"/>
      <c r="QS147" s="15"/>
      <c r="QT147" s="15"/>
      <c r="QU147" s="15"/>
      <c r="QV147" s="15"/>
      <c r="QW147" s="15"/>
      <c r="QX147" s="15"/>
      <c r="QY147" s="15"/>
      <c r="QZ147" s="15"/>
      <c r="RA147" s="15"/>
      <c r="RB147" s="15"/>
      <c r="RC147" s="15"/>
      <c r="RD147" s="15"/>
      <c r="RE147" s="15"/>
      <c r="RF147" s="15"/>
      <c r="RG147" s="15"/>
      <c r="RH147" s="15"/>
      <c r="RI147" s="15"/>
      <c r="RJ147" s="15"/>
      <c r="RK147" s="15"/>
      <c r="RL147" s="15"/>
      <c r="RM147" s="15"/>
      <c r="RN147" s="15"/>
      <c r="RO147" s="15"/>
      <c r="RP147" s="15"/>
      <c r="RQ147" s="15"/>
      <c r="RR147" s="15"/>
      <c r="RS147" s="15"/>
      <c r="RT147" s="15"/>
      <c r="RU147" s="15"/>
      <c r="RV147" s="15"/>
      <c r="RW147" s="15"/>
      <c r="RX147" s="15"/>
      <c r="RY147" s="15"/>
      <c r="RZ147" s="15"/>
      <c r="SA147" s="15"/>
      <c r="SB147" s="15"/>
      <c r="SC147" s="15"/>
      <c r="SD147" s="15"/>
      <c r="SE147" s="15"/>
      <c r="SF147" s="15"/>
      <c r="SG147" s="15"/>
      <c r="SH147" s="15"/>
      <c r="SI147" s="15"/>
      <c r="SJ147" s="15"/>
      <c r="SK147" s="15"/>
      <c r="SL147" s="15"/>
      <c r="SM147" s="15"/>
      <c r="SN147" s="15"/>
      <c r="SO147" s="15"/>
      <c r="SP147" s="15"/>
      <c r="SQ147" s="15"/>
      <c r="SR147" s="15"/>
      <c r="SS147" s="15"/>
      <c r="ST147" s="15"/>
      <c r="SU147" s="15"/>
      <c r="SV147" s="15"/>
      <c r="SW147" s="15"/>
      <c r="SX147" s="15"/>
      <c r="SY147" s="15"/>
      <c r="SZ147" s="15"/>
      <c r="TA147" s="15"/>
      <c r="TB147" s="15"/>
      <c r="TC147" s="15"/>
      <c r="TD147" s="15"/>
      <c r="TE147" s="15"/>
      <c r="TF147" s="15"/>
      <c r="TG147" s="15"/>
      <c r="TH147" s="15"/>
      <c r="TI147" s="15"/>
      <c r="TJ147" s="15"/>
      <c r="TK147" s="15"/>
      <c r="TL147" s="15"/>
      <c r="TM147" s="15"/>
      <c r="TN147" s="15"/>
      <c r="TO147" s="15"/>
      <c r="TP147" s="15"/>
      <c r="TQ147" s="15"/>
      <c r="TR147" s="15"/>
      <c r="TS147" s="15"/>
      <c r="TT147" s="15"/>
      <c r="TU147" s="15"/>
      <c r="TV147" s="15"/>
      <c r="TW147" s="15"/>
      <c r="TX147" s="15"/>
      <c r="TY147" s="15"/>
      <c r="TZ147" s="15"/>
      <c r="UA147" s="15"/>
      <c r="UB147" s="15"/>
      <c r="UC147" s="15"/>
      <c r="UD147" s="15"/>
      <c r="UE147" s="15"/>
      <c r="UF147" s="15"/>
      <c r="UG147" s="15"/>
      <c r="UH147" s="15"/>
      <c r="UI147" s="15"/>
      <c r="UJ147" s="15"/>
      <c r="UK147" s="15"/>
      <c r="UL147" s="15"/>
      <c r="UM147" s="15"/>
      <c r="UN147" s="15"/>
      <c r="UO147" s="15"/>
      <c r="UP147" s="15"/>
      <c r="UQ147" s="15"/>
      <c r="UR147" s="15"/>
      <c r="US147" s="15"/>
      <c r="UT147" s="15"/>
      <c r="UU147" s="15"/>
      <c r="UV147" s="15"/>
      <c r="UW147" s="15"/>
      <c r="UX147" s="15"/>
      <c r="UY147" s="15"/>
      <c r="UZ147" s="15"/>
      <c r="VA147" s="15"/>
      <c r="VB147" s="15"/>
      <c r="VC147" s="15"/>
      <c r="VD147" s="15"/>
      <c r="VE147" s="15"/>
      <c r="VF147" s="15"/>
      <c r="VG147" s="15"/>
      <c r="VH147" s="15"/>
      <c r="VI147" s="15"/>
      <c r="VJ147" s="15"/>
      <c r="VK147" s="15"/>
      <c r="VL147" s="15"/>
      <c r="VM147" s="15"/>
      <c r="VN147" s="15"/>
      <c r="VO147" s="15"/>
      <c r="VP147" s="15"/>
      <c r="VQ147" s="15"/>
      <c r="VR147" s="15"/>
      <c r="VS147" s="15"/>
      <c r="VT147" s="15"/>
      <c r="VU147" s="15"/>
      <c r="VV147" s="15"/>
      <c r="VW147" s="15"/>
      <c r="VX147" s="15"/>
      <c r="VY147" s="15"/>
      <c r="VZ147" s="15"/>
      <c r="WA147" s="15"/>
      <c r="WB147" s="15"/>
      <c r="WC147" s="15"/>
      <c r="WD147" s="15"/>
      <c r="WE147" s="15"/>
      <c r="WF147" s="15"/>
      <c r="WG147" s="15"/>
      <c r="WH147" s="15"/>
      <c r="WI147" s="15"/>
      <c r="WJ147" s="15"/>
      <c r="WK147" s="15"/>
      <c r="WL147" s="15"/>
      <c r="WM147" s="15"/>
      <c r="WN147" s="15"/>
      <c r="WO147" s="15"/>
      <c r="WP147" s="15"/>
      <c r="WQ147" s="15"/>
      <c r="WR147" s="15"/>
      <c r="WS147" s="15"/>
      <c r="WT147" s="15"/>
      <c r="WU147" s="15"/>
      <c r="WV147" s="15"/>
      <c r="WW147" s="15"/>
      <c r="WX147" s="15"/>
      <c r="WY147" s="15"/>
      <c r="WZ147" s="15"/>
      <c r="XA147" s="15"/>
      <c r="XB147" s="15"/>
      <c r="XC147" s="15"/>
      <c r="XD147" s="15"/>
      <c r="XE147" s="15"/>
      <c r="XF147" s="15"/>
      <c r="XG147" s="15"/>
      <c r="XH147" s="15"/>
      <c r="XI147" s="15"/>
      <c r="XJ147" s="15"/>
      <c r="XK147" s="15"/>
      <c r="XL147" s="15"/>
      <c r="XM147" s="15"/>
      <c r="XN147" s="15"/>
      <c r="XO147" s="15"/>
      <c r="XP147" s="15"/>
      <c r="XQ147" s="15"/>
      <c r="XR147" s="15"/>
      <c r="XS147" s="15"/>
      <c r="XT147" s="15"/>
      <c r="XU147" s="15"/>
      <c r="XV147" s="15"/>
      <c r="XW147" s="15"/>
      <c r="XX147" s="15"/>
      <c r="XY147" s="15"/>
      <c r="XZ147" s="15"/>
      <c r="YA147" s="15"/>
      <c r="YB147" s="15"/>
      <c r="YC147" s="15"/>
      <c r="YD147" s="15"/>
      <c r="YE147" s="15"/>
      <c r="YF147" s="15"/>
      <c r="YG147" s="15"/>
      <c r="YH147" s="15"/>
      <c r="YI147" s="15"/>
      <c r="YJ147" s="15"/>
      <c r="YK147" s="15"/>
      <c r="YL147" s="15"/>
      <c r="YM147" s="15"/>
      <c r="YN147" s="15"/>
      <c r="YO147" s="15"/>
      <c r="YP147" s="15"/>
      <c r="YQ147" s="15"/>
      <c r="YR147" s="15"/>
      <c r="YS147" s="15"/>
      <c r="YT147" s="15"/>
      <c r="YU147" s="15"/>
      <c r="YV147" s="15"/>
      <c r="YW147" s="15"/>
      <c r="YX147" s="15"/>
      <c r="YY147" s="15"/>
      <c r="YZ147" s="15"/>
      <c r="ZA147" s="15"/>
      <c r="ZB147" s="15"/>
      <c r="ZC147" s="15"/>
      <c r="ZD147" s="15"/>
      <c r="ZE147" s="15"/>
      <c r="ZF147" s="15"/>
      <c r="ZG147" s="15"/>
      <c r="ZH147" s="15"/>
      <c r="ZI147" s="15"/>
      <c r="ZJ147" s="15"/>
      <c r="ZK147" s="15"/>
      <c r="ZL147" s="15"/>
      <c r="ZM147" s="15"/>
      <c r="ZN147" s="15"/>
      <c r="ZO147" s="15"/>
      <c r="ZP147" s="15"/>
      <c r="ZQ147" s="15"/>
      <c r="ZR147" s="15"/>
      <c r="ZS147" s="15"/>
      <c r="ZT147" s="15"/>
      <c r="ZU147" s="15"/>
      <c r="ZV147" s="15"/>
      <c r="ZW147" s="15"/>
      <c r="ZX147" s="15"/>
      <c r="ZY147" s="15"/>
      <c r="ZZ147" s="15"/>
      <c r="AAA147" s="15"/>
      <c r="AAB147" s="15"/>
      <c r="AAC147" s="15"/>
      <c r="AAD147" s="15"/>
      <c r="AAE147" s="15"/>
      <c r="AAF147" s="15"/>
      <c r="AAG147" s="15"/>
      <c r="AAH147" s="15"/>
      <c r="AAI147" s="15"/>
      <c r="AAJ147" s="15"/>
      <c r="AAK147" s="15"/>
      <c r="AAL147" s="15"/>
      <c r="AAM147" s="15"/>
      <c r="AAN147" s="15"/>
      <c r="AAO147" s="15"/>
      <c r="AAP147" s="15"/>
      <c r="AAQ147" s="15"/>
      <c r="AAR147" s="15"/>
      <c r="AAS147" s="15"/>
      <c r="AAT147" s="15"/>
      <c r="AAU147" s="15"/>
      <c r="AAV147" s="15"/>
      <c r="AAW147" s="15"/>
      <c r="AAX147" s="15"/>
      <c r="AAY147" s="15"/>
      <c r="AAZ147" s="15"/>
      <c r="ABA147" s="15"/>
      <c r="ABB147" s="15"/>
      <c r="ABC147" s="15"/>
      <c r="ABD147" s="15"/>
      <c r="ABE147" s="15"/>
      <c r="ABF147" s="15"/>
      <c r="ABG147" s="15"/>
      <c r="ABH147" s="15"/>
      <c r="ABI147" s="15"/>
      <c r="ABJ147" s="15"/>
      <c r="ABK147" s="15"/>
      <c r="ABL147" s="15"/>
      <c r="ABM147" s="15"/>
      <c r="ABN147" s="15"/>
      <c r="ABO147" s="15"/>
      <c r="ABP147" s="15"/>
      <c r="ABQ147" s="15"/>
      <c r="ABR147" s="15"/>
      <c r="ABS147" s="15"/>
      <c r="ABT147" s="15"/>
      <c r="ABU147" s="15"/>
      <c r="ABV147" s="15"/>
      <c r="ABW147" s="15"/>
      <c r="ABX147" s="15"/>
      <c r="ABY147" s="15"/>
      <c r="ABZ147" s="15"/>
      <c r="ACA147" s="15"/>
      <c r="ACB147" s="15"/>
      <c r="ACC147" s="15"/>
      <c r="ACD147" s="15"/>
      <c r="ACE147" s="15"/>
      <c r="ACF147" s="15"/>
      <c r="ACG147" s="15"/>
      <c r="ACH147" s="15"/>
      <c r="ACI147" s="15"/>
      <c r="ACJ147" s="15"/>
      <c r="ACK147" s="15"/>
      <c r="ACL147" s="15"/>
      <c r="ACM147" s="15"/>
      <c r="ACN147" s="15"/>
    </row>
    <row r="148" spans="1:768" s="24" customFormat="1" ht="11.25" customHeight="1" x14ac:dyDescent="0.2">
      <c r="A148" s="14"/>
      <c r="B148" s="422"/>
      <c r="C148" s="15" t="s">
        <v>929</v>
      </c>
      <c r="D148" s="15" t="s">
        <v>930</v>
      </c>
      <c r="E148" s="37">
        <f>IFERROR(VLOOKUP($C148,'3. 2024_2025 Adds PIVOT'!$I$140:$K$148,3,FALSE),0)</f>
        <v>45892.420000000006</v>
      </c>
      <c r="F148" s="37">
        <f>IFERROR(VLOOKUP(C148,'7. Delayed Unitization'!$F$4:$G$29,2,FALSE),0)</f>
        <v>0</v>
      </c>
      <c r="G148" s="43">
        <f t="shared" si="41"/>
        <v>45892.420000000006</v>
      </c>
      <c r="H148" s="178" t="s">
        <v>370</v>
      </c>
      <c r="I148" s="23">
        <f>VLOOKUP($H148,'6. PP Depr Rate'!$F$6:$I$175,4,FALSE)</f>
        <v>0.04</v>
      </c>
      <c r="J148" s="43">
        <f t="shared" si="42"/>
        <v>1836</v>
      </c>
      <c r="K148" s="181"/>
      <c r="L148" s="15" t="str">
        <f>IFERROR(VLOOKUP(C148,'Projects FERCs'!$A$8:$D$291,4,FALSE),0)</f>
        <v>G394</v>
      </c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/>
      <c r="GJ148" s="15"/>
      <c r="GK148" s="15"/>
      <c r="GL148" s="15"/>
      <c r="GM148" s="15"/>
      <c r="GN148" s="15"/>
      <c r="GO148" s="15"/>
      <c r="GP148" s="15"/>
      <c r="GQ148" s="15"/>
      <c r="GR148" s="15"/>
      <c r="GS148" s="15"/>
      <c r="GT148" s="15"/>
      <c r="GU148" s="15"/>
      <c r="GV148" s="15"/>
      <c r="GW148" s="15"/>
      <c r="GX148" s="15"/>
      <c r="GY148" s="15"/>
      <c r="GZ148" s="15"/>
      <c r="HA148" s="15"/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  <c r="HM148" s="15"/>
      <c r="HN148" s="15"/>
      <c r="HO148" s="15"/>
      <c r="HP148" s="15"/>
      <c r="HQ148" s="15"/>
      <c r="HR148" s="15"/>
      <c r="HS148" s="15"/>
      <c r="HT148" s="15"/>
      <c r="HU148" s="15"/>
      <c r="HV148" s="15"/>
      <c r="HW148" s="15"/>
      <c r="HX148" s="15"/>
      <c r="HY148" s="15"/>
      <c r="HZ148" s="15"/>
      <c r="IA148" s="15"/>
      <c r="IB148" s="15"/>
      <c r="IC148" s="15"/>
      <c r="ID148" s="15"/>
      <c r="IE148" s="15"/>
      <c r="IF148" s="15"/>
      <c r="IG148" s="15"/>
      <c r="IH148" s="15"/>
      <c r="II148" s="15"/>
      <c r="IJ148" s="15"/>
      <c r="IK148" s="15"/>
      <c r="IL148" s="15"/>
      <c r="IM148" s="15"/>
      <c r="IN148" s="15"/>
      <c r="IO148" s="15"/>
      <c r="IP148" s="15"/>
      <c r="IQ148" s="15"/>
      <c r="IR148" s="15"/>
      <c r="IS148" s="15"/>
      <c r="IT148" s="15"/>
      <c r="IU148" s="15"/>
      <c r="IV148" s="15"/>
      <c r="IW148" s="15"/>
      <c r="IX148" s="15"/>
      <c r="IY148" s="15"/>
      <c r="IZ148" s="15"/>
      <c r="JA148" s="15"/>
      <c r="JB148" s="15"/>
      <c r="JC148" s="15"/>
      <c r="JD148" s="15"/>
      <c r="JE148" s="15"/>
      <c r="JF148" s="15"/>
      <c r="JG148" s="15"/>
      <c r="JH148" s="15"/>
      <c r="JI148" s="15"/>
      <c r="JJ148" s="15"/>
      <c r="JK148" s="15"/>
      <c r="JL148" s="15"/>
      <c r="JM148" s="15"/>
      <c r="JN148" s="15"/>
      <c r="JO148" s="15"/>
      <c r="JP148" s="15"/>
      <c r="JQ148" s="15"/>
      <c r="JR148" s="15"/>
      <c r="JS148" s="15"/>
      <c r="JT148" s="15"/>
      <c r="JU148" s="15"/>
      <c r="JV148" s="15"/>
      <c r="JW148" s="15"/>
      <c r="JX148" s="15"/>
      <c r="JY148" s="15"/>
      <c r="JZ148" s="15"/>
      <c r="KA148" s="15"/>
      <c r="KB148" s="15"/>
      <c r="KC148" s="15"/>
      <c r="KD148" s="15"/>
      <c r="KE148" s="15"/>
      <c r="KF148" s="15"/>
      <c r="KG148" s="15"/>
      <c r="KH148" s="15"/>
      <c r="KI148" s="15"/>
      <c r="KJ148" s="15"/>
      <c r="KK148" s="15"/>
      <c r="KL148" s="15"/>
      <c r="KM148" s="15"/>
      <c r="KN148" s="15"/>
      <c r="KO148" s="15"/>
      <c r="KP148" s="15"/>
      <c r="KQ148" s="15"/>
      <c r="KR148" s="15"/>
      <c r="KS148" s="15"/>
      <c r="KT148" s="15"/>
      <c r="KU148" s="15"/>
      <c r="KV148" s="15"/>
      <c r="KW148" s="15"/>
      <c r="KX148" s="15"/>
      <c r="KY148" s="15"/>
      <c r="KZ148" s="15"/>
      <c r="LA148" s="15"/>
      <c r="LB148" s="15"/>
      <c r="LC148" s="15"/>
      <c r="LD148" s="15"/>
      <c r="LE148" s="15"/>
      <c r="LF148" s="15"/>
      <c r="LG148" s="15"/>
      <c r="LH148" s="15"/>
      <c r="LI148" s="15"/>
      <c r="LJ148" s="15"/>
      <c r="LK148" s="15"/>
      <c r="LL148" s="15"/>
      <c r="LM148" s="15"/>
      <c r="LN148" s="15"/>
      <c r="LO148" s="15"/>
      <c r="LP148" s="15"/>
      <c r="LQ148" s="15"/>
      <c r="LR148" s="15"/>
      <c r="LS148" s="15"/>
      <c r="LT148" s="15"/>
      <c r="LU148" s="15"/>
      <c r="LV148" s="15"/>
      <c r="LW148" s="15"/>
      <c r="LX148" s="15"/>
      <c r="LY148" s="15"/>
      <c r="LZ148" s="15"/>
      <c r="MA148" s="15"/>
      <c r="MB148" s="15"/>
      <c r="MC148" s="15"/>
      <c r="MD148" s="15"/>
      <c r="ME148" s="15"/>
      <c r="MF148" s="15"/>
      <c r="MG148" s="15"/>
      <c r="MH148" s="15"/>
      <c r="MI148" s="15"/>
      <c r="MJ148" s="15"/>
      <c r="MK148" s="15"/>
      <c r="ML148" s="15"/>
      <c r="MM148" s="15"/>
      <c r="MN148" s="15"/>
      <c r="MO148" s="15"/>
      <c r="MP148" s="15"/>
      <c r="MQ148" s="15"/>
      <c r="MR148" s="15"/>
      <c r="MS148" s="15"/>
      <c r="MT148" s="15"/>
      <c r="MU148" s="15"/>
      <c r="MV148" s="15"/>
      <c r="MW148" s="15"/>
      <c r="MX148" s="15"/>
      <c r="MY148" s="15"/>
      <c r="MZ148" s="15"/>
      <c r="NA148" s="15"/>
      <c r="NB148" s="15"/>
      <c r="NC148" s="15"/>
      <c r="ND148" s="15"/>
      <c r="NE148" s="15"/>
      <c r="NF148" s="15"/>
      <c r="NG148" s="15"/>
      <c r="NH148" s="15"/>
      <c r="NI148" s="15"/>
      <c r="NJ148" s="15"/>
      <c r="NK148" s="15"/>
      <c r="NL148" s="15"/>
      <c r="NM148" s="15"/>
      <c r="NN148" s="15"/>
      <c r="NO148" s="15"/>
      <c r="NP148" s="15"/>
      <c r="NQ148" s="15"/>
      <c r="NR148" s="15"/>
      <c r="NS148" s="15"/>
      <c r="NT148" s="15"/>
      <c r="NU148" s="15"/>
      <c r="NV148" s="15"/>
      <c r="NW148" s="15"/>
      <c r="NX148" s="15"/>
      <c r="NY148" s="15"/>
      <c r="NZ148" s="15"/>
      <c r="OA148" s="15"/>
      <c r="OB148" s="15"/>
      <c r="OC148" s="15"/>
      <c r="OD148" s="15"/>
      <c r="OE148" s="15"/>
      <c r="OF148" s="15"/>
      <c r="OG148" s="15"/>
      <c r="OH148" s="15"/>
      <c r="OI148" s="15"/>
      <c r="OJ148" s="15"/>
      <c r="OK148" s="15"/>
      <c r="OL148" s="15"/>
      <c r="OM148" s="15"/>
      <c r="ON148" s="15"/>
      <c r="OO148" s="15"/>
      <c r="OP148" s="15"/>
      <c r="OQ148" s="15"/>
      <c r="OR148" s="15"/>
      <c r="OS148" s="15"/>
      <c r="OT148" s="15"/>
      <c r="OU148" s="15"/>
      <c r="OV148" s="15"/>
      <c r="OW148" s="15"/>
      <c r="OX148" s="15"/>
      <c r="OY148" s="15"/>
      <c r="OZ148" s="15"/>
      <c r="PA148" s="15"/>
      <c r="PB148" s="15"/>
      <c r="PC148" s="15"/>
      <c r="PD148" s="15"/>
      <c r="PE148" s="15"/>
      <c r="PF148" s="15"/>
      <c r="PG148" s="15"/>
      <c r="PH148" s="15"/>
      <c r="PI148" s="15"/>
      <c r="PJ148" s="15"/>
      <c r="PK148" s="15"/>
      <c r="PL148" s="15"/>
      <c r="PM148" s="15"/>
      <c r="PN148" s="15"/>
      <c r="PO148" s="15"/>
      <c r="PP148" s="15"/>
      <c r="PQ148" s="15"/>
      <c r="PR148" s="15"/>
      <c r="PS148" s="15"/>
      <c r="PT148" s="15"/>
      <c r="PU148" s="15"/>
      <c r="PV148" s="15"/>
      <c r="PW148" s="15"/>
      <c r="PX148" s="15"/>
      <c r="PY148" s="15"/>
      <c r="PZ148" s="15"/>
      <c r="QA148" s="15"/>
      <c r="QB148" s="15"/>
      <c r="QC148" s="15"/>
      <c r="QD148" s="15"/>
      <c r="QE148" s="15"/>
      <c r="QF148" s="15"/>
      <c r="QG148" s="15"/>
      <c r="QH148" s="15"/>
      <c r="QI148" s="15"/>
      <c r="QJ148" s="15"/>
      <c r="QK148" s="15"/>
      <c r="QL148" s="15"/>
      <c r="QM148" s="15"/>
      <c r="QN148" s="15"/>
      <c r="QO148" s="15"/>
      <c r="QP148" s="15"/>
      <c r="QQ148" s="15"/>
      <c r="QR148" s="15"/>
      <c r="QS148" s="15"/>
      <c r="QT148" s="15"/>
      <c r="QU148" s="15"/>
      <c r="QV148" s="15"/>
      <c r="QW148" s="15"/>
      <c r="QX148" s="15"/>
      <c r="QY148" s="15"/>
      <c r="QZ148" s="15"/>
      <c r="RA148" s="15"/>
      <c r="RB148" s="15"/>
      <c r="RC148" s="15"/>
      <c r="RD148" s="15"/>
      <c r="RE148" s="15"/>
      <c r="RF148" s="15"/>
      <c r="RG148" s="15"/>
      <c r="RH148" s="15"/>
      <c r="RI148" s="15"/>
      <c r="RJ148" s="15"/>
      <c r="RK148" s="15"/>
      <c r="RL148" s="15"/>
      <c r="RM148" s="15"/>
      <c r="RN148" s="15"/>
      <c r="RO148" s="15"/>
      <c r="RP148" s="15"/>
      <c r="RQ148" s="15"/>
      <c r="RR148" s="15"/>
      <c r="RS148" s="15"/>
      <c r="RT148" s="15"/>
      <c r="RU148" s="15"/>
      <c r="RV148" s="15"/>
      <c r="RW148" s="15"/>
      <c r="RX148" s="15"/>
      <c r="RY148" s="15"/>
      <c r="RZ148" s="15"/>
      <c r="SA148" s="15"/>
      <c r="SB148" s="15"/>
      <c r="SC148" s="15"/>
      <c r="SD148" s="15"/>
      <c r="SE148" s="15"/>
      <c r="SF148" s="15"/>
      <c r="SG148" s="15"/>
      <c r="SH148" s="15"/>
      <c r="SI148" s="15"/>
      <c r="SJ148" s="15"/>
      <c r="SK148" s="15"/>
      <c r="SL148" s="15"/>
      <c r="SM148" s="15"/>
      <c r="SN148" s="15"/>
      <c r="SO148" s="15"/>
      <c r="SP148" s="15"/>
      <c r="SQ148" s="15"/>
      <c r="SR148" s="15"/>
      <c r="SS148" s="15"/>
      <c r="ST148" s="15"/>
      <c r="SU148" s="15"/>
      <c r="SV148" s="15"/>
      <c r="SW148" s="15"/>
      <c r="SX148" s="15"/>
      <c r="SY148" s="15"/>
      <c r="SZ148" s="15"/>
      <c r="TA148" s="15"/>
      <c r="TB148" s="15"/>
      <c r="TC148" s="15"/>
      <c r="TD148" s="15"/>
      <c r="TE148" s="15"/>
      <c r="TF148" s="15"/>
      <c r="TG148" s="15"/>
      <c r="TH148" s="15"/>
      <c r="TI148" s="15"/>
      <c r="TJ148" s="15"/>
      <c r="TK148" s="15"/>
      <c r="TL148" s="15"/>
      <c r="TM148" s="15"/>
      <c r="TN148" s="15"/>
      <c r="TO148" s="15"/>
      <c r="TP148" s="15"/>
      <c r="TQ148" s="15"/>
      <c r="TR148" s="15"/>
      <c r="TS148" s="15"/>
      <c r="TT148" s="15"/>
      <c r="TU148" s="15"/>
      <c r="TV148" s="15"/>
      <c r="TW148" s="15"/>
      <c r="TX148" s="15"/>
      <c r="TY148" s="15"/>
      <c r="TZ148" s="15"/>
      <c r="UA148" s="15"/>
      <c r="UB148" s="15"/>
      <c r="UC148" s="15"/>
      <c r="UD148" s="15"/>
      <c r="UE148" s="15"/>
      <c r="UF148" s="15"/>
      <c r="UG148" s="15"/>
      <c r="UH148" s="15"/>
      <c r="UI148" s="15"/>
      <c r="UJ148" s="15"/>
      <c r="UK148" s="15"/>
      <c r="UL148" s="15"/>
      <c r="UM148" s="15"/>
      <c r="UN148" s="15"/>
      <c r="UO148" s="15"/>
      <c r="UP148" s="15"/>
      <c r="UQ148" s="15"/>
      <c r="UR148" s="15"/>
      <c r="US148" s="15"/>
      <c r="UT148" s="15"/>
      <c r="UU148" s="15"/>
      <c r="UV148" s="15"/>
      <c r="UW148" s="15"/>
      <c r="UX148" s="15"/>
      <c r="UY148" s="15"/>
      <c r="UZ148" s="15"/>
      <c r="VA148" s="15"/>
      <c r="VB148" s="15"/>
      <c r="VC148" s="15"/>
      <c r="VD148" s="15"/>
      <c r="VE148" s="15"/>
      <c r="VF148" s="15"/>
      <c r="VG148" s="15"/>
      <c r="VH148" s="15"/>
      <c r="VI148" s="15"/>
      <c r="VJ148" s="15"/>
      <c r="VK148" s="15"/>
      <c r="VL148" s="15"/>
      <c r="VM148" s="15"/>
      <c r="VN148" s="15"/>
      <c r="VO148" s="15"/>
      <c r="VP148" s="15"/>
      <c r="VQ148" s="15"/>
      <c r="VR148" s="15"/>
      <c r="VS148" s="15"/>
      <c r="VT148" s="15"/>
      <c r="VU148" s="15"/>
      <c r="VV148" s="15"/>
      <c r="VW148" s="15"/>
      <c r="VX148" s="15"/>
      <c r="VY148" s="15"/>
      <c r="VZ148" s="15"/>
      <c r="WA148" s="15"/>
      <c r="WB148" s="15"/>
      <c r="WC148" s="15"/>
      <c r="WD148" s="15"/>
      <c r="WE148" s="15"/>
      <c r="WF148" s="15"/>
      <c r="WG148" s="15"/>
      <c r="WH148" s="15"/>
      <c r="WI148" s="15"/>
      <c r="WJ148" s="15"/>
      <c r="WK148" s="15"/>
      <c r="WL148" s="15"/>
      <c r="WM148" s="15"/>
      <c r="WN148" s="15"/>
      <c r="WO148" s="15"/>
      <c r="WP148" s="15"/>
      <c r="WQ148" s="15"/>
      <c r="WR148" s="15"/>
      <c r="WS148" s="15"/>
      <c r="WT148" s="15"/>
      <c r="WU148" s="15"/>
      <c r="WV148" s="15"/>
      <c r="WW148" s="15"/>
      <c r="WX148" s="15"/>
      <c r="WY148" s="15"/>
      <c r="WZ148" s="15"/>
      <c r="XA148" s="15"/>
      <c r="XB148" s="15"/>
      <c r="XC148" s="15"/>
      <c r="XD148" s="15"/>
      <c r="XE148" s="15"/>
      <c r="XF148" s="15"/>
      <c r="XG148" s="15"/>
      <c r="XH148" s="15"/>
      <c r="XI148" s="15"/>
      <c r="XJ148" s="15"/>
      <c r="XK148" s="15"/>
      <c r="XL148" s="15"/>
      <c r="XM148" s="15"/>
      <c r="XN148" s="15"/>
      <c r="XO148" s="15"/>
      <c r="XP148" s="15"/>
      <c r="XQ148" s="15"/>
      <c r="XR148" s="15"/>
      <c r="XS148" s="15"/>
      <c r="XT148" s="15"/>
      <c r="XU148" s="15"/>
      <c r="XV148" s="15"/>
      <c r="XW148" s="15"/>
      <c r="XX148" s="15"/>
      <c r="XY148" s="15"/>
      <c r="XZ148" s="15"/>
      <c r="YA148" s="15"/>
      <c r="YB148" s="15"/>
      <c r="YC148" s="15"/>
      <c r="YD148" s="15"/>
      <c r="YE148" s="15"/>
      <c r="YF148" s="15"/>
      <c r="YG148" s="15"/>
      <c r="YH148" s="15"/>
      <c r="YI148" s="15"/>
      <c r="YJ148" s="15"/>
      <c r="YK148" s="15"/>
      <c r="YL148" s="15"/>
      <c r="YM148" s="15"/>
      <c r="YN148" s="15"/>
      <c r="YO148" s="15"/>
      <c r="YP148" s="15"/>
      <c r="YQ148" s="15"/>
      <c r="YR148" s="15"/>
      <c r="YS148" s="15"/>
      <c r="YT148" s="15"/>
      <c r="YU148" s="15"/>
      <c r="YV148" s="15"/>
      <c r="YW148" s="15"/>
      <c r="YX148" s="15"/>
      <c r="YY148" s="15"/>
      <c r="YZ148" s="15"/>
      <c r="ZA148" s="15"/>
      <c r="ZB148" s="15"/>
      <c r="ZC148" s="15"/>
      <c r="ZD148" s="15"/>
      <c r="ZE148" s="15"/>
      <c r="ZF148" s="15"/>
      <c r="ZG148" s="15"/>
      <c r="ZH148" s="15"/>
      <c r="ZI148" s="15"/>
      <c r="ZJ148" s="15"/>
      <c r="ZK148" s="15"/>
      <c r="ZL148" s="15"/>
      <c r="ZM148" s="15"/>
      <c r="ZN148" s="15"/>
      <c r="ZO148" s="15"/>
      <c r="ZP148" s="15"/>
      <c r="ZQ148" s="15"/>
      <c r="ZR148" s="15"/>
      <c r="ZS148" s="15"/>
      <c r="ZT148" s="15"/>
      <c r="ZU148" s="15"/>
      <c r="ZV148" s="15"/>
      <c r="ZW148" s="15"/>
      <c r="ZX148" s="15"/>
      <c r="ZY148" s="15"/>
      <c r="ZZ148" s="15"/>
      <c r="AAA148" s="15"/>
      <c r="AAB148" s="15"/>
      <c r="AAC148" s="15"/>
      <c r="AAD148" s="15"/>
      <c r="AAE148" s="15"/>
      <c r="AAF148" s="15"/>
      <c r="AAG148" s="15"/>
      <c r="AAH148" s="15"/>
      <c r="AAI148" s="15"/>
      <c r="AAJ148" s="15"/>
      <c r="AAK148" s="15"/>
      <c r="AAL148" s="15"/>
      <c r="AAM148" s="15"/>
      <c r="AAN148" s="15"/>
      <c r="AAO148" s="15"/>
      <c r="AAP148" s="15"/>
      <c r="AAQ148" s="15"/>
      <c r="AAR148" s="15"/>
      <c r="AAS148" s="15"/>
      <c r="AAT148" s="15"/>
      <c r="AAU148" s="15"/>
      <c r="AAV148" s="15"/>
      <c r="AAW148" s="15"/>
      <c r="AAX148" s="15"/>
      <c r="AAY148" s="15"/>
      <c r="AAZ148" s="15"/>
      <c r="ABA148" s="15"/>
      <c r="ABB148" s="15"/>
      <c r="ABC148" s="15"/>
      <c r="ABD148" s="15"/>
      <c r="ABE148" s="15"/>
      <c r="ABF148" s="15"/>
      <c r="ABG148" s="15"/>
      <c r="ABH148" s="15"/>
      <c r="ABI148" s="15"/>
      <c r="ABJ148" s="15"/>
      <c r="ABK148" s="15"/>
      <c r="ABL148" s="15"/>
      <c r="ABM148" s="15"/>
      <c r="ABN148" s="15"/>
      <c r="ABO148" s="15"/>
      <c r="ABP148" s="15"/>
      <c r="ABQ148" s="15"/>
      <c r="ABR148" s="15"/>
      <c r="ABS148" s="15"/>
      <c r="ABT148" s="15"/>
      <c r="ABU148" s="15"/>
      <c r="ABV148" s="15"/>
      <c r="ABW148" s="15"/>
      <c r="ABX148" s="15"/>
      <c r="ABY148" s="15"/>
      <c r="ABZ148" s="15"/>
      <c r="ACA148" s="15"/>
      <c r="ACB148" s="15"/>
      <c r="ACC148" s="15"/>
      <c r="ACD148" s="15"/>
      <c r="ACE148" s="15"/>
      <c r="ACF148" s="15"/>
      <c r="ACG148" s="15"/>
      <c r="ACH148" s="15"/>
      <c r="ACI148" s="15"/>
      <c r="ACJ148" s="15"/>
      <c r="ACK148" s="15"/>
      <c r="ACL148" s="15"/>
      <c r="ACM148" s="15"/>
      <c r="ACN148" s="15"/>
    </row>
    <row r="149" spans="1:768" s="24" customFormat="1" ht="11.25" customHeight="1" x14ac:dyDescent="0.2">
      <c r="A149" s="14"/>
      <c r="B149" s="422"/>
      <c r="C149" s="15" t="s">
        <v>741</v>
      </c>
      <c r="D149" s="15" t="s">
        <v>742</v>
      </c>
      <c r="E149" s="37">
        <f>IFERROR(VLOOKUP($C149,'3. 2024_2025 Adds PIVOT'!$I$140:$K$148,3,FALSE),0)</f>
        <v>9964.9000000000015</v>
      </c>
      <c r="F149" s="37">
        <f>IFERROR(VLOOKUP(C149,'7. Delayed Unitization'!$F$4:$G$29,2,FALSE),0)</f>
        <v>0</v>
      </c>
      <c r="G149" s="37">
        <f t="shared" si="41"/>
        <v>9964.9000000000015</v>
      </c>
      <c r="H149" s="178" t="s">
        <v>370</v>
      </c>
      <c r="I149" s="23">
        <f>VLOOKUP($H149,'6. PP Depr Rate'!$F$6:$I$175,4,FALSE)</f>
        <v>0.04</v>
      </c>
      <c r="J149" s="37">
        <f t="shared" si="42"/>
        <v>399</v>
      </c>
      <c r="K149" s="181"/>
      <c r="L149" s="15" t="str">
        <f>IFERROR(VLOOKUP(C149,'Projects FERCs'!$A$8:$D$291,4,FALSE),0)</f>
        <v>G396</v>
      </c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  <c r="IT149" s="15"/>
      <c r="IU149" s="15"/>
      <c r="IV149" s="15"/>
      <c r="IW149" s="15"/>
      <c r="IX149" s="15"/>
      <c r="IY149" s="15"/>
      <c r="IZ149" s="15"/>
      <c r="JA149" s="15"/>
      <c r="JB149" s="15"/>
      <c r="JC149" s="15"/>
      <c r="JD149" s="15"/>
      <c r="JE149" s="15"/>
      <c r="JF149" s="15"/>
      <c r="JG149" s="15"/>
      <c r="JH149" s="15"/>
      <c r="JI149" s="15"/>
      <c r="JJ149" s="15"/>
      <c r="JK149" s="15"/>
      <c r="JL149" s="15"/>
      <c r="JM149" s="15"/>
      <c r="JN149" s="15"/>
      <c r="JO149" s="15"/>
      <c r="JP149" s="15"/>
      <c r="JQ149" s="15"/>
      <c r="JR149" s="15"/>
      <c r="JS149" s="15"/>
      <c r="JT149" s="15"/>
      <c r="JU149" s="15"/>
      <c r="JV149" s="15"/>
      <c r="JW149" s="15"/>
      <c r="JX149" s="15"/>
      <c r="JY149" s="15"/>
      <c r="JZ149" s="15"/>
      <c r="KA149" s="15"/>
      <c r="KB149" s="15"/>
      <c r="KC149" s="15"/>
      <c r="KD149" s="15"/>
      <c r="KE149" s="15"/>
      <c r="KF149" s="15"/>
      <c r="KG149" s="15"/>
      <c r="KH149" s="15"/>
      <c r="KI149" s="15"/>
      <c r="KJ149" s="15"/>
      <c r="KK149" s="15"/>
      <c r="KL149" s="15"/>
      <c r="KM149" s="15"/>
      <c r="KN149" s="15"/>
      <c r="KO149" s="15"/>
      <c r="KP149" s="15"/>
      <c r="KQ149" s="15"/>
      <c r="KR149" s="15"/>
      <c r="KS149" s="15"/>
      <c r="KT149" s="15"/>
      <c r="KU149" s="15"/>
      <c r="KV149" s="15"/>
      <c r="KW149" s="15"/>
      <c r="KX149" s="15"/>
      <c r="KY149" s="15"/>
      <c r="KZ149" s="15"/>
      <c r="LA149" s="15"/>
      <c r="LB149" s="15"/>
      <c r="LC149" s="15"/>
      <c r="LD149" s="15"/>
      <c r="LE149" s="15"/>
      <c r="LF149" s="15"/>
      <c r="LG149" s="15"/>
      <c r="LH149" s="15"/>
      <c r="LI149" s="15"/>
      <c r="LJ149" s="15"/>
      <c r="LK149" s="15"/>
      <c r="LL149" s="15"/>
      <c r="LM149" s="15"/>
      <c r="LN149" s="15"/>
      <c r="LO149" s="15"/>
      <c r="LP149" s="15"/>
      <c r="LQ149" s="15"/>
      <c r="LR149" s="15"/>
      <c r="LS149" s="15"/>
      <c r="LT149" s="15"/>
      <c r="LU149" s="15"/>
      <c r="LV149" s="15"/>
      <c r="LW149" s="15"/>
      <c r="LX149" s="15"/>
      <c r="LY149" s="15"/>
      <c r="LZ149" s="15"/>
      <c r="MA149" s="15"/>
      <c r="MB149" s="15"/>
      <c r="MC149" s="15"/>
      <c r="MD149" s="15"/>
      <c r="ME149" s="15"/>
      <c r="MF149" s="15"/>
      <c r="MG149" s="15"/>
      <c r="MH149" s="15"/>
      <c r="MI149" s="15"/>
      <c r="MJ149" s="15"/>
      <c r="MK149" s="15"/>
      <c r="ML149" s="15"/>
      <c r="MM149" s="15"/>
      <c r="MN149" s="15"/>
      <c r="MO149" s="15"/>
      <c r="MP149" s="15"/>
      <c r="MQ149" s="15"/>
      <c r="MR149" s="15"/>
      <c r="MS149" s="15"/>
      <c r="MT149" s="15"/>
      <c r="MU149" s="15"/>
      <c r="MV149" s="15"/>
      <c r="MW149" s="15"/>
      <c r="MX149" s="15"/>
      <c r="MY149" s="15"/>
      <c r="MZ149" s="15"/>
      <c r="NA149" s="15"/>
      <c r="NB149" s="15"/>
      <c r="NC149" s="15"/>
      <c r="ND149" s="15"/>
      <c r="NE149" s="15"/>
      <c r="NF149" s="15"/>
      <c r="NG149" s="15"/>
      <c r="NH149" s="15"/>
      <c r="NI149" s="15"/>
      <c r="NJ149" s="15"/>
      <c r="NK149" s="15"/>
      <c r="NL149" s="15"/>
      <c r="NM149" s="15"/>
      <c r="NN149" s="15"/>
      <c r="NO149" s="15"/>
      <c r="NP149" s="15"/>
      <c r="NQ149" s="15"/>
      <c r="NR149" s="15"/>
      <c r="NS149" s="15"/>
      <c r="NT149" s="15"/>
      <c r="NU149" s="15"/>
      <c r="NV149" s="15"/>
      <c r="NW149" s="15"/>
      <c r="NX149" s="15"/>
      <c r="NY149" s="15"/>
      <c r="NZ149" s="15"/>
      <c r="OA149" s="15"/>
      <c r="OB149" s="15"/>
      <c r="OC149" s="15"/>
      <c r="OD149" s="15"/>
      <c r="OE149" s="15"/>
      <c r="OF149" s="15"/>
      <c r="OG149" s="15"/>
      <c r="OH149" s="15"/>
      <c r="OI149" s="15"/>
      <c r="OJ149" s="15"/>
      <c r="OK149" s="15"/>
      <c r="OL149" s="15"/>
      <c r="OM149" s="15"/>
      <c r="ON149" s="15"/>
      <c r="OO149" s="15"/>
      <c r="OP149" s="15"/>
      <c r="OQ149" s="15"/>
      <c r="OR149" s="15"/>
      <c r="OS149" s="15"/>
      <c r="OT149" s="15"/>
      <c r="OU149" s="15"/>
      <c r="OV149" s="15"/>
      <c r="OW149" s="15"/>
      <c r="OX149" s="15"/>
      <c r="OY149" s="15"/>
      <c r="OZ149" s="15"/>
      <c r="PA149" s="15"/>
      <c r="PB149" s="15"/>
      <c r="PC149" s="15"/>
      <c r="PD149" s="15"/>
      <c r="PE149" s="15"/>
      <c r="PF149" s="15"/>
      <c r="PG149" s="15"/>
      <c r="PH149" s="15"/>
      <c r="PI149" s="15"/>
      <c r="PJ149" s="15"/>
      <c r="PK149" s="15"/>
      <c r="PL149" s="15"/>
      <c r="PM149" s="15"/>
      <c r="PN149" s="15"/>
      <c r="PO149" s="15"/>
      <c r="PP149" s="15"/>
      <c r="PQ149" s="15"/>
      <c r="PR149" s="15"/>
      <c r="PS149" s="15"/>
      <c r="PT149" s="15"/>
      <c r="PU149" s="15"/>
      <c r="PV149" s="15"/>
      <c r="PW149" s="15"/>
      <c r="PX149" s="15"/>
      <c r="PY149" s="15"/>
      <c r="PZ149" s="15"/>
      <c r="QA149" s="15"/>
      <c r="QB149" s="15"/>
      <c r="QC149" s="15"/>
      <c r="QD149" s="15"/>
      <c r="QE149" s="15"/>
      <c r="QF149" s="15"/>
      <c r="QG149" s="15"/>
      <c r="QH149" s="15"/>
      <c r="QI149" s="15"/>
      <c r="QJ149" s="15"/>
      <c r="QK149" s="15"/>
      <c r="QL149" s="15"/>
      <c r="QM149" s="15"/>
      <c r="QN149" s="15"/>
      <c r="QO149" s="15"/>
      <c r="QP149" s="15"/>
      <c r="QQ149" s="15"/>
      <c r="QR149" s="15"/>
      <c r="QS149" s="15"/>
      <c r="QT149" s="15"/>
      <c r="QU149" s="15"/>
      <c r="QV149" s="15"/>
      <c r="QW149" s="15"/>
      <c r="QX149" s="15"/>
      <c r="QY149" s="15"/>
      <c r="QZ149" s="15"/>
      <c r="RA149" s="15"/>
      <c r="RB149" s="15"/>
      <c r="RC149" s="15"/>
      <c r="RD149" s="15"/>
      <c r="RE149" s="15"/>
      <c r="RF149" s="15"/>
      <c r="RG149" s="15"/>
      <c r="RH149" s="15"/>
      <c r="RI149" s="15"/>
      <c r="RJ149" s="15"/>
      <c r="RK149" s="15"/>
      <c r="RL149" s="15"/>
      <c r="RM149" s="15"/>
      <c r="RN149" s="15"/>
      <c r="RO149" s="15"/>
      <c r="RP149" s="15"/>
      <c r="RQ149" s="15"/>
      <c r="RR149" s="15"/>
      <c r="RS149" s="15"/>
      <c r="RT149" s="15"/>
      <c r="RU149" s="15"/>
      <c r="RV149" s="15"/>
      <c r="RW149" s="15"/>
      <c r="RX149" s="15"/>
      <c r="RY149" s="15"/>
      <c r="RZ149" s="15"/>
      <c r="SA149" s="15"/>
      <c r="SB149" s="15"/>
      <c r="SC149" s="15"/>
      <c r="SD149" s="15"/>
      <c r="SE149" s="15"/>
      <c r="SF149" s="15"/>
      <c r="SG149" s="15"/>
      <c r="SH149" s="15"/>
      <c r="SI149" s="15"/>
      <c r="SJ149" s="15"/>
      <c r="SK149" s="15"/>
      <c r="SL149" s="15"/>
      <c r="SM149" s="15"/>
      <c r="SN149" s="15"/>
      <c r="SO149" s="15"/>
      <c r="SP149" s="15"/>
      <c r="SQ149" s="15"/>
      <c r="SR149" s="15"/>
      <c r="SS149" s="15"/>
      <c r="ST149" s="15"/>
      <c r="SU149" s="15"/>
      <c r="SV149" s="15"/>
      <c r="SW149" s="15"/>
      <c r="SX149" s="15"/>
      <c r="SY149" s="15"/>
      <c r="SZ149" s="15"/>
      <c r="TA149" s="15"/>
      <c r="TB149" s="15"/>
      <c r="TC149" s="15"/>
      <c r="TD149" s="15"/>
      <c r="TE149" s="15"/>
      <c r="TF149" s="15"/>
      <c r="TG149" s="15"/>
      <c r="TH149" s="15"/>
      <c r="TI149" s="15"/>
      <c r="TJ149" s="15"/>
      <c r="TK149" s="15"/>
      <c r="TL149" s="15"/>
      <c r="TM149" s="15"/>
      <c r="TN149" s="15"/>
      <c r="TO149" s="15"/>
      <c r="TP149" s="15"/>
      <c r="TQ149" s="15"/>
      <c r="TR149" s="15"/>
      <c r="TS149" s="15"/>
      <c r="TT149" s="15"/>
      <c r="TU149" s="15"/>
      <c r="TV149" s="15"/>
      <c r="TW149" s="15"/>
      <c r="TX149" s="15"/>
      <c r="TY149" s="15"/>
      <c r="TZ149" s="15"/>
      <c r="UA149" s="15"/>
      <c r="UB149" s="15"/>
      <c r="UC149" s="15"/>
      <c r="UD149" s="15"/>
      <c r="UE149" s="15"/>
      <c r="UF149" s="15"/>
      <c r="UG149" s="15"/>
      <c r="UH149" s="15"/>
      <c r="UI149" s="15"/>
      <c r="UJ149" s="15"/>
      <c r="UK149" s="15"/>
      <c r="UL149" s="15"/>
      <c r="UM149" s="15"/>
      <c r="UN149" s="15"/>
      <c r="UO149" s="15"/>
      <c r="UP149" s="15"/>
      <c r="UQ149" s="15"/>
      <c r="UR149" s="15"/>
      <c r="US149" s="15"/>
      <c r="UT149" s="15"/>
      <c r="UU149" s="15"/>
      <c r="UV149" s="15"/>
      <c r="UW149" s="15"/>
      <c r="UX149" s="15"/>
      <c r="UY149" s="15"/>
      <c r="UZ149" s="15"/>
      <c r="VA149" s="15"/>
      <c r="VB149" s="15"/>
      <c r="VC149" s="15"/>
      <c r="VD149" s="15"/>
      <c r="VE149" s="15"/>
      <c r="VF149" s="15"/>
      <c r="VG149" s="15"/>
      <c r="VH149" s="15"/>
      <c r="VI149" s="15"/>
      <c r="VJ149" s="15"/>
      <c r="VK149" s="15"/>
      <c r="VL149" s="15"/>
      <c r="VM149" s="15"/>
      <c r="VN149" s="15"/>
      <c r="VO149" s="15"/>
      <c r="VP149" s="15"/>
      <c r="VQ149" s="15"/>
      <c r="VR149" s="15"/>
      <c r="VS149" s="15"/>
      <c r="VT149" s="15"/>
      <c r="VU149" s="15"/>
      <c r="VV149" s="15"/>
      <c r="VW149" s="15"/>
      <c r="VX149" s="15"/>
      <c r="VY149" s="15"/>
      <c r="VZ149" s="15"/>
      <c r="WA149" s="15"/>
      <c r="WB149" s="15"/>
      <c r="WC149" s="15"/>
      <c r="WD149" s="15"/>
      <c r="WE149" s="15"/>
      <c r="WF149" s="15"/>
      <c r="WG149" s="15"/>
      <c r="WH149" s="15"/>
      <c r="WI149" s="15"/>
      <c r="WJ149" s="15"/>
      <c r="WK149" s="15"/>
      <c r="WL149" s="15"/>
      <c r="WM149" s="15"/>
      <c r="WN149" s="15"/>
      <c r="WO149" s="15"/>
      <c r="WP149" s="15"/>
      <c r="WQ149" s="15"/>
      <c r="WR149" s="15"/>
      <c r="WS149" s="15"/>
      <c r="WT149" s="15"/>
      <c r="WU149" s="15"/>
      <c r="WV149" s="15"/>
      <c r="WW149" s="15"/>
      <c r="WX149" s="15"/>
      <c r="WY149" s="15"/>
      <c r="WZ149" s="15"/>
      <c r="XA149" s="15"/>
      <c r="XB149" s="15"/>
      <c r="XC149" s="15"/>
      <c r="XD149" s="15"/>
      <c r="XE149" s="15"/>
      <c r="XF149" s="15"/>
      <c r="XG149" s="15"/>
      <c r="XH149" s="15"/>
      <c r="XI149" s="15"/>
      <c r="XJ149" s="15"/>
      <c r="XK149" s="15"/>
      <c r="XL149" s="15"/>
      <c r="XM149" s="15"/>
      <c r="XN149" s="15"/>
      <c r="XO149" s="15"/>
      <c r="XP149" s="15"/>
      <c r="XQ149" s="15"/>
      <c r="XR149" s="15"/>
      <c r="XS149" s="15"/>
      <c r="XT149" s="15"/>
      <c r="XU149" s="15"/>
      <c r="XV149" s="15"/>
      <c r="XW149" s="15"/>
      <c r="XX149" s="15"/>
      <c r="XY149" s="15"/>
      <c r="XZ149" s="15"/>
      <c r="YA149" s="15"/>
      <c r="YB149" s="15"/>
      <c r="YC149" s="15"/>
      <c r="YD149" s="15"/>
      <c r="YE149" s="15"/>
      <c r="YF149" s="15"/>
      <c r="YG149" s="15"/>
      <c r="YH149" s="15"/>
      <c r="YI149" s="15"/>
      <c r="YJ149" s="15"/>
      <c r="YK149" s="15"/>
      <c r="YL149" s="15"/>
      <c r="YM149" s="15"/>
      <c r="YN149" s="15"/>
      <c r="YO149" s="15"/>
      <c r="YP149" s="15"/>
      <c r="YQ149" s="15"/>
      <c r="YR149" s="15"/>
      <c r="YS149" s="15"/>
      <c r="YT149" s="15"/>
      <c r="YU149" s="15"/>
      <c r="YV149" s="15"/>
      <c r="YW149" s="15"/>
      <c r="YX149" s="15"/>
      <c r="YY149" s="15"/>
      <c r="YZ149" s="15"/>
      <c r="ZA149" s="15"/>
      <c r="ZB149" s="15"/>
      <c r="ZC149" s="15"/>
      <c r="ZD149" s="15"/>
      <c r="ZE149" s="15"/>
      <c r="ZF149" s="15"/>
      <c r="ZG149" s="15"/>
      <c r="ZH149" s="15"/>
      <c r="ZI149" s="15"/>
      <c r="ZJ149" s="15"/>
      <c r="ZK149" s="15"/>
      <c r="ZL149" s="15"/>
      <c r="ZM149" s="15"/>
      <c r="ZN149" s="15"/>
      <c r="ZO149" s="15"/>
      <c r="ZP149" s="15"/>
      <c r="ZQ149" s="15"/>
      <c r="ZR149" s="15"/>
      <c r="ZS149" s="15"/>
      <c r="ZT149" s="15"/>
      <c r="ZU149" s="15"/>
      <c r="ZV149" s="15"/>
      <c r="ZW149" s="15"/>
      <c r="ZX149" s="15"/>
      <c r="ZY149" s="15"/>
      <c r="ZZ149" s="15"/>
      <c r="AAA149" s="15"/>
      <c r="AAB149" s="15"/>
      <c r="AAC149" s="15"/>
      <c r="AAD149" s="15"/>
      <c r="AAE149" s="15"/>
      <c r="AAF149" s="15"/>
      <c r="AAG149" s="15"/>
      <c r="AAH149" s="15"/>
      <c r="AAI149" s="15"/>
      <c r="AAJ149" s="15"/>
      <c r="AAK149" s="15"/>
      <c r="AAL149" s="15"/>
      <c r="AAM149" s="15"/>
      <c r="AAN149" s="15"/>
      <c r="AAO149" s="15"/>
      <c r="AAP149" s="15"/>
      <c r="AAQ149" s="15"/>
      <c r="AAR149" s="15"/>
      <c r="AAS149" s="15"/>
      <c r="AAT149" s="15"/>
      <c r="AAU149" s="15"/>
      <c r="AAV149" s="15"/>
      <c r="AAW149" s="15"/>
      <c r="AAX149" s="15"/>
      <c r="AAY149" s="15"/>
      <c r="AAZ149" s="15"/>
      <c r="ABA149" s="15"/>
      <c r="ABB149" s="15"/>
      <c r="ABC149" s="15"/>
      <c r="ABD149" s="15"/>
      <c r="ABE149" s="15"/>
      <c r="ABF149" s="15"/>
      <c r="ABG149" s="15"/>
      <c r="ABH149" s="15"/>
      <c r="ABI149" s="15"/>
      <c r="ABJ149" s="15"/>
      <c r="ABK149" s="15"/>
      <c r="ABL149" s="15"/>
      <c r="ABM149" s="15"/>
      <c r="ABN149" s="15"/>
      <c r="ABO149" s="15"/>
      <c r="ABP149" s="15"/>
      <c r="ABQ149" s="15"/>
      <c r="ABR149" s="15"/>
      <c r="ABS149" s="15"/>
      <c r="ABT149" s="15"/>
      <c r="ABU149" s="15"/>
      <c r="ABV149" s="15"/>
      <c r="ABW149" s="15"/>
      <c r="ABX149" s="15"/>
      <c r="ABY149" s="15"/>
      <c r="ABZ149" s="15"/>
      <c r="ACA149" s="15"/>
      <c r="ACB149" s="15"/>
      <c r="ACC149" s="15"/>
      <c r="ACD149" s="15"/>
      <c r="ACE149" s="15"/>
      <c r="ACF149" s="15"/>
      <c r="ACG149" s="15"/>
      <c r="ACH149" s="15"/>
      <c r="ACI149" s="15"/>
      <c r="ACJ149" s="15"/>
      <c r="ACK149" s="15"/>
      <c r="ACL149" s="15"/>
      <c r="ACM149" s="15"/>
      <c r="ACN149" s="15"/>
    </row>
    <row r="150" spans="1:768" s="24" customFormat="1" ht="11.25" customHeight="1" x14ac:dyDescent="0.2">
      <c r="A150" s="14"/>
      <c r="B150" s="422"/>
      <c r="C150" s="15" t="s">
        <v>731</v>
      </c>
      <c r="D150" s="15" t="s">
        <v>732</v>
      </c>
      <c r="E150" s="43">
        <f>IFERROR(VLOOKUP($C150,'3. 2024_2025 Adds PIVOT'!$I$140:$K$148,3,FALSE),0)</f>
        <v>186214.56</v>
      </c>
      <c r="F150" s="43">
        <f>IFERROR(VLOOKUP(C150,'7. Delayed Unitization'!$F$4:$G$29,2,FALSE),0)</f>
        <v>0</v>
      </c>
      <c r="G150" s="43">
        <f t="shared" si="41"/>
        <v>186214.56</v>
      </c>
      <c r="H150" s="178" t="s">
        <v>370</v>
      </c>
      <c r="I150" s="23">
        <f>VLOOKUP($H150,'6. PP Depr Rate'!$F$6:$I$175,4,FALSE)</f>
        <v>0.04</v>
      </c>
      <c r="J150" s="43">
        <f t="shared" si="42"/>
        <v>7449</v>
      </c>
      <c r="K150" s="181"/>
      <c r="L150" s="15" t="str">
        <f>IFERROR(VLOOKUP(C150,'Projects FERCs'!$A$8:$D$291,4,FALSE),0)</f>
        <v>G394</v>
      </c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/>
      <c r="GJ150" s="15"/>
      <c r="GK150" s="15"/>
      <c r="GL150" s="15"/>
      <c r="GM150" s="15"/>
      <c r="GN150" s="15"/>
      <c r="GO150" s="15"/>
      <c r="GP150" s="15"/>
      <c r="GQ150" s="15"/>
      <c r="GR150" s="15"/>
      <c r="GS150" s="15"/>
      <c r="GT150" s="15"/>
      <c r="GU150" s="15"/>
      <c r="GV150" s="15"/>
      <c r="GW150" s="15"/>
      <c r="GX150" s="15"/>
      <c r="GY150" s="15"/>
      <c r="GZ150" s="15"/>
      <c r="HA150" s="15"/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  <c r="HM150" s="15"/>
      <c r="HN150" s="15"/>
      <c r="HO150" s="15"/>
      <c r="HP150" s="15"/>
      <c r="HQ150" s="15"/>
      <c r="HR150" s="15"/>
      <c r="HS150" s="15"/>
      <c r="HT150" s="15"/>
      <c r="HU150" s="15"/>
      <c r="HV150" s="15"/>
      <c r="HW150" s="15"/>
      <c r="HX150" s="15"/>
      <c r="HY150" s="15"/>
      <c r="HZ150" s="15"/>
      <c r="IA150" s="15"/>
      <c r="IB150" s="15"/>
      <c r="IC150" s="15"/>
      <c r="ID150" s="15"/>
      <c r="IE150" s="15"/>
      <c r="IF150" s="15"/>
      <c r="IG150" s="15"/>
      <c r="IH150" s="15"/>
      <c r="II150" s="15"/>
      <c r="IJ150" s="15"/>
      <c r="IK150" s="15"/>
      <c r="IL150" s="15"/>
      <c r="IM150" s="15"/>
      <c r="IN150" s="15"/>
      <c r="IO150" s="15"/>
      <c r="IP150" s="15"/>
      <c r="IQ150" s="15"/>
      <c r="IR150" s="15"/>
      <c r="IS150" s="15"/>
      <c r="IT150" s="15"/>
      <c r="IU150" s="15"/>
      <c r="IV150" s="15"/>
      <c r="IW150" s="15"/>
      <c r="IX150" s="15"/>
      <c r="IY150" s="15"/>
      <c r="IZ150" s="15"/>
      <c r="JA150" s="15"/>
      <c r="JB150" s="15"/>
      <c r="JC150" s="15"/>
      <c r="JD150" s="15"/>
      <c r="JE150" s="15"/>
      <c r="JF150" s="15"/>
      <c r="JG150" s="15"/>
      <c r="JH150" s="15"/>
      <c r="JI150" s="15"/>
      <c r="JJ150" s="15"/>
      <c r="JK150" s="15"/>
      <c r="JL150" s="15"/>
      <c r="JM150" s="15"/>
      <c r="JN150" s="15"/>
      <c r="JO150" s="15"/>
      <c r="JP150" s="15"/>
      <c r="JQ150" s="15"/>
      <c r="JR150" s="15"/>
      <c r="JS150" s="15"/>
      <c r="JT150" s="15"/>
      <c r="JU150" s="15"/>
      <c r="JV150" s="15"/>
      <c r="JW150" s="15"/>
      <c r="JX150" s="15"/>
      <c r="JY150" s="15"/>
      <c r="JZ150" s="15"/>
      <c r="KA150" s="15"/>
      <c r="KB150" s="15"/>
      <c r="KC150" s="15"/>
      <c r="KD150" s="15"/>
      <c r="KE150" s="15"/>
      <c r="KF150" s="15"/>
      <c r="KG150" s="15"/>
      <c r="KH150" s="15"/>
      <c r="KI150" s="15"/>
      <c r="KJ150" s="15"/>
      <c r="KK150" s="15"/>
      <c r="KL150" s="15"/>
      <c r="KM150" s="15"/>
      <c r="KN150" s="15"/>
      <c r="KO150" s="15"/>
      <c r="KP150" s="15"/>
      <c r="KQ150" s="15"/>
      <c r="KR150" s="15"/>
      <c r="KS150" s="15"/>
      <c r="KT150" s="15"/>
      <c r="KU150" s="15"/>
      <c r="KV150" s="15"/>
      <c r="KW150" s="15"/>
      <c r="KX150" s="15"/>
      <c r="KY150" s="15"/>
      <c r="KZ150" s="15"/>
      <c r="LA150" s="15"/>
      <c r="LB150" s="15"/>
      <c r="LC150" s="15"/>
      <c r="LD150" s="15"/>
      <c r="LE150" s="15"/>
      <c r="LF150" s="15"/>
      <c r="LG150" s="15"/>
      <c r="LH150" s="15"/>
      <c r="LI150" s="15"/>
      <c r="LJ150" s="15"/>
      <c r="LK150" s="15"/>
      <c r="LL150" s="15"/>
      <c r="LM150" s="15"/>
      <c r="LN150" s="15"/>
      <c r="LO150" s="15"/>
      <c r="LP150" s="15"/>
      <c r="LQ150" s="15"/>
      <c r="LR150" s="15"/>
      <c r="LS150" s="15"/>
      <c r="LT150" s="15"/>
      <c r="LU150" s="15"/>
      <c r="LV150" s="15"/>
      <c r="LW150" s="15"/>
      <c r="LX150" s="15"/>
      <c r="LY150" s="15"/>
      <c r="LZ150" s="15"/>
      <c r="MA150" s="15"/>
      <c r="MB150" s="15"/>
      <c r="MC150" s="15"/>
      <c r="MD150" s="15"/>
      <c r="ME150" s="15"/>
      <c r="MF150" s="15"/>
      <c r="MG150" s="15"/>
      <c r="MH150" s="15"/>
      <c r="MI150" s="15"/>
      <c r="MJ150" s="15"/>
      <c r="MK150" s="15"/>
      <c r="ML150" s="15"/>
      <c r="MM150" s="15"/>
      <c r="MN150" s="15"/>
      <c r="MO150" s="15"/>
      <c r="MP150" s="15"/>
      <c r="MQ150" s="15"/>
      <c r="MR150" s="15"/>
      <c r="MS150" s="15"/>
      <c r="MT150" s="15"/>
      <c r="MU150" s="15"/>
      <c r="MV150" s="15"/>
      <c r="MW150" s="15"/>
      <c r="MX150" s="15"/>
      <c r="MY150" s="15"/>
      <c r="MZ150" s="15"/>
      <c r="NA150" s="15"/>
      <c r="NB150" s="15"/>
      <c r="NC150" s="15"/>
      <c r="ND150" s="15"/>
      <c r="NE150" s="15"/>
      <c r="NF150" s="15"/>
      <c r="NG150" s="15"/>
      <c r="NH150" s="15"/>
      <c r="NI150" s="15"/>
      <c r="NJ150" s="15"/>
      <c r="NK150" s="15"/>
      <c r="NL150" s="15"/>
      <c r="NM150" s="15"/>
      <c r="NN150" s="15"/>
      <c r="NO150" s="15"/>
      <c r="NP150" s="15"/>
      <c r="NQ150" s="15"/>
      <c r="NR150" s="15"/>
      <c r="NS150" s="15"/>
      <c r="NT150" s="15"/>
      <c r="NU150" s="15"/>
      <c r="NV150" s="15"/>
      <c r="NW150" s="15"/>
      <c r="NX150" s="15"/>
      <c r="NY150" s="15"/>
      <c r="NZ150" s="15"/>
      <c r="OA150" s="15"/>
      <c r="OB150" s="15"/>
      <c r="OC150" s="15"/>
      <c r="OD150" s="15"/>
      <c r="OE150" s="15"/>
      <c r="OF150" s="15"/>
      <c r="OG150" s="15"/>
      <c r="OH150" s="15"/>
      <c r="OI150" s="15"/>
      <c r="OJ150" s="15"/>
      <c r="OK150" s="15"/>
      <c r="OL150" s="15"/>
      <c r="OM150" s="15"/>
      <c r="ON150" s="15"/>
      <c r="OO150" s="15"/>
      <c r="OP150" s="15"/>
      <c r="OQ150" s="15"/>
      <c r="OR150" s="15"/>
      <c r="OS150" s="15"/>
      <c r="OT150" s="15"/>
      <c r="OU150" s="15"/>
      <c r="OV150" s="15"/>
      <c r="OW150" s="15"/>
      <c r="OX150" s="15"/>
      <c r="OY150" s="15"/>
      <c r="OZ150" s="15"/>
      <c r="PA150" s="15"/>
      <c r="PB150" s="15"/>
      <c r="PC150" s="15"/>
      <c r="PD150" s="15"/>
      <c r="PE150" s="15"/>
      <c r="PF150" s="15"/>
      <c r="PG150" s="15"/>
      <c r="PH150" s="15"/>
      <c r="PI150" s="15"/>
      <c r="PJ150" s="15"/>
      <c r="PK150" s="15"/>
      <c r="PL150" s="15"/>
      <c r="PM150" s="15"/>
      <c r="PN150" s="15"/>
      <c r="PO150" s="15"/>
      <c r="PP150" s="15"/>
      <c r="PQ150" s="15"/>
      <c r="PR150" s="15"/>
      <c r="PS150" s="15"/>
      <c r="PT150" s="15"/>
      <c r="PU150" s="15"/>
      <c r="PV150" s="15"/>
      <c r="PW150" s="15"/>
      <c r="PX150" s="15"/>
      <c r="PY150" s="15"/>
      <c r="PZ150" s="15"/>
      <c r="QA150" s="15"/>
      <c r="QB150" s="15"/>
      <c r="QC150" s="15"/>
      <c r="QD150" s="15"/>
      <c r="QE150" s="15"/>
      <c r="QF150" s="15"/>
      <c r="QG150" s="15"/>
      <c r="QH150" s="15"/>
      <c r="QI150" s="15"/>
      <c r="QJ150" s="15"/>
      <c r="QK150" s="15"/>
      <c r="QL150" s="15"/>
      <c r="QM150" s="15"/>
      <c r="QN150" s="15"/>
      <c r="QO150" s="15"/>
      <c r="QP150" s="15"/>
      <c r="QQ150" s="15"/>
      <c r="QR150" s="15"/>
      <c r="QS150" s="15"/>
      <c r="QT150" s="15"/>
      <c r="QU150" s="15"/>
      <c r="QV150" s="15"/>
      <c r="QW150" s="15"/>
      <c r="QX150" s="15"/>
      <c r="QY150" s="15"/>
      <c r="QZ150" s="15"/>
      <c r="RA150" s="15"/>
      <c r="RB150" s="15"/>
      <c r="RC150" s="15"/>
      <c r="RD150" s="15"/>
      <c r="RE150" s="15"/>
      <c r="RF150" s="15"/>
      <c r="RG150" s="15"/>
      <c r="RH150" s="15"/>
      <c r="RI150" s="15"/>
      <c r="RJ150" s="15"/>
      <c r="RK150" s="15"/>
      <c r="RL150" s="15"/>
      <c r="RM150" s="15"/>
      <c r="RN150" s="15"/>
      <c r="RO150" s="15"/>
      <c r="RP150" s="15"/>
      <c r="RQ150" s="15"/>
      <c r="RR150" s="15"/>
      <c r="RS150" s="15"/>
      <c r="RT150" s="15"/>
      <c r="RU150" s="15"/>
      <c r="RV150" s="15"/>
      <c r="RW150" s="15"/>
      <c r="RX150" s="15"/>
      <c r="RY150" s="15"/>
      <c r="RZ150" s="15"/>
      <c r="SA150" s="15"/>
      <c r="SB150" s="15"/>
      <c r="SC150" s="15"/>
      <c r="SD150" s="15"/>
      <c r="SE150" s="15"/>
      <c r="SF150" s="15"/>
      <c r="SG150" s="15"/>
      <c r="SH150" s="15"/>
      <c r="SI150" s="15"/>
      <c r="SJ150" s="15"/>
      <c r="SK150" s="15"/>
      <c r="SL150" s="15"/>
      <c r="SM150" s="15"/>
      <c r="SN150" s="15"/>
      <c r="SO150" s="15"/>
      <c r="SP150" s="15"/>
      <c r="SQ150" s="15"/>
      <c r="SR150" s="15"/>
      <c r="SS150" s="15"/>
      <c r="ST150" s="15"/>
      <c r="SU150" s="15"/>
      <c r="SV150" s="15"/>
      <c r="SW150" s="15"/>
      <c r="SX150" s="15"/>
      <c r="SY150" s="15"/>
      <c r="SZ150" s="15"/>
      <c r="TA150" s="15"/>
      <c r="TB150" s="15"/>
      <c r="TC150" s="15"/>
      <c r="TD150" s="15"/>
      <c r="TE150" s="15"/>
      <c r="TF150" s="15"/>
      <c r="TG150" s="15"/>
      <c r="TH150" s="15"/>
      <c r="TI150" s="15"/>
      <c r="TJ150" s="15"/>
      <c r="TK150" s="15"/>
      <c r="TL150" s="15"/>
      <c r="TM150" s="15"/>
      <c r="TN150" s="15"/>
      <c r="TO150" s="15"/>
      <c r="TP150" s="15"/>
      <c r="TQ150" s="15"/>
      <c r="TR150" s="15"/>
      <c r="TS150" s="15"/>
      <c r="TT150" s="15"/>
      <c r="TU150" s="15"/>
      <c r="TV150" s="15"/>
      <c r="TW150" s="15"/>
      <c r="TX150" s="15"/>
      <c r="TY150" s="15"/>
      <c r="TZ150" s="15"/>
      <c r="UA150" s="15"/>
      <c r="UB150" s="15"/>
      <c r="UC150" s="15"/>
      <c r="UD150" s="15"/>
      <c r="UE150" s="15"/>
      <c r="UF150" s="15"/>
      <c r="UG150" s="15"/>
      <c r="UH150" s="15"/>
      <c r="UI150" s="15"/>
      <c r="UJ150" s="15"/>
      <c r="UK150" s="15"/>
      <c r="UL150" s="15"/>
      <c r="UM150" s="15"/>
      <c r="UN150" s="15"/>
      <c r="UO150" s="15"/>
      <c r="UP150" s="15"/>
      <c r="UQ150" s="15"/>
      <c r="UR150" s="15"/>
      <c r="US150" s="15"/>
      <c r="UT150" s="15"/>
      <c r="UU150" s="15"/>
      <c r="UV150" s="15"/>
      <c r="UW150" s="15"/>
      <c r="UX150" s="15"/>
      <c r="UY150" s="15"/>
      <c r="UZ150" s="15"/>
      <c r="VA150" s="15"/>
      <c r="VB150" s="15"/>
      <c r="VC150" s="15"/>
      <c r="VD150" s="15"/>
      <c r="VE150" s="15"/>
      <c r="VF150" s="15"/>
      <c r="VG150" s="15"/>
      <c r="VH150" s="15"/>
      <c r="VI150" s="15"/>
      <c r="VJ150" s="15"/>
      <c r="VK150" s="15"/>
      <c r="VL150" s="15"/>
      <c r="VM150" s="15"/>
      <c r="VN150" s="15"/>
      <c r="VO150" s="15"/>
      <c r="VP150" s="15"/>
      <c r="VQ150" s="15"/>
      <c r="VR150" s="15"/>
      <c r="VS150" s="15"/>
      <c r="VT150" s="15"/>
      <c r="VU150" s="15"/>
      <c r="VV150" s="15"/>
      <c r="VW150" s="15"/>
      <c r="VX150" s="15"/>
      <c r="VY150" s="15"/>
      <c r="VZ150" s="15"/>
      <c r="WA150" s="15"/>
      <c r="WB150" s="15"/>
      <c r="WC150" s="15"/>
      <c r="WD150" s="15"/>
      <c r="WE150" s="15"/>
      <c r="WF150" s="15"/>
      <c r="WG150" s="15"/>
      <c r="WH150" s="15"/>
      <c r="WI150" s="15"/>
      <c r="WJ150" s="15"/>
      <c r="WK150" s="15"/>
      <c r="WL150" s="15"/>
      <c r="WM150" s="15"/>
      <c r="WN150" s="15"/>
      <c r="WO150" s="15"/>
      <c r="WP150" s="15"/>
      <c r="WQ150" s="15"/>
      <c r="WR150" s="15"/>
      <c r="WS150" s="15"/>
      <c r="WT150" s="15"/>
      <c r="WU150" s="15"/>
      <c r="WV150" s="15"/>
      <c r="WW150" s="15"/>
      <c r="WX150" s="15"/>
      <c r="WY150" s="15"/>
      <c r="WZ150" s="15"/>
      <c r="XA150" s="15"/>
      <c r="XB150" s="15"/>
      <c r="XC150" s="15"/>
      <c r="XD150" s="15"/>
      <c r="XE150" s="15"/>
      <c r="XF150" s="15"/>
      <c r="XG150" s="15"/>
      <c r="XH150" s="15"/>
      <c r="XI150" s="15"/>
      <c r="XJ150" s="15"/>
      <c r="XK150" s="15"/>
      <c r="XL150" s="15"/>
      <c r="XM150" s="15"/>
      <c r="XN150" s="15"/>
      <c r="XO150" s="15"/>
      <c r="XP150" s="15"/>
      <c r="XQ150" s="15"/>
      <c r="XR150" s="15"/>
      <c r="XS150" s="15"/>
      <c r="XT150" s="15"/>
      <c r="XU150" s="15"/>
      <c r="XV150" s="15"/>
      <c r="XW150" s="15"/>
      <c r="XX150" s="15"/>
      <c r="XY150" s="15"/>
      <c r="XZ150" s="15"/>
      <c r="YA150" s="15"/>
      <c r="YB150" s="15"/>
      <c r="YC150" s="15"/>
      <c r="YD150" s="15"/>
      <c r="YE150" s="15"/>
      <c r="YF150" s="15"/>
      <c r="YG150" s="15"/>
      <c r="YH150" s="15"/>
      <c r="YI150" s="15"/>
      <c r="YJ150" s="15"/>
      <c r="YK150" s="15"/>
      <c r="YL150" s="15"/>
      <c r="YM150" s="15"/>
      <c r="YN150" s="15"/>
      <c r="YO150" s="15"/>
      <c r="YP150" s="15"/>
      <c r="YQ150" s="15"/>
      <c r="YR150" s="15"/>
      <c r="YS150" s="15"/>
      <c r="YT150" s="15"/>
      <c r="YU150" s="15"/>
      <c r="YV150" s="15"/>
      <c r="YW150" s="15"/>
      <c r="YX150" s="15"/>
      <c r="YY150" s="15"/>
      <c r="YZ150" s="15"/>
      <c r="ZA150" s="15"/>
      <c r="ZB150" s="15"/>
      <c r="ZC150" s="15"/>
      <c r="ZD150" s="15"/>
      <c r="ZE150" s="15"/>
      <c r="ZF150" s="15"/>
      <c r="ZG150" s="15"/>
      <c r="ZH150" s="15"/>
      <c r="ZI150" s="15"/>
      <c r="ZJ150" s="15"/>
      <c r="ZK150" s="15"/>
      <c r="ZL150" s="15"/>
      <c r="ZM150" s="15"/>
      <c r="ZN150" s="15"/>
      <c r="ZO150" s="15"/>
      <c r="ZP150" s="15"/>
      <c r="ZQ150" s="15"/>
      <c r="ZR150" s="15"/>
      <c r="ZS150" s="15"/>
      <c r="ZT150" s="15"/>
      <c r="ZU150" s="15"/>
      <c r="ZV150" s="15"/>
      <c r="ZW150" s="15"/>
      <c r="ZX150" s="15"/>
      <c r="ZY150" s="15"/>
      <c r="ZZ150" s="15"/>
      <c r="AAA150" s="15"/>
      <c r="AAB150" s="15"/>
      <c r="AAC150" s="15"/>
      <c r="AAD150" s="15"/>
      <c r="AAE150" s="15"/>
      <c r="AAF150" s="15"/>
      <c r="AAG150" s="15"/>
      <c r="AAH150" s="15"/>
      <c r="AAI150" s="15"/>
      <c r="AAJ150" s="15"/>
      <c r="AAK150" s="15"/>
      <c r="AAL150" s="15"/>
      <c r="AAM150" s="15"/>
      <c r="AAN150" s="15"/>
      <c r="AAO150" s="15"/>
      <c r="AAP150" s="15"/>
      <c r="AAQ150" s="15"/>
      <c r="AAR150" s="15"/>
      <c r="AAS150" s="15"/>
      <c r="AAT150" s="15"/>
      <c r="AAU150" s="15"/>
      <c r="AAV150" s="15"/>
      <c r="AAW150" s="15"/>
      <c r="AAX150" s="15"/>
      <c r="AAY150" s="15"/>
      <c r="AAZ150" s="15"/>
      <c r="ABA150" s="15"/>
      <c r="ABB150" s="15"/>
      <c r="ABC150" s="15"/>
      <c r="ABD150" s="15"/>
      <c r="ABE150" s="15"/>
      <c r="ABF150" s="15"/>
      <c r="ABG150" s="15"/>
      <c r="ABH150" s="15"/>
      <c r="ABI150" s="15"/>
      <c r="ABJ150" s="15"/>
      <c r="ABK150" s="15"/>
      <c r="ABL150" s="15"/>
      <c r="ABM150" s="15"/>
      <c r="ABN150" s="15"/>
      <c r="ABO150" s="15"/>
      <c r="ABP150" s="15"/>
      <c r="ABQ150" s="15"/>
      <c r="ABR150" s="15"/>
      <c r="ABS150" s="15"/>
      <c r="ABT150" s="15"/>
      <c r="ABU150" s="15"/>
      <c r="ABV150" s="15"/>
      <c r="ABW150" s="15"/>
      <c r="ABX150" s="15"/>
      <c r="ABY150" s="15"/>
      <c r="ABZ150" s="15"/>
      <c r="ACA150" s="15"/>
      <c r="ACB150" s="15"/>
      <c r="ACC150" s="15"/>
      <c r="ACD150" s="15"/>
      <c r="ACE150" s="15"/>
      <c r="ACF150" s="15"/>
      <c r="ACG150" s="15"/>
      <c r="ACH150" s="15"/>
      <c r="ACI150" s="15"/>
      <c r="ACJ150" s="15"/>
      <c r="ACK150" s="15"/>
      <c r="ACL150" s="15"/>
      <c r="ACM150" s="15"/>
      <c r="ACN150" s="15"/>
    </row>
    <row r="151" spans="1:768" s="24" customFormat="1" ht="11.25" customHeight="1" x14ac:dyDescent="0.2">
      <c r="A151" s="14"/>
      <c r="B151" s="422"/>
      <c r="C151" s="15" t="s">
        <v>1183</v>
      </c>
      <c r="D151" s="15" t="s">
        <v>1184</v>
      </c>
      <c r="E151" s="37">
        <f>IFERROR(VLOOKUP($C151,'3. 2024_2025 Adds PIVOT'!$I$140:$K$148,3,FALSE),0)</f>
        <v>37011.4</v>
      </c>
      <c r="F151" s="37">
        <f>IFERROR(VLOOKUP(C151,'7. Delayed Unitization'!$F$4:$G$29,2,FALSE),0)</f>
        <v>0</v>
      </c>
      <c r="G151" s="37">
        <f t="shared" si="41"/>
        <v>37011.4</v>
      </c>
      <c r="H151" s="178" t="s">
        <v>370</v>
      </c>
      <c r="I151" s="23">
        <f>VLOOKUP($H151,'6. PP Depr Rate'!$F$6:$I$175,4,FALSE)</f>
        <v>0.04</v>
      </c>
      <c r="J151" s="37">
        <f t="shared" si="42"/>
        <v>1480</v>
      </c>
      <c r="K151" s="181"/>
      <c r="L151" s="15" t="str">
        <f>IFERROR(VLOOKUP(C151,'Projects FERCs'!$A$8:$D$291,4,FALSE),0)</f>
        <v>G394</v>
      </c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/>
      <c r="GJ151" s="15"/>
      <c r="GK151" s="15"/>
      <c r="GL151" s="15"/>
      <c r="GM151" s="15"/>
      <c r="GN151" s="15"/>
      <c r="GO151" s="15"/>
      <c r="GP151" s="15"/>
      <c r="GQ151" s="15"/>
      <c r="GR151" s="15"/>
      <c r="GS151" s="15"/>
      <c r="GT151" s="15"/>
      <c r="GU151" s="15"/>
      <c r="GV151" s="15"/>
      <c r="GW151" s="15"/>
      <c r="GX151" s="15"/>
      <c r="GY151" s="15"/>
      <c r="GZ151" s="15"/>
      <c r="HA151" s="15"/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  <c r="HM151" s="15"/>
      <c r="HN151" s="15"/>
      <c r="HO151" s="15"/>
      <c r="HP151" s="15"/>
      <c r="HQ151" s="15"/>
      <c r="HR151" s="15"/>
      <c r="HS151" s="15"/>
      <c r="HT151" s="15"/>
      <c r="HU151" s="15"/>
      <c r="HV151" s="15"/>
      <c r="HW151" s="15"/>
      <c r="HX151" s="15"/>
      <c r="HY151" s="15"/>
      <c r="HZ151" s="15"/>
      <c r="IA151" s="15"/>
      <c r="IB151" s="15"/>
      <c r="IC151" s="15"/>
      <c r="ID151" s="15"/>
      <c r="IE151" s="15"/>
      <c r="IF151" s="15"/>
      <c r="IG151" s="15"/>
      <c r="IH151" s="15"/>
      <c r="II151" s="15"/>
      <c r="IJ151" s="15"/>
      <c r="IK151" s="15"/>
      <c r="IL151" s="15"/>
      <c r="IM151" s="15"/>
      <c r="IN151" s="15"/>
      <c r="IO151" s="15"/>
      <c r="IP151" s="15"/>
      <c r="IQ151" s="15"/>
      <c r="IR151" s="15"/>
      <c r="IS151" s="15"/>
      <c r="IT151" s="15"/>
      <c r="IU151" s="15"/>
      <c r="IV151" s="15"/>
      <c r="IW151" s="15"/>
      <c r="IX151" s="15"/>
      <c r="IY151" s="15"/>
      <c r="IZ151" s="15"/>
      <c r="JA151" s="15"/>
      <c r="JB151" s="15"/>
      <c r="JC151" s="15"/>
      <c r="JD151" s="15"/>
      <c r="JE151" s="15"/>
      <c r="JF151" s="15"/>
      <c r="JG151" s="15"/>
      <c r="JH151" s="15"/>
      <c r="JI151" s="15"/>
      <c r="JJ151" s="15"/>
      <c r="JK151" s="15"/>
      <c r="JL151" s="15"/>
      <c r="JM151" s="15"/>
      <c r="JN151" s="15"/>
      <c r="JO151" s="15"/>
      <c r="JP151" s="15"/>
      <c r="JQ151" s="15"/>
      <c r="JR151" s="15"/>
      <c r="JS151" s="15"/>
      <c r="JT151" s="15"/>
      <c r="JU151" s="15"/>
      <c r="JV151" s="15"/>
      <c r="JW151" s="15"/>
      <c r="JX151" s="15"/>
      <c r="JY151" s="15"/>
      <c r="JZ151" s="15"/>
      <c r="KA151" s="15"/>
      <c r="KB151" s="15"/>
      <c r="KC151" s="15"/>
      <c r="KD151" s="15"/>
      <c r="KE151" s="15"/>
      <c r="KF151" s="15"/>
      <c r="KG151" s="15"/>
      <c r="KH151" s="15"/>
      <c r="KI151" s="15"/>
      <c r="KJ151" s="15"/>
      <c r="KK151" s="15"/>
      <c r="KL151" s="15"/>
      <c r="KM151" s="15"/>
      <c r="KN151" s="15"/>
      <c r="KO151" s="15"/>
      <c r="KP151" s="15"/>
      <c r="KQ151" s="15"/>
      <c r="KR151" s="15"/>
      <c r="KS151" s="15"/>
      <c r="KT151" s="15"/>
      <c r="KU151" s="15"/>
      <c r="KV151" s="15"/>
      <c r="KW151" s="15"/>
      <c r="KX151" s="15"/>
      <c r="KY151" s="15"/>
      <c r="KZ151" s="15"/>
      <c r="LA151" s="15"/>
      <c r="LB151" s="15"/>
      <c r="LC151" s="15"/>
      <c r="LD151" s="15"/>
      <c r="LE151" s="15"/>
      <c r="LF151" s="15"/>
      <c r="LG151" s="15"/>
      <c r="LH151" s="15"/>
      <c r="LI151" s="15"/>
      <c r="LJ151" s="15"/>
      <c r="LK151" s="15"/>
      <c r="LL151" s="15"/>
      <c r="LM151" s="15"/>
      <c r="LN151" s="15"/>
      <c r="LO151" s="15"/>
      <c r="LP151" s="15"/>
      <c r="LQ151" s="15"/>
      <c r="LR151" s="15"/>
      <c r="LS151" s="15"/>
      <c r="LT151" s="15"/>
      <c r="LU151" s="15"/>
      <c r="LV151" s="15"/>
      <c r="LW151" s="15"/>
      <c r="LX151" s="15"/>
      <c r="LY151" s="15"/>
      <c r="LZ151" s="15"/>
      <c r="MA151" s="15"/>
      <c r="MB151" s="15"/>
      <c r="MC151" s="15"/>
      <c r="MD151" s="15"/>
      <c r="ME151" s="15"/>
      <c r="MF151" s="15"/>
      <c r="MG151" s="15"/>
      <c r="MH151" s="15"/>
      <c r="MI151" s="15"/>
      <c r="MJ151" s="15"/>
      <c r="MK151" s="15"/>
      <c r="ML151" s="15"/>
      <c r="MM151" s="15"/>
      <c r="MN151" s="15"/>
      <c r="MO151" s="15"/>
      <c r="MP151" s="15"/>
      <c r="MQ151" s="15"/>
      <c r="MR151" s="15"/>
      <c r="MS151" s="15"/>
      <c r="MT151" s="15"/>
      <c r="MU151" s="15"/>
      <c r="MV151" s="15"/>
      <c r="MW151" s="15"/>
      <c r="MX151" s="15"/>
      <c r="MY151" s="15"/>
      <c r="MZ151" s="15"/>
      <c r="NA151" s="15"/>
      <c r="NB151" s="15"/>
      <c r="NC151" s="15"/>
      <c r="ND151" s="15"/>
      <c r="NE151" s="15"/>
      <c r="NF151" s="15"/>
      <c r="NG151" s="15"/>
      <c r="NH151" s="15"/>
      <c r="NI151" s="15"/>
      <c r="NJ151" s="15"/>
      <c r="NK151" s="15"/>
      <c r="NL151" s="15"/>
      <c r="NM151" s="15"/>
      <c r="NN151" s="15"/>
      <c r="NO151" s="15"/>
      <c r="NP151" s="15"/>
      <c r="NQ151" s="15"/>
      <c r="NR151" s="15"/>
      <c r="NS151" s="15"/>
      <c r="NT151" s="15"/>
      <c r="NU151" s="15"/>
      <c r="NV151" s="15"/>
      <c r="NW151" s="15"/>
      <c r="NX151" s="15"/>
      <c r="NY151" s="15"/>
      <c r="NZ151" s="15"/>
      <c r="OA151" s="15"/>
      <c r="OB151" s="15"/>
      <c r="OC151" s="15"/>
      <c r="OD151" s="15"/>
      <c r="OE151" s="15"/>
      <c r="OF151" s="15"/>
      <c r="OG151" s="15"/>
      <c r="OH151" s="15"/>
      <c r="OI151" s="15"/>
      <c r="OJ151" s="15"/>
      <c r="OK151" s="15"/>
      <c r="OL151" s="15"/>
      <c r="OM151" s="15"/>
      <c r="ON151" s="15"/>
      <c r="OO151" s="15"/>
      <c r="OP151" s="15"/>
      <c r="OQ151" s="15"/>
      <c r="OR151" s="15"/>
      <c r="OS151" s="15"/>
      <c r="OT151" s="15"/>
      <c r="OU151" s="15"/>
      <c r="OV151" s="15"/>
      <c r="OW151" s="15"/>
      <c r="OX151" s="15"/>
      <c r="OY151" s="15"/>
      <c r="OZ151" s="15"/>
      <c r="PA151" s="15"/>
      <c r="PB151" s="15"/>
      <c r="PC151" s="15"/>
      <c r="PD151" s="15"/>
      <c r="PE151" s="15"/>
      <c r="PF151" s="15"/>
      <c r="PG151" s="15"/>
      <c r="PH151" s="15"/>
      <c r="PI151" s="15"/>
      <c r="PJ151" s="15"/>
      <c r="PK151" s="15"/>
      <c r="PL151" s="15"/>
      <c r="PM151" s="15"/>
      <c r="PN151" s="15"/>
      <c r="PO151" s="15"/>
      <c r="PP151" s="15"/>
      <c r="PQ151" s="15"/>
      <c r="PR151" s="15"/>
      <c r="PS151" s="15"/>
      <c r="PT151" s="15"/>
      <c r="PU151" s="15"/>
      <c r="PV151" s="15"/>
      <c r="PW151" s="15"/>
      <c r="PX151" s="15"/>
      <c r="PY151" s="15"/>
      <c r="PZ151" s="15"/>
      <c r="QA151" s="15"/>
      <c r="QB151" s="15"/>
      <c r="QC151" s="15"/>
      <c r="QD151" s="15"/>
      <c r="QE151" s="15"/>
      <c r="QF151" s="15"/>
      <c r="QG151" s="15"/>
      <c r="QH151" s="15"/>
      <c r="QI151" s="15"/>
      <c r="QJ151" s="15"/>
      <c r="QK151" s="15"/>
      <c r="QL151" s="15"/>
      <c r="QM151" s="15"/>
      <c r="QN151" s="15"/>
      <c r="QO151" s="15"/>
      <c r="QP151" s="15"/>
      <c r="QQ151" s="15"/>
      <c r="QR151" s="15"/>
      <c r="QS151" s="15"/>
      <c r="QT151" s="15"/>
      <c r="QU151" s="15"/>
      <c r="QV151" s="15"/>
      <c r="QW151" s="15"/>
      <c r="QX151" s="15"/>
      <c r="QY151" s="15"/>
      <c r="QZ151" s="15"/>
      <c r="RA151" s="15"/>
      <c r="RB151" s="15"/>
      <c r="RC151" s="15"/>
      <c r="RD151" s="15"/>
      <c r="RE151" s="15"/>
      <c r="RF151" s="15"/>
      <c r="RG151" s="15"/>
      <c r="RH151" s="15"/>
      <c r="RI151" s="15"/>
      <c r="RJ151" s="15"/>
      <c r="RK151" s="15"/>
      <c r="RL151" s="15"/>
      <c r="RM151" s="15"/>
      <c r="RN151" s="15"/>
      <c r="RO151" s="15"/>
      <c r="RP151" s="15"/>
      <c r="RQ151" s="15"/>
      <c r="RR151" s="15"/>
      <c r="RS151" s="15"/>
      <c r="RT151" s="15"/>
      <c r="RU151" s="15"/>
      <c r="RV151" s="15"/>
      <c r="RW151" s="15"/>
      <c r="RX151" s="15"/>
      <c r="RY151" s="15"/>
      <c r="RZ151" s="15"/>
      <c r="SA151" s="15"/>
      <c r="SB151" s="15"/>
      <c r="SC151" s="15"/>
      <c r="SD151" s="15"/>
      <c r="SE151" s="15"/>
      <c r="SF151" s="15"/>
      <c r="SG151" s="15"/>
      <c r="SH151" s="15"/>
      <c r="SI151" s="15"/>
      <c r="SJ151" s="15"/>
      <c r="SK151" s="15"/>
      <c r="SL151" s="15"/>
      <c r="SM151" s="15"/>
      <c r="SN151" s="15"/>
      <c r="SO151" s="15"/>
      <c r="SP151" s="15"/>
      <c r="SQ151" s="15"/>
      <c r="SR151" s="15"/>
      <c r="SS151" s="15"/>
      <c r="ST151" s="15"/>
      <c r="SU151" s="15"/>
      <c r="SV151" s="15"/>
      <c r="SW151" s="15"/>
      <c r="SX151" s="15"/>
      <c r="SY151" s="15"/>
      <c r="SZ151" s="15"/>
      <c r="TA151" s="15"/>
      <c r="TB151" s="15"/>
      <c r="TC151" s="15"/>
      <c r="TD151" s="15"/>
      <c r="TE151" s="15"/>
      <c r="TF151" s="15"/>
      <c r="TG151" s="15"/>
      <c r="TH151" s="15"/>
      <c r="TI151" s="15"/>
      <c r="TJ151" s="15"/>
      <c r="TK151" s="15"/>
      <c r="TL151" s="15"/>
      <c r="TM151" s="15"/>
      <c r="TN151" s="15"/>
      <c r="TO151" s="15"/>
      <c r="TP151" s="15"/>
      <c r="TQ151" s="15"/>
      <c r="TR151" s="15"/>
      <c r="TS151" s="15"/>
      <c r="TT151" s="15"/>
      <c r="TU151" s="15"/>
      <c r="TV151" s="15"/>
      <c r="TW151" s="15"/>
      <c r="TX151" s="15"/>
      <c r="TY151" s="15"/>
      <c r="TZ151" s="15"/>
      <c r="UA151" s="15"/>
      <c r="UB151" s="15"/>
      <c r="UC151" s="15"/>
      <c r="UD151" s="15"/>
      <c r="UE151" s="15"/>
      <c r="UF151" s="15"/>
      <c r="UG151" s="15"/>
      <c r="UH151" s="15"/>
      <c r="UI151" s="15"/>
      <c r="UJ151" s="15"/>
      <c r="UK151" s="15"/>
      <c r="UL151" s="15"/>
      <c r="UM151" s="15"/>
      <c r="UN151" s="15"/>
      <c r="UO151" s="15"/>
      <c r="UP151" s="15"/>
      <c r="UQ151" s="15"/>
      <c r="UR151" s="15"/>
      <c r="US151" s="15"/>
      <c r="UT151" s="15"/>
      <c r="UU151" s="15"/>
      <c r="UV151" s="15"/>
      <c r="UW151" s="15"/>
      <c r="UX151" s="15"/>
      <c r="UY151" s="15"/>
      <c r="UZ151" s="15"/>
      <c r="VA151" s="15"/>
      <c r="VB151" s="15"/>
      <c r="VC151" s="15"/>
      <c r="VD151" s="15"/>
      <c r="VE151" s="15"/>
      <c r="VF151" s="15"/>
      <c r="VG151" s="15"/>
      <c r="VH151" s="15"/>
      <c r="VI151" s="15"/>
      <c r="VJ151" s="15"/>
      <c r="VK151" s="15"/>
      <c r="VL151" s="15"/>
      <c r="VM151" s="15"/>
      <c r="VN151" s="15"/>
      <c r="VO151" s="15"/>
      <c r="VP151" s="15"/>
      <c r="VQ151" s="15"/>
      <c r="VR151" s="15"/>
      <c r="VS151" s="15"/>
      <c r="VT151" s="15"/>
      <c r="VU151" s="15"/>
      <c r="VV151" s="15"/>
      <c r="VW151" s="15"/>
      <c r="VX151" s="15"/>
      <c r="VY151" s="15"/>
      <c r="VZ151" s="15"/>
      <c r="WA151" s="15"/>
      <c r="WB151" s="15"/>
      <c r="WC151" s="15"/>
      <c r="WD151" s="15"/>
      <c r="WE151" s="15"/>
      <c r="WF151" s="15"/>
      <c r="WG151" s="15"/>
      <c r="WH151" s="15"/>
      <c r="WI151" s="15"/>
      <c r="WJ151" s="15"/>
      <c r="WK151" s="15"/>
      <c r="WL151" s="15"/>
      <c r="WM151" s="15"/>
      <c r="WN151" s="15"/>
      <c r="WO151" s="15"/>
      <c r="WP151" s="15"/>
      <c r="WQ151" s="15"/>
      <c r="WR151" s="15"/>
      <c r="WS151" s="15"/>
      <c r="WT151" s="15"/>
      <c r="WU151" s="15"/>
      <c r="WV151" s="15"/>
      <c r="WW151" s="15"/>
      <c r="WX151" s="15"/>
      <c r="WY151" s="15"/>
      <c r="WZ151" s="15"/>
      <c r="XA151" s="15"/>
      <c r="XB151" s="15"/>
      <c r="XC151" s="15"/>
      <c r="XD151" s="15"/>
      <c r="XE151" s="15"/>
      <c r="XF151" s="15"/>
      <c r="XG151" s="15"/>
      <c r="XH151" s="15"/>
      <c r="XI151" s="15"/>
      <c r="XJ151" s="15"/>
      <c r="XK151" s="15"/>
      <c r="XL151" s="15"/>
      <c r="XM151" s="15"/>
      <c r="XN151" s="15"/>
      <c r="XO151" s="15"/>
      <c r="XP151" s="15"/>
      <c r="XQ151" s="15"/>
      <c r="XR151" s="15"/>
      <c r="XS151" s="15"/>
      <c r="XT151" s="15"/>
      <c r="XU151" s="15"/>
      <c r="XV151" s="15"/>
      <c r="XW151" s="15"/>
      <c r="XX151" s="15"/>
      <c r="XY151" s="15"/>
      <c r="XZ151" s="15"/>
      <c r="YA151" s="15"/>
      <c r="YB151" s="15"/>
      <c r="YC151" s="15"/>
      <c r="YD151" s="15"/>
      <c r="YE151" s="15"/>
      <c r="YF151" s="15"/>
      <c r="YG151" s="15"/>
      <c r="YH151" s="15"/>
      <c r="YI151" s="15"/>
      <c r="YJ151" s="15"/>
      <c r="YK151" s="15"/>
      <c r="YL151" s="15"/>
      <c r="YM151" s="15"/>
      <c r="YN151" s="15"/>
      <c r="YO151" s="15"/>
      <c r="YP151" s="15"/>
      <c r="YQ151" s="15"/>
      <c r="YR151" s="15"/>
      <c r="YS151" s="15"/>
      <c r="YT151" s="15"/>
      <c r="YU151" s="15"/>
      <c r="YV151" s="15"/>
      <c r="YW151" s="15"/>
      <c r="YX151" s="15"/>
      <c r="YY151" s="15"/>
      <c r="YZ151" s="15"/>
      <c r="ZA151" s="15"/>
      <c r="ZB151" s="15"/>
      <c r="ZC151" s="15"/>
      <c r="ZD151" s="15"/>
      <c r="ZE151" s="15"/>
      <c r="ZF151" s="15"/>
      <c r="ZG151" s="15"/>
      <c r="ZH151" s="15"/>
      <c r="ZI151" s="15"/>
      <c r="ZJ151" s="15"/>
      <c r="ZK151" s="15"/>
      <c r="ZL151" s="15"/>
      <c r="ZM151" s="15"/>
      <c r="ZN151" s="15"/>
      <c r="ZO151" s="15"/>
      <c r="ZP151" s="15"/>
      <c r="ZQ151" s="15"/>
      <c r="ZR151" s="15"/>
      <c r="ZS151" s="15"/>
      <c r="ZT151" s="15"/>
      <c r="ZU151" s="15"/>
      <c r="ZV151" s="15"/>
      <c r="ZW151" s="15"/>
      <c r="ZX151" s="15"/>
      <c r="ZY151" s="15"/>
      <c r="ZZ151" s="15"/>
      <c r="AAA151" s="15"/>
      <c r="AAB151" s="15"/>
      <c r="AAC151" s="15"/>
      <c r="AAD151" s="15"/>
      <c r="AAE151" s="15"/>
      <c r="AAF151" s="15"/>
      <c r="AAG151" s="15"/>
      <c r="AAH151" s="15"/>
      <c r="AAI151" s="15"/>
      <c r="AAJ151" s="15"/>
      <c r="AAK151" s="15"/>
      <c r="AAL151" s="15"/>
      <c r="AAM151" s="15"/>
      <c r="AAN151" s="15"/>
      <c r="AAO151" s="15"/>
      <c r="AAP151" s="15"/>
      <c r="AAQ151" s="15"/>
      <c r="AAR151" s="15"/>
      <c r="AAS151" s="15"/>
      <c r="AAT151" s="15"/>
      <c r="AAU151" s="15"/>
      <c r="AAV151" s="15"/>
      <c r="AAW151" s="15"/>
      <c r="AAX151" s="15"/>
      <c r="AAY151" s="15"/>
      <c r="AAZ151" s="15"/>
      <c r="ABA151" s="15"/>
      <c r="ABB151" s="15"/>
      <c r="ABC151" s="15"/>
      <c r="ABD151" s="15"/>
      <c r="ABE151" s="15"/>
      <c r="ABF151" s="15"/>
      <c r="ABG151" s="15"/>
      <c r="ABH151" s="15"/>
      <c r="ABI151" s="15"/>
      <c r="ABJ151" s="15"/>
      <c r="ABK151" s="15"/>
      <c r="ABL151" s="15"/>
      <c r="ABM151" s="15"/>
      <c r="ABN151" s="15"/>
      <c r="ABO151" s="15"/>
      <c r="ABP151" s="15"/>
      <c r="ABQ151" s="15"/>
      <c r="ABR151" s="15"/>
      <c r="ABS151" s="15"/>
      <c r="ABT151" s="15"/>
      <c r="ABU151" s="15"/>
      <c r="ABV151" s="15"/>
      <c r="ABW151" s="15"/>
      <c r="ABX151" s="15"/>
      <c r="ABY151" s="15"/>
      <c r="ABZ151" s="15"/>
      <c r="ACA151" s="15"/>
      <c r="ACB151" s="15"/>
      <c r="ACC151" s="15"/>
      <c r="ACD151" s="15"/>
      <c r="ACE151" s="15"/>
      <c r="ACF151" s="15"/>
      <c r="ACG151" s="15"/>
      <c r="ACH151" s="15"/>
      <c r="ACI151" s="15"/>
      <c r="ACJ151" s="15"/>
      <c r="ACK151" s="15"/>
      <c r="ACL151" s="15"/>
      <c r="ACM151" s="15"/>
      <c r="ACN151" s="15"/>
    </row>
    <row r="152" spans="1:768" s="24" customFormat="1" ht="11.25" customHeight="1" x14ac:dyDescent="0.2">
      <c r="A152" s="14"/>
      <c r="B152" s="422"/>
      <c r="C152" s="15" t="s">
        <v>1037</v>
      </c>
      <c r="D152" s="15" t="s">
        <v>1038</v>
      </c>
      <c r="E152" s="43">
        <f>IFERROR(VLOOKUP($C152,'3. 2024_2025 Adds PIVOT'!$I$140:$K$148,3,FALSE),0)</f>
        <v>123252.43999999999</v>
      </c>
      <c r="F152" s="43">
        <f>IFERROR(VLOOKUP(C152,'7. Delayed Unitization'!$F$4:$G$29,2,FALSE),0)</f>
        <v>0</v>
      </c>
      <c r="G152" s="43">
        <f t="shared" si="41"/>
        <v>123252.43999999999</v>
      </c>
      <c r="H152" s="178" t="s">
        <v>370</v>
      </c>
      <c r="I152" s="23">
        <f>VLOOKUP($H152,'6. PP Depr Rate'!$F$6:$I$175,4,FALSE)</f>
        <v>0.04</v>
      </c>
      <c r="J152" s="43">
        <f t="shared" si="42"/>
        <v>4930</v>
      </c>
      <c r="K152" s="181"/>
      <c r="L152" s="15" t="str">
        <f>IFERROR(VLOOKUP(C152,'Projects FERCs'!$A$8:$D$291,4,FALSE),0)</f>
        <v>G394</v>
      </c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/>
      <c r="GJ152" s="15"/>
      <c r="GK152" s="15"/>
      <c r="GL152" s="15"/>
      <c r="GM152" s="15"/>
      <c r="GN152" s="15"/>
      <c r="GO152" s="15"/>
      <c r="GP152" s="15"/>
      <c r="GQ152" s="15"/>
      <c r="GR152" s="15"/>
      <c r="GS152" s="15"/>
      <c r="GT152" s="15"/>
      <c r="GU152" s="15"/>
      <c r="GV152" s="15"/>
      <c r="GW152" s="15"/>
      <c r="GX152" s="15"/>
      <c r="GY152" s="15"/>
      <c r="GZ152" s="15"/>
      <c r="HA152" s="15"/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  <c r="HM152" s="15"/>
      <c r="HN152" s="15"/>
      <c r="HO152" s="15"/>
      <c r="HP152" s="15"/>
      <c r="HQ152" s="15"/>
      <c r="HR152" s="15"/>
      <c r="HS152" s="15"/>
      <c r="HT152" s="15"/>
      <c r="HU152" s="15"/>
      <c r="HV152" s="15"/>
      <c r="HW152" s="15"/>
      <c r="HX152" s="15"/>
      <c r="HY152" s="15"/>
      <c r="HZ152" s="15"/>
      <c r="IA152" s="15"/>
      <c r="IB152" s="15"/>
      <c r="IC152" s="15"/>
      <c r="ID152" s="15"/>
      <c r="IE152" s="15"/>
      <c r="IF152" s="15"/>
      <c r="IG152" s="15"/>
      <c r="IH152" s="15"/>
      <c r="II152" s="15"/>
      <c r="IJ152" s="15"/>
      <c r="IK152" s="15"/>
      <c r="IL152" s="15"/>
      <c r="IM152" s="15"/>
      <c r="IN152" s="15"/>
      <c r="IO152" s="15"/>
      <c r="IP152" s="15"/>
      <c r="IQ152" s="15"/>
      <c r="IR152" s="15"/>
      <c r="IS152" s="15"/>
      <c r="IT152" s="15"/>
      <c r="IU152" s="15"/>
      <c r="IV152" s="15"/>
      <c r="IW152" s="15"/>
      <c r="IX152" s="15"/>
      <c r="IY152" s="15"/>
      <c r="IZ152" s="15"/>
      <c r="JA152" s="15"/>
      <c r="JB152" s="15"/>
      <c r="JC152" s="15"/>
      <c r="JD152" s="15"/>
      <c r="JE152" s="15"/>
      <c r="JF152" s="15"/>
      <c r="JG152" s="15"/>
      <c r="JH152" s="15"/>
      <c r="JI152" s="15"/>
      <c r="JJ152" s="15"/>
      <c r="JK152" s="15"/>
      <c r="JL152" s="15"/>
      <c r="JM152" s="15"/>
      <c r="JN152" s="15"/>
      <c r="JO152" s="15"/>
      <c r="JP152" s="15"/>
      <c r="JQ152" s="15"/>
      <c r="JR152" s="15"/>
      <c r="JS152" s="15"/>
      <c r="JT152" s="15"/>
      <c r="JU152" s="15"/>
      <c r="JV152" s="15"/>
      <c r="JW152" s="15"/>
      <c r="JX152" s="15"/>
      <c r="JY152" s="15"/>
      <c r="JZ152" s="15"/>
      <c r="KA152" s="15"/>
      <c r="KB152" s="15"/>
      <c r="KC152" s="15"/>
      <c r="KD152" s="15"/>
      <c r="KE152" s="15"/>
      <c r="KF152" s="15"/>
      <c r="KG152" s="15"/>
      <c r="KH152" s="15"/>
      <c r="KI152" s="15"/>
      <c r="KJ152" s="15"/>
      <c r="KK152" s="15"/>
      <c r="KL152" s="15"/>
      <c r="KM152" s="15"/>
      <c r="KN152" s="15"/>
      <c r="KO152" s="15"/>
      <c r="KP152" s="15"/>
      <c r="KQ152" s="15"/>
      <c r="KR152" s="15"/>
      <c r="KS152" s="15"/>
      <c r="KT152" s="15"/>
      <c r="KU152" s="15"/>
      <c r="KV152" s="15"/>
      <c r="KW152" s="15"/>
      <c r="KX152" s="15"/>
      <c r="KY152" s="15"/>
      <c r="KZ152" s="15"/>
      <c r="LA152" s="15"/>
      <c r="LB152" s="15"/>
      <c r="LC152" s="15"/>
      <c r="LD152" s="15"/>
      <c r="LE152" s="15"/>
      <c r="LF152" s="15"/>
      <c r="LG152" s="15"/>
      <c r="LH152" s="15"/>
      <c r="LI152" s="15"/>
      <c r="LJ152" s="15"/>
      <c r="LK152" s="15"/>
      <c r="LL152" s="15"/>
      <c r="LM152" s="15"/>
      <c r="LN152" s="15"/>
      <c r="LO152" s="15"/>
      <c r="LP152" s="15"/>
      <c r="LQ152" s="15"/>
      <c r="LR152" s="15"/>
      <c r="LS152" s="15"/>
      <c r="LT152" s="15"/>
      <c r="LU152" s="15"/>
      <c r="LV152" s="15"/>
      <c r="LW152" s="15"/>
      <c r="LX152" s="15"/>
      <c r="LY152" s="15"/>
      <c r="LZ152" s="15"/>
      <c r="MA152" s="15"/>
      <c r="MB152" s="15"/>
      <c r="MC152" s="15"/>
      <c r="MD152" s="15"/>
      <c r="ME152" s="15"/>
      <c r="MF152" s="15"/>
      <c r="MG152" s="15"/>
      <c r="MH152" s="15"/>
      <c r="MI152" s="15"/>
      <c r="MJ152" s="15"/>
      <c r="MK152" s="15"/>
      <c r="ML152" s="15"/>
      <c r="MM152" s="15"/>
      <c r="MN152" s="15"/>
      <c r="MO152" s="15"/>
      <c r="MP152" s="15"/>
      <c r="MQ152" s="15"/>
      <c r="MR152" s="15"/>
      <c r="MS152" s="15"/>
      <c r="MT152" s="15"/>
      <c r="MU152" s="15"/>
      <c r="MV152" s="15"/>
      <c r="MW152" s="15"/>
      <c r="MX152" s="15"/>
      <c r="MY152" s="15"/>
      <c r="MZ152" s="15"/>
      <c r="NA152" s="15"/>
      <c r="NB152" s="15"/>
      <c r="NC152" s="15"/>
      <c r="ND152" s="15"/>
      <c r="NE152" s="15"/>
      <c r="NF152" s="15"/>
      <c r="NG152" s="15"/>
      <c r="NH152" s="15"/>
      <c r="NI152" s="15"/>
      <c r="NJ152" s="15"/>
      <c r="NK152" s="15"/>
      <c r="NL152" s="15"/>
      <c r="NM152" s="15"/>
      <c r="NN152" s="15"/>
      <c r="NO152" s="15"/>
      <c r="NP152" s="15"/>
      <c r="NQ152" s="15"/>
      <c r="NR152" s="15"/>
      <c r="NS152" s="15"/>
      <c r="NT152" s="15"/>
      <c r="NU152" s="15"/>
      <c r="NV152" s="15"/>
      <c r="NW152" s="15"/>
      <c r="NX152" s="15"/>
      <c r="NY152" s="15"/>
      <c r="NZ152" s="15"/>
      <c r="OA152" s="15"/>
      <c r="OB152" s="15"/>
      <c r="OC152" s="15"/>
      <c r="OD152" s="15"/>
      <c r="OE152" s="15"/>
      <c r="OF152" s="15"/>
      <c r="OG152" s="15"/>
      <c r="OH152" s="15"/>
      <c r="OI152" s="15"/>
      <c r="OJ152" s="15"/>
      <c r="OK152" s="15"/>
      <c r="OL152" s="15"/>
      <c r="OM152" s="15"/>
      <c r="ON152" s="15"/>
      <c r="OO152" s="15"/>
      <c r="OP152" s="15"/>
      <c r="OQ152" s="15"/>
      <c r="OR152" s="15"/>
      <c r="OS152" s="15"/>
      <c r="OT152" s="15"/>
      <c r="OU152" s="15"/>
      <c r="OV152" s="15"/>
      <c r="OW152" s="15"/>
      <c r="OX152" s="15"/>
      <c r="OY152" s="15"/>
      <c r="OZ152" s="15"/>
      <c r="PA152" s="15"/>
      <c r="PB152" s="15"/>
      <c r="PC152" s="15"/>
      <c r="PD152" s="15"/>
      <c r="PE152" s="15"/>
      <c r="PF152" s="15"/>
      <c r="PG152" s="15"/>
      <c r="PH152" s="15"/>
      <c r="PI152" s="15"/>
      <c r="PJ152" s="15"/>
      <c r="PK152" s="15"/>
      <c r="PL152" s="15"/>
      <c r="PM152" s="15"/>
      <c r="PN152" s="15"/>
      <c r="PO152" s="15"/>
      <c r="PP152" s="15"/>
      <c r="PQ152" s="15"/>
      <c r="PR152" s="15"/>
      <c r="PS152" s="15"/>
      <c r="PT152" s="15"/>
      <c r="PU152" s="15"/>
      <c r="PV152" s="15"/>
      <c r="PW152" s="15"/>
      <c r="PX152" s="15"/>
      <c r="PY152" s="15"/>
      <c r="PZ152" s="15"/>
      <c r="QA152" s="15"/>
      <c r="QB152" s="15"/>
      <c r="QC152" s="15"/>
      <c r="QD152" s="15"/>
      <c r="QE152" s="15"/>
      <c r="QF152" s="15"/>
      <c r="QG152" s="15"/>
      <c r="QH152" s="15"/>
      <c r="QI152" s="15"/>
      <c r="QJ152" s="15"/>
      <c r="QK152" s="15"/>
      <c r="QL152" s="15"/>
      <c r="QM152" s="15"/>
      <c r="QN152" s="15"/>
      <c r="QO152" s="15"/>
      <c r="QP152" s="15"/>
      <c r="QQ152" s="15"/>
      <c r="QR152" s="15"/>
      <c r="QS152" s="15"/>
      <c r="QT152" s="15"/>
      <c r="QU152" s="15"/>
      <c r="QV152" s="15"/>
      <c r="QW152" s="15"/>
      <c r="QX152" s="15"/>
      <c r="QY152" s="15"/>
      <c r="QZ152" s="15"/>
      <c r="RA152" s="15"/>
      <c r="RB152" s="15"/>
      <c r="RC152" s="15"/>
      <c r="RD152" s="15"/>
      <c r="RE152" s="15"/>
      <c r="RF152" s="15"/>
      <c r="RG152" s="15"/>
      <c r="RH152" s="15"/>
      <c r="RI152" s="15"/>
      <c r="RJ152" s="15"/>
      <c r="RK152" s="15"/>
      <c r="RL152" s="15"/>
      <c r="RM152" s="15"/>
      <c r="RN152" s="15"/>
      <c r="RO152" s="15"/>
      <c r="RP152" s="15"/>
      <c r="RQ152" s="15"/>
      <c r="RR152" s="15"/>
      <c r="RS152" s="15"/>
      <c r="RT152" s="15"/>
      <c r="RU152" s="15"/>
      <c r="RV152" s="15"/>
      <c r="RW152" s="15"/>
      <c r="RX152" s="15"/>
      <c r="RY152" s="15"/>
      <c r="RZ152" s="15"/>
      <c r="SA152" s="15"/>
      <c r="SB152" s="15"/>
      <c r="SC152" s="15"/>
      <c r="SD152" s="15"/>
      <c r="SE152" s="15"/>
      <c r="SF152" s="15"/>
      <c r="SG152" s="15"/>
      <c r="SH152" s="15"/>
      <c r="SI152" s="15"/>
      <c r="SJ152" s="15"/>
      <c r="SK152" s="15"/>
      <c r="SL152" s="15"/>
      <c r="SM152" s="15"/>
      <c r="SN152" s="15"/>
      <c r="SO152" s="15"/>
      <c r="SP152" s="15"/>
      <c r="SQ152" s="15"/>
      <c r="SR152" s="15"/>
      <c r="SS152" s="15"/>
      <c r="ST152" s="15"/>
      <c r="SU152" s="15"/>
      <c r="SV152" s="15"/>
      <c r="SW152" s="15"/>
      <c r="SX152" s="15"/>
      <c r="SY152" s="15"/>
      <c r="SZ152" s="15"/>
      <c r="TA152" s="15"/>
      <c r="TB152" s="15"/>
      <c r="TC152" s="15"/>
      <c r="TD152" s="15"/>
      <c r="TE152" s="15"/>
      <c r="TF152" s="15"/>
      <c r="TG152" s="15"/>
      <c r="TH152" s="15"/>
      <c r="TI152" s="15"/>
      <c r="TJ152" s="15"/>
      <c r="TK152" s="15"/>
      <c r="TL152" s="15"/>
      <c r="TM152" s="15"/>
      <c r="TN152" s="15"/>
      <c r="TO152" s="15"/>
      <c r="TP152" s="15"/>
      <c r="TQ152" s="15"/>
      <c r="TR152" s="15"/>
      <c r="TS152" s="15"/>
      <c r="TT152" s="15"/>
      <c r="TU152" s="15"/>
      <c r="TV152" s="15"/>
      <c r="TW152" s="15"/>
      <c r="TX152" s="15"/>
      <c r="TY152" s="15"/>
      <c r="TZ152" s="15"/>
      <c r="UA152" s="15"/>
      <c r="UB152" s="15"/>
      <c r="UC152" s="15"/>
      <c r="UD152" s="15"/>
      <c r="UE152" s="15"/>
      <c r="UF152" s="15"/>
      <c r="UG152" s="15"/>
      <c r="UH152" s="15"/>
      <c r="UI152" s="15"/>
      <c r="UJ152" s="15"/>
      <c r="UK152" s="15"/>
      <c r="UL152" s="15"/>
      <c r="UM152" s="15"/>
      <c r="UN152" s="15"/>
      <c r="UO152" s="15"/>
      <c r="UP152" s="15"/>
      <c r="UQ152" s="15"/>
      <c r="UR152" s="15"/>
      <c r="US152" s="15"/>
      <c r="UT152" s="15"/>
      <c r="UU152" s="15"/>
      <c r="UV152" s="15"/>
      <c r="UW152" s="15"/>
      <c r="UX152" s="15"/>
      <c r="UY152" s="15"/>
      <c r="UZ152" s="15"/>
      <c r="VA152" s="15"/>
      <c r="VB152" s="15"/>
      <c r="VC152" s="15"/>
      <c r="VD152" s="15"/>
      <c r="VE152" s="15"/>
      <c r="VF152" s="15"/>
      <c r="VG152" s="15"/>
      <c r="VH152" s="15"/>
      <c r="VI152" s="15"/>
      <c r="VJ152" s="15"/>
      <c r="VK152" s="15"/>
      <c r="VL152" s="15"/>
      <c r="VM152" s="15"/>
      <c r="VN152" s="15"/>
      <c r="VO152" s="15"/>
      <c r="VP152" s="15"/>
      <c r="VQ152" s="15"/>
      <c r="VR152" s="15"/>
      <c r="VS152" s="15"/>
      <c r="VT152" s="15"/>
      <c r="VU152" s="15"/>
      <c r="VV152" s="15"/>
      <c r="VW152" s="15"/>
      <c r="VX152" s="15"/>
      <c r="VY152" s="15"/>
      <c r="VZ152" s="15"/>
      <c r="WA152" s="15"/>
      <c r="WB152" s="15"/>
      <c r="WC152" s="15"/>
      <c r="WD152" s="15"/>
      <c r="WE152" s="15"/>
      <c r="WF152" s="15"/>
      <c r="WG152" s="15"/>
      <c r="WH152" s="15"/>
      <c r="WI152" s="15"/>
      <c r="WJ152" s="15"/>
      <c r="WK152" s="15"/>
      <c r="WL152" s="15"/>
      <c r="WM152" s="15"/>
      <c r="WN152" s="15"/>
      <c r="WO152" s="15"/>
      <c r="WP152" s="15"/>
      <c r="WQ152" s="15"/>
      <c r="WR152" s="15"/>
      <c r="WS152" s="15"/>
      <c r="WT152" s="15"/>
      <c r="WU152" s="15"/>
      <c r="WV152" s="15"/>
      <c r="WW152" s="15"/>
      <c r="WX152" s="15"/>
      <c r="WY152" s="15"/>
      <c r="WZ152" s="15"/>
      <c r="XA152" s="15"/>
      <c r="XB152" s="15"/>
      <c r="XC152" s="15"/>
      <c r="XD152" s="15"/>
      <c r="XE152" s="15"/>
      <c r="XF152" s="15"/>
      <c r="XG152" s="15"/>
      <c r="XH152" s="15"/>
      <c r="XI152" s="15"/>
      <c r="XJ152" s="15"/>
      <c r="XK152" s="15"/>
      <c r="XL152" s="15"/>
      <c r="XM152" s="15"/>
      <c r="XN152" s="15"/>
      <c r="XO152" s="15"/>
      <c r="XP152" s="15"/>
      <c r="XQ152" s="15"/>
      <c r="XR152" s="15"/>
      <c r="XS152" s="15"/>
      <c r="XT152" s="15"/>
      <c r="XU152" s="15"/>
      <c r="XV152" s="15"/>
      <c r="XW152" s="15"/>
      <c r="XX152" s="15"/>
      <c r="XY152" s="15"/>
      <c r="XZ152" s="15"/>
      <c r="YA152" s="15"/>
      <c r="YB152" s="15"/>
      <c r="YC152" s="15"/>
      <c r="YD152" s="15"/>
      <c r="YE152" s="15"/>
      <c r="YF152" s="15"/>
      <c r="YG152" s="15"/>
      <c r="YH152" s="15"/>
      <c r="YI152" s="15"/>
      <c r="YJ152" s="15"/>
      <c r="YK152" s="15"/>
      <c r="YL152" s="15"/>
      <c r="YM152" s="15"/>
      <c r="YN152" s="15"/>
      <c r="YO152" s="15"/>
      <c r="YP152" s="15"/>
      <c r="YQ152" s="15"/>
      <c r="YR152" s="15"/>
      <c r="YS152" s="15"/>
      <c r="YT152" s="15"/>
      <c r="YU152" s="15"/>
      <c r="YV152" s="15"/>
      <c r="YW152" s="15"/>
      <c r="YX152" s="15"/>
      <c r="YY152" s="15"/>
      <c r="YZ152" s="15"/>
      <c r="ZA152" s="15"/>
      <c r="ZB152" s="15"/>
      <c r="ZC152" s="15"/>
      <c r="ZD152" s="15"/>
      <c r="ZE152" s="15"/>
      <c r="ZF152" s="15"/>
      <c r="ZG152" s="15"/>
      <c r="ZH152" s="15"/>
      <c r="ZI152" s="15"/>
      <c r="ZJ152" s="15"/>
      <c r="ZK152" s="15"/>
      <c r="ZL152" s="15"/>
      <c r="ZM152" s="15"/>
      <c r="ZN152" s="15"/>
      <c r="ZO152" s="15"/>
      <c r="ZP152" s="15"/>
      <c r="ZQ152" s="15"/>
      <c r="ZR152" s="15"/>
      <c r="ZS152" s="15"/>
      <c r="ZT152" s="15"/>
      <c r="ZU152" s="15"/>
      <c r="ZV152" s="15"/>
      <c r="ZW152" s="15"/>
      <c r="ZX152" s="15"/>
      <c r="ZY152" s="15"/>
      <c r="ZZ152" s="15"/>
      <c r="AAA152" s="15"/>
      <c r="AAB152" s="15"/>
      <c r="AAC152" s="15"/>
      <c r="AAD152" s="15"/>
      <c r="AAE152" s="15"/>
      <c r="AAF152" s="15"/>
      <c r="AAG152" s="15"/>
      <c r="AAH152" s="15"/>
      <c r="AAI152" s="15"/>
      <c r="AAJ152" s="15"/>
      <c r="AAK152" s="15"/>
      <c r="AAL152" s="15"/>
      <c r="AAM152" s="15"/>
      <c r="AAN152" s="15"/>
      <c r="AAO152" s="15"/>
      <c r="AAP152" s="15"/>
      <c r="AAQ152" s="15"/>
      <c r="AAR152" s="15"/>
      <c r="AAS152" s="15"/>
      <c r="AAT152" s="15"/>
      <c r="AAU152" s="15"/>
      <c r="AAV152" s="15"/>
      <c r="AAW152" s="15"/>
      <c r="AAX152" s="15"/>
      <c r="AAY152" s="15"/>
      <c r="AAZ152" s="15"/>
      <c r="ABA152" s="15"/>
      <c r="ABB152" s="15"/>
      <c r="ABC152" s="15"/>
      <c r="ABD152" s="15"/>
      <c r="ABE152" s="15"/>
      <c r="ABF152" s="15"/>
      <c r="ABG152" s="15"/>
      <c r="ABH152" s="15"/>
      <c r="ABI152" s="15"/>
      <c r="ABJ152" s="15"/>
      <c r="ABK152" s="15"/>
      <c r="ABL152" s="15"/>
      <c r="ABM152" s="15"/>
      <c r="ABN152" s="15"/>
      <c r="ABO152" s="15"/>
      <c r="ABP152" s="15"/>
      <c r="ABQ152" s="15"/>
      <c r="ABR152" s="15"/>
      <c r="ABS152" s="15"/>
      <c r="ABT152" s="15"/>
      <c r="ABU152" s="15"/>
      <c r="ABV152" s="15"/>
      <c r="ABW152" s="15"/>
      <c r="ABX152" s="15"/>
      <c r="ABY152" s="15"/>
      <c r="ABZ152" s="15"/>
      <c r="ACA152" s="15"/>
      <c r="ACB152" s="15"/>
      <c r="ACC152" s="15"/>
      <c r="ACD152" s="15"/>
      <c r="ACE152" s="15"/>
      <c r="ACF152" s="15"/>
      <c r="ACG152" s="15"/>
      <c r="ACH152" s="15"/>
      <c r="ACI152" s="15"/>
      <c r="ACJ152" s="15"/>
      <c r="ACK152" s="15"/>
      <c r="ACL152" s="15"/>
      <c r="ACM152" s="15"/>
      <c r="ACN152" s="15"/>
    </row>
    <row r="153" spans="1:768" s="24" customFormat="1" x14ac:dyDescent="0.2">
      <c r="A153" s="14"/>
      <c r="B153" s="422"/>
      <c r="C153" s="15" t="s">
        <v>828</v>
      </c>
      <c r="D153" s="15" t="s">
        <v>829</v>
      </c>
      <c r="E153" s="37">
        <f>IFERROR(VLOOKUP($C153,'3. 2024_2025 Adds PIVOT'!$I$140:$K$148,3,FALSE),0)</f>
        <v>40852.590000000004</v>
      </c>
      <c r="F153" s="37">
        <f>IFERROR(VLOOKUP(C153,'7. Delayed Unitization'!$F$4:$G$29,2,FALSE),0)</f>
        <v>0</v>
      </c>
      <c r="G153" s="37">
        <f t="shared" si="41"/>
        <v>40852.590000000004</v>
      </c>
      <c r="H153" s="178" t="s">
        <v>370</v>
      </c>
      <c r="I153" s="23">
        <f>VLOOKUP($H153,'6. PP Depr Rate'!$F$6:$I$175,4,FALSE)</f>
        <v>0.04</v>
      </c>
      <c r="J153" s="37">
        <f t="shared" si="42"/>
        <v>1634</v>
      </c>
      <c r="K153" s="181"/>
      <c r="L153" s="15" t="str">
        <f>IFERROR(VLOOKUP(C153,'Projects FERCs'!$A$8:$D$291,4,FALSE),0)</f>
        <v>G394</v>
      </c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/>
      <c r="GJ153" s="15"/>
      <c r="GK153" s="15"/>
      <c r="GL153" s="15"/>
      <c r="GM153" s="15"/>
      <c r="GN153" s="15"/>
      <c r="GO153" s="15"/>
      <c r="GP153" s="15"/>
      <c r="GQ153" s="15"/>
      <c r="GR153" s="15"/>
      <c r="GS153" s="15"/>
      <c r="GT153" s="15"/>
      <c r="GU153" s="15"/>
      <c r="GV153" s="15"/>
      <c r="GW153" s="15"/>
      <c r="GX153" s="15"/>
      <c r="GY153" s="15"/>
      <c r="GZ153" s="15"/>
      <c r="HA153" s="15"/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  <c r="HM153" s="15"/>
      <c r="HN153" s="15"/>
      <c r="HO153" s="15"/>
      <c r="HP153" s="15"/>
      <c r="HQ153" s="15"/>
      <c r="HR153" s="15"/>
      <c r="HS153" s="15"/>
      <c r="HT153" s="15"/>
      <c r="HU153" s="15"/>
      <c r="HV153" s="15"/>
      <c r="HW153" s="15"/>
      <c r="HX153" s="15"/>
      <c r="HY153" s="15"/>
      <c r="HZ153" s="15"/>
      <c r="IA153" s="15"/>
      <c r="IB153" s="15"/>
      <c r="IC153" s="15"/>
      <c r="ID153" s="15"/>
      <c r="IE153" s="15"/>
      <c r="IF153" s="15"/>
      <c r="IG153" s="15"/>
      <c r="IH153" s="15"/>
      <c r="II153" s="15"/>
      <c r="IJ153" s="15"/>
      <c r="IK153" s="15"/>
      <c r="IL153" s="15"/>
      <c r="IM153" s="15"/>
      <c r="IN153" s="15"/>
      <c r="IO153" s="15"/>
      <c r="IP153" s="15"/>
      <c r="IQ153" s="15"/>
      <c r="IR153" s="15"/>
      <c r="IS153" s="15"/>
      <c r="IT153" s="15"/>
      <c r="IU153" s="15"/>
      <c r="IV153" s="15"/>
      <c r="IW153" s="15"/>
      <c r="IX153" s="15"/>
      <c r="IY153" s="15"/>
      <c r="IZ153" s="15"/>
      <c r="JA153" s="15"/>
      <c r="JB153" s="15"/>
      <c r="JC153" s="15"/>
      <c r="JD153" s="15"/>
      <c r="JE153" s="15"/>
      <c r="JF153" s="15"/>
      <c r="JG153" s="15"/>
      <c r="JH153" s="15"/>
      <c r="JI153" s="15"/>
      <c r="JJ153" s="15"/>
      <c r="JK153" s="15"/>
      <c r="JL153" s="15"/>
      <c r="JM153" s="15"/>
      <c r="JN153" s="15"/>
      <c r="JO153" s="15"/>
      <c r="JP153" s="15"/>
      <c r="JQ153" s="15"/>
      <c r="JR153" s="15"/>
      <c r="JS153" s="15"/>
      <c r="JT153" s="15"/>
      <c r="JU153" s="15"/>
      <c r="JV153" s="15"/>
      <c r="JW153" s="15"/>
      <c r="JX153" s="15"/>
      <c r="JY153" s="15"/>
      <c r="JZ153" s="15"/>
      <c r="KA153" s="15"/>
      <c r="KB153" s="15"/>
      <c r="KC153" s="15"/>
      <c r="KD153" s="15"/>
      <c r="KE153" s="15"/>
      <c r="KF153" s="15"/>
      <c r="KG153" s="15"/>
      <c r="KH153" s="15"/>
      <c r="KI153" s="15"/>
      <c r="KJ153" s="15"/>
      <c r="KK153" s="15"/>
      <c r="KL153" s="15"/>
      <c r="KM153" s="15"/>
      <c r="KN153" s="15"/>
      <c r="KO153" s="15"/>
      <c r="KP153" s="15"/>
      <c r="KQ153" s="15"/>
      <c r="KR153" s="15"/>
      <c r="KS153" s="15"/>
      <c r="KT153" s="15"/>
      <c r="KU153" s="15"/>
      <c r="KV153" s="15"/>
      <c r="KW153" s="15"/>
      <c r="KX153" s="15"/>
      <c r="KY153" s="15"/>
      <c r="KZ153" s="15"/>
      <c r="LA153" s="15"/>
      <c r="LB153" s="15"/>
      <c r="LC153" s="15"/>
      <c r="LD153" s="15"/>
      <c r="LE153" s="15"/>
      <c r="LF153" s="15"/>
      <c r="LG153" s="15"/>
      <c r="LH153" s="15"/>
      <c r="LI153" s="15"/>
      <c r="LJ153" s="15"/>
      <c r="LK153" s="15"/>
      <c r="LL153" s="15"/>
      <c r="LM153" s="15"/>
      <c r="LN153" s="15"/>
      <c r="LO153" s="15"/>
      <c r="LP153" s="15"/>
      <c r="LQ153" s="15"/>
      <c r="LR153" s="15"/>
      <c r="LS153" s="15"/>
      <c r="LT153" s="15"/>
      <c r="LU153" s="15"/>
      <c r="LV153" s="15"/>
      <c r="LW153" s="15"/>
      <c r="LX153" s="15"/>
      <c r="LY153" s="15"/>
      <c r="LZ153" s="15"/>
      <c r="MA153" s="15"/>
      <c r="MB153" s="15"/>
      <c r="MC153" s="15"/>
      <c r="MD153" s="15"/>
      <c r="ME153" s="15"/>
      <c r="MF153" s="15"/>
      <c r="MG153" s="15"/>
      <c r="MH153" s="15"/>
      <c r="MI153" s="15"/>
      <c r="MJ153" s="15"/>
      <c r="MK153" s="15"/>
      <c r="ML153" s="15"/>
      <c r="MM153" s="15"/>
      <c r="MN153" s="15"/>
      <c r="MO153" s="15"/>
      <c r="MP153" s="15"/>
      <c r="MQ153" s="15"/>
      <c r="MR153" s="15"/>
      <c r="MS153" s="15"/>
      <c r="MT153" s="15"/>
      <c r="MU153" s="15"/>
      <c r="MV153" s="15"/>
      <c r="MW153" s="15"/>
      <c r="MX153" s="15"/>
      <c r="MY153" s="15"/>
      <c r="MZ153" s="15"/>
      <c r="NA153" s="15"/>
      <c r="NB153" s="15"/>
      <c r="NC153" s="15"/>
      <c r="ND153" s="15"/>
      <c r="NE153" s="15"/>
      <c r="NF153" s="15"/>
      <c r="NG153" s="15"/>
      <c r="NH153" s="15"/>
      <c r="NI153" s="15"/>
      <c r="NJ153" s="15"/>
      <c r="NK153" s="15"/>
      <c r="NL153" s="15"/>
      <c r="NM153" s="15"/>
      <c r="NN153" s="15"/>
      <c r="NO153" s="15"/>
      <c r="NP153" s="15"/>
      <c r="NQ153" s="15"/>
      <c r="NR153" s="15"/>
      <c r="NS153" s="15"/>
      <c r="NT153" s="15"/>
      <c r="NU153" s="15"/>
      <c r="NV153" s="15"/>
      <c r="NW153" s="15"/>
      <c r="NX153" s="15"/>
      <c r="NY153" s="15"/>
      <c r="NZ153" s="15"/>
      <c r="OA153" s="15"/>
      <c r="OB153" s="15"/>
      <c r="OC153" s="15"/>
      <c r="OD153" s="15"/>
      <c r="OE153" s="15"/>
      <c r="OF153" s="15"/>
      <c r="OG153" s="15"/>
      <c r="OH153" s="15"/>
      <c r="OI153" s="15"/>
      <c r="OJ153" s="15"/>
      <c r="OK153" s="15"/>
      <c r="OL153" s="15"/>
      <c r="OM153" s="15"/>
      <c r="ON153" s="15"/>
      <c r="OO153" s="15"/>
      <c r="OP153" s="15"/>
      <c r="OQ153" s="15"/>
      <c r="OR153" s="15"/>
      <c r="OS153" s="15"/>
      <c r="OT153" s="15"/>
      <c r="OU153" s="15"/>
      <c r="OV153" s="15"/>
      <c r="OW153" s="15"/>
      <c r="OX153" s="15"/>
      <c r="OY153" s="15"/>
      <c r="OZ153" s="15"/>
      <c r="PA153" s="15"/>
      <c r="PB153" s="15"/>
      <c r="PC153" s="15"/>
      <c r="PD153" s="15"/>
      <c r="PE153" s="15"/>
      <c r="PF153" s="15"/>
      <c r="PG153" s="15"/>
      <c r="PH153" s="15"/>
      <c r="PI153" s="15"/>
      <c r="PJ153" s="15"/>
      <c r="PK153" s="15"/>
      <c r="PL153" s="15"/>
      <c r="PM153" s="15"/>
      <c r="PN153" s="15"/>
      <c r="PO153" s="15"/>
      <c r="PP153" s="15"/>
      <c r="PQ153" s="15"/>
      <c r="PR153" s="15"/>
      <c r="PS153" s="15"/>
      <c r="PT153" s="15"/>
      <c r="PU153" s="15"/>
      <c r="PV153" s="15"/>
      <c r="PW153" s="15"/>
      <c r="PX153" s="15"/>
      <c r="PY153" s="15"/>
      <c r="PZ153" s="15"/>
      <c r="QA153" s="15"/>
      <c r="QB153" s="15"/>
      <c r="QC153" s="15"/>
      <c r="QD153" s="15"/>
      <c r="QE153" s="15"/>
      <c r="QF153" s="15"/>
      <c r="QG153" s="15"/>
      <c r="QH153" s="15"/>
      <c r="QI153" s="15"/>
      <c r="QJ153" s="15"/>
      <c r="QK153" s="15"/>
      <c r="QL153" s="15"/>
      <c r="QM153" s="15"/>
      <c r="QN153" s="15"/>
      <c r="QO153" s="15"/>
      <c r="QP153" s="15"/>
      <c r="QQ153" s="15"/>
      <c r="QR153" s="15"/>
      <c r="QS153" s="15"/>
      <c r="QT153" s="15"/>
      <c r="QU153" s="15"/>
      <c r="QV153" s="15"/>
      <c r="QW153" s="15"/>
      <c r="QX153" s="15"/>
      <c r="QY153" s="15"/>
      <c r="QZ153" s="15"/>
      <c r="RA153" s="15"/>
      <c r="RB153" s="15"/>
      <c r="RC153" s="15"/>
      <c r="RD153" s="15"/>
      <c r="RE153" s="15"/>
      <c r="RF153" s="15"/>
      <c r="RG153" s="15"/>
      <c r="RH153" s="15"/>
      <c r="RI153" s="15"/>
      <c r="RJ153" s="15"/>
      <c r="RK153" s="15"/>
      <c r="RL153" s="15"/>
      <c r="RM153" s="15"/>
      <c r="RN153" s="15"/>
      <c r="RO153" s="15"/>
      <c r="RP153" s="15"/>
      <c r="RQ153" s="15"/>
      <c r="RR153" s="15"/>
      <c r="RS153" s="15"/>
      <c r="RT153" s="15"/>
      <c r="RU153" s="15"/>
      <c r="RV153" s="15"/>
      <c r="RW153" s="15"/>
      <c r="RX153" s="15"/>
      <c r="RY153" s="15"/>
      <c r="RZ153" s="15"/>
      <c r="SA153" s="15"/>
      <c r="SB153" s="15"/>
      <c r="SC153" s="15"/>
      <c r="SD153" s="15"/>
      <c r="SE153" s="15"/>
      <c r="SF153" s="15"/>
      <c r="SG153" s="15"/>
      <c r="SH153" s="15"/>
      <c r="SI153" s="15"/>
      <c r="SJ153" s="15"/>
      <c r="SK153" s="15"/>
      <c r="SL153" s="15"/>
      <c r="SM153" s="15"/>
      <c r="SN153" s="15"/>
      <c r="SO153" s="15"/>
      <c r="SP153" s="15"/>
      <c r="SQ153" s="15"/>
      <c r="SR153" s="15"/>
      <c r="SS153" s="15"/>
      <c r="ST153" s="15"/>
      <c r="SU153" s="15"/>
      <c r="SV153" s="15"/>
      <c r="SW153" s="15"/>
      <c r="SX153" s="15"/>
      <c r="SY153" s="15"/>
      <c r="SZ153" s="15"/>
      <c r="TA153" s="15"/>
      <c r="TB153" s="15"/>
      <c r="TC153" s="15"/>
      <c r="TD153" s="15"/>
      <c r="TE153" s="15"/>
      <c r="TF153" s="15"/>
      <c r="TG153" s="15"/>
      <c r="TH153" s="15"/>
      <c r="TI153" s="15"/>
      <c r="TJ153" s="15"/>
      <c r="TK153" s="15"/>
      <c r="TL153" s="15"/>
      <c r="TM153" s="15"/>
      <c r="TN153" s="15"/>
      <c r="TO153" s="15"/>
      <c r="TP153" s="15"/>
      <c r="TQ153" s="15"/>
      <c r="TR153" s="15"/>
      <c r="TS153" s="15"/>
      <c r="TT153" s="15"/>
      <c r="TU153" s="15"/>
      <c r="TV153" s="15"/>
      <c r="TW153" s="15"/>
      <c r="TX153" s="15"/>
      <c r="TY153" s="15"/>
      <c r="TZ153" s="15"/>
      <c r="UA153" s="15"/>
      <c r="UB153" s="15"/>
      <c r="UC153" s="15"/>
      <c r="UD153" s="15"/>
      <c r="UE153" s="15"/>
      <c r="UF153" s="15"/>
      <c r="UG153" s="15"/>
      <c r="UH153" s="15"/>
      <c r="UI153" s="15"/>
      <c r="UJ153" s="15"/>
      <c r="UK153" s="15"/>
      <c r="UL153" s="15"/>
      <c r="UM153" s="15"/>
      <c r="UN153" s="15"/>
      <c r="UO153" s="15"/>
      <c r="UP153" s="15"/>
      <c r="UQ153" s="15"/>
      <c r="UR153" s="15"/>
      <c r="US153" s="15"/>
      <c r="UT153" s="15"/>
      <c r="UU153" s="15"/>
      <c r="UV153" s="15"/>
      <c r="UW153" s="15"/>
      <c r="UX153" s="15"/>
      <c r="UY153" s="15"/>
      <c r="UZ153" s="15"/>
      <c r="VA153" s="15"/>
      <c r="VB153" s="15"/>
      <c r="VC153" s="15"/>
      <c r="VD153" s="15"/>
      <c r="VE153" s="15"/>
      <c r="VF153" s="15"/>
      <c r="VG153" s="15"/>
      <c r="VH153" s="15"/>
      <c r="VI153" s="15"/>
      <c r="VJ153" s="15"/>
      <c r="VK153" s="15"/>
      <c r="VL153" s="15"/>
      <c r="VM153" s="15"/>
      <c r="VN153" s="15"/>
      <c r="VO153" s="15"/>
      <c r="VP153" s="15"/>
      <c r="VQ153" s="15"/>
      <c r="VR153" s="15"/>
      <c r="VS153" s="15"/>
      <c r="VT153" s="15"/>
      <c r="VU153" s="15"/>
      <c r="VV153" s="15"/>
      <c r="VW153" s="15"/>
      <c r="VX153" s="15"/>
      <c r="VY153" s="15"/>
      <c r="VZ153" s="15"/>
      <c r="WA153" s="15"/>
      <c r="WB153" s="15"/>
      <c r="WC153" s="15"/>
      <c r="WD153" s="15"/>
      <c r="WE153" s="15"/>
      <c r="WF153" s="15"/>
      <c r="WG153" s="15"/>
      <c r="WH153" s="15"/>
      <c r="WI153" s="15"/>
      <c r="WJ153" s="15"/>
      <c r="WK153" s="15"/>
      <c r="WL153" s="15"/>
      <c r="WM153" s="15"/>
      <c r="WN153" s="15"/>
      <c r="WO153" s="15"/>
      <c r="WP153" s="15"/>
      <c r="WQ153" s="15"/>
      <c r="WR153" s="15"/>
      <c r="WS153" s="15"/>
      <c r="WT153" s="15"/>
      <c r="WU153" s="15"/>
      <c r="WV153" s="15"/>
      <c r="WW153" s="15"/>
      <c r="WX153" s="15"/>
      <c r="WY153" s="15"/>
      <c r="WZ153" s="15"/>
      <c r="XA153" s="15"/>
      <c r="XB153" s="15"/>
      <c r="XC153" s="15"/>
      <c r="XD153" s="15"/>
      <c r="XE153" s="15"/>
      <c r="XF153" s="15"/>
      <c r="XG153" s="15"/>
      <c r="XH153" s="15"/>
      <c r="XI153" s="15"/>
      <c r="XJ153" s="15"/>
      <c r="XK153" s="15"/>
      <c r="XL153" s="15"/>
      <c r="XM153" s="15"/>
      <c r="XN153" s="15"/>
      <c r="XO153" s="15"/>
      <c r="XP153" s="15"/>
      <c r="XQ153" s="15"/>
      <c r="XR153" s="15"/>
      <c r="XS153" s="15"/>
      <c r="XT153" s="15"/>
      <c r="XU153" s="15"/>
      <c r="XV153" s="15"/>
      <c r="XW153" s="15"/>
      <c r="XX153" s="15"/>
      <c r="XY153" s="15"/>
      <c r="XZ153" s="15"/>
      <c r="YA153" s="15"/>
      <c r="YB153" s="15"/>
      <c r="YC153" s="15"/>
      <c r="YD153" s="15"/>
      <c r="YE153" s="15"/>
      <c r="YF153" s="15"/>
      <c r="YG153" s="15"/>
      <c r="YH153" s="15"/>
      <c r="YI153" s="15"/>
      <c r="YJ153" s="15"/>
      <c r="YK153" s="15"/>
      <c r="YL153" s="15"/>
      <c r="YM153" s="15"/>
      <c r="YN153" s="15"/>
      <c r="YO153" s="15"/>
      <c r="YP153" s="15"/>
      <c r="YQ153" s="15"/>
      <c r="YR153" s="15"/>
      <c r="YS153" s="15"/>
      <c r="YT153" s="15"/>
      <c r="YU153" s="15"/>
      <c r="YV153" s="15"/>
      <c r="YW153" s="15"/>
      <c r="YX153" s="15"/>
      <c r="YY153" s="15"/>
      <c r="YZ153" s="15"/>
      <c r="ZA153" s="15"/>
      <c r="ZB153" s="15"/>
      <c r="ZC153" s="15"/>
      <c r="ZD153" s="15"/>
      <c r="ZE153" s="15"/>
      <c r="ZF153" s="15"/>
      <c r="ZG153" s="15"/>
      <c r="ZH153" s="15"/>
      <c r="ZI153" s="15"/>
      <c r="ZJ153" s="15"/>
      <c r="ZK153" s="15"/>
      <c r="ZL153" s="15"/>
      <c r="ZM153" s="15"/>
      <c r="ZN153" s="15"/>
      <c r="ZO153" s="15"/>
      <c r="ZP153" s="15"/>
      <c r="ZQ153" s="15"/>
      <c r="ZR153" s="15"/>
      <c r="ZS153" s="15"/>
      <c r="ZT153" s="15"/>
      <c r="ZU153" s="15"/>
      <c r="ZV153" s="15"/>
      <c r="ZW153" s="15"/>
      <c r="ZX153" s="15"/>
      <c r="ZY153" s="15"/>
      <c r="ZZ153" s="15"/>
      <c r="AAA153" s="15"/>
      <c r="AAB153" s="15"/>
      <c r="AAC153" s="15"/>
      <c r="AAD153" s="15"/>
      <c r="AAE153" s="15"/>
      <c r="AAF153" s="15"/>
      <c r="AAG153" s="15"/>
      <c r="AAH153" s="15"/>
      <c r="AAI153" s="15"/>
      <c r="AAJ153" s="15"/>
      <c r="AAK153" s="15"/>
      <c r="AAL153" s="15"/>
      <c r="AAM153" s="15"/>
      <c r="AAN153" s="15"/>
      <c r="AAO153" s="15"/>
      <c r="AAP153" s="15"/>
      <c r="AAQ153" s="15"/>
      <c r="AAR153" s="15"/>
      <c r="AAS153" s="15"/>
      <c r="AAT153" s="15"/>
      <c r="AAU153" s="15"/>
      <c r="AAV153" s="15"/>
      <c r="AAW153" s="15"/>
      <c r="AAX153" s="15"/>
      <c r="AAY153" s="15"/>
      <c r="AAZ153" s="15"/>
      <c r="ABA153" s="15"/>
      <c r="ABB153" s="15"/>
      <c r="ABC153" s="15"/>
      <c r="ABD153" s="15"/>
      <c r="ABE153" s="15"/>
      <c r="ABF153" s="15"/>
      <c r="ABG153" s="15"/>
      <c r="ABH153" s="15"/>
      <c r="ABI153" s="15"/>
      <c r="ABJ153" s="15"/>
      <c r="ABK153" s="15"/>
      <c r="ABL153" s="15"/>
      <c r="ABM153" s="15"/>
      <c r="ABN153" s="15"/>
      <c r="ABO153" s="15"/>
      <c r="ABP153" s="15"/>
      <c r="ABQ153" s="15"/>
      <c r="ABR153" s="15"/>
      <c r="ABS153" s="15"/>
      <c r="ABT153" s="15"/>
      <c r="ABU153" s="15"/>
      <c r="ABV153" s="15"/>
      <c r="ABW153" s="15"/>
      <c r="ABX153" s="15"/>
      <c r="ABY153" s="15"/>
      <c r="ABZ153" s="15"/>
      <c r="ACA153" s="15"/>
      <c r="ACB153" s="15"/>
      <c r="ACC153" s="15"/>
      <c r="ACD153" s="15"/>
      <c r="ACE153" s="15"/>
      <c r="ACF153" s="15"/>
      <c r="ACG153" s="15"/>
      <c r="ACH153" s="15"/>
      <c r="ACI153" s="15"/>
      <c r="ACJ153" s="15"/>
      <c r="ACK153" s="15"/>
      <c r="ACL153" s="15"/>
      <c r="ACM153" s="15"/>
      <c r="ACN153" s="15"/>
    </row>
    <row r="154" spans="1:768" s="24" customFormat="1" x14ac:dyDescent="0.2">
      <c r="A154" s="14"/>
      <c r="B154" s="422"/>
      <c r="C154" s="15" t="s">
        <v>1249</v>
      </c>
      <c r="D154" s="15" t="s">
        <v>1250</v>
      </c>
      <c r="E154" s="37">
        <f>IFERROR(VLOOKUP($C154,'3. 2024_2025 Adds PIVOT'!$I$140:$K$148,3,FALSE),0)</f>
        <v>144875.91999999998</v>
      </c>
      <c r="F154" s="37">
        <f>IFERROR(VLOOKUP(C154,'7. Delayed Unitization'!$F$4:$G$29,2,FALSE),0)</f>
        <v>0</v>
      </c>
      <c r="G154" s="43">
        <f t="shared" si="41"/>
        <v>144875.91999999998</v>
      </c>
      <c r="H154" s="178" t="s">
        <v>370</v>
      </c>
      <c r="I154" s="23">
        <f>VLOOKUP($H154,'6. PP Depr Rate'!$F$6:$I$175,4,FALSE)</f>
        <v>0.04</v>
      </c>
      <c r="J154" s="43">
        <f t="shared" si="42"/>
        <v>5795</v>
      </c>
      <c r="K154" s="181"/>
      <c r="L154" s="15" t="str">
        <f>IFERROR(VLOOKUP(C154,'Projects FERCs'!$A$8:$D$291,4,FALSE),0)</f>
        <v>G394</v>
      </c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/>
      <c r="GJ154" s="15"/>
      <c r="GK154" s="15"/>
      <c r="GL154" s="15"/>
      <c r="GM154" s="15"/>
      <c r="GN154" s="15"/>
      <c r="GO154" s="15"/>
      <c r="GP154" s="15"/>
      <c r="GQ154" s="15"/>
      <c r="GR154" s="15"/>
      <c r="GS154" s="15"/>
      <c r="GT154" s="15"/>
      <c r="GU154" s="15"/>
      <c r="GV154" s="15"/>
      <c r="GW154" s="15"/>
      <c r="GX154" s="15"/>
      <c r="GY154" s="15"/>
      <c r="GZ154" s="15"/>
      <c r="HA154" s="15"/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  <c r="HM154" s="15"/>
      <c r="HN154" s="15"/>
      <c r="HO154" s="15"/>
      <c r="HP154" s="15"/>
      <c r="HQ154" s="15"/>
      <c r="HR154" s="15"/>
      <c r="HS154" s="15"/>
      <c r="HT154" s="15"/>
      <c r="HU154" s="15"/>
      <c r="HV154" s="15"/>
      <c r="HW154" s="15"/>
      <c r="HX154" s="15"/>
      <c r="HY154" s="15"/>
      <c r="HZ154" s="15"/>
      <c r="IA154" s="15"/>
      <c r="IB154" s="15"/>
      <c r="IC154" s="15"/>
      <c r="ID154" s="15"/>
      <c r="IE154" s="15"/>
      <c r="IF154" s="15"/>
      <c r="IG154" s="15"/>
      <c r="IH154" s="15"/>
      <c r="II154" s="15"/>
      <c r="IJ154" s="15"/>
      <c r="IK154" s="15"/>
      <c r="IL154" s="15"/>
      <c r="IM154" s="15"/>
      <c r="IN154" s="15"/>
      <c r="IO154" s="15"/>
      <c r="IP154" s="15"/>
      <c r="IQ154" s="15"/>
      <c r="IR154" s="15"/>
      <c r="IS154" s="15"/>
      <c r="IT154" s="15"/>
      <c r="IU154" s="15"/>
      <c r="IV154" s="15"/>
      <c r="IW154" s="15"/>
      <c r="IX154" s="15"/>
      <c r="IY154" s="15"/>
      <c r="IZ154" s="15"/>
      <c r="JA154" s="15"/>
      <c r="JB154" s="15"/>
      <c r="JC154" s="15"/>
      <c r="JD154" s="15"/>
      <c r="JE154" s="15"/>
      <c r="JF154" s="15"/>
      <c r="JG154" s="15"/>
      <c r="JH154" s="15"/>
      <c r="JI154" s="15"/>
      <c r="JJ154" s="15"/>
      <c r="JK154" s="15"/>
      <c r="JL154" s="15"/>
      <c r="JM154" s="15"/>
      <c r="JN154" s="15"/>
      <c r="JO154" s="15"/>
      <c r="JP154" s="15"/>
      <c r="JQ154" s="15"/>
      <c r="JR154" s="15"/>
      <c r="JS154" s="15"/>
      <c r="JT154" s="15"/>
      <c r="JU154" s="15"/>
      <c r="JV154" s="15"/>
      <c r="JW154" s="15"/>
      <c r="JX154" s="15"/>
      <c r="JY154" s="15"/>
      <c r="JZ154" s="15"/>
      <c r="KA154" s="15"/>
      <c r="KB154" s="15"/>
      <c r="KC154" s="15"/>
      <c r="KD154" s="15"/>
      <c r="KE154" s="15"/>
      <c r="KF154" s="15"/>
      <c r="KG154" s="15"/>
      <c r="KH154" s="15"/>
      <c r="KI154" s="15"/>
      <c r="KJ154" s="15"/>
      <c r="KK154" s="15"/>
      <c r="KL154" s="15"/>
      <c r="KM154" s="15"/>
      <c r="KN154" s="15"/>
      <c r="KO154" s="15"/>
      <c r="KP154" s="15"/>
      <c r="KQ154" s="15"/>
      <c r="KR154" s="15"/>
      <c r="KS154" s="15"/>
      <c r="KT154" s="15"/>
      <c r="KU154" s="15"/>
      <c r="KV154" s="15"/>
      <c r="KW154" s="15"/>
      <c r="KX154" s="15"/>
      <c r="KY154" s="15"/>
      <c r="KZ154" s="15"/>
      <c r="LA154" s="15"/>
      <c r="LB154" s="15"/>
      <c r="LC154" s="15"/>
      <c r="LD154" s="15"/>
      <c r="LE154" s="15"/>
      <c r="LF154" s="15"/>
      <c r="LG154" s="15"/>
      <c r="LH154" s="15"/>
      <c r="LI154" s="15"/>
      <c r="LJ154" s="15"/>
      <c r="LK154" s="15"/>
      <c r="LL154" s="15"/>
      <c r="LM154" s="15"/>
      <c r="LN154" s="15"/>
      <c r="LO154" s="15"/>
      <c r="LP154" s="15"/>
      <c r="LQ154" s="15"/>
      <c r="LR154" s="15"/>
      <c r="LS154" s="15"/>
      <c r="LT154" s="15"/>
      <c r="LU154" s="15"/>
      <c r="LV154" s="15"/>
      <c r="LW154" s="15"/>
      <c r="LX154" s="15"/>
      <c r="LY154" s="15"/>
      <c r="LZ154" s="15"/>
      <c r="MA154" s="15"/>
      <c r="MB154" s="15"/>
      <c r="MC154" s="15"/>
      <c r="MD154" s="15"/>
      <c r="ME154" s="15"/>
      <c r="MF154" s="15"/>
      <c r="MG154" s="15"/>
      <c r="MH154" s="15"/>
      <c r="MI154" s="15"/>
      <c r="MJ154" s="15"/>
      <c r="MK154" s="15"/>
      <c r="ML154" s="15"/>
      <c r="MM154" s="15"/>
      <c r="MN154" s="15"/>
      <c r="MO154" s="15"/>
      <c r="MP154" s="15"/>
      <c r="MQ154" s="15"/>
      <c r="MR154" s="15"/>
      <c r="MS154" s="15"/>
      <c r="MT154" s="15"/>
      <c r="MU154" s="15"/>
      <c r="MV154" s="15"/>
      <c r="MW154" s="15"/>
      <c r="MX154" s="15"/>
      <c r="MY154" s="15"/>
      <c r="MZ154" s="15"/>
      <c r="NA154" s="15"/>
      <c r="NB154" s="15"/>
      <c r="NC154" s="15"/>
      <c r="ND154" s="15"/>
      <c r="NE154" s="15"/>
      <c r="NF154" s="15"/>
      <c r="NG154" s="15"/>
      <c r="NH154" s="15"/>
      <c r="NI154" s="15"/>
      <c r="NJ154" s="15"/>
      <c r="NK154" s="15"/>
      <c r="NL154" s="15"/>
      <c r="NM154" s="15"/>
      <c r="NN154" s="15"/>
      <c r="NO154" s="15"/>
      <c r="NP154" s="15"/>
      <c r="NQ154" s="15"/>
      <c r="NR154" s="15"/>
      <c r="NS154" s="15"/>
      <c r="NT154" s="15"/>
      <c r="NU154" s="15"/>
      <c r="NV154" s="15"/>
      <c r="NW154" s="15"/>
      <c r="NX154" s="15"/>
      <c r="NY154" s="15"/>
      <c r="NZ154" s="15"/>
      <c r="OA154" s="15"/>
      <c r="OB154" s="15"/>
      <c r="OC154" s="15"/>
      <c r="OD154" s="15"/>
      <c r="OE154" s="15"/>
      <c r="OF154" s="15"/>
      <c r="OG154" s="15"/>
      <c r="OH154" s="15"/>
      <c r="OI154" s="15"/>
      <c r="OJ154" s="15"/>
      <c r="OK154" s="15"/>
      <c r="OL154" s="15"/>
      <c r="OM154" s="15"/>
      <c r="ON154" s="15"/>
      <c r="OO154" s="15"/>
      <c r="OP154" s="15"/>
      <c r="OQ154" s="15"/>
      <c r="OR154" s="15"/>
      <c r="OS154" s="15"/>
      <c r="OT154" s="15"/>
      <c r="OU154" s="15"/>
      <c r="OV154" s="15"/>
      <c r="OW154" s="15"/>
      <c r="OX154" s="15"/>
      <c r="OY154" s="15"/>
      <c r="OZ154" s="15"/>
      <c r="PA154" s="15"/>
      <c r="PB154" s="15"/>
      <c r="PC154" s="15"/>
      <c r="PD154" s="15"/>
      <c r="PE154" s="15"/>
      <c r="PF154" s="15"/>
      <c r="PG154" s="15"/>
      <c r="PH154" s="15"/>
      <c r="PI154" s="15"/>
      <c r="PJ154" s="15"/>
      <c r="PK154" s="15"/>
      <c r="PL154" s="15"/>
      <c r="PM154" s="15"/>
      <c r="PN154" s="15"/>
      <c r="PO154" s="15"/>
      <c r="PP154" s="15"/>
      <c r="PQ154" s="15"/>
      <c r="PR154" s="15"/>
      <c r="PS154" s="15"/>
      <c r="PT154" s="15"/>
      <c r="PU154" s="15"/>
      <c r="PV154" s="15"/>
      <c r="PW154" s="15"/>
      <c r="PX154" s="15"/>
      <c r="PY154" s="15"/>
      <c r="PZ154" s="15"/>
      <c r="QA154" s="15"/>
      <c r="QB154" s="15"/>
      <c r="QC154" s="15"/>
      <c r="QD154" s="15"/>
      <c r="QE154" s="15"/>
      <c r="QF154" s="15"/>
      <c r="QG154" s="15"/>
      <c r="QH154" s="15"/>
      <c r="QI154" s="15"/>
      <c r="QJ154" s="15"/>
      <c r="QK154" s="15"/>
      <c r="QL154" s="15"/>
      <c r="QM154" s="15"/>
      <c r="QN154" s="15"/>
      <c r="QO154" s="15"/>
      <c r="QP154" s="15"/>
      <c r="QQ154" s="15"/>
      <c r="QR154" s="15"/>
      <c r="QS154" s="15"/>
      <c r="QT154" s="15"/>
      <c r="QU154" s="15"/>
      <c r="QV154" s="15"/>
      <c r="QW154" s="15"/>
      <c r="QX154" s="15"/>
      <c r="QY154" s="15"/>
      <c r="QZ154" s="15"/>
      <c r="RA154" s="15"/>
      <c r="RB154" s="15"/>
      <c r="RC154" s="15"/>
      <c r="RD154" s="15"/>
      <c r="RE154" s="15"/>
      <c r="RF154" s="15"/>
      <c r="RG154" s="15"/>
      <c r="RH154" s="15"/>
      <c r="RI154" s="15"/>
      <c r="RJ154" s="15"/>
      <c r="RK154" s="15"/>
      <c r="RL154" s="15"/>
      <c r="RM154" s="15"/>
      <c r="RN154" s="15"/>
      <c r="RO154" s="15"/>
      <c r="RP154" s="15"/>
      <c r="RQ154" s="15"/>
      <c r="RR154" s="15"/>
      <c r="RS154" s="15"/>
      <c r="RT154" s="15"/>
      <c r="RU154" s="15"/>
      <c r="RV154" s="15"/>
      <c r="RW154" s="15"/>
      <c r="RX154" s="15"/>
      <c r="RY154" s="15"/>
      <c r="RZ154" s="15"/>
      <c r="SA154" s="15"/>
      <c r="SB154" s="15"/>
      <c r="SC154" s="15"/>
      <c r="SD154" s="15"/>
      <c r="SE154" s="15"/>
      <c r="SF154" s="15"/>
      <c r="SG154" s="15"/>
      <c r="SH154" s="15"/>
      <c r="SI154" s="15"/>
      <c r="SJ154" s="15"/>
      <c r="SK154" s="15"/>
      <c r="SL154" s="15"/>
      <c r="SM154" s="15"/>
      <c r="SN154" s="15"/>
      <c r="SO154" s="15"/>
      <c r="SP154" s="15"/>
      <c r="SQ154" s="15"/>
      <c r="SR154" s="15"/>
      <c r="SS154" s="15"/>
      <c r="ST154" s="15"/>
      <c r="SU154" s="15"/>
      <c r="SV154" s="15"/>
      <c r="SW154" s="15"/>
      <c r="SX154" s="15"/>
      <c r="SY154" s="15"/>
      <c r="SZ154" s="15"/>
      <c r="TA154" s="15"/>
      <c r="TB154" s="15"/>
      <c r="TC154" s="15"/>
      <c r="TD154" s="15"/>
      <c r="TE154" s="15"/>
      <c r="TF154" s="15"/>
      <c r="TG154" s="15"/>
      <c r="TH154" s="15"/>
      <c r="TI154" s="15"/>
      <c r="TJ154" s="15"/>
      <c r="TK154" s="15"/>
      <c r="TL154" s="15"/>
      <c r="TM154" s="15"/>
      <c r="TN154" s="15"/>
      <c r="TO154" s="15"/>
      <c r="TP154" s="15"/>
      <c r="TQ154" s="15"/>
      <c r="TR154" s="15"/>
      <c r="TS154" s="15"/>
      <c r="TT154" s="15"/>
      <c r="TU154" s="15"/>
      <c r="TV154" s="15"/>
      <c r="TW154" s="15"/>
      <c r="TX154" s="15"/>
      <c r="TY154" s="15"/>
      <c r="TZ154" s="15"/>
      <c r="UA154" s="15"/>
      <c r="UB154" s="15"/>
      <c r="UC154" s="15"/>
      <c r="UD154" s="15"/>
      <c r="UE154" s="15"/>
      <c r="UF154" s="15"/>
      <c r="UG154" s="15"/>
      <c r="UH154" s="15"/>
      <c r="UI154" s="15"/>
      <c r="UJ154" s="15"/>
      <c r="UK154" s="15"/>
      <c r="UL154" s="15"/>
      <c r="UM154" s="15"/>
      <c r="UN154" s="15"/>
      <c r="UO154" s="15"/>
      <c r="UP154" s="15"/>
      <c r="UQ154" s="15"/>
      <c r="UR154" s="15"/>
      <c r="US154" s="15"/>
      <c r="UT154" s="15"/>
      <c r="UU154" s="15"/>
      <c r="UV154" s="15"/>
      <c r="UW154" s="15"/>
      <c r="UX154" s="15"/>
      <c r="UY154" s="15"/>
      <c r="UZ154" s="15"/>
      <c r="VA154" s="15"/>
      <c r="VB154" s="15"/>
      <c r="VC154" s="15"/>
      <c r="VD154" s="15"/>
      <c r="VE154" s="15"/>
      <c r="VF154" s="15"/>
      <c r="VG154" s="15"/>
      <c r="VH154" s="15"/>
      <c r="VI154" s="15"/>
      <c r="VJ154" s="15"/>
      <c r="VK154" s="15"/>
      <c r="VL154" s="15"/>
      <c r="VM154" s="15"/>
      <c r="VN154" s="15"/>
      <c r="VO154" s="15"/>
      <c r="VP154" s="15"/>
      <c r="VQ154" s="15"/>
      <c r="VR154" s="15"/>
      <c r="VS154" s="15"/>
      <c r="VT154" s="15"/>
      <c r="VU154" s="15"/>
      <c r="VV154" s="15"/>
      <c r="VW154" s="15"/>
      <c r="VX154" s="15"/>
      <c r="VY154" s="15"/>
      <c r="VZ154" s="15"/>
      <c r="WA154" s="15"/>
      <c r="WB154" s="15"/>
      <c r="WC154" s="15"/>
      <c r="WD154" s="15"/>
      <c r="WE154" s="15"/>
      <c r="WF154" s="15"/>
      <c r="WG154" s="15"/>
      <c r="WH154" s="15"/>
      <c r="WI154" s="15"/>
      <c r="WJ154" s="15"/>
      <c r="WK154" s="15"/>
      <c r="WL154" s="15"/>
      <c r="WM154" s="15"/>
      <c r="WN154" s="15"/>
      <c r="WO154" s="15"/>
      <c r="WP154" s="15"/>
      <c r="WQ154" s="15"/>
      <c r="WR154" s="15"/>
      <c r="WS154" s="15"/>
      <c r="WT154" s="15"/>
      <c r="WU154" s="15"/>
      <c r="WV154" s="15"/>
      <c r="WW154" s="15"/>
      <c r="WX154" s="15"/>
      <c r="WY154" s="15"/>
      <c r="WZ154" s="15"/>
      <c r="XA154" s="15"/>
      <c r="XB154" s="15"/>
      <c r="XC154" s="15"/>
      <c r="XD154" s="15"/>
      <c r="XE154" s="15"/>
      <c r="XF154" s="15"/>
      <c r="XG154" s="15"/>
      <c r="XH154" s="15"/>
      <c r="XI154" s="15"/>
      <c r="XJ154" s="15"/>
      <c r="XK154" s="15"/>
      <c r="XL154" s="15"/>
      <c r="XM154" s="15"/>
      <c r="XN154" s="15"/>
      <c r="XO154" s="15"/>
      <c r="XP154" s="15"/>
      <c r="XQ154" s="15"/>
      <c r="XR154" s="15"/>
      <c r="XS154" s="15"/>
      <c r="XT154" s="15"/>
      <c r="XU154" s="15"/>
      <c r="XV154" s="15"/>
      <c r="XW154" s="15"/>
      <c r="XX154" s="15"/>
      <c r="XY154" s="15"/>
      <c r="XZ154" s="15"/>
      <c r="YA154" s="15"/>
      <c r="YB154" s="15"/>
      <c r="YC154" s="15"/>
      <c r="YD154" s="15"/>
      <c r="YE154" s="15"/>
      <c r="YF154" s="15"/>
      <c r="YG154" s="15"/>
      <c r="YH154" s="15"/>
      <c r="YI154" s="15"/>
      <c r="YJ154" s="15"/>
      <c r="YK154" s="15"/>
      <c r="YL154" s="15"/>
      <c r="YM154" s="15"/>
      <c r="YN154" s="15"/>
      <c r="YO154" s="15"/>
      <c r="YP154" s="15"/>
      <c r="YQ154" s="15"/>
      <c r="YR154" s="15"/>
      <c r="YS154" s="15"/>
      <c r="YT154" s="15"/>
      <c r="YU154" s="15"/>
      <c r="YV154" s="15"/>
      <c r="YW154" s="15"/>
      <c r="YX154" s="15"/>
      <c r="YY154" s="15"/>
      <c r="YZ154" s="15"/>
      <c r="ZA154" s="15"/>
      <c r="ZB154" s="15"/>
      <c r="ZC154" s="15"/>
      <c r="ZD154" s="15"/>
      <c r="ZE154" s="15"/>
      <c r="ZF154" s="15"/>
      <c r="ZG154" s="15"/>
      <c r="ZH154" s="15"/>
      <c r="ZI154" s="15"/>
      <c r="ZJ154" s="15"/>
      <c r="ZK154" s="15"/>
      <c r="ZL154" s="15"/>
      <c r="ZM154" s="15"/>
      <c r="ZN154" s="15"/>
      <c r="ZO154" s="15"/>
      <c r="ZP154" s="15"/>
      <c r="ZQ154" s="15"/>
      <c r="ZR154" s="15"/>
      <c r="ZS154" s="15"/>
      <c r="ZT154" s="15"/>
      <c r="ZU154" s="15"/>
      <c r="ZV154" s="15"/>
      <c r="ZW154" s="15"/>
      <c r="ZX154" s="15"/>
      <c r="ZY154" s="15"/>
      <c r="ZZ154" s="15"/>
      <c r="AAA154" s="15"/>
      <c r="AAB154" s="15"/>
      <c r="AAC154" s="15"/>
      <c r="AAD154" s="15"/>
      <c r="AAE154" s="15"/>
      <c r="AAF154" s="15"/>
      <c r="AAG154" s="15"/>
      <c r="AAH154" s="15"/>
      <c r="AAI154" s="15"/>
      <c r="AAJ154" s="15"/>
      <c r="AAK154" s="15"/>
      <c r="AAL154" s="15"/>
      <c r="AAM154" s="15"/>
      <c r="AAN154" s="15"/>
      <c r="AAO154" s="15"/>
      <c r="AAP154" s="15"/>
      <c r="AAQ154" s="15"/>
      <c r="AAR154" s="15"/>
      <c r="AAS154" s="15"/>
      <c r="AAT154" s="15"/>
      <c r="AAU154" s="15"/>
      <c r="AAV154" s="15"/>
      <c r="AAW154" s="15"/>
      <c r="AAX154" s="15"/>
      <c r="AAY154" s="15"/>
      <c r="AAZ154" s="15"/>
      <c r="ABA154" s="15"/>
      <c r="ABB154" s="15"/>
      <c r="ABC154" s="15"/>
      <c r="ABD154" s="15"/>
      <c r="ABE154" s="15"/>
      <c r="ABF154" s="15"/>
      <c r="ABG154" s="15"/>
      <c r="ABH154" s="15"/>
      <c r="ABI154" s="15"/>
      <c r="ABJ154" s="15"/>
      <c r="ABK154" s="15"/>
      <c r="ABL154" s="15"/>
      <c r="ABM154" s="15"/>
      <c r="ABN154" s="15"/>
      <c r="ABO154" s="15"/>
      <c r="ABP154" s="15"/>
      <c r="ABQ154" s="15"/>
      <c r="ABR154" s="15"/>
      <c r="ABS154" s="15"/>
      <c r="ABT154" s="15"/>
      <c r="ABU154" s="15"/>
      <c r="ABV154" s="15"/>
      <c r="ABW154" s="15"/>
      <c r="ABX154" s="15"/>
      <c r="ABY154" s="15"/>
      <c r="ABZ154" s="15"/>
      <c r="ACA154" s="15"/>
      <c r="ACB154" s="15"/>
      <c r="ACC154" s="15"/>
      <c r="ACD154" s="15"/>
      <c r="ACE154" s="15"/>
      <c r="ACF154" s="15"/>
      <c r="ACG154" s="15"/>
      <c r="ACH154" s="15"/>
      <c r="ACI154" s="15"/>
      <c r="ACJ154" s="15"/>
      <c r="ACK154" s="15"/>
      <c r="ACL154" s="15"/>
      <c r="ACM154" s="15"/>
      <c r="ACN154" s="15"/>
    </row>
    <row r="155" spans="1:768" x14ac:dyDescent="0.2">
      <c r="A155" s="21" t="s">
        <v>2024</v>
      </c>
      <c r="B155" s="425" t="str">
        <f>LEFT(A155,3)</f>
        <v>394</v>
      </c>
      <c r="C155" s="22"/>
      <c r="D155" s="22"/>
      <c r="E155" s="42">
        <f>SUM(E147:E154)</f>
        <v>614832</v>
      </c>
      <c r="F155" s="42">
        <f t="shared" ref="F155:J155" si="43">SUM(F147:F154)</f>
        <v>0</v>
      </c>
      <c r="G155" s="42">
        <f t="shared" si="43"/>
        <v>614832</v>
      </c>
      <c r="H155" s="42"/>
      <c r="I155" s="42"/>
      <c r="J155" s="42">
        <f t="shared" si="43"/>
        <v>24594</v>
      </c>
      <c r="K155" s="182"/>
    </row>
    <row r="156" spans="1:768" s="22" customFormat="1" x14ac:dyDescent="0.2">
      <c r="A156" s="14" t="s">
        <v>2025</v>
      </c>
      <c r="B156" s="422"/>
      <c r="C156" s="15" t="s">
        <v>741</v>
      </c>
      <c r="D156" s="15" t="s">
        <v>742</v>
      </c>
      <c r="E156" s="37">
        <f>IFERROR(VLOOKUP($C156,'3. 2024_2025 Adds PIVOT'!$I$150:$K$150,3,FALSE),0)</f>
        <v>1008093.1900000002</v>
      </c>
      <c r="F156" s="37">
        <f>IFERROR(VLOOKUP(C156,'7. Delayed Unitization'!$F$4:$G$29,2,FALSE),0)</f>
        <v>0</v>
      </c>
      <c r="G156" s="37">
        <f>E156-F156</f>
        <v>1008093.1900000002</v>
      </c>
      <c r="H156" s="178" t="s">
        <v>2013</v>
      </c>
      <c r="I156" s="23">
        <f>VLOOKUP($H156,'6. PP Depr Rate'!$F$6:$I$175,4,FALSE)</f>
        <v>4.0399999999999998E-2</v>
      </c>
      <c r="J156" s="37">
        <f>ROUND(G156*I156, 0)</f>
        <v>40727</v>
      </c>
      <c r="K156" s="181"/>
      <c r="L156" s="15" t="str">
        <f>IFERROR(VLOOKUP(C156,'Projects FERCs'!$A$8:$D$291,4,FALSE),0)</f>
        <v>G396</v>
      </c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/>
      <c r="GJ156" s="15"/>
      <c r="GK156" s="15"/>
      <c r="GL156" s="15"/>
      <c r="GM156" s="15"/>
      <c r="GN156" s="15"/>
      <c r="GO156" s="15"/>
      <c r="GP156" s="15"/>
      <c r="GQ156" s="15"/>
      <c r="GR156" s="15"/>
      <c r="GS156" s="15"/>
      <c r="GT156" s="15"/>
      <c r="GU156" s="15"/>
      <c r="GV156" s="15"/>
      <c r="GW156" s="15"/>
      <c r="GX156" s="15"/>
      <c r="GY156" s="15"/>
      <c r="GZ156" s="15"/>
      <c r="HA156" s="15"/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  <c r="HM156" s="15"/>
      <c r="HN156" s="15"/>
      <c r="HO156" s="15"/>
      <c r="HP156" s="15"/>
      <c r="HQ156" s="15"/>
      <c r="HR156" s="15"/>
      <c r="HS156" s="15"/>
      <c r="HT156" s="15"/>
      <c r="HU156" s="15"/>
      <c r="HV156" s="15"/>
      <c r="HW156" s="15"/>
      <c r="HX156" s="15"/>
      <c r="HY156" s="15"/>
      <c r="HZ156" s="15"/>
      <c r="IA156" s="15"/>
      <c r="IB156" s="15"/>
      <c r="IC156" s="15"/>
      <c r="ID156" s="15"/>
      <c r="IE156" s="15"/>
      <c r="IF156" s="15"/>
      <c r="IG156" s="15"/>
      <c r="IH156" s="15"/>
      <c r="II156" s="15"/>
      <c r="IJ156" s="15"/>
      <c r="IK156" s="15"/>
      <c r="IL156" s="15"/>
      <c r="IM156" s="15"/>
      <c r="IN156" s="15"/>
      <c r="IO156" s="15"/>
      <c r="IP156" s="15"/>
      <c r="IQ156" s="15"/>
      <c r="IR156" s="15"/>
      <c r="IS156" s="15"/>
      <c r="IT156" s="15"/>
      <c r="IU156" s="15"/>
      <c r="IV156" s="15"/>
      <c r="IW156" s="15"/>
      <c r="IX156" s="15"/>
      <c r="IY156" s="15"/>
      <c r="IZ156" s="15"/>
      <c r="JA156" s="15"/>
      <c r="JB156" s="15"/>
      <c r="JC156" s="15"/>
      <c r="JD156" s="15"/>
      <c r="JE156" s="15"/>
      <c r="JF156" s="15"/>
      <c r="JG156" s="15"/>
      <c r="JH156" s="15"/>
      <c r="JI156" s="15"/>
      <c r="JJ156" s="15"/>
      <c r="JK156" s="15"/>
      <c r="JL156" s="15"/>
      <c r="JM156" s="15"/>
      <c r="JN156" s="15"/>
      <c r="JO156" s="15"/>
      <c r="JP156" s="15"/>
      <c r="JQ156" s="15"/>
      <c r="JR156" s="15"/>
      <c r="JS156" s="15"/>
      <c r="JT156" s="15"/>
      <c r="JU156" s="15"/>
      <c r="JV156" s="15"/>
      <c r="JW156" s="15"/>
      <c r="JX156" s="15"/>
      <c r="JY156" s="15"/>
      <c r="JZ156" s="15"/>
      <c r="KA156" s="15"/>
      <c r="KB156" s="15"/>
      <c r="KC156" s="15"/>
      <c r="KD156" s="15"/>
      <c r="KE156" s="15"/>
      <c r="KF156" s="15"/>
      <c r="KG156" s="15"/>
      <c r="KH156" s="15"/>
      <c r="KI156" s="15"/>
      <c r="KJ156" s="15"/>
      <c r="KK156" s="15"/>
      <c r="KL156" s="15"/>
      <c r="KM156" s="15"/>
      <c r="KN156" s="15"/>
      <c r="KO156" s="15"/>
      <c r="KP156" s="15"/>
      <c r="KQ156" s="15"/>
      <c r="KR156" s="15"/>
      <c r="KS156" s="15"/>
      <c r="KT156" s="15"/>
      <c r="KU156" s="15"/>
      <c r="KV156" s="15"/>
      <c r="KW156" s="15"/>
      <c r="KX156" s="15"/>
      <c r="KY156" s="15"/>
      <c r="KZ156" s="15"/>
      <c r="LA156" s="15"/>
      <c r="LB156" s="15"/>
      <c r="LC156" s="15"/>
      <c r="LD156" s="15"/>
      <c r="LE156" s="15"/>
      <c r="LF156" s="15"/>
      <c r="LG156" s="15"/>
      <c r="LH156" s="15"/>
      <c r="LI156" s="15"/>
      <c r="LJ156" s="15"/>
      <c r="LK156" s="15"/>
      <c r="LL156" s="15"/>
      <c r="LM156" s="15"/>
      <c r="LN156" s="15"/>
      <c r="LO156" s="15"/>
      <c r="LP156" s="15"/>
      <c r="LQ156" s="15"/>
      <c r="LR156" s="15"/>
      <c r="LS156" s="15"/>
      <c r="LT156" s="15"/>
      <c r="LU156" s="15"/>
      <c r="LV156" s="15"/>
      <c r="LW156" s="15"/>
      <c r="LX156" s="15"/>
      <c r="LY156" s="15"/>
      <c r="LZ156" s="15"/>
      <c r="MA156" s="15"/>
      <c r="MB156" s="15"/>
      <c r="MC156" s="15"/>
      <c r="MD156" s="15"/>
      <c r="ME156" s="15"/>
      <c r="MF156" s="15"/>
      <c r="MG156" s="15"/>
      <c r="MH156" s="15"/>
      <c r="MI156" s="15"/>
      <c r="MJ156" s="15"/>
      <c r="MK156" s="15"/>
      <c r="ML156" s="15"/>
      <c r="MM156" s="15"/>
      <c r="MN156" s="15"/>
      <c r="MO156" s="15"/>
      <c r="MP156" s="15"/>
      <c r="MQ156" s="15"/>
      <c r="MR156" s="15"/>
      <c r="MS156" s="15"/>
      <c r="MT156" s="15"/>
      <c r="MU156" s="15"/>
      <c r="MV156" s="15"/>
      <c r="MW156" s="15"/>
      <c r="MX156" s="15"/>
      <c r="MY156" s="15"/>
      <c r="MZ156" s="15"/>
      <c r="NA156" s="15"/>
      <c r="NB156" s="15"/>
      <c r="NC156" s="15"/>
      <c r="ND156" s="15"/>
      <c r="NE156" s="15"/>
      <c r="NF156" s="15"/>
      <c r="NG156" s="15"/>
      <c r="NH156" s="15"/>
      <c r="NI156" s="15"/>
      <c r="NJ156" s="15"/>
      <c r="NK156" s="15"/>
      <c r="NL156" s="15"/>
      <c r="NM156" s="15"/>
      <c r="NN156" s="15"/>
      <c r="NO156" s="15"/>
      <c r="NP156" s="15"/>
      <c r="NQ156" s="15"/>
      <c r="NR156" s="15"/>
      <c r="NS156" s="15"/>
      <c r="NT156" s="15"/>
      <c r="NU156" s="15"/>
      <c r="NV156" s="15"/>
      <c r="NW156" s="15"/>
      <c r="NX156" s="15"/>
      <c r="NY156" s="15"/>
      <c r="NZ156" s="15"/>
      <c r="OA156" s="15"/>
      <c r="OB156" s="15"/>
      <c r="OC156" s="15"/>
      <c r="OD156" s="15"/>
      <c r="OE156" s="15"/>
      <c r="OF156" s="15"/>
      <c r="OG156" s="15"/>
      <c r="OH156" s="15"/>
      <c r="OI156" s="15"/>
      <c r="OJ156" s="15"/>
      <c r="OK156" s="15"/>
      <c r="OL156" s="15"/>
      <c r="OM156" s="15"/>
      <c r="ON156" s="15"/>
      <c r="OO156" s="15"/>
      <c r="OP156" s="15"/>
      <c r="OQ156" s="15"/>
      <c r="OR156" s="15"/>
      <c r="OS156" s="15"/>
      <c r="OT156" s="15"/>
      <c r="OU156" s="15"/>
      <c r="OV156" s="15"/>
      <c r="OW156" s="15"/>
      <c r="OX156" s="15"/>
      <c r="OY156" s="15"/>
      <c r="OZ156" s="15"/>
      <c r="PA156" s="15"/>
      <c r="PB156" s="15"/>
      <c r="PC156" s="15"/>
      <c r="PD156" s="15"/>
      <c r="PE156" s="15"/>
      <c r="PF156" s="15"/>
      <c r="PG156" s="15"/>
      <c r="PH156" s="15"/>
      <c r="PI156" s="15"/>
      <c r="PJ156" s="15"/>
      <c r="PK156" s="15"/>
      <c r="PL156" s="15"/>
      <c r="PM156" s="15"/>
      <c r="PN156" s="15"/>
      <c r="PO156" s="15"/>
      <c r="PP156" s="15"/>
      <c r="PQ156" s="15"/>
      <c r="PR156" s="15"/>
      <c r="PS156" s="15"/>
      <c r="PT156" s="15"/>
      <c r="PU156" s="15"/>
      <c r="PV156" s="15"/>
      <c r="PW156" s="15"/>
      <c r="PX156" s="15"/>
      <c r="PY156" s="15"/>
      <c r="PZ156" s="15"/>
      <c r="QA156" s="15"/>
      <c r="QB156" s="15"/>
      <c r="QC156" s="15"/>
      <c r="QD156" s="15"/>
      <c r="QE156" s="15"/>
      <c r="QF156" s="15"/>
      <c r="QG156" s="15"/>
      <c r="QH156" s="15"/>
      <c r="QI156" s="15"/>
      <c r="QJ156" s="15"/>
      <c r="QK156" s="15"/>
      <c r="QL156" s="15"/>
      <c r="QM156" s="15"/>
      <c r="QN156" s="15"/>
      <c r="QO156" s="15"/>
      <c r="QP156" s="15"/>
      <c r="QQ156" s="15"/>
      <c r="QR156" s="15"/>
      <c r="QS156" s="15"/>
      <c r="QT156" s="15"/>
      <c r="QU156" s="15"/>
      <c r="QV156" s="15"/>
      <c r="QW156" s="15"/>
      <c r="QX156" s="15"/>
      <c r="QY156" s="15"/>
      <c r="QZ156" s="15"/>
      <c r="RA156" s="15"/>
      <c r="RB156" s="15"/>
      <c r="RC156" s="15"/>
      <c r="RD156" s="15"/>
      <c r="RE156" s="15"/>
      <c r="RF156" s="15"/>
      <c r="RG156" s="15"/>
      <c r="RH156" s="15"/>
      <c r="RI156" s="15"/>
      <c r="RJ156" s="15"/>
      <c r="RK156" s="15"/>
      <c r="RL156" s="15"/>
      <c r="RM156" s="15"/>
      <c r="RN156" s="15"/>
      <c r="RO156" s="15"/>
      <c r="RP156" s="15"/>
      <c r="RQ156" s="15"/>
      <c r="RR156" s="15"/>
      <c r="RS156" s="15"/>
      <c r="RT156" s="15"/>
      <c r="RU156" s="15"/>
      <c r="RV156" s="15"/>
      <c r="RW156" s="15"/>
      <c r="RX156" s="15"/>
      <c r="RY156" s="15"/>
      <c r="RZ156" s="15"/>
      <c r="SA156" s="15"/>
      <c r="SB156" s="15"/>
      <c r="SC156" s="15"/>
      <c r="SD156" s="15"/>
      <c r="SE156" s="15"/>
      <c r="SF156" s="15"/>
      <c r="SG156" s="15"/>
      <c r="SH156" s="15"/>
      <c r="SI156" s="15"/>
      <c r="SJ156" s="15"/>
      <c r="SK156" s="15"/>
      <c r="SL156" s="15"/>
      <c r="SM156" s="15"/>
      <c r="SN156" s="15"/>
      <c r="SO156" s="15"/>
      <c r="SP156" s="15"/>
      <c r="SQ156" s="15"/>
      <c r="SR156" s="15"/>
      <c r="SS156" s="15"/>
      <c r="ST156" s="15"/>
      <c r="SU156" s="15"/>
      <c r="SV156" s="15"/>
      <c r="SW156" s="15"/>
      <c r="SX156" s="15"/>
      <c r="SY156" s="15"/>
      <c r="SZ156" s="15"/>
      <c r="TA156" s="15"/>
      <c r="TB156" s="15"/>
      <c r="TC156" s="15"/>
      <c r="TD156" s="15"/>
      <c r="TE156" s="15"/>
      <c r="TF156" s="15"/>
      <c r="TG156" s="15"/>
      <c r="TH156" s="15"/>
      <c r="TI156" s="15"/>
      <c r="TJ156" s="15"/>
      <c r="TK156" s="15"/>
      <c r="TL156" s="15"/>
      <c r="TM156" s="15"/>
      <c r="TN156" s="15"/>
      <c r="TO156" s="15"/>
      <c r="TP156" s="15"/>
      <c r="TQ156" s="15"/>
      <c r="TR156" s="15"/>
      <c r="TS156" s="15"/>
      <c r="TT156" s="15"/>
      <c r="TU156" s="15"/>
      <c r="TV156" s="15"/>
      <c r="TW156" s="15"/>
      <c r="TX156" s="15"/>
      <c r="TY156" s="15"/>
      <c r="TZ156" s="15"/>
      <c r="UA156" s="15"/>
      <c r="UB156" s="15"/>
      <c r="UC156" s="15"/>
      <c r="UD156" s="15"/>
      <c r="UE156" s="15"/>
      <c r="UF156" s="15"/>
      <c r="UG156" s="15"/>
      <c r="UH156" s="15"/>
      <c r="UI156" s="15"/>
      <c r="UJ156" s="15"/>
      <c r="UK156" s="15"/>
      <c r="UL156" s="15"/>
      <c r="UM156" s="15"/>
      <c r="UN156" s="15"/>
      <c r="UO156" s="15"/>
      <c r="UP156" s="15"/>
      <c r="UQ156" s="15"/>
      <c r="UR156" s="15"/>
      <c r="US156" s="15"/>
      <c r="UT156" s="15"/>
      <c r="UU156" s="15"/>
      <c r="UV156" s="15"/>
      <c r="UW156" s="15"/>
      <c r="UX156" s="15"/>
      <c r="UY156" s="15"/>
      <c r="UZ156" s="15"/>
      <c r="VA156" s="15"/>
      <c r="VB156" s="15"/>
      <c r="VC156" s="15"/>
      <c r="VD156" s="15"/>
      <c r="VE156" s="15"/>
      <c r="VF156" s="15"/>
      <c r="VG156" s="15"/>
      <c r="VH156" s="15"/>
      <c r="VI156" s="15"/>
      <c r="VJ156" s="15"/>
      <c r="VK156" s="15"/>
      <c r="VL156" s="15"/>
      <c r="VM156" s="15"/>
      <c r="VN156" s="15"/>
      <c r="VO156" s="15"/>
      <c r="VP156" s="15"/>
      <c r="VQ156" s="15"/>
      <c r="VR156" s="15"/>
      <c r="VS156" s="15"/>
      <c r="VT156" s="15"/>
      <c r="VU156" s="15"/>
      <c r="VV156" s="15"/>
      <c r="VW156" s="15"/>
      <c r="VX156" s="15"/>
      <c r="VY156" s="15"/>
      <c r="VZ156" s="15"/>
      <c r="WA156" s="15"/>
      <c r="WB156" s="15"/>
      <c r="WC156" s="15"/>
      <c r="WD156" s="15"/>
      <c r="WE156" s="15"/>
      <c r="WF156" s="15"/>
      <c r="WG156" s="15"/>
      <c r="WH156" s="15"/>
      <c r="WI156" s="15"/>
      <c r="WJ156" s="15"/>
      <c r="WK156" s="15"/>
      <c r="WL156" s="15"/>
      <c r="WM156" s="15"/>
      <c r="WN156" s="15"/>
      <c r="WO156" s="15"/>
      <c r="WP156" s="15"/>
      <c r="WQ156" s="15"/>
      <c r="WR156" s="15"/>
      <c r="WS156" s="15"/>
      <c r="WT156" s="15"/>
      <c r="WU156" s="15"/>
      <c r="WV156" s="15"/>
      <c r="WW156" s="15"/>
      <c r="WX156" s="15"/>
      <c r="WY156" s="15"/>
      <c r="WZ156" s="15"/>
      <c r="XA156" s="15"/>
      <c r="XB156" s="15"/>
      <c r="XC156" s="15"/>
      <c r="XD156" s="15"/>
      <c r="XE156" s="15"/>
      <c r="XF156" s="15"/>
      <c r="XG156" s="15"/>
      <c r="XH156" s="15"/>
      <c r="XI156" s="15"/>
      <c r="XJ156" s="15"/>
      <c r="XK156" s="15"/>
      <c r="XL156" s="15"/>
      <c r="XM156" s="15"/>
      <c r="XN156" s="15"/>
      <c r="XO156" s="15"/>
      <c r="XP156" s="15"/>
      <c r="XQ156" s="15"/>
      <c r="XR156" s="15"/>
      <c r="XS156" s="15"/>
      <c r="XT156" s="15"/>
      <c r="XU156" s="15"/>
      <c r="XV156" s="15"/>
      <c r="XW156" s="15"/>
      <c r="XX156" s="15"/>
      <c r="XY156" s="15"/>
      <c r="XZ156" s="15"/>
      <c r="YA156" s="15"/>
      <c r="YB156" s="15"/>
      <c r="YC156" s="15"/>
      <c r="YD156" s="15"/>
      <c r="YE156" s="15"/>
      <c r="YF156" s="15"/>
      <c r="YG156" s="15"/>
      <c r="YH156" s="15"/>
      <c r="YI156" s="15"/>
      <c r="YJ156" s="15"/>
      <c r="YK156" s="15"/>
      <c r="YL156" s="15"/>
      <c r="YM156" s="15"/>
      <c r="YN156" s="15"/>
      <c r="YO156" s="15"/>
      <c r="YP156" s="15"/>
      <c r="YQ156" s="15"/>
      <c r="YR156" s="15"/>
      <c r="YS156" s="15"/>
      <c r="YT156" s="15"/>
      <c r="YU156" s="15"/>
      <c r="YV156" s="15"/>
      <c r="YW156" s="15"/>
      <c r="YX156" s="15"/>
      <c r="YY156" s="15"/>
      <c r="YZ156" s="15"/>
      <c r="ZA156" s="15"/>
      <c r="ZB156" s="15"/>
      <c r="ZC156" s="15"/>
      <c r="ZD156" s="15"/>
      <c r="ZE156" s="15"/>
      <c r="ZF156" s="15"/>
      <c r="ZG156" s="15"/>
      <c r="ZH156" s="15"/>
      <c r="ZI156" s="15"/>
      <c r="ZJ156" s="15"/>
      <c r="ZK156" s="15"/>
      <c r="ZL156" s="15"/>
      <c r="ZM156" s="15"/>
      <c r="ZN156" s="15"/>
      <c r="ZO156" s="15"/>
      <c r="ZP156" s="15"/>
      <c r="ZQ156" s="15"/>
      <c r="ZR156" s="15"/>
      <c r="ZS156" s="15"/>
      <c r="ZT156" s="15"/>
      <c r="ZU156" s="15"/>
      <c r="ZV156" s="15"/>
      <c r="ZW156" s="15"/>
      <c r="ZX156" s="15"/>
      <c r="ZY156" s="15"/>
      <c r="ZZ156" s="15"/>
      <c r="AAA156" s="15"/>
      <c r="AAB156" s="15"/>
      <c r="AAC156" s="15"/>
      <c r="AAD156" s="15"/>
      <c r="AAE156" s="15"/>
      <c r="AAF156" s="15"/>
      <c r="AAG156" s="15"/>
      <c r="AAH156" s="15"/>
      <c r="AAI156" s="15"/>
      <c r="AAJ156" s="15"/>
      <c r="AAK156" s="15"/>
      <c r="AAL156" s="15"/>
      <c r="AAM156" s="15"/>
      <c r="AAN156" s="15"/>
      <c r="AAO156" s="15"/>
      <c r="AAP156" s="15"/>
      <c r="AAQ156" s="15"/>
      <c r="AAR156" s="15"/>
      <c r="AAS156" s="15"/>
      <c r="AAT156" s="15"/>
      <c r="AAU156" s="15"/>
      <c r="AAV156" s="15"/>
      <c r="AAW156" s="15"/>
      <c r="AAX156" s="15"/>
      <c r="AAY156" s="15"/>
      <c r="AAZ156" s="15"/>
      <c r="ABA156" s="15"/>
      <c r="ABB156" s="15"/>
      <c r="ABC156" s="15"/>
      <c r="ABD156" s="15"/>
      <c r="ABE156" s="15"/>
      <c r="ABF156" s="15"/>
      <c r="ABG156" s="15"/>
      <c r="ABH156" s="15"/>
      <c r="ABI156" s="15"/>
      <c r="ABJ156" s="15"/>
      <c r="ABK156" s="15"/>
      <c r="ABL156" s="15"/>
      <c r="ABM156" s="15"/>
      <c r="ABN156" s="15"/>
      <c r="ABO156" s="15"/>
      <c r="ABP156" s="15"/>
      <c r="ABQ156" s="15"/>
      <c r="ABR156" s="15"/>
      <c r="ABS156" s="15"/>
      <c r="ABT156" s="15"/>
      <c r="ABU156" s="15"/>
      <c r="ABV156" s="15"/>
      <c r="ABW156" s="15"/>
      <c r="ABX156" s="15"/>
      <c r="ABY156" s="15"/>
      <c r="ABZ156" s="15"/>
      <c r="ACA156" s="15"/>
      <c r="ACB156" s="15"/>
      <c r="ACC156" s="15"/>
      <c r="ACD156" s="15"/>
      <c r="ACE156" s="15"/>
      <c r="ACF156" s="15"/>
      <c r="ACG156" s="15"/>
      <c r="ACH156" s="15"/>
      <c r="ACI156" s="15"/>
      <c r="ACJ156" s="15"/>
      <c r="ACK156" s="15"/>
      <c r="ACL156" s="15"/>
      <c r="ACM156" s="15"/>
      <c r="ACN156" s="15"/>
    </row>
    <row r="157" spans="1:768" x14ac:dyDescent="0.2">
      <c r="A157" s="21" t="s">
        <v>2026</v>
      </c>
      <c r="B157" s="425" t="str">
        <f>LEFT(A157,3)</f>
        <v>396</v>
      </c>
      <c r="C157" s="22"/>
      <c r="D157" s="22"/>
      <c r="E157" s="42">
        <f>SUM(E156)</f>
        <v>1008093.1900000002</v>
      </c>
      <c r="F157" s="42">
        <f t="shared" ref="F157:J157" si="44">SUM(F156)</f>
        <v>0</v>
      </c>
      <c r="G157" s="42">
        <f t="shared" si="44"/>
        <v>1008093.1900000002</v>
      </c>
      <c r="H157" s="42"/>
      <c r="I157" s="42"/>
      <c r="J157" s="42">
        <f t="shared" si="44"/>
        <v>40727</v>
      </c>
      <c r="K157" s="182"/>
    </row>
    <row r="158" spans="1:768" s="22" customFormat="1" x14ac:dyDescent="0.2">
      <c r="A158" s="14" t="s">
        <v>2027</v>
      </c>
      <c r="B158" s="422"/>
      <c r="C158" s="15" t="s">
        <v>1023</v>
      </c>
      <c r="D158" s="15" t="s">
        <v>1024</v>
      </c>
      <c r="E158" s="37">
        <f>IFERROR(VLOOKUP($C158,'3. 2024_2025 Adds PIVOT'!$I$152:$K$158,3,FALSE),0)</f>
        <v>-27748.959999999992</v>
      </c>
      <c r="F158" s="37">
        <f>IFERROR(VLOOKUP(C158,'7. Delayed Unitization'!$F$4:$G$29,2,FALSE),0)</f>
        <v>0</v>
      </c>
      <c r="G158" s="37">
        <f t="shared" ref="G158:G164" si="45">E158-F158</f>
        <v>-27748.959999999992</v>
      </c>
      <c r="H158" s="178" t="s">
        <v>628</v>
      </c>
      <c r="I158" s="23">
        <f>VLOOKUP($H158,'6. PP Depr Rate'!$F$6:$I$175,4,FALSE)</f>
        <v>6.6699999999999995E-2</v>
      </c>
      <c r="J158" s="37">
        <f t="shared" ref="J158:J164" si="46">ROUND(G158*I158, 0)</f>
        <v>-1851</v>
      </c>
      <c r="K158" s="181"/>
      <c r="L158" s="15" t="str">
        <f>IFERROR(VLOOKUP(C158,'Projects FERCs'!$A$8:$D$291,4,FALSE),0)</f>
        <v>G390</v>
      </c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/>
      <c r="GJ158" s="15"/>
      <c r="GK158" s="15"/>
      <c r="GL158" s="15"/>
      <c r="GM158" s="15"/>
      <c r="GN158" s="15"/>
      <c r="GO158" s="15"/>
      <c r="GP158" s="15"/>
      <c r="GQ158" s="15"/>
      <c r="GR158" s="15"/>
      <c r="GS158" s="15"/>
      <c r="GT158" s="15"/>
      <c r="GU158" s="15"/>
      <c r="GV158" s="15"/>
      <c r="GW158" s="15"/>
      <c r="GX158" s="15"/>
      <c r="GY158" s="15"/>
      <c r="GZ158" s="15"/>
      <c r="HA158" s="15"/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  <c r="HM158" s="15"/>
      <c r="HN158" s="15"/>
      <c r="HO158" s="15"/>
      <c r="HP158" s="15"/>
      <c r="HQ158" s="15"/>
      <c r="HR158" s="15"/>
      <c r="HS158" s="15"/>
      <c r="HT158" s="15"/>
      <c r="HU158" s="15"/>
      <c r="HV158" s="15"/>
      <c r="HW158" s="15"/>
      <c r="HX158" s="15"/>
      <c r="HY158" s="15"/>
      <c r="HZ158" s="15"/>
      <c r="IA158" s="15"/>
      <c r="IB158" s="15"/>
      <c r="IC158" s="15"/>
      <c r="ID158" s="15"/>
      <c r="IE158" s="15"/>
      <c r="IF158" s="15"/>
      <c r="IG158" s="15"/>
      <c r="IH158" s="15"/>
      <c r="II158" s="15"/>
      <c r="IJ158" s="15"/>
      <c r="IK158" s="15"/>
      <c r="IL158" s="15"/>
      <c r="IM158" s="15"/>
      <c r="IN158" s="15"/>
      <c r="IO158" s="15"/>
      <c r="IP158" s="15"/>
      <c r="IQ158" s="15"/>
      <c r="IR158" s="15"/>
      <c r="IS158" s="15"/>
      <c r="IT158" s="15"/>
      <c r="IU158" s="15"/>
      <c r="IV158" s="15"/>
      <c r="IW158" s="15"/>
      <c r="IX158" s="15"/>
      <c r="IY158" s="15"/>
      <c r="IZ158" s="15"/>
      <c r="JA158" s="15"/>
      <c r="JB158" s="15"/>
      <c r="JC158" s="15"/>
      <c r="JD158" s="15"/>
      <c r="JE158" s="15"/>
      <c r="JF158" s="15"/>
      <c r="JG158" s="15"/>
      <c r="JH158" s="15"/>
      <c r="JI158" s="15"/>
      <c r="JJ158" s="15"/>
      <c r="JK158" s="15"/>
      <c r="JL158" s="15"/>
      <c r="JM158" s="15"/>
      <c r="JN158" s="15"/>
      <c r="JO158" s="15"/>
      <c r="JP158" s="15"/>
      <c r="JQ158" s="15"/>
      <c r="JR158" s="15"/>
      <c r="JS158" s="15"/>
      <c r="JT158" s="15"/>
      <c r="JU158" s="15"/>
      <c r="JV158" s="15"/>
      <c r="JW158" s="15"/>
      <c r="JX158" s="15"/>
      <c r="JY158" s="15"/>
      <c r="JZ158" s="15"/>
      <c r="KA158" s="15"/>
      <c r="KB158" s="15"/>
      <c r="KC158" s="15"/>
      <c r="KD158" s="15"/>
      <c r="KE158" s="15"/>
      <c r="KF158" s="15"/>
      <c r="KG158" s="15"/>
      <c r="KH158" s="15"/>
      <c r="KI158" s="15"/>
      <c r="KJ158" s="15"/>
      <c r="KK158" s="15"/>
      <c r="KL158" s="15"/>
      <c r="KM158" s="15"/>
      <c r="KN158" s="15"/>
      <c r="KO158" s="15"/>
      <c r="KP158" s="15"/>
      <c r="KQ158" s="15"/>
      <c r="KR158" s="15"/>
      <c r="KS158" s="15"/>
      <c r="KT158" s="15"/>
      <c r="KU158" s="15"/>
      <c r="KV158" s="15"/>
      <c r="KW158" s="15"/>
      <c r="KX158" s="15"/>
      <c r="KY158" s="15"/>
      <c r="KZ158" s="15"/>
      <c r="LA158" s="15"/>
      <c r="LB158" s="15"/>
      <c r="LC158" s="15"/>
      <c r="LD158" s="15"/>
      <c r="LE158" s="15"/>
      <c r="LF158" s="15"/>
      <c r="LG158" s="15"/>
      <c r="LH158" s="15"/>
      <c r="LI158" s="15"/>
      <c r="LJ158" s="15"/>
      <c r="LK158" s="15"/>
      <c r="LL158" s="15"/>
      <c r="LM158" s="15"/>
      <c r="LN158" s="15"/>
      <c r="LO158" s="15"/>
      <c r="LP158" s="15"/>
      <c r="LQ158" s="15"/>
      <c r="LR158" s="15"/>
      <c r="LS158" s="15"/>
      <c r="LT158" s="15"/>
      <c r="LU158" s="15"/>
      <c r="LV158" s="15"/>
      <c r="LW158" s="15"/>
      <c r="LX158" s="15"/>
      <c r="LY158" s="15"/>
      <c r="LZ158" s="15"/>
      <c r="MA158" s="15"/>
      <c r="MB158" s="15"/>
      <c r="MC158" s="15"/>
      <c r="MD158" s="15"/>
      <c r="ME158" s="15"/>
      <c r="MF158" s="15"/>
      <c r="MG158" s="15"/>
      <c r="MH158" s="15"/>
      <c r="MI158" s="15"/>
      <c r="MJ158" s="15"/>
      <c r="MK158" s="15"/>
      <c r="ML158" s="15"/>
      <c r="MM158" s="15"/>
      <c r="MN158" s="15"/>
      <c r="MO158" s="15"/>
      <c r="MP158" s="15"/>
      <c r="MQ158" s="15"/>
      <c r="MR158" s="15"/>
      <c r="MS158" s="15"/>
      <c r="MT158" s="15"/>
      <c r="MU158" s="15"/>
      <c r="MV158" s="15"/>
      <c r="MW158" s="15"/>
      <c r="MX158" s="15"/>
      <c r="MY158" s="15"/>
      <c r="MZ158" s="15"/>
      <c r="NA158" s="15"/>
      <c r="NB158" s="15"/>
      <c r="NC158" s="15"/>
      <c r="ND158" s="15"/>
      <c r="NE158" s="15"/>
      <c r="NF158" s="15"/>
      <c r="NG158" s="15"/>
      <c r="NH158" s="15"/>
      <c r="NI158" s="15"/>
      <c r="NJ158" s="15"/>
      <c r="NK158" s="15"/>
      <c r="NL158" s="15"/>
      <c r="NM158" s="15"/>
      <c r="NN158" s="15"/>
      <c r="NO158" s="15"/>
      <c r="NP158" s="15"/>
      <c r="NQ158" s="15"/>
      <c r="NR158" s="15"/>
      <c r="NS158" s="15"/>
      <c r="NT158" s="15"/>
      <c r="NU158" s="15"/>
      <c r="NV158" s="15"/>
      <c r="NW158" s="15"/>
      <c r="NX158" s="15"/>
      <c r="NY158" s="15"/>
      <c r="NZ158" s="15"/>
      <c r="OA158" s="15"/>
      <c r="OB158" s="15"/>
      <c r="OC158" s="15"/>
      <c r="OD158" s="15"/>
      <c r="OE158" s="15"/>
      <c r="OF158" s="15"/>
      <c r="OG158" s="15"/>
      <c r="OH158" s="15"/>
      <c r="OI158" s="15"/>
      <c r="OJ158" s="15"/>
      <c r="OK158" s="15"/>
      <c r="OL158" s="15"/>
      <c r="OM158" s="15"/>
      <c r="ON158" s="15"/>
      <c r="OO158" s="15"/>
      <c r="OP158" s="15"/>
      <c r="OQ158" s="15"/>
      <c r="OR158" s="15"/>
      <c r="OS158" s="15"/>
      <c r="OT158" s="15"/>
      <c r="OU158" s="15"/>
      <c r="OV158" s="15"/>
      <c r="OW158" s="15"/>
      <c r="OX158" s="15"/>
      <c r="OY158" s="15"/>
      <c r="OZ158" s="15"/>
      <c r="PA158" s="15"/>
      <c r="PB158" s="15"/>
      <c r="PC158" s="15"/>
      <c r="PD158" s="15"/>
      <c r="PE158" s="15"/>
      <c r="PF158" s="15"/>
      <c r="PG158" s="15"/>
      <c r="PH158" s="15"/>
      <c r="PI158" s="15"/>
      <c r="PJ158" s="15"/>
      <c r="PK158" s="15"/>
      <c r="PL158" s="15"/>
      <c r="PM158" s="15"/>
      <c r="PN158" s="15"/>
      <c r="PO158" s="15"/>
      <c r="PP158" s="15"/>
      <c r="PQ158" s="15"/>
      <c r="PR158" s="15"/>
      <c r="PS158" s="15"/>
      <c r="PT158" s="15"/>
      <c r="PU158" s="15"/>
      <c r="PV158" s="15"/>
      <c r="PW158" s="15"/>
      <c r="PX158" s="15"/>
      <c r="PY158" s="15"/>
      <c r="PZ158" s="15"/>
      <c r="QA158" s="15"/>
      <c r="QB158" s="15"/>
      <c r="QC158" s="15"/>
      <c r="QD158" s="15"/>
      <c r="QE158" s="15"/>
      <c r="QF158" s="15"/>
      <c r="QG158" s="15"/>
      <c r="QH158" s="15"/>
      <c r="QI158" s="15"/>
      <c r="QJ158" s="15"/>
      <c r="QK158" s="15"/>
      <c r="QL158" s="15"/>
      <c r="QM158" s="15"/>
      <c r="QN158" s="15"/>
      <c r="QO158" s="15"/>
      <c r="QP158" s="15"/>
      <c r="QQ158" s="15"/>
      <c r="QR158" s="15"/>
      <c r="QS158" s="15"/>
      <c r="QT158" s="15"/>
      <c r="QU158" s="15"/>
      <c r="QV158" s="15"/>
      <c r="QW158" s="15"/>
      <c r="QX158" s="15"/>
      <c r="QY158" s="15"/>
      <c r="QZ158" s="15"/>
      <c r="RA158" s="15"/>
      <c r="RB158" s="15"/>
      <c r="RC158" s="15"/>
      <c r="RD158" s="15"/>
      <c r="RE158" s="15"/>
      <c r="RF158" s="15"/>
      <c r="RG158" s="15"/>
      <c r="RH158" s="15"/>
      <c r="RI158" s="15"/>
      <c r="RJ158" s="15"/>
      <c r="RK158" s="15"/>
      <c r="RL158" s="15"/>
      <c r="RM158" s="15"/>
      <c r="RN158" s="15"/>
      <c r="RO158" s="15"/>
      <c r="RP158" s="15"/>
      <c r="RQ158" s="15"/>
      <c r="RR158" s="15"/>
      <c r="RS158" s="15"/>
      <c r="RT158" s="15"/>
      <c r="RU158" s="15"/>
      <c r="RV158" s="15"/>
      <c r="RW158" s="15"/>
      <c r="RX158" s="15"/>
      <c r="RY158" s="15"/>
      <c r="RZ158" s="15"/>
      <c r="SA158" s="15"/>
      <c r="SB158" s="15"/>
      <c r="SC158" s="15"/>
      <c r="SD158" s="15"/>
      <c r="SE158" s="15"/>
      <c r="SF158" s="15"/>
      <c r="SG158" s="15"/>
      <c r="SH158" s="15"/>
      <c r="SI158" s="15"/>
      <c r="SJ158" s="15"/>
      <c r="SK158" s="15"/>
      <c r="SL158" s="15"/>
      <c r="SM158" s="15"/>
      <c r="SN158" s="15"/>
      <c r="SO158" s="15"/>
      <c r="SP158" s="15"/>
      <c r="SQ158" s="15"/>
      <c r="SR158" s="15"/>
      <c r="SS158" s="15"/>
      <c r="ST158" s="15"/>
      <c r="SU158" s="15"/>
      <c r="SV158" s="15"/>
      <c r="SW158" s="15"/>
      <c r="SX158" s="15"/>
      <c r="SY158" s="15"/>
      <c r="SZ158" s="15"/>
      <c r="TA158" s="15"/>
      <c r="TB158" s="15"/>
      <c r="TC158" s="15"/>
      <c r="TD158" s="15"/>
      <c r="TE158" s="15"/>
      <c r="TF158" s="15"/>
      <c r="TG158" s="15"/>
      <c r="TH158" s="15"/>
      <c r="TI158" s="15"/>
      <c r="TJ158" s="15"/>
      <c r="TK158" s="15"/>
      <c r="TL158" s="15"/>
      <c r="TM158" s="15"/>
      <c r="TN158" s="15"/>
      <c r="TO158" s="15"/>
      <c r="TP158" s="15"/>
      <c r="TQ158" s="15"/>
      <c r="TR158" s="15"/>
      <c r="TS158" s="15"/>
      <c r="TT158" s="15"/>
      <c r="TU158" s="15"/>
      <c r="TV158" s="15"/>
      <c r="TW158" s="15"/>
      <c r="TX158" s="15"/>
      <c r="TY158" s="15"/>
      <c r="TZ158" s="15"/>
      <c r="UA158" s="15"/>
      <c r="UB158" s="15"/>
      <c r="UC158" s="15"/>
      <c r="UD158" s="15"/>
      <c r="UE158" s="15"/>
      <c r="UF158" s="15"/>
      <c r="UG158" s="15"/>
      <c r="UH158" s="15"/>
      <c r="UI158" s="15"/>
      <c r="UJ158" s="15"/>
      <c r="UK158" s="15"/>
      <c r="UL158" s="15"/>
      <c r="UM158" s="15"/>
      <c r="UN158" s="15"/>
      <c r="UO158" s="15"/>
      <c r="UP158" s="15"/>
      <c r="UQ158" s="15"/>
      <c r="UR158" s="15"/>
      <c r="US158" s="15"/>
      <c r="UT158" s="15"/>
      <c r="UU158" s="15"/>
      <c r="UV158" s="15"/>
      <c r="UW158" s="15"/>
      <c r="UX158" s="15"/>
      <c r="UY158" s="15"/>
      <c r="UZ158" s="15"/>
      <c r="VA158" s="15"/>
      <c r="VB158" s="15"/>
      <c r="VC158" s="15"/>
      <c r="VD158" s="15"/>
      <c r="VE158" s="15"/>
      <c r="VF158" s="15"/>
      <c r="VG158" s="15"/>
      <c r="VH158" s="15"/>
      <c r="VI158" s="15"/>
      <c r="VJ158" s="15"/>
      <c r="VK158" s="15"/>
      <c r="VL158" s="15"/>
      <c r="VM158" s="15"/>
      <c r="VN158" s="15"/>
      <c r="VO158" s="15"/>
      <c r="VP158" s="15"/>
      <c r="VQ158" s="15"/>
      <c r="VR158" s="15"/>
      <c r="VS158" s="15"/>
      <c r="VT158" s="15"/>
      <c r="VU158" s="15"/>
      <c r="VV158" s="15"/>
      <c r="VW158" s="15"/>
      <c r="VX158" s="15"/>
      <c r="VY158" s="15"/>
      <c r="VZ158" s="15"/>
      <c r="WA158" s="15"/>
      <c r="WB158" s="15"/>
      <c r="WC158" s="15"/>
      <c r="WD158" s="15"/>
      <c r="WE158" s="15"/>
      <c r="WF158" s="15"/>
      <c r="WG158" s="15"/>
      <c r="WH158" s="15"/>
      <c r="WI158" s="15"/>
      <c r="WJ158" s="15"/>
      <c r="WK158" s="15"/>
      <c r="WL158" s="15"/>
      <c r="WM158" s="15"/>
      <c r="WN158" s="15"/>
      <c r="WO158" s="15"/>
      <c r="WP158" s="15"/>
      <c r="WQ158" s="15"/>
      <c r="WR158" s="15"/>
      <c r="WS158" s="15"/>
      <c r="WT158" s="15"/>
      <c r="WU158" s="15"/>
      <c r="WV158" s="15"/>
      <c r="WW158" s="15"/>
      <c r="WX158" s="15"/>
      <c r="WY158" s="15"/>
      <c r="WZ158" s="15"/>
      <c r="XA158" s="15"/>
      <c r="XB158" s="15"/>
      <c r="XC158" s="15"/>
      <c r="XD158" s="15"/>
      <c r="XE158" s="15"/>
      <c r="XF158" s="15"/>
      <c r="XG158" s="15"/>
      <c r="XH158" s="15"/>
      <c r="XI158" s="15"/>
      <c r="XJ158" s="15"/>
      <c r="XK158" s="15"/>
      <c r="XL158" s="15"/>
      <c r="XM158" s="15"/>
      <c r="XN158" s="15"/>
      <c r="XO158" s="15"/>
      <c r="XP158" s="15"/>
      <c r="XQ158" s="15"/>
      <c r="XR158" s="15"/>
      <c r="XS158" s="15"/>
      <c r="XT158" s="15"/>
      <c r="XU158" s="15"/>
      <c r="XV158" s="15"/>
      <c r="XW158" s="15"/>
      <c r="XX158" s="15"/>
      <c r="XY158" s="15"/>
      <c r="XZ158" s="15"/>
      <c r="YA158" s="15"/>
      <c r="YB158" s="15"/>
      <c r="YC158" s="15"/>
      <c r="YD158" s="15"/>
      <c r="YE158" s="15"/>
      <c r="YF158" s="15"/>
      <c r="YG158" s="15"/>
      <c r="YH158" s="15"/>
      <c r="YI158" s="15"/>
      <c r="YJ158" s="15"/>
      <c r="YK158" s="15"/>
      <c r="YL158" s="15"/>
      <c r="YM158" s="15"/>
      <c r="YN158" s="15"/>
      <c r="YO158" s="15"/>
      <c r="YP158" s="15"/>
      <c r="YQ158" s="15"/>
      <c r="YR158" s="15"/>
      <c r="YS158" s="15"/>
      <c r="YT158" s="15"/>
      <c r="YU158" s="15"/>
      <c r="YV158" s="15"/>
      <c r="YW158" s="15"/>
      <c r="YX158" s="15"/>
      <c r="YY158" s="15"/>
      <c r="YZ158" s="15"/>
      <c r="ZA158" s="15"/>
      <c r="ZB158" s="15"/>
      <c r="ZC158" s="15"/>
      <c r="ZD158" s="15"/>
      <c r="ZE158" s="15"/>
      <c r="ZF158" s="15"/>
      <c r="ZG158" s="15"/>
      <c r="ZH158" s="15"/>
      <c r="ZI158" s="15"/>
      <c r="ZJ158" s="15"/>
      <c r="ZK158" s="15"/>
      <c r="ZL158" s="15"/>
      <c r="ZM158" s="15"/>
      <c r="ZN158" s="15"/>
      <c r="ZO158" s="15"/>
      <c r="ZP158" s="15"/>
      <c r="ZQ158" s="15"/>
      <c r="ZR158" s="15"/>
      <c r="ZS158" s="15"/>
      <c r="ZT158" s="15"/>
      <c r="ZU158" s="15"/>
      <c r="ZV158" s="15"/>
      <c r="ZW158" s="15"/>
      <c r="ZX158" s="15"/>
      <c r="ZY158" s="15"/>
      <c r="ZZ158" s="15"/>
      <c r="AAA158" s="15"/>
      <c r="AAB158" s="15"/>
      <c r="AAC158" s="15"/>
      <c r="AAD158" s="15"/>
      <c r="AAE158" s="15"/>
      <c r="AAF158" s="15"/>
      <c r="AAG158" s="15"/>
      <c r="AAH158" s="15"/>
      <c r="AAI158" s="15"/>
      <c r="AAJ158" s="15"/>
      <c r="AAK158" s="15"/>
      <c r="AAL158" s="15"/>
      <c r="AAM158" s="15"/>
      <c r="AAN158" s="15"/>
      <c r="AAO158" s="15"/>
      <c r="AAP158" s="15"/>
      <c r="AAQ158" s="15"/>
      <c r="AAR158" s="15"/>
      <c r="AAS158" s="15"/>
      <c r="AAT158" s="15"/>
      <c r="AAU158" s="15"/>
      <c r="AAV158" s="15"/>
      <c r="AAW158" s="15"/>
      <c r="AAX158" s="15"/>
      <c r="AAY158" s="15"/>
      <c r="AAZ158" s="15"/>
      <c r="ABA158" s="15"/>
      <c r="ABB158" s="15"/>
      <c r="ABC158" s="15"/>
      <c r="ABD158" s="15"/>
      <c r="ABE158" s="15"/>
      <c r="ABF158" s="15"/>
      <c r="ABG158" s="15"/>
      <c r="ABH158" s="15"/>
      <c r="ABI158" s="15"/>
      <c r="ABJ158" s="15"/>
      <c r="ABK158" s="15"/>
      <c r="ABL158" s="15"/>
      <c r="ABM158" s="15"/>
      <c r="ABN158" s="15"/>
      <c r="ABO158" s="15"/>
      <c r="ABP158" s="15"/>
      <c r="ABQ158" s="15"/>
      <c r="ABR158" s="15"/>
      <c r="ABS158" s="15"/>
      <c r="ABT158" s="15"/>
      <c r="ABU158" s="15"/>
      <c r="ABV158" s="15"/>
      <c r="ABW158" s="15"/>
      <c r="ABX158" s="15"/>
      <c r="ABY158" s="15"/>
      <c r="ABZ158" s="15"/>
      <c r="ACA158" s="15"/>
      <c r="ACB158" s="15"/>
      <c r="ACC158" s="15"/>
      <c r="ACD158" s="15"/>
      <c r="ACE158" s="15"/>
      <c r="ACF158" s="15"/>
      <c r="ACG158" s="15"/>
      <c r="ACH158" s="15"/>
      <c r="ACI158" s="15"/>
      <c r="ACJ158" s="15"/>
      <c r="ACK158" s="15"/>
      <c r="ACL158" s="15"/>
      <c r="ACM158" s="15"/>
      <c r="ACN158" s="15"/>
    </row>
    <row r="159" spans="1:768" s="24" customFormat="1" x14ac:dyDescent="0.2">
      <c r="A159" s="14"/>
      <c r="B159" s="422"/>
      <c r="C159" s="15" t="s">
        <v>1019</v>
      </c>
      <c r="D159" s="15" t="s">
        <v>1020</v>
      </c>
      <c r="E159" s="37">
        <f>IFERROR(VLOOKUP($C159,'3. 2024_2025 Adds PIVOT'!$I$152:$K$158,3,FALSE),0)</f>
        <v>9568.18</v>
      </c>
      <c r="F159" s="37">
        <f>IFERROR(VLOOKUP(C159,'7. Delayed Unitization'!$F$4:$G$29,2,FALSE),0)</f>
        <v>0</v>
      </c>
      <c r="G159" s="37">
        <f t="shared" si="45"/>
        <v>9568.18</v>
      </c>
      <c r="H159" s="178" t="s">
        <v>628</v>
      </c>
      <c r="I159" s="23">
        <f>VLOOKUP($H159,'6. PP Depr Rate'!$F$6:$I$175,4,FALSE)</f>
        <v>6.6699999999999995E-2</v>
      </c>
      <c r="J159" s="37">
        <f t="shared" si="46"/>
        <v>638</v>
      </c>
      <c r="K159" s="181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  <c r="IO159" s="15"/>
      <c r="IP159" s="15"/>
      <c r="IQ159" s="15"/>
      <c r="IR159" s="15"/>
      <c r="IS159" s="15"/>
      <c r="IT159" s="15"/>
      <c r="IU159" s="15"/>
      <c r="IV159" s="15"/>
      <c r="IW159" s="15"/>
      <c r="IX159" s="15"/>
      <c r="IY159" s="15"/>
      <c r="IZ159" s="15"/>
      <c r="JA159" s="15"/>
      <c r="JB159" s="15"/>
      <c r="JC159" s="15"/>
      <c r="JD159" s="15"/>
      <c r="JE159" s="15"/>
      <c r="JF159" s="15"/>
      <c r="JG159" s="15"/>
      <c r="JH159" s="15"/>
      <c r="JI159" s="15"/>
      <c r="JJ159" s="15"/>
      <c r="JK159" s="15"/>
      <c r="JL159" s="15"/>
      <c r="JM159" s="15"/>
      <c r="JN159" s="15"/>
      <c r="JO159" s="15"/>
      <c r="JP159" s="15"/>
      <c r="JQ159" s="15"/>
      <c r="JR159" s="15"/>
      <c r="JS159" s="15"/>
      <c r="JT159" s="15"/>
      <c r="JU159" s="15"/>
      <c r="JV159" s="15"/>
      <c r="JW159" s="15"/>
      <c r="JX159" s="15"/>
      <c r="JY159" s="15"/>
      <c r="JZ159" s="15"/>
      <c r="KA159" s="15"/>
      <c r="KB159" s="15"/>
      <c r="KC159" s="15"/>
      <c r="KD159" s="15"/>
      <c r="KE159" s="15"/>
      <c r="KF159" s="15"/>
      <c r="KG159" s="15"/>
      <c r="KH159" s="15"/>
      <c r="KI159" s="15"/>
      <c r="KJ159" s="15"/>
      <c r="KK159" s="15"/>
      <c r="KL159" s="15"/>
      <c r="KM159" s="15"/>
      <c r="KN159" s="15"/>
      <c r="KO159" s="15"/>
      <c r="KP159" s="15"/>
      <c r="KQ159" s="15"/>
      <c r="KR159" s="15"/>
      <c r="KS159" s="15"/>
      <c r="KT159" s="15"/>
      <c r="KU159" s="15"/>
      <c r="KV159" s="15"/>
      <c r="KW159" s="15"/>
      <c r="KX159" s="15"/>
      <c r="KY159" s="15"/>
      <c r="KZ159" s="15"/>
      <c r="LA159" s="15"/>
      <c r="LB159" s="15"/>
      <c r="LC159" s="15"/>
      <c r="LD159" s="15"/>
      <c r="LE159" s="15"/>
      <c r="LF159" s="15"/>
      <c r="LG159" s="15"/>
      <c r="LH159" s="15"/>
      <c r="LI159" s="15"/>
      <c r="LJ159" s="15"/>
      <c r="LK159" s="15"/>
      <c r="LL159" s="15"/>
      <c r="LM159" s="15"/>
      <c r="LN159" s="15"/>
      <c r="LO159" s="15"/>
      <c r="LP159" s="15"/>
      <c r="LQ159" s="15"/>
      <c r="LR159" s="15"/>
      <c r="LS159" s="15"/>
      <c r="LT159" s="15"/>
      <c r="LU159" s="15"/>
      <c r="LV159" s="15"/>
      <c r="LW159" s="15"/>
      <c r="LX159" s="15"/>
      <c r="LY159" s="15"/>
      <c r="LZ159" s="15"/>
      <c r="MA159" s="15"/>
      <c r="MB159" s="15"/>
      <c r="MC159" s="15"/>
      <c r="MD159" s="15"/>
      <c r="ME159" s="15"/>
      <c r="MF159" s="15"/>
      <c r="MG159" s="15"/>
      <c r="MH159" s="15"/>
      <c r="MI159" s="15"/>
      <c r="MJ159" s="15"/>
      <c r="MK159" s="15"/>
      <c r="ML159" s="15"/>
      <c r="MM159" s="15"/>
      <c r="MN159" s="15"/>
      <c r="MO159" s="15"/>
      <c r="MP159" s="15"/>
      <c r="MQ159" s="15"/>
      <c r="MR159" s="15"/>
      <c r="MS159" s="15"/>
      <c r="MT159" s="15"/>
      <c r="MU159" s="15"/>
      <c r="MV159" s="15"/>
      <c r="MW159" s="15"/>
      <c r="MX159" s="15"/>
      <c r="MY159" s="15"/>
      <c r="MZ159" s="15"/>
      <c r="NA159" s="15"/>
      <c r="NB159" s="15"/>
      <c r="NC159" s="15"/>
      <c r="ND159" s="15"/>
      <c r="NE159" s="15"/>
      <c r="NF159" s="15"/>
      <c r="NG159" s="15"/>
      <c r="NH159" s="15"/>
      <c r="NI159" s="15"/>
      <c r="NJ159" s="15"/>
      <c r="NK159" s="15"/>
      <c r="NL159" s="15"/>
      <c r="NM159" s="15"/>
      <c r="NN159" s="15"/>
      <c r="NO159" s="15"/>
      <c r="NP159" s="15"/>
      <c r="NQ159" s="15"/>
      <c r="NR159" s="15"/>
      <c r="NS159" s="15"/>
      <c r="NT159" s="15"/>
      <c r="NU159" s="15"/>
      <c r="NV159" s="15"/>
      <c r="NW159" s="15"/>
      <c r="NX159" s="15"/>
      <c r="NY159" s="15"/>
      <c r="NZ159" s="15"/>
      <c r="OA159" s="15"/>
      <c r="OB159" s="15"/>
      <c r="OC159" s="15"/>
      <c r="OD159" s="15"/>
      <c r="OE159" s="15"/>
      <c r="OF159" s="15"/>
      <c r="OG159" s="15"/>
      <c r="OH159" s="15"/>
      <c r="OI159" s="15"/>
      <c r="OJ159" s="15"/>
      <c r="OK159" s="15"/>
      <c r="OL159" s="15"/>
      <c r="OM159" s="15"/>
      <c r="ON159" s="15"/>
      <c r="OO159" s="15"/>
      <c r="OP159" s="15"/>
      <c r="OQ159" s="15"/>
      <c r="OR159" s="15"/>
      <c r="OS159" s="15"/>
      <c r="OT159" s="15"/>
      <c r="OU159" s="15"/>
      <c r="OV159" s="15"/>
      <c r="OW159" s="15"/>
      <c r="OX159" s="15"/>
      <c r="OY159" s="15"/>
      <c r="OZ159" s="15"/>
      <c r="PA159" s="15"/>
      <c r="PB159" s="15"/>
      <c r="PC159" s="15"/>
      <c r="PD159" s="15"/>
      <c r="PE159" s="15"/>
      <c r="PF159" s="15"/>
      <c r="PG159" s="15"/>
      <c r="PH159" s="15"/>
      <c r="PI159" s="15"/>
      <c r="PJ159" s="15"/>
      <c r="PK159" s="15"/>
      <c r="PL159" s="15"/>
      <c r="PM159" s="15"/>
      <c r="PN159" s="15"/>
      <c r="PO159" s="15"/>
      <c r="PP159" s="15"/>
      <c r="PQ159" s="15"/>
      <c r="PR159" s="15"/>
      <c r="PS159" s="15"/>
      <c r="PT159" s="15"/>
      <c r="PU159" s="15"/>
      <c r="PV159" s="15"/>
      <c r="PW159" s="15"/>
      <c r="PX159" s="15"/>
      <c r="PY159" s="15"/>
      <c r="PZ159" s="15"/>
      <c r="QA159" s="15"/>
      <c r="QB159" s="15"/>
      <c r="QC159" s="15"/>
      <c r="QD159" s="15"/>
      <c r="QE159" s="15"/>
      <c r="QF159" s="15"/>
      <c r="QG159" s="15"/>
      <c r="QH159" s="15"/>
      <c r="QI159" s="15"/>
      <c r="QJ159" s="15"/>
      <c r="QK159" s="15"/>
      <c r="QL159" s="15"/>
      <c r="QM159" s="15"/>
      <c r="QN159" s="15"/>
      <c r="QO159" s="15"/>
      <c r="QP159" s="15"/>
      <c r="QQ159" s="15"/>
      <c r="QR159" s="15"/>
      <c r="QS159" s="15"/>
      <c r="QT159" s="15"/>
      <c r="QU159" s="15"/>
      <c r="QV159" s="15"/>
      <c r="QW159" s="15"/>
      <c r="QX159" s="15"/>
      <c r="QY159" s="15"/>
      <c r="QZ159" s="15"/>
      <c r="RA159" s="15"/>
      <c r="RB159" s="15"/>
      <c r="RC159" s="15"/>
      <c r="RD159" s="15"/>
      <c r="RE159" s="15"/>
      <c r="RF159" s="15"/>
      <c r="RG159" s="15"/>
      <c r="RH159" s="15"/>
      <c r="RI159" s="15"/>
      <c r="RJ159" s="15"/>
      <c r="RK159" s="15"/>
      <c r="RL159" s="15"/>
      <c r="RM159" s="15"/>
      <c r="RN159" s="15"/>
      <c r="RO159" s="15"/>
      <c r="RP159" s="15"/>
      <c r="RQ159" s="15"/>
      <c r="RR159" s="15"/>
      <c r="RS159" s="15"/>
      <c r="RT159" s="15"/>
      <c r="RU159" s="15"/>
      <c r="RV159" s="15"/>
      <c r="RW159" s="15"/>
      <c r="RX159" s="15"/>
      <c r="RY159" s="15"/>
      <c r="RZ159" s="15"/>
      <c r="SA159" s="15"/>
      <c r="SB159" s="15"/>
      <c r="SC159" s="15"/>
      <c r="SD159" s="15"/>
      <c r="SE159" s="15"/>
      <c r="SF159" s="15"/>
      <c r="SG159" s="15"/>
      <c r="SH159" s="15"/>
      <c r="SI159" s="15"/>
      <c r="SJ159" s="15"/>
      <c r="SK159" s="15"/>
      <c r="SL159" s="15"/>
      <c r="SM159" s="15"/>
      <c r="SN159" s="15"/>
      <c r="SO159" s="15"/>
      <c r="SP159" s="15"/>
      <c r="SQ159" s="15"/>
      <c r="SR159" s="15"/>
      <c r="SS159" s="15"/>
      <c r="ST159" s="15"/>
      <c r="SU159" s="15"/>
      <c r="SV159" s="15"/>
      <c r="SW159" s="15"/>
      <c r="SX159" s="15"/>
      <c r="SY159" s="15"/>
      <c r="SZ159" s="15"/>
      <c r="TA159" s="15"/>
      <c r="TB159" s="15"/>
      <c r="TC159" s="15"/>
      <c r="TD159" s="15"/>
      <c r="TE159" s="15"/>
      <c r="TF159" s="15"/>
      <c r="TG159" s="15"/>
      <c r="TH159" s="15"/>
      <c r="TI159" s="15"/>
      <c r="TJ159" s="15"/>
      <c r="TK159" s="15"/>
      <c r="TL159" s="15"/>
      <c r="TM159" s="15"/>
      <c r="TN159" s="15"/>
      <c r="TO159" s="15"/>
      <c r="TP159" s="15"/>
      <c r="TQ159" s="15"/>
      <c r="TR159" s="15"/>
      <c r="TS159" s="15"/>
      <c r="TT159" s="15"/>
      <c r="TU159" s="15"/>
      <c r="TV159" s="15"/>
      <c r="TW159" s="15"/>
      <c r="TX159" s="15"/>
      <c r="TY159" s="15"/>
      <c r="TZ159" s="15"/>
      <c r="UA159" s="15"/>
      <c r="UB159" s="15"/>
      <c r="UC159" s="15"/>
      <c r="UD159" s="15"/>
      <c r="UE159" s="15"/>
      <c r="UF159" s="15"/>
      <c r="UG159" s="15"/>
      <c r="UH159" s="15"/>
      <c r="UI159" s="15"/>
      <c r="UJ159" s="15"/>
      <c r="UK159" s="15"/>
      <c r="UL159" s="15"/>
      <c r="UM159" s="15"/>
      <c r="UN159" s="15"/>
      <c r="UO159" s="15"/>
      <c r="UP159" s="15"/>
      <c r="UQ159" s="15"/>
      <c r="UR159" s="15"/>
      <c r="US159" s="15"/>
      <c r="UT159" s="15"/>
      <c r="UU159" s="15"/>
      <c r="UV159" s="15"/>
      <c r="UW159" s="15"/>
      <c r="UX159" s="15"/>
      <c r="UY159" s="15"/>
      <c r="UZ159" s="15"/>
      <c r="VA159" s="15"/>
      <c r="VB159" s="15"/>
      <c r="VC159" s="15"/>
      <c r="VD159" s="15"/>
      <c r="VE159" s="15"/>
      <c r="VF159" s="15"/>
      <c r="VG159" s="15"/>
      <c r="VH159" s="15"/>
      <c r="VI159" s="15"/>
      <c r="VJ159" s="15"/>
      <c r="VK159" s="15"/>
      <c r="VL159" s="15"/>
      <c r="VM159" s="15"/>
      <c r="VN159" s="15"/>
      <c r="VO159" s="15"/>
      <c r="VP159" s="15"/>
      <c r="VQ159" s="15"/>
      <c r="VR159" s="15"/>
      <c r="VS159" s="15"/>
      <c r="VT159" s="15"/>
      <c r="VU159" s="15"/>
      <c r="VV159" s="15"/>
      <c r="VW159" s="15"/>
      <c r="VX159" s="15"/>
      <c r="VY159" s="15"/>
      <c r="VZ159" s="15"/>
      <c r="WA159" s="15"/>
      <c r="WB159" s="15"/>
      <c r="WC159" s="15"/>
      <c r="WD159" s="15"/>
      <c r="WE159" s="15"/>
      <c r="WF159" s="15"/>
      <c r="WG159" s="15"/>
      <c r="WH159" s="15"/>
      <c r="WI159" s="15"/>
      <c r="WJ159" s="15"/>
      <c r="WK159" s="15"/>
      <c r="WL159" s="15"/>
      <c r="WM159" s="15"/>
      <c r="WN159" s="15"/>
      <c r="WO159" s="15"/>
      <c r="WP159" s="15"/>
      <c r="WQ159" s="15"/>
      <c r="WR159" s="15"/>
      <c r="WS159" s="15"/>
      <c r="WT159" s="15"/>
      <c r="WU159" s="15"/>
      <c r="WV159" s="15"/>
      <c r="WW159" s="15"/>
      <c r="WX159" s="15"/>
      <c r="WY159" s="15"/>
      <c r="WZ159" s="15"/>
      <c r="XA159" s="15"/>
      <c r="XB159" s="15"/>
      <c r="XC159" s="15"/>
      <c r="XD159" s="15"/>
      <c r="XE159" s="15"/>
      <c r="XF159" s="15"/>
      <c r="XG159" s="15"/>
      <c r="XH159" s="15"/>
      <c r="XI159" s="15"/>
      <c r="XJ159" s="15"/>
      <c r="XK159" s="15"/>
      <c r="XL159" s="15"/>
      <c r="XM159" s="15"/>
      <c r="XN159" s="15"/>
      <c r="XO159" s="15"/>
      <c r="XP159" s="15"/>
      <c r="XQ159" s="15"/>
      <c r="XR159" s="15"/>
      <c r="XS159" s="15"/>
      <c r="XT159" s="15"/>
      <c r="XU159" s="15"/>
      <c r="XV159" s="15"/>
      <c r="XW159" s="15"/>
      <c r="XX159" s="15"/>
      <c r="XY159" s="15"/>
      <c r="XZ159" s="15"/>
      <c r="YA159" s="15"/>
      <c r="YB159" s="15"/>
      <c r="YC159" s="15"/>
      <c r="YD159" s="15"/>
      <c r="YE159" s="15"/>
      <c r="YF159" s="15"/>
      <c r="YG159" s="15"/>
      <c r="YH159" s="15"/>
      <c r="YI159" s="15"/>
      <c r="YJ159" s="15"/>
      <c r="YK159" s="15"/>
      <c r="YL159" s="15"/>
      <c r="YM159" s="15"/>
      <c r="YN159" s="15"/>
      <c r="YO159" s="15"/>
      <c r="YP159" s="15"/>
      <c r="YQ159" s="15"/>
      <c r="YR159" s="15"/>
      <c r="YS159" s="15"/>
      <c r="YT159" s="15"/>
      <c r="YU159" s="15"/>
      <c r="YV159" s="15"/>
      <c r="YW159" s="15"/>
      <c r="YX159" s="15"/>
      <c r="YY159" s="15"/>
      <c r="YZ159" s="15"/>
      <c r="ZA159" s="15"/>
      <c r="ZB159" s="15"/>
      <c r="ZC159" s="15"/>
      <c r="ZD159" s="15"/>
      <c r="ZE159" s="15"/>
      <c r="ZF159" s="15"/>
      <c r="ZG159" s="15"/>
      <c r="ZH159" s="15"/>
      <c r="ZI159" s="15"/>
      <c r="ZJ159" s="15"/>
      <c r="ZK159" s="15"/>
      <c r="ZL159" s="15"/>
      <c r="ZM159" s="15"/>
      <c r="ZN159" s="15"/>
      <c r="ZO159" s="15"/>
      <c r="ZP159" s="15"/>
      <c r="ZQ159" s="15"/>
      <c r="ZR159" s="15"/>
      <c r="ZS159" s="15"/>
      <c r="ZT159" s="15"/>
      <c r="ZU159" s="15"/>
      <c r="ZV159" s="15"/>
      <c r="ZW159" s="15"/>
      <c r="ZX159" s="15"/>
      <c r="ZY159" s="15"/>
      <c r="ZZ159" s="15"/>
      <c r="AAA159" s="15"/>
      <c r="AAB159" s="15"/>
      <c r="AAC159" s="15"/>
      <c r="AAD159" s="15"/>
      <c r="AAE159" s="15"/>
      <c r="AAF159" s="15"/>
      <c r="AAG159" s="15"/>
      <c r="AAH159" s="15"/>
      <c r="AAI159" s="15"/>
      <c r="AAJ159" s="15"/>
      <c r="AAK159" s="15"/>
      <c r="AAL159" s="15"/>
      <c r="AAM159" s="15"/>
      <c r="AAN159" s="15"/>
      <c r="AAO159" s="15"/>
      <c r="AAP159" s="15"/>
      <c r="AAQ159" s="15"/>
      <c r="AAR159" s="15"/>
      <c r="AAS159" s="15"/>
      <c r="AAT159" s="15"/>
      <c r="AAU159" s="15"/>
      <c r="AAV159" s="15"/>
      <c r="AAW159" s="15"/>
      <c r="AAX159" s="15"/>
      <c r="AAY159" s="15"/>
      <c r="AAZ159" s="15"/>
      <c r="ABA159" s="15"/>
      <c r="ABB159" s="15"/>
      <c r="ABC159" s="15"/>
      <c r="ABD159" s="15"/>
      <c r="ABE159" s="15"/>
      <c r="ABF159" s="15"/>
      <c r="ABG159" s="15"/>
      <c r="ABH159" s="15"/>
      <c r="ABI159" s="15"/>
      <c r="ABJ159" s="15"/>
      <c r="ABK159" s="15"/>
      <c r="ABL159" s="15"/>
      <c r="ABM159" s="15"/>
      <c r="ABN159" s="15"/>
      <c r="ABO159" s="15"/>
      <c r="ABP159" s="15"/>
      <c r="ABQ159" s="15"/>
      <c r="ABR159" s="15"/>
      <c r="ABS159" s="15"/>
      <c r="ABT159" s="15"/>
      <c r="ABU159" s="15"/>
      <c r="ABV159" s="15"/>
      <c r="ABW159" s="15"/>
      <c r="ABX159" s="15"/>
      <c r="ABY159" s="15"/>
      <c r="ABZ159" s="15"/>
      <c r="ACA159" s="15"/>
      <c r="ACB159" s="15"/>
      <c r="ACC159" s="15"/>
      <c r="ACD159" s="15"/>
      <c r="ACE159" s="15"/>
      <c r="ACF159" s="15"/>
      <c r="ACG159" s="15"/>
      <c r="ACH159" s="15"/>
      <c r="ACI159" s="15"/>
      <c r="ACJ159" s="15"/>
      <c r="ACK159" s="15"/>
      <c r="ACL159" s="15"/>
      <c r="ACM159" s="15"/>
      <c r="ACN159" s="15"/>
    </row>
    <row r="160" spans="1:768" x14ac:dyDescent="0.2">
      <c r="C160" s="15" t="s">
        <v>1045</v>
      </c>
      <c r="D160" s="15" t="s">
        <v>1046</v>
      </c>
      <c r="E160" s="37">
        <f>IFERROR(VLOOKUP($C160,'3. 2024_2025 Adds PIVOT'!$I$152:$K$158,3,FALSE),0)</f>
        <v>19851.300000000003</v>
      </c>
      <c r="F160" s="37">
        <f>IFERROR(VLOOKUP(C160,'7. Delayed Unitization'!$F$4:$G$29,2,FALSE),0)</f>
        <v>0</v>
      </c>
      <c r="G160" s="37">
        <f t="shared" si="45"/>
        <v>19851.300000000003</v>
      </c>
      <c r="H160" s="178" t="s">
        <v>628</v>
      </c>
      <c r="I160" s="23">
        <f>VLOOKUP($H160,'6. PP Depr Rate'!$F$6:$I$175,4,FALSE)</f>
        <v>6.6699999999999995E-2</v>
      </c>
      <c r="J160" s="37">
        <f t="shared" si="46"/>
        <v>1324</v>
      </c>
      <c r="L160" s="15" t="str">
        <f>IFERROR(VLOOKUP(C160,'Projects FERCs'!$A$8:$D$291,4,FALSE),0)</f>
        <v>G397</v>
      </c>
    </row>
    <row r="161" spans="1:768" x14ac:dyDescent="0.2">
      <c r="C161" s="15" t="s">
        <v>746</v>
      </c>
      <c r="D161" s="15" t="s">
        <v>747</v>
      </c>
      <c r="E161" s="37">
        <f>IFERROR(VLOOKUP($C161,'3. 2024_2025 Adds PIVOT'!$I$152:$K$158,3,FALSE),0)</f>
        <v>21310.97</v>
      </c>
      <c r="F161" s="37">
        <f>IFERROR(VLOOKUP(C161,'7. Delayed Unitization'!$F$4:$G$29,2,FALSE),0)</f>
        <v>0</v>
      </c>
      <c r="G161" s="37">
        <f t="shared" si="45"/>
        <v>21310.97</v>
      </c>
      <c r="H161" s="178" t="s">
        <v>628</v>
      </c>
      <c r="I161" s="23">
        <f>VLOOKUP($H161,'6. PP Depr Rate'!$F$6:$I$175,4,FALSE)</f>
        <v>6.6699999999999995E-2</v>
      </c>
      <c r="J161" s="37">
        <f t="shared" si="46"/>
        <v>1421</v>
      </c>
      <c r="L161" s="15" t="str">
        <f>IFERROR(VLOOKUP(C161,'Projects FERCs'!$A$8:$D$291,4,FALSE),0)</f>
        <v>G397</v>
      </c>
    </row>
    <row r="162" spans="1:768" x14ac:dyDescent="0.2">
      <c r="C162" s="15" t="s">
        <v>840</v>
      </c>
      <c r="D162" s="15" t="s">
        <v>841</v>
      </c>
      <c r="E162" s="37">
        <f>IFERROR(VLOOKUP($C162,'3. 2024_2025 Adds PIVOT'!$I$152:$K$158,3,FALSE),0)</f>
        <v>11112.189999999999</v>
      </c>
      <c r="F162" s="37">
        <f>IFERROR(VLOOKUP(C162,'7. Delayed Unitization'!$F$4:$G$29,2,FALSE),0)</f>
        <v>0</v>
      </c>
      <c r="G162" s="37">
        <f t="shared" si="45"/>
        <v>11112.189999999999</v>
      </c>
      <c r="H162" s="178" t="s">
        <v>628</v>
      </c>
      <c r="I162" s="23">
        <f>VLOOKUP($H162,'6. PP Depr Rate'!$F$6:$I$175,4,FALSE)</f>
        <v>6.6699999999999995E-2</v>
      </c>
      <c r="J162" s="37">
        <f t="shared" si="46"/>
        <v>741</v>
      </c>
      <c r="L162" s="15" t="str">
        <f>IFERROR(VLOOKUP(C162,'Projects FERCs'!$A$8:$D$291,4,FALSE),0)</f>
        <v>G397</v>
      </c>
    </row>
    <row r="163" spans="1:768" x14ac:dyDescent="0.2">
      <c r="C163" s="15" t="s">
        <v>1261</v>
      </c>
      <c r="D163" s="15" t="s">
        <v>1262</v>
      </c>
      <c r="E163" s="43">
        <f>IFERROR(VLOOKUP($C163,'3. 2024_2025 Adds PIVOT'!$I$152:$K$158,3,FALSE),0)</f>
        <v>19249.18</v>
      </c>
      <c r="F163" s="43">
        <f>IFERROR(VLOOKUP(C163,'7. Delayed Unitization'!$F$4:$G$29,2,FALSE),0)</f>
        <v>0</v>
      </c>
      <c r="G163" s="43">
        <f t="shared" si="45"/>
        <v>19249.18</v>
      </c>
      <c r="H163" s="178" t="s">
        <v>628</v>
      </c>
      <c r="I163" s="23">
        <f>VLOOKUP($H163,'6. PP Depr Rate'!$F$6:$I$175,4,FALSE)</f>
        <v>6.6699999999999995E-2</v>
      </c>
      <c r="J163" s="43">
        <f t="shared" si="46"/>
        <v>1284</v>
      </c>
      <c r="L163" s="15" t="str">
        <f>IFERROR(VLOOKUP(C163,'Projects FERCs'!$A$8:$D$291,4,FALSE),0)</f>
        <v>G397</v>
      </c>
    </row>
    <row r="164" spans="1:768" x14ac:dyDescent="0.2">
      <c r="C164" s="15" t="s">
        <v>1123</v>
      </c>
      <c r="D164" s="15" t="s">
        <v>1124</v>
      </c>
      <c r="E164" s="43">
        <f>IFERROR(VLOOKUP($C164,'3. 2024_2025 Adds PIVOT'!$I$152:$K$158,3,FALSE),0)</f>
        <v>41860.120000000003</v>
      </c>
      <c r="F164" s="43">
        <f>IFERROR(VLOOKUP(C164,'7. Delayed Unitization'!$F$4:$G$29,2,FALSE),0)</f>
        <v>0</v>
      </c>
      <c r="G164" s="43">
        <f t="shared" si="45"/>
        <v>41860.120000000003</v>
      </c>
      <c r="H164" s="178" t="s">
        <v>628</v>
      </c>
      <c r="I164" s="23">
        <f>VLOOKUP($H164,'6. PP Depr Rate'!$F$6:$I$175,4,FALSE)</f>
        <v>6.6699999999999995E-2</v>
      </c>
      <c r="J164" s="43">
        <f t="shared" si="46"/>
        <v>2792</v>
      </c>
      <c r="L164" s="15" t="str">
        <f>IFERROR(VLOOKUP(C164,'Projects FERCs'!$A$8:$D$291,4,FALSE),0)</f>
        <v>G397</v>
      </c>
    </row>
    <row r="165" spans="1:768" x14ac:dyDescent="0.2">
      <c r="A165" s="21" t="s">
        <v>2028</v>
      </c>
      <c r="B165" s="425" t="str">
        <f>LEFT(A165,3)</f>
        <v>397</v>
      </c>
      <c r="C165" s="22"/>
      <c r="D165" s="22"/>
      <c r="E165" s="42">
        <f>SUM(E158:E164)</f>
        <v>95202.98000000001</v>
      </c>
      <c r="F165" s="42">
        <f t="shared" ref="F165:J165" si="47">SUM(F158:F164)</f>
        <v>0</v>
      </c>
      <c r="G165" s="42">
        <f t="shared" si="47"/>
        <v>95202.98000000001</v>
      </c>
      <c r="H165" s="42"/>
      <c r="I165" s="42"/>
      <c r="J165" s="42">
        <f t="shared" si="47"/>
        <v>6349</v>
      </c>
      <c r="K165" s="182"/>
    </row>
    <row r="166" spans="1:768" s="22" customFormat="1" x14ac:dyDescent="0.2">
      <c r="A166" s="14" t="s">
        <v>2029</v>
      </c>
      <c r="B166" s="422"/>
      <c r="C166" s="15" t="s">
        <v>1023</v>
      </c>
      <c r="D166" s="15" t="s">
        <v>1024</v>
      </c>
      <c r="E166" s="43">
        <f>IFERROR(VLOOKUP($C166,'3. 2024_2025 Adds PIVOT'!$I$160:$K$160,3,FALSE),0)</f>
        <v>-123013.83999999998</v>
      </c>
      <c r="F166" s="43">
        <f>IFERROR(VLOOKUP(C166,'7. Delayed Unitization'!$F$4:$G$29,2,FALSE),0)</f>
        <v>0</v>
      </c>
      <c r="G166" s="43">
        <f>E166-F166</f>
        <v>-123013.83999999998</v>
      </c>
      <c r="H166" s="178" t="s">
        <v>2014</v>
      </c>
      <c r="I166" s="23">
        <f>VLOOKUP($H166,'6. PP Depr Rate'!$F$6:$I$175,4,FALSE)</f>
        <v>0.04</v>
      </c>
      <c r="J166" s="43">
        <f>ROUND(G166*I166, 0)</f>
        <v>-4921</v>
      </c>
      <c r="K166" s="181"/>
      <c r="L166" s="15" t="str">
        <f>IFERROR(VLOOKUP(C166,'Projects FERCs'!$A$8:$D$291,4,FALSE),0)</f>
        <v>G390</v>
      </c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  <c r="FJ166" s="15"/>
      <c r="FK166" s="15"/>
      <c r="FL166" s="15"/>
      <c r="FM166" s="15"/>
      <c r="FN166" s="15"/>
      <c r="FO166" s="15"/>
      <c r="FP166" s="15"/>
      <c r="FQ166" s="15"/>
      <c r="FR166" s="15"/>
      <c r="FS166" s="15"/>
      <c r="FT166" s="15"/>
      <c r="FU166" s="15"/>
      <c r="FV166" s="15"/>
      <c r="FW166" s="15"/>
      <c r="FX166" s="15"/>
      <c r="FY166" s="15"/>
      <c r="FZ166" s="15"/>
      <c r="GA166" s="15"/>
      <c r="GB166" s="15"/>
      <c r="GC166" s="15"/>
      <c r="GD166" s="15"/>
      <c r="GE166" s="15"/>
      <c r="GF166" s="15"/>
      <c r="GG166" s="15"/>
      <c r="GH166" s="15"/>
      <c r="GI166" s="15"/>
      <c r="GJ166" s="15"/>
      <c r="GK166" s="15"/>
      <c r="GL166" s="15"/>
      <c r="GM166" s="15"/>
      <c r="GN166" s="15"/>
      <c r="GO166" s="15"/>
      <c r="GP166" s="15"/>
      <c r="GQ166" s="15"/>
      <c r="GR166" s="15"/>
      <c r="GS166" s="15"/>
      <c r="GT166" s="15"/>
      <c r="GU166" s="15"/>
      <c r="GV166" s="15"/>
      <c r="GW166" s="15"/>
      <c r="GX166" s="15"/>
      <c r="GY166" s="15"/>
      <c r="GZ166" s="15"/>
      <c r="HA166" s="15"/>
      <c r="HB166" s="15"/>
      <c r="HC166" s="15"/>
      <c r="HD166" s="15"/>
      <c r="HE166" s="15"/>
      <c r="HF166" s="15"/>
      <c r="HG166" s="15"/>
      <c r="HH166" s="15"/>
      <c r="HI166" s="15"/>
      <c r="HJ166" s="15"/>
      <c r="HK166" s="15"/>
      <c r="HL166" s="15"/>
      <c r="HM166" s="15"/>
      <c r="HN166" s="15"/>
      <c r="HO166" s="15"/>
      <c r="HP166" s="15"/>
      <c r="HQ166" s="15"/>
      <c r="HR166" s="15"/>
      <c r="HS166" s="15"/>
      <c r="HT166" s="15"/>
      <c r="HU166" s="15"/>
      <c r="HV166" s="15"/>
      <c r="HW166" s="15"/>
      <c r="HX166" s="15"/>
      <c r="HY166" s="15"/>
      <c r="HZ166" s="15"/>
      <c r="IA166" s="15"/>
      <c r="IB166" s="15"/>
      <c r="IC166" s="15"/>
      <c r="ID166" s="15"/>
      <c r="IE166" s="15"/>
      <c r="IF166" s="15"/>
      <c r="IG166" s="15"/>
      <c r="IH166" s="15"/>
      <c r="II166" s="15"/>
      <c r="IJ166" s="15"/>
      <c r="IK166" s="15"/>
      <c r="IL166" s="15"/>
      <c r="IM166" s="15"/>
      <c r="IN166" s="15"/>
      <c r="IO166" s="15"/>
      <c r="IP166" s="15"/>
      <c r="IQ166" s="15"/>
      <c r="IR166" s="15"/>
      <c r="IS166" s="15"/>
      <c r="IT166" s="15"/>
      <c r="IU166" s="15"/>
      <c r="IV166" s="15"/>
      <c r="IW166" s="15"/>
      <c r="IX166" s="15"/>
      <c r="IY166" s="15"/>
      <c r="IZ166" s="15"/>
      <c r="JA166" s="15"/>
      <c r="JB166" s="15"/>
      <c r="JC166" s="15"/>
      <c r="JD166" s="15"/>
      <c r="JE166" s="15"/>
      <c r="JF166" s="15"/>
      <c r="JG166" s="15"/>
      <c r="JH166" s="15"/>
      <c r="JI166" s="15"/>
      <c r="JJ166" s="15"/>
      <c r="JK166" s="15"/>
      <c r="JL166" s="15"/>
      <c r="JM166" s="15"/>
      <c r="JN166" s="15"/>
      <c r="JO166" s="15"/>
      <c r="JP166" s="15"/>
      <c r="JQ166" s="15"/>
      <c r="JR166" s="15"/>
      <c r="JS166" s="15"/>
      <c r="JT166" s="15"/>
      <c r="JU166" s="15"/>
      <c r="JV166" s="15"/>
      <c r="JW166" s="15"/>
      <c r="JX166" s="15"/>
      <c r="JY166" s="15"/>
      <c r="JZ166" s="15"/>
      <c r="KA166" s="15"/>
      <c r="KB166" s="15"/>
      <c r="KC166" s="15"/>
      <c r="KD166" s="15"/>
      <c r="KE166" s="15"/>
      <c r="KF166" s="15"/>
      <c r="KG166" s="15"/>
      <c r="KH166" s="15"/>
      <c r="KI166" s="15"/>
      <c r="KJ166" s="15"/>
      <c r="KK166" s="15"/>
      <c r="KL166" s="15"/>
      <c r="KM166" s="15"/>
      <c r="KN166" s="15"/>
      <c r="KO166" s="15"/>
      <c r="KP166" s="15"/>
      <c r="KQ166" s="15"/>
      <c r="KR166" s="15"/>
      <c r="KS166" s="15"/>
      <c r="KT166" s="15"/>
      <c r="KU166" s="15"/>
      <c r="KV166" s="15"/>
      <c r="KW166" s="15"/>
      <c r="KX166" s="15"/>
      <c r="KY166" s="15"/>
      <c r="KZ166" s="15"/>
      <c r="LA166" s="15"/>
      <c r="LB166" s="15"/>
      <c r="LC166" s="15"/>
      <c r="LD166" s="15"/>
      <c r="LE166" s="15"/>
      <c r="LF166" s="15"/>
      <c r="LG166" s="15"/>
      <c r="LH166" s="15"/>
      <c r="LI166" s="15"/>
      <c r="LJ166" s="15"/>
      <c r="LK166" s="15"/>
      <c r="LL166" s="15"/>
      <c r="LM166" s="15"/>
      <c r="LN166" s="15"/>
      <c r="LO166" s="15"/>
      <c r="LP166" s="15"/>
      <c r="LQ166" s="15"/>
      <c r="LR166" s="15"/>
      <c r="LS166" s="15"/>
      <c r="LT166" s="15"/>
      <c r="LU166" s="15"/>
      <c r="LV166" s="15"/>
      <c r="LW166" s="15"/>
      <c r="LX166" s="15"/>
      <c r="LY166" s="15"/>
      <c r="LZ166" s="15"/>
      <c r="MA166" s="15"/>
      <c r="MB166" s="15"/>
      <c r="MC166" s="15"/>
      <c r="MD166" s="15"/>
      <c r="ME166" s="15"/>
      <c r="MF166" s="15"/>
      <c r="MG166" s="15"/>
      <c r="MH166" s="15"/>
      <c r="MI166" s="15"/>
      <c r="MJ166" s="15"/>
      <c r="MK166" s="15"/>
      <c r="ML166" s="15"/>
      <c r="MM166" s="15"/>
      <c r="MN166" s="15"/>
      <c r="MO166" s="15"/>
      <c r="MP166" s="15"/>
      <c r="MQ166" s="15"/>
      <c r="MR166" s="15"/>
      <c r="MS166" s="15"/>
      <c r="MT166" s="15"/>
      <c r="MU166" s="15"/>
      <c r="MV166" s="15"/>
      <c r="MW166" s="15"/>
      <c r="MX166" s="15"/>
      <c r="MY166" s="15"/>
      <c r="MZ166" s="15"/>
      <c r="NA166" s="15"/>
      <c r="NB166" s="15"/>
      <c r="NC166" s="15"/>
      <c r="ND166" s="15"/>
      <c r="NE166" s="15"/>
      <c r="NF166" s="15"/>
      <c r="NG166" s="15"/>
      <c r="NH166" s="15"/>
      <c r="NI166" s="15"/>
      <c r="NJ166" s="15"/>
      <c r="NK166" s="15"/>
      <c r="NL166" s="15"/>
      <c r="NM166" s="15"/>
      <c r="NN166" s="15"/>
      <c r="NO166" s="15"/>
      <c r="NP166" s="15"/>
      <c r="NQ166" s="15"/>
      <c r="NR166" s="15"/>
      <c r="NS166" s="15"/>
      <c r="NT166" s="15"/>
      <c r="NU166" s="15"/>
      <c r="NV166" s="15"/>
      <c r="NW166" s="15"/>
      <c r="NX166" s="15"/>
      <c r="NY166" s="15"/>
      <c r="NZ166" s="15"/>
      <c r="OA166" s="15"/>
      <c r="OB166" s="15"/>
      <c r="OC166" s="15"/>
      <c r="OD166" s="15"/>
      <c r="OE166" s="15"/>
      <c r="OF166" s="15"/>
      <c r="OG166" s="15"/>
      <c r="OH166" s="15"/>
      <c r="OI166" s="15"/>
      <c r="OJ166" s="15"/>
      <c r="OK166" s="15"/>
      <c r="OL166" s="15"/>
      <c r="OM166" s="15"/>
      <c r="ON166" s="15"/>
      <c r="OO166" s="15"/>
      <c r="OP166" s="15"/>
      <c r="OQ166" s="15"/>
      <c r="OR166" s="15"/>
      <c r="OS166" s="15"/>
      <c r="OT166" s="15"/>
      <c r="OU166" s="15"/>
      <c r="OV166" s="15"/>
      <c r="OW166" s="15"/>
      <c r="OX166" s="15"/>
      <c r="OY166" s="15"/>
      <c r="OZ166" s="15"/>
      <c r="PA166" s="15"/>
      <c r="PB166" s="15"/>
      <c r="PC166" s="15"/>
      <c r="PD166" s="15"/>
      <c r="PE166" s="15"/>
      <c r="PF166" s="15"/>
      <c r="PG166" s="15"/>
      <c r="PH166" s="15"/>
      <c r="PI166" s="15"/>
      <c r="PJ166" s="15"/>
      <c r="PK166" s="15"/>
      <c r="PL166" s="15"/>
      <c r="PM166" s="15"/>
      <c r="PN166" s="15"/>
      <c r="PO166" s="15"/>
      <c r="PP166" s="15"/>
      <c r="PQ166" s="15"/>
      <c r="PR166" s="15"/>
      <c r="PS166" s="15"/>
      <c r="PT166" s="15"/>
      <c r="PU166" s="15"/>
      <c r="PV166" s="15"/>
      <c r="PW166" s="15"/>
      <c r="PX166" s="15"/>
      <c r="PY166" s="15"/>
      <c r="PZ166" s="15"/>
      <c r="QA166" s="15"/>
      <c r="QB166" s="15"/>
      <c r="QC166" s="15"/>
      <c r="QD166" s="15"/>
      <c r="QE166" s="15"/>
      <c r="QF166" s="15"/>
      <c r="QG166" s="15"/>
      <c r="QH166" s="15"/>
      <c r="QI166" s="15"/>
      <c r="QJ166" s="15"/>
      <c r="QK166" s="15"/>
      <c r="QL166" s="15"/>
      <c r="QM166" s="15"/>
      <c r="QN166" s="15"/>
      <c r="QO166" s="15"/>
      <c r="QP166" s="15"/>
      <c r="QQ166" s="15"/>
      <c r="QR166" s="15"/>
      <c r="QS166" s="15"/>
      <c r="QT166" s="15"/>
      <c r="QU166" s="15"/>
      <c r="QV166" s="15"/>
      <c r="QW166" s="15"/>
      <c r="QX166" s="15"/>
      <c r="QY166" s="15"/>
      <c r="QZ166" s="15"/>
      <c r="RA166" s="15"/>
      <c r="RB166" s="15"/>
      <c r="RC166" s="15"/>
      <c r="RD166" s="15"/>
      <c r="RE166" s="15"/>
      <c r="RF166" s="15"/>
      <c r="RG166" s="15"/>
      <c r="RH166" s="15"/>
      <c r="RI166" s="15"/>
      <c r="RJ166" s="15"/>
      <c r="RK166" s="15"/>
      <c r="RL166" s="15"/>
      <c r="RM166" s="15"/>
      <c r="RN166" s="15"/>
      <c r="RO166" s="15"/>
      <c r="RP166" s="15"/>
      <c r="RQ166" s="15"/>
      <c r="RR166" s="15"/>
      <c r="RS166" s="15"/>
      <c r="RT166" s="15"/>
      <c r="RU166" s="15"/>
      <c r="RV166" s="15"/>
      <c r="RW166" s="15"/>
      <c r="RX166" s="15"/>
      <c r="RY166" s="15"/>
      <c r="RZ166" s="15"/>
      <c r="SA166" s="15"/>
      <c r="SB166" s="15"/>
      <c r="SC166" s="15"/>
      <c r="SD166" s="15"/>
      <c r="SE166" s="15"/>
      <c r="SF166" s="15"/>
      <c r="SG166" s="15"/>
      <c r="SH166" s="15"/>
      <c r="SI166" s="15"/>
      <c r="SJ166" s="15"/>
      <c r="SK166" s="15"/>
      <c r="SL166" s="15"/>
      <c r="SM166" s="15"/>
      <c r="SN166" s="15"/>
      <c r="SO166" s="15"/>
      <c r="SP166" s="15"/>
      <c r="SQ166" s="15"/>
      <c r="SR166" s="15"/>
      <c r="SS166" s="15"/>
      <c r="ST166" s="15"/>
      <c r="SU166" s="15"/>
      <c r="SV166" s="15"/>
      <c r="SW166" s="15"/>
      <c r="SX166" s="15"/>
      <c r="SY166" s="15"/>
      <c r="SZ166" s="15"/>
      <c r="TA166" s="15"/>
      <c r="TB166" s="15"/>
      <c r="TC166" s="15"/>
      <c r="TD166" s="15"/>
      <c r="TE166" s="15"/>
      <c r="TF166" s="15"/>
      <c r="TG166" s="15"/>
      <c r="TH166" s="15"/>
      <c r="TI166" s="15"/>
      <c r="TJ166" s="15"/>
      <c r="TK166" s="15"/>
      <c r="TL166" s="15"/>
      <c r="TM166" s="15"/>
      <c r="TN166" s="15"/>
      <c r="TO166" s="15"/>
      <c r="TP166" s="15"/>
      <c r="TQ166" s="15"/>
      <c r="TR166" s="15"/>
      <c r="TS166" s="15"/>
      <c r="TT166" s="15"/>
      <c r="TU166" s="15"/>
      <c r="TV166" s="15"/>
      <c r="TW166" s="15"/>
      <c r="TX166" s="15"/>
      <c r="TY166" s="15"/>
      <c r="TZ166" s="15"/>
      <c r="UA166" s="15"/>
      <c r="UB166" s="15"/>
      <c r="UC166" s="15"/>
      <c r="UD166" s="15"/>
      <c r="UE166" s="15"/>
      <c r="UF166" s="15"/>
      <c r="UG166" s="15"/>
      <c r="UH166" s="15"/>
      <c r="UI166" s="15"/>
      <c r="UJ166" s="15"/>
      <c r="UK166" s="15"/>
      <c r="UL166" s="15"/>
      <c r="UM166" s="15"/>
      <c r="UN166" s="15"/>
      <c r="UO166" s="15"/>
      <c r="UP166" s="15"/>
      <c r="UQ166" s="15"/>
      <c r="UR166" s="15"/>
      <c r="US166" s="15"/>
      <c r="UT166" s="15"/>
      <c r="UU166" s="15"/>
      <c r="UV166" s="15"/>
      <c r="UW166" s="15"/>
      <c r="UX166" s="15"/>
      <c r="UY166" s="15"/>
      <c r="UZ166" s="15"/>
      <c r="VA166" s="15"/>
      <c r="VB166" s="15"/>
      <c r="VC166" s="15"/>
      <c r="VD166" s="15"/>
      <c r="VE166" s="15"/>
      <c r="VF166" s="15"/>
      <c r="VG166" s="15"/>
      <c r="VH166" s="15"/>
      <c r="VI166" s="15"/>
      <c r="VJ166" s="15"/>
      <c r="VK166" s="15"/>
      <c r="VL166" s="15"/>
      <c r="VM166" s="15"/>
      <c r="VN166" s="15"/>
      <c r="VO166" s="15"/>
      <c r="VP166" s="15"/>
      <c r="VQ166" s="15"/>
      <c r="VR166" s="15"/>
      <c r="VS166" s="15"/>
      <c r="VT166" s="15"/>
      <c r="VU166" s="15"/>
      <c r="VV166" s="15"/>
      <c r="VW166" s="15"/>
      <c r="VX166" s="15"/>
      <c r="VY166" s="15"/>
      <c r="VZ166" s="15"/>
      <c r="WA166" s="15"/>
      <c r="WB166" s="15"/>
      <c r="WC166" s="15"/>
      <c r="WD166" s="15"/>
      <c r="WE166" s="15"/>
      <c r="WF166" s="15"/>
      <c r="WG166" s="15"/>
      <c r="WH166" s="15"/>
      <c r="WI166" s="15"/>
      <c r="WJ166" s="15"/>
      <c r="WK166" s="15"/>
      <c r="WL166" s="15"/>
      <c r="WM166" s="15"/>
      <c r="WN166" s="15"/>
      <c r="WO166" s="15"/>
      <c r="WP166" s="15"/>
      <c r="WQ166" s="15"/>
      <c r="WR166" s="15"/>
      <c r="WS166" s="15"/>
      <c r="WT166" s="15"/>
      <c r="WU166" s="15"/>
      <c r="WV166" s="15"/>
      <c r="WW166" s="15"/>
      <c r="WX166" s="15"/>
      <c r="WY166" s="15"/>
      <c r="WZ166" s="15"/>
      <c r="XA166" s="15"/>
      <c r="XB166" s="15"/>
      <c r="XC166" s="15"/>
      <c r="XD166" s="15"/>
      <c r="XE166" s="15"/>
      <c r="XF166" s="15"/>
      <c r="XG166" s="15"/>
      <c r="XH166" s="15"/>
      <c r="XI166" s="15"/>
      <c r="XJ166" s="15"/>
      <c r="XK166" s="15"/>
      <c r="XL166" s="15"/>
      <c r="XM166" s="15"/>
      <c r="XN166" s="15"/>
      <c r="XO166" s="15"/>
      <c r="XP166" s="15"/>
      <c r="XQ166" s="15"/>
      <c r="XR166" s="15"/>
      <c r="XS166" s="15"/>
      <c r="XT166" s="15"/>
      <c r="XU166" s="15"/>
      <c r="XV166" s="15"/>
      <c r="XW166" s="15"/>
      <c r="XX166" s="15"/>
      <c r="XY166" s="15"/>
      <c r="XZ166" s="15"/>
      <c r="YA166" s="15"/>
      <c r="YB166" s="15"/>
      <c r="YC166" s="15"/>
      <c r="YD166" s="15"/>
      <c r="YE166" s="15"/>
      <c r="YF166" s="15"/>
      <c r="YG166" s="15"/>
      <c r="YH166" s="15"/>
      <c r="YI166" s="15"/>
      <c r="YJ166" s="15"/>
      <c r="YK166" s="15"/>
      <c r="YL166" s="15"/>
      <c r="YM166" s="15"/>
      <c r="YN166" s="15"/>
      <c r="YO166" s="15"/>
      <c r="YP166" s="15"/>
      <c r="YQ166" s="15"/>
      <c r="YR166" s="15"/>
      <c r="YS166" s="15"/>
      <c r="YT166" s="15"/>
      <c r="YU166" s="15"/>
      <c r="YV166" s="15"/>
      <c r="YW166" s="15"/>
      <c r="YX166" s="15"/>
      <c r="YY166" s="15"/>
      <c r="YZ166" s="15"/>
      <c r="ZA166" s="15"/>
      <c r="ZB166" s="15"/>
      <c r="ZC166" s="15"/>
      <c r="ZD166" s="15"/>
      <c r="ZE166" s="15"/>
      <c r="ZF166" s="15"/>
      <c r="ZG166" s="15"/>
      <c r="ZH166" s="15"/>
      <c r="ZI166" s="15"/>
      <c r="ZJ166" s="15"/>
      <c r="ZK166" s="15"/>
      <c r="ZL166" s="15"/>
      <c r="ZM166" s="15"/>
      <c r="ZN166" s="15"/>
      <c r="ZO166" s="15"/>
      <c r="ZP166" s="15"/>
      <c r="ZQ166" s="15"/>
      <c r="ZR166" s="15"/>
      <c r="ZS166" s="15"/>
      <c r="ZT166" s="15"/>
      <c r="ZU166" s="15"/>
      <c r="ZV166" s="15"/>
      <c r="ZW166" s="15"/>
      <c r="ZX166" s="15"/>
      <c r="ZY166" s="15"/>
      <c r="ZZ166" s="15"/>
      <c r="AAA166" s="15"/>
      <c r="AAB166" s="15"/>
      <c r="AAC166" s="15"/>
      <c r="AAD166" s="15"/>
      <c r="AAE166" s="15"/>
      <c r="AAF166" s="15"/>
      <c r="AAG166" s="15"/>
      <c r="AAH166" s="15"/>
      <c r="AAI166" s="15"/>
      <c r="AAJ166" s="15"/>
      <c r="AAK166" s="15"/>
      <c r="AAL166" s="15"/>
      <c r="AAM166" s="15"/>
      <c r="AAN166" s="15"/>
      <c r="AAO166" s="15"/>
      <c r="AAP166" s="15"/>
      <c r="AAQ166" s="15"/>
      <c r="AAR166" s="15"/>
      <c r="AAS166" s="15"/>
      <c r="AAT166" s="15"/>
      <c r="AAU166" s="15"/>
      <c r="AAV166" s="15"/>
      <c r="AAW166" s="15"/>
      <c r="AAX166" s="15"/>
      <c r="AAY166" s="15"/>
      <c r="AAZ166" s="15"/>
      <c r="ABA166" s="15"/>
      <c r="ABB166" s="15"/>
      <c r="ABC166" s="15"/>
      <c r="ABD166" s="15"/>
      <c r="ABE166" s="15"/>
      <c r="ABF166" s="15"/>
      <c r="ABG166" s="15"/>
      <c r="ABH166" s="15"/>
      <c r="ABI166" s="15"/>
      <c r="ABJ166" s="15"/>
      <c r="ABK166" s="15"/>
      <c r="ABL166" s="15"/>
      <c r="ABM166" s="15"/>
      <c r="ABN166" s="15"/>
      <c r="ABO166" s="15"/>
      <c r="ABP166" s="15"/>
      <c r="ABQ166" s="15"/>
      <c r="ABR166" s="15"/>
      <c r="ABS166" s="15"/>
      <c r="ABT166" s="15"/>
      <c r="ABU166" s="15"/>
      <c r="ABV166" s="15"/>
      <c r="ABW166" s="15"/>
      <c r="ABX166" s="15"/>
      <c r="ABY166" s="15"/>
      <c r="ABZ166" s="15"/>
      <c r="ACA166" s="15"/>
      <c r="ACB166" s="15"/>
      <c r="ACC166" s="15"/>
      <c r="ACD166" s="15"/>
      <c r="ACE166" s="15"/>
      <c r="ACF166" s="15"/>
      <c r="ACG166" s="15"/>
      <c r="ACH166" s="15"/>
      <c r="ACI166" s="15"/>
      <c r="ACJ166" s="15"/>
      <c r="ACK166" s="15"/>
      <c r="ACL166" s="15"/>
      <c r="ACM166" s="15"/>
      <c r="ACN166" s="15"/>
    </row>
    <row r="167" spans="1:768" x14ac:dyDescent="0.2">
      <c r="A167" s="21" t="s">
        <v>2030</v>
      </c>
      <c r="B167" s="425" t="str">
        <f>LEFT(A167,3)</f>
        <v>398</v>
      </c>
      <c r="C167" s="22"/>
      <c r="D167" s="22"/>
      <c r="E167" s="42">
        <f>SUM(E166:E166)</f>
        <v>-123013.83999999998</v>
      </c>
      <c r="F167" s="42">
        <f t="shared" ref="F167:J167" si="48">SUM(F166:F166)</f>
        <v>0</v>
      </c>
      <c r="G167" s="42">
        <f t="shared" si="48"/>
        <v>-123013.83999999998</v>
      </c>
      <c r="H167" s="42"/>
      <c r="I167" s="42"/>
      <c r="J167" s="42">
        <f t="shared" si="48"/>
        <v>-4921</v>
      </c>
      <c r="K167" s="182"/>
    </row>
    <row r="168" spans="1:768" s="22" customFormat="1" x14ac:dyDescent="0.2">
      <c r="A168" s="21"/>
      <c r="B168" s="425"/>
      <c r="E168" s="42">
        <f>SUM(E167,E165,E157,E155,E140,E129,E118,E109,E102,E92,E85,E73,E53,E50,E42,E9,E146,E120,E7,E122,E11)</f>
        <v>25629144.890000004</v>
      </c>
      <c r="F168" s="42">
        <f t="shared" ref="F168:J168" si="49">SUM(F167,F165,F157,F155,F140,F129,F118,F109,F102,F92,F85,F73,F53,F50,F42,F9,F146,F120,F7,F122,F11)</f>
        <v>512931.19999999995</v>
      </c>
      <c r="G168" s="42">
        <f t="shared" si="49"/>
        <v>25116213.690000001</v>
      </c>
      <c r="H168" s="42"/>
      <c r="I168" s="42"/>
      <c r="J168" s="42">
        <f t="shared" si="49"/>
        <v>1064121</v>
      </c>
      <c r="K168" s="182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15"/>
      <c r="FU168" s="15"/>
      <c r="FV168" s="15"/>
      <c r="FW168" s="15"/>
      <c r="FX168" s="15"/>
      <c r="FY168" s="15"/>
      <c r="FZ168" s="15"/>
      <c r="GA168" s="15"/>
      <c r="GB168" s="15"/>
      <c r="GC168" s="15"/>
      <c r="GD168" s="15"/>
      <c r="GE168" s="15"/>
      <c r="GF168" s="15"/>
      <c r="GG168" s="15"/>
      <c r="GH168" s="15"/>
      <c r="GI168" s="15"/>
      <c r="GJ168" s="15"/>
      <c r="GK168" s="15"/>
      <c r="GL168" s="15"/>
      <c r="GM168" s="15"/>
      <c r="GN168" s="15"/>
      <c r="GO168" s="15"/>
      <c r="GP168" s="15"/>
      <c r="GQ168" s="15"/>
      <c r="GR168" s="15"/>
      <c r="GS168" s="15"/>
      <c r="GT168" s="15"/>
      <c r="GU168" s="15"/>
      <c r="GV168" s="15"/>
      <c r="GW168" s="15"/>
      <c r="GX168" s="15"/>
      <c r="GY168" s="15"/>
      <c r="GZ168" s="15"/>
      <c r="HA168" s="15"/>
      <c r="HB168" s="15"/>
      <c r="HC168" s="15"/>
      <c r="HD168" s="15"/>
      <c r="HE168" s="15"/>
      <c r="HF168" s="15"/>
      <c r="HG168" s="15"/>
      <c r="HH168" s="15"/>
      <c r="HI168" s="15"/>
      <c r="HJ168" s="15"/>
      <c r="HK168" s="15"/>
      <c r="HL168" s="15"/>
      <c r="HM168" s="15"/>
      <c r="HN168" s="15"/>
      <c r="HO168" s="15"/>
      <c r="HP168" s="15"/>
      <c r="HQ168" s="15"/>
      <c r="HR168" s="15"/>
      <c r="HS168" s="15"/>
      <c r="HT168" s="15"/>
      <c r="HU168" s="15"/>
      <c r="HV168" s="15"/>
      <c r="HW168" s="15"/>
      <c r="HX168" s="15"/>
      <c r="HY168" s="15"/>
      <c r="HZ168" s="15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5"/>
      <c r="IO168" s="15"/>
      <c r="IP168" s="15"/>
      <c r="IQ168" s="15"/>
      <c r="IR168" s="15"/>
      <c r="IS168" s="15"/>
      <c r="IT168" s="15"/>
      <c r="IU168" s="15"/>
      <c r="IV168" s="15"/>
      <c r="IW168" s="15"/>
      <c r="IX168" s="15"/>
      <c r="IY168" s="15"/>
      <c r="IZ168" s="15"/>
      <c r="JA168" s="15"/>
      <c r="JB168" s="15"/>
      <c r="JC168" s="15"/>
      <c r="JD168" s="15"/>
      <c r="JE168" s="15"/>
      <c r="JF168" s="15"/>
      <c r="JG168" s="15"/>
      <c r="JH168" s="15"/>
      <c r="JI168" s="15"/>
      <c r="JJ168" s="15"/>
      <c r="JK168" s="15"/>
      <c r="JL168" s="15"/>
      <c r="JM168" s="15"/>
      <c r="JN168" s="15"/>
      <c r="JO168" s="15"/>
      <c r="JP168" s="15"/>
      <c r="JQ168" s="15"/>
      <c r="JR168" s="15"/>
      <c r="JS168" s="15"/>
      <c r="JT168" s="15"/>
      <c r="JU168" s="15"/>
      <c r="JV168" s="15"/>
      <c r="JW168" s="15"/>
      <c r="JX168" s="15"/>
      <c r="JY168" s="15"/>
      <c r="JZ168" s="15"/>
      <c r="KA168" s="15"/>
      <c r="KB168" s="15"/>
      <c r="KC168" s="15"/>
      <c r="KD168" s="15"/>
      <c r="KE168" s="15"/>
      <c r="KF168" s="15"/>
      <c r="KG168" s="15"/>
      <c r="KH168" s="15"/>
      <c r="KI168" s="15"/>
      <c r="KJ168" s="15"/>
      <c r="KK168" s="15"/>
      <c r="KL168" s="15"/>
      <c r="KM168" s="15"/>
      <c r="KN168" s="15"/>
      <c r="KO168" s="15"/>
      <c r="KP168" s="15"/>
      <c r="KQ168" s="15"/>
      <c r="KR168" s="15"/>
      <c r="KS168" s="15"/>
      <c r="KT168" s="15"/>
      <c r="KU168" s="15"/>
      <c r="KV168" s="15"/>
      <c r="KW168" s="15"/>
      <c r="KX168" s="15"/>
      <c r="KY168" s="15"/>
      <c r="KZ168" s="15"/>
      <c r="LA168" s="15"/>
      <c r="LB168" s="15"/>
      <c r="LC168" s="15"/>
      <c r="LD168" s="15"/>
      <c r="LE168" s="15"/>
      <c r="LF168" s="15"/>
      <c r="LG168" s="15"/>
      <c r="LH168" s="15"/>
      <c r="LI168" s="15"/>
      <c r="LJ168" s="15"/>
      <c r="LK168" s="15"/>
      <c r="LL168" s="15"/>
      <c r="LM168" s="15"/>
      <c r="LN168" s="15"/>
      <c r="LO168" s="15"/>
      <c r="LP168" s="15"/>
      <c r="LQ168" s="15"/>
      <c r="LR168" s="15"/>
      <c r="LS168" s="15"/>
      <c r="LT168" s="15"/>
      <c r="LU168" s="15"/>
      <c r="LV168" s="15"/>
      <c r="LW168" s="15"/>
      <c r="LX168" s="15"/>
      <c r="LY168" s="15"/>
      <c r="LZ168" s="15"/>
      <c r="MA168" s="15"/>
      <c r="MB168" s="15"/>
      <c r="MC168" s="15"/>
      <c r="MD168" s="15"/>
      <c r="ME168" s="15"/>
      <c r="MF168" s="15"/>
      <c r="MG168" s="15"/>
      <c r="MH168" s="15"/>
      <c r="MI168" s="15"/>
      <c r="MJ168" s="15"/>
      <c r="MK168" s="15"/>
      <c r="ML168" s="15"/>
      <c r="MM168" s="15"/>
      <c r="MN168" s="15"/>
      <c r="MO168" s="15"/>
      <c r="MP168" s="15"/>
      <c r="MQ168" s="15"/>
      <c r="MR168" s="15"/>
      <c r="MS168" s="15"/>
      <c r="MT168" s="15"/>
      <c r="MU168" s="15"/>
      <c r="MV168" s="15"/>
      <c r="MW168" s="15"/>
      <c r="MX168" s="15"/>
      <c r="MY168" s="15"/>
      <c r="MZ168" s="15"/>
      <c r="NA168" s="15"/>
      <c r="NB168" s="15"/>
      <c r="NC168" s="15"/>
      <c r="ND168" s="15"/>
      <c r="NE168" s="15"/>
      <c r="NF168" s="15"/>
      <c r="NG168" s="15"/>
      <c r="NH168" s="15"/>
      <c r="NI168" s="15"/>
      <c r="NJ168" s="15"/>
      <c r="NK168" s="15"/>
      <c r="NL168" s="15"/>
      <c r="NM168" s="15"/>
      <c r="NN168" s="15"/>
      <c r="NO168" s="15"/>
      <c r="NP168" s="15"/>
      <c r="NQ168" s="15"/>
      <c r="NR168" s="15"/>
      <c r="NS168" s="15"/>
      <c r="NT168" s="15"/>
      <c r="NU168" s="15"/>
      <c r="NV168" s="15"/>
      <c r="NW168" s="15"/>
      <c r="NX168" s="15"/>
      <c r="NY168" s="15"/>
      <c r="NZ168" s="15"/>
      <c r="OA168" s="15"/>
      <c r="OB168" s="15"/>
      <c r="OC168" s="15"/>
      <c r="OD168" s="15"/>
      <c r="OE168" s="15"/>
      <c r="OF168" s="15"/>
      <c r="OG168" s="15"/>
      <c r="OH168" s="15"/>
      <c r="OI168" s="15"/>
      <c r="OJ168" s="15"/>
      <c r="OK168" s="15"/>
      <c r="OL168" s="15"/>
      <c r="OM168" s="15"/>
      <c r="ON168" s="15"/>
      <c r="OO168" s="15"/>
      <c r="OP168" s="15"/>
      <c r="OQ168" s="15"/>
      <c r="OR168" s="15"/>
      <c r="OS168" s="15"/>
      <c r="OT168" s="15"/>
      <c r="OU168" s="15"/>
      <c r="OV168" s="15"/>
      <c r="OW168" s="15"/>
      <c r="OX168" s="15"/>
      <c r="OY168" s="15"/>
      <c r="OZ168" s="15"/>
      <c r="PA168" s="15"/>
      <c r="PB168" s="15"/>
      <c r="PC168" s="15"/>
      <c r="PD168" s="15"/>
      <c r="PE168" s="15"/>
      <c r="PF168" s="15"/>
      <c r="PG168" s="15"/>
      <c r="PH168" s="15"/>
      <c r="PI168" s="15"/>
      <c r="PJ168" s="15"/>
      <c r="PK168" s="15"/>
      <c r="PL168" s="15"/>
      <c r="PM168" s="15"/>
      <c r="PN168" s="15"/>
      <c r="PO168" s="15"/>
      <c r="PP168" s="15"/>
      <c r="PQ168" s="15"/>
      <c r="PR168" s="15"/>
      <c r="PS168" s="15"/>
      <c r="PT168" s="15"/>
      <c r="PU168" s="15"/>
      <c r="PV168" s="15"/>
      <c r="PW168" s="15"/>
      <c r="PX168" s="15"/>
      <c r="PY168" s="15"/>
      <c r="PZ168" s="15"/>
      <c r="QA168" s="15"/>
      <c r="QB168" s="15"/>
      <c r="QC168" s="15"/>
      <c r="QD168" s="15"/>
      <c r="QE168" s="15"/>
      <c r="QF168" s="15"/>
      <c r="QG168" s="15"/>
      <c r="QH168" s="15"/>
      <c r="QI168" s="15"/>
      <c r="QJ168" s="15"/>
      <c r="QK168" s="15"/>
      <c r="QL168" s="15"/>
      <c r="QM168" s="15"/>
      <c r="QN168" s="15"/>
      <c r="QO168" s="15"/>
      <c r="QP168" s="15"/>
      <c r="QQ168" s="15"/>
      <c r="QR168" s="15"/>
      <c r="QS168" s="15"/>
      <c r="QT168" s="15"/>
      <c r="QU168" s="15"/>
      <c r="QV168" s="15"/>
      <c r="QW168" s="15"/>
      <c r="QX168" s="15"/>
      <c r="QY168" s="15"/>
      <c r="QZ168" s="15"/>
      <c r="RA168" s="15"/>
      <c r="RB168" s="15"/>
      <c r="RC168" s="15"/>
      <c r="RD168" s="15"/>
      <c r="RE168" s="15"/>
      <c r="RF168" s="15"/>
      <c r="RG168" s="15"/>
      <c r="RH168" s="15"/>
      <c r="RI168" s="15"/>
      <c r="RJ168" s="15"/>
      <c r="RK168" s="15"/>
      <c r="RL168" s="15"/>
      <c r="RM168" s="15"/>
      <c r="RN168" s="15"/>
      <c r="RO168" s="15"/>
      <c r="RP168" s="15"/>
      <c r="RQ168" s="15"/>
      <c r="RR168" s="15"/>
      <c r="RS168" s="15"/>
      <c r="RT168" s="15"/>
      <c r="RU168" s="15"/>
      <c r="RV168" s="15"/>
      <c r="RW168" s="15"/>
      <c r="RX168" s="15"/>
      <c r="RY168" s="15"/>
      <c r="RZ168" s="15"/>
      <c r="SA168" s="15"/>
      <c r="SB168" s="15"/>
      <c r="SC168" s="15"/>
      <c r="SD168" s="15"/>
      <c r="SE168" s="15"/>
      <c r="SF168" s="15"/>
      <c r="SG168" s="15"/>
      <c r="SH168" s="15"/>
      <c r="SI168" s="15"/>
      <c r="SJ168" s="15"/>
      <c r="SK168" s="15"/>
      <c r="SL168" s="15"/>
      <c r="SM168" s="15"/>
      <c r="SN168" s="15"/>
      <c r="SO168" s="15"/>
      <c r="SP168" s="15"/>
      <c r="SQ168" s="15"/>
      <c r="SR168" s="15"/>
      <c r="SS168" s="15"/>
      <c r="ST168" s="15"/>
      <c r="SU168" s="15"/>
      <c r="SV168" s="15"/>
      <c r="SW168" s="15"/>
      <c r="SX168" s="15"/>
      <c r="SY168" s="15"/>
      <c r="SZ168" s="15"/>
      <c r="TA168" s="15"/>
      <c r="TB168" s="15"/>
      <c r="TC168" s="15"/>
      <c r="TD168" s="15"/>
      <c r="TE168" s="15"/>
      <c r="TF168" s="15"/>
      <c r="TG168" s="15"/>
      <c r="TH168" s="15"/>
      <c r="TI168" s="15"/>
      <c r="TJ168" s="15"/>
      <c r="TK168" s="15"/>
      <c r="TL168" s="15"/>
      <c r="TM168" s="15"/>
      <c r="TN168" s="15"/>
      <c r="TO168" s="15"/>
      <c r="TP168" s="15"/>
      <c r="TQ168" s="15"/>
      <c r="TR168" s="15"/>
      <c r="TS168" s="15"/>
      <c r="TT168" s="15"/>
      <c r="TU168" s="15"/>
      <c r="TV168" s="15"/>
      <c r="TW168" s="15"/>
      <c r="TX168" s="15"/>
      <c r="TY168" s="15"/>
      <c r="TZ168" s="15"/>
      <c r="UA168" s="15"/>
      <c r="UB168" s="15"/>
      <c r="UC168" s="15"/>
      <c r="UD168" s="15"/>
      <c r="UE168" s="15"/>
      <c r="UF168" s="15"/>
      <c r="UG168" s="15"/>
      <c r="UH168" s="15"/>
      <c r="UI168" s="15"/>
      <c r="UJ168" s="15"/>
      <c r="UK168" s="15"/>
      <c r="UL168" s="15"/>
      <c r="UM168" s="15"/>
      <c r="UN168" s="15"/>
      <c r="UO168" s="15"/>
      <c r="UP168" s="15"/>
      <c r="UQ168" s="15"/>
      <c r="UR168" s="15"/>
      <c r="US168" s="15"/>
      <c r="UT168" s="15"/>
      <c r="UU168" s="15"/>
      <c r="UV168" s="15"/>
      <c r="UW168" s="15"/>
      <c r="UX168" s="15"/>
      <c r="UY168" s="15"/>
      <c r="UZ168" s="15"/>
      <c r="VA168" s="15"/>
      <c r="VB168" s="15"/>
      <c r="VC168" s="15"/>
      <c r="VD168" s="15"/>
      <c r="VE168" s="15"/>
      <c r="VF168" s="15"/>
      <c r="VG168" s="15"/>
      <c r="VH168" s="15"/>
      <c r="VI168" s="15"/>
      <c r="VJ168" s="15"/>
      <c r="VK168" s="15"/>
      <c r="VL168" s="15"/>
      <c r="VM168" s="15"/>
      <c r="VN168" s="15"/>
      <c r="VO168" s="15"/>
      <c r="VP168" s="15"/>
      <c r="VQ168" s="15"/>
      <c r="VR168" s="15"/>
      <c r="VS168" s="15"/>
      <c r="VT168" s="15"/>
      <c r="VU168" s="15"/>
      <c r="VV168" s="15"/>
      <c r="VW168" s="15"/>
      <c r="VX168" s="15"/>
      <c r="VY168" s="15"/>
      <c r="VZ168" s="15"/>
      <c r="WA168" s="15"/>
      <c r="WB168" s="15"/>
      <c r="WC168" s="15"/>
      <c r="WD168" s="15"/>
      <c r="WE168" s="15"/>
      <c r="WF168" s="15"/>
      <c r="WG168" s="15"/>
      <c r="WH168" s="15"/>
      <c r="WI168" s="15"/>
      <c r="WJ168" s="15"/>
      <c r="WK168" s="15"/>
      <c r="WL168" s="15"/>
      <c r="WM168" s="15"/>
      <c r="WN168" s="15"/>
      <c r="WO168" s="15"/>
      <c r="WP168" s="15"/>
      <c r="WQ168" s="15"/>
      <c r="WR168" s="15"/>
      <c r="WS168" s="15"/>
      <c r="WT168" s="15"/>
      <c r="WU168" s="15"/>
      <c r="WV168" s="15"/>
      <c r="WW168" s="15"/>
      <c r="WX168" s="15"/>
      <c r="WY168" s="15"/>
      <c r="WZ168" s="15"/>
      <c r="XA168" s="15"/>
      <c r="XB168" s="15"/>
      <c r="XC168" s="15"/>
      <c r="XD168" s="15"/>
      <c r="XE168" s="15"/>
      <c r="XF168" s="15"/>
      <c r="XG168" s="15"/>
      <c r="XH168" s="15"/>
      <c r="XI168" s="15"/>
      <c r="XJ168" s="15"/>
      <c r="XK168" s="15"/>
      <c r="XL168" s="15"/>
      <c r="XM168" s="15"/>
      <c r="XN168" s="15"/>
      <c r="XO168" s="15"/>
      <c r="XP168" s="15"/>
      <c r="XQ168" s="15"/>
      <c r="XR168" s="15"/>
      <c r="XS168" s="15"/>
      <c r="XT168" s="15"/>
      <c r="XU168" s="15"/>
      <c r="XV168" s="15"/>
      <c r="XW168" s="15"/>
      <c r="XX168" s="15"/>
      <c r="XY168" s="15"/>
      <c r="XZ168" s="15"/>
      <c r="YA168" s="15"/>
      <c r="YB168" s="15"/>
      <c r="YC168" s="15"/>
      <c r="YD168" s="15"/>
      <c r="YE168" s="15"/>
      <c r="YF168" s="15"/>
      <c r="YG168" s="15"/>
      <c r="YH168" s="15"/>
      <c r="YI168" s="15"/>
      <c r="YJ168" s="15"/>
      <c r="YK168" s="15"/>
      <c r="YL168" s="15"/>
      <c r="YM168" s="15"/>
      <c r="YN168" s="15"/>
      <c r="YO168" s="15"/>
      <c r="YP168" s="15"/>
      <c r="YQ168" s="15"/>
      <c r="YR168" s="15"/>
      <c r="YS168" s="15"/>
      <c r="YT168" s="15"/>
      <c r="YU168" s="15"/>
      <c r="YV168" s="15"/>
      <c r="YW168" s="15"/>
      <c r="YX168" s="15"/>
      <c r="YY168" s="15"/>
      <c r="YZ168" s="15"/>
      <c r="ZA168" s="15"/>
      <c r="ZB168" s="15"/>
      <c r="ZC168" s="15"/>
      <c r="ZD168" s="15"/>
      <c r="ZE168" s="15"/>
      <c r="ZF168" s="15"/>
      <c r="ZG168" s="15"/>
      <c r="ZH168" s="15"/>
      <c r="ZI168" s="15"/>
      <c r="ZJ168" s="15"/>
      <c r="ZK168" s="15"/>
      <c r="ZL168" s="15"/>
      <c r="ZM168" s="15"/>
      <c r="ZN168" s="15"/>
      <c r="ZO168" s="15"/>
      <c r="ZP168" s="15"/>
      <c r="ZQ168" s="15"/>
      <c r="ZR168" s="15"/>
      <c r="ZS168" s="15"/>
      <c r="ZT168" s="15"/>
      <c r="ZU168" s="15"/>
      <c r="ZV168" s="15"/>
      <c r="ZW168" s="15"/>
      <c r="ZX168" s="15"/>
      <c r="ZY168" s="15"/>
      <c r="ZZ168" s="15"/>
      <c r="AAA168" s="15"/>
      <c r="AAB168" s="15"/>
      <c r="AAC168" s="15"/>
      <c r="AAD168" s="15"/>
      <c r="AAE168" s="15"/>
      <c r="AAF168" s="15"/>
      <c r="AAG168" s="15"/>
      <c r="AAH168" s="15"/>
      <c r="AAI168" s="15"/>
      <c r="AAJ168" s="15"/>
      <c r="AAK168" s="15"/>
      <c r="AAL168" s="15"/>
      <c r="AAM168" s="15"/>
      <c r="AAN168" s="15"/>
      <c r="AAO168" s="15"/>
      <c r="AAP168" s="15"/>
      <c r="AAQ168" s="15"/>
      <c r="AAR168" s="15"/>
      <c r="AAS168" s="15"/>
      <c r="AAT168" s="15"/>
      <c r="AAU168" s="15"/>
      <c r="AAV168" s="15"/>
      <c r="AAW168" s="15"/>
      <c r="AAX168" s="15"/>
      <c r="AAY168" s="15"/>
      <c r="AAZ168" s="15"/>
      <c r="ABA168" s="15"/>
      <c r="ABB168" s="15"/>
      <c r="ABC168" s="15"/>
      <c r="ABD168" s="15"/>
      <c r="ABE168" s="15"/>
      <c r="ABF168" s="15"/>
      <c r="ABG168" s="15"/>
      <c r="ABH168" s="15"/>
      <c r="ABI168" s="15"/>
      <c r="ABJ168" s="15"/>
      <c r="ABK168" s="15"/>
      <c r="ABL168" s="15"/>
      <c r="ABM168" s="15"/>
      <c r="ABN168" s="15"/>
      <c r="ABO168" s="15"/>
      <c r="ABP168" s="15"/>
      <c r="ABQ168" s="15"/>
      <c r="ABR168" s="15"/>
      <c r="ABS168" s="15"/>
      <c r="ABT168" s="15"/>
      <c r="ABU168" s="15"/>
      <c r="ABV168" s="15"/>
      <c r="ABW168" s="15"/>
      <c r="ABX168" s="15"/>
      <c r="ABY168" s="15"/>
      <c r="ABZ168" s="15"/>
      <c r="ACA168" s="15"/>
      <c r="ACB168" s="15"/>
      <c r="ACC168" s="15"/>
      <c r="ACD168" s="15"/>
      <c r="ACE168" s="15"/>
      <c r="ACF168" s="15"/>
      <c r="ACG168" s="15"/>
      <c r="ACH168" s="15"/>
      <c r="ACI168" s="15"/>
      <c r="ACJ168" s="15"/>
      <c r="ACK168" s="15"/>
      <c r="ACL168" s="15"/>
      <c r="ACM168" s="15"/>
      <c r="ACN168" s="15"/>
    </row>
    <row r="169" spans="1:768" x14ac:dyDescent="0.2">
      <c r="E169" s="47" t="s">
        <v>480</v>
      </c>
      <c r="F169" s="47" t="s">
        <v>481</v>
      </c>
      <c r="G169" s="47"/>
    </row>
    <row r="170" spans="1:768" x14ac:dyDescent="0.2">
      <c r="E170" s="65"/>
      <c r="F170" s="65"/>
      <c r="G170" s="65"/>
      <c r="J170" s="43"/>
    </row>
    <row r="171" spans="1:768" x14ac:dyDescent="0.2">
      <c r="A171" s="66" t="s">
        <v>376</v>
      </c>
      <c r="B171" s="426"/>
      <c r="E171" s="43">
        <f>'3. 2024_2025 Adds PIVOT'!K162</f>
        <v>25629145</v>
      </c>
      <c r="F171" s="43">
        <f>ROUND('7. Delayed Unitization'!G29,0)</f>
        <v>512931</v>
      </c>
      <c r="G171" s="43">
        <f>E168-F168</f>
        <v>25116213.690000005</v>
      </c>
      <c r="J171" s="43"/>
    </row>
    <row r="172" spans="1:768" x14ac:dyDescent="0.2">
      <c r="E172" s="43"/>
      <c r="F172" s="43"/>
      <c r="G172" s="43"/>
      <c r="J172" s="43"/>
    </row>
    <row r="173" spans="1:768" x14ac:dyDescent="0.2">
      <c r="A173" s="67" t="s">
        <v>375</v>
      </c>
      <c r="E173" s="43">
        <f>E168-E171</f>
        <v>-0.10999999567866325</v>
      </c>
      <c r="F173" s="43">
        <f>F168-F171</f>
        <v>0.19999999995343387</v>
      </c>
      <c r="G173" s="43">
        <f>G168-G171</f>
        <v>0</v>
      </c>
      <c r="J173" s="43"/>
    </row>
    <row r="174" spans="1:768" x14ac:dyDescent="0.2">
      <c r="E174" s="43"/>
      <c r="F174" s="43"/>
      <c r="G174" s="43"/>
      <c r="J174" s="43"/>
    </row>
    <row r="175" spans="1:768" x14ac:dyDescent="0.2">
      <c r="E175" s="351"/>
      <c r="F175" s="43"/>
      <c r="G175" s="43"/>
      <c r="J175" s="43"/>
    </row>
    <row r="176" spans="1:768" x14ac:dyDescent="0.2">
      <c r="E176" s="43"/>
      <c r="F176" s="43"/>
      <c r="G176" s="43"/>
      <c r="J176" s="43"/>
    </row>
    <row r="177" spans="5:10" x14ac:dyDescent="0.2">
      <c r="E177" s="43"/>
      <c r="F177" s="43"/>
      <c r="G177" s="43"/>
      <c r="J177" s="43"/>
    </row>
    <row r="178" spans="5:10" x14ac:dyDescent="0.2">
      <c r="E178" s="43"/>
      <c r="F178" s="43"/>
      <c r="G178" s="43"/>
      <c r="J178" s="43"/>
    </row>
  </sheetData>
  <autoFilter ref="A4:ADH169" xr:uid="{00000000-0009-0000-0000-000002000000}"/>
  <mergeCells count="2">
    <mergeCell ref="A3:C3"/>
    <mergeCell ref="E3:G3"/>
  </mergeCells>
  <phoneticPr fontId="45" type="noConversion"/>
  <pageMargins left="0.7" right="0.7" top="0.75" bottom="0.75" header="0.3" footer="0.3"/>
  <pageSetup scale="46" fitToHeight="0" orientation="landscape" r:id="rId1"/>
  <headerFooter scaleWithDoc="0">
    <oddFooter>&amp;L&amp;"Arial,Regular"&amp;10&amp;F
&amp;A&amp;R&amp;"Arial,Regular"&amp;10&amp;P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F1036-04C8-4D6A-8CDD-8E9E03FF5BDC}">
  <sheetPr codeName="Sheet2">
    <tabColor rgb="FFFFFF00"/>
    <pageSetUpPr fitToPage="1"/>
  </sheetPr>
  <dimension ref="A1:ACP168"/>
  <sheetViews>
    <sheetView zoomScale="112" zoomScaleNormal="112" workbookViewId="0">
      <pane ySplit="4" topLeftCell="A5" activePane="bottomLeft" state="frozen"/>
      <selection pane="bottomLeft" activeCell="E5" sqref="E5"/>
    </sheetView>
  </sheetViews>
  <sheetFormatPr defaultColWidth="9.140625" defaultRowHeight="12" x14ac:dyDescent="0.2"/>
  <cols>
    <col min="1" max="1" width="47.28515625" style="14" customWidth="1"/>
    <col min="2" max="2" width="11.140625" style="14" hidden="1" customWidth="1"/>
    <col min="3" max="3" width="10.42578125" style="15" customWidth="1"/>
    <col min="4" max="4" width="28.7109375" style="15" bestFit="1" customWidth="1"/>
    <col min="5" max="5" width="13" style="37" customWidth="1"/>
    <col min="6" max="6" width="12.5703125" style="37" customWidth="1"/>
    <col min="7" max="8" width="13.28515625" style="37" customWidth="1"/>
    <col min="9" max="9" width="12.85546875" style="37" bestFit="1" customWidth="1"/>
    <col min="10" max="10" width="12.85546875" style="175" bestFit="1" customWidth="1"/>
    <col min="11" max="11" width="9.5703125" style="15" customWidth="1"/>
    <col min="12" max="12" width="13.7109375" style="15" customWidth="1"/>
    <col min="13" max="13" width="83.42578125" style="181" bestFit="1" customWidth="1"/>
    <col min="14" max="14" width="18.85546875" style="15" bestFit="1" customWidth="1"/>
    <col min="15" max="16384" width="9.140625" style="15"/>
  </cols>
  <sheetData>
    <row r="1" spans="1:770" x14ac:dyDescent="0.2">
      <c r="A1" s="14" t="s">
        <v>1686</v>
      </c>
      <c r="G1" s="38"/>
      <c r="H1" s="38"/>
    </row>
    <row r="2" spans="1:770" ht="24.75" thickBot="1" x14ac:dyDescent="0.25">
      <c r="A2" s="134" t="s">
        <v>313</v>
      </c>
      <c r="B2" s="134"/>
      <c r="E2" s="47" t="s">
        <v>479</v>
      </c>
      <c r="F2" s="47" t="s">
        <v>473</v>
      </c>
      <c r="G2" s="47" t="s">
        <v>374</v>
      </c>
      <c r="H2" s="47" t="s">
        <v>474</v>
      </c>
      <c r="I2" s="47" t="s">
        <v>374</v>
      </c>
      <c r="J2" s="61" t="s">
        <v>2015</v>
      </c>
      <c r="K2" s="61" t="s">
        <v>475</v>
      </c>
      <c r="L2" s="47" t="s">
        <v>374</v>
      </c>
    </row>
    <row r="3" spans="1:770" ht="24" x14ac:dyDescent="0.2">
      <c r="A3" s="389" t="s">
        <v>488</v>
      </c>
      <c r="B3" s="389"/>
      <c r="C3" s="389"/>
      <c r="E3" s="449" t="s">
        <v>314</v>
      </c>
      <c r="F3" s="449"/>
      <c r="G3" s="449"/>
      <c r="H3" s="377" t="s">
        <v>315</v>
      </c>
      <c r="I3" s="378"/>
      <c r="J3" s="188" t="s">
        <v>364</v>
      </c>
      <c r="K3" s="379" t="s">
        <v>322</v>
      </c>
      <c r="L3" s="380" t="s">
        <v>323</v>
      </c>
    </row>
    <row r="4" spans="1:770" s="19" customFormat="1" ht="36" x14ac:dyDescent="0.2">
      <c r="A4" s="17" t="s">
        <v>17</v>
      </c>
      <c r="B4" s="17" t="s">
        <v>354</v>
      </c>
      <c r="C4" s="16" t="s">
        <v>316</v>
      </c>
      <c r="D4" s="16" t="s">
        <v>317</v>
      </c>
      <c r="E4" s="39" t="s">
        <v>491</v>
      </c>
      <c r="F4" s="40" t="s">
        <v>318</v>
      </c>
      <c r="G4" s="39" t="s">
        <v>492</v>
      </c>
      <c r="H4" s="39" t="s">
        <v>493</v>
      </c>
      <c r="I4" s="41" t="s">
        <v>319</v>
      </c>
      <c r="J4" s="176" t="s">
        <v>320</v>
      </c>
      <c r="K4" s="18" t="s">
        <v>321</v>
      </c>
      <c r="L4" s="18" t="s">
        <v>324</v>
      </c>
      <c r="M4" s="189" t="s">
        <v>470</v>
      </c>
      <c r="N4" s="295"/>
    </row>
    <row r="5" spans="1:770" x14ac:dyDescent="0.2">
      <c r="A5" s="14" t="s">
        <v>2188</v>
      </c>
      <c r="C5" s="15" t="s">
        <v>2186</v>
      </c>
      <c r="D5" s="15" t="s">
        <v>2187</v>
      </c>
      <c r="E5" s="37">
        <v>0</v>
      </c>
      <c r="F5" s="37">
        <v>0</v>
      </c>
      <c r="G5" s="37">
        <v>0</v>
      </c>
      <c r="H5" s="37">
        <v>920979</v>
      </c>
      <c r="I5" s="37">
        <v>920979</v>
      </c>
      <c r="J5" s="178" t="s">
        <v>2189</v>
      </c>
      <c r="K5" s="23">
        <v>0.2</v>
      </c>
      <c r="L5" s="20">
        <v>184196</v>
      </c>
      <c r="M5" s="181" t="s">
        <v>2221</v>
      </c>
    </row>
    <row r="6" spans="1:770" s="22" customFormat="1" x14ac:dyDescent="0.2">
      <c r="A6" s="21" t="s">
        <v>2188</v>
      </c>
      <c r="B6" s="21" t="str">
        <f>LEFT(A6,3)</f>
        <v>303</v>
      </c>
      <c r="E6" s="42">
        <v>0</v>
      </c>
      <c r="F6" s="42">
        <v>0</v>
      </c>
      <c r="G6" s="42">
        <v>0</v>
      </c>
      <c r="H6" s="42">
        <v>920979</v>
      </c>
      <c r="I6" s="42">
        <v>920979</v>
      </c>
      <c r="J6" s="42"/>
      <c r="K6" s="42"/>
      <c r="L6" s="42">
        <v>184196</v>
      </c>
      <c r="M6" s="182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</row>
    <row r="7" spans="1:770" x14ac:dyDescent="0.2">
      <c r="A7" s="14" t="s">
        <v>1687</v>
      </c>
      <c r="C7" s="15" t="s">
        <v>685</v>
      </c>
      <c r="D7" s="15" t="s">
        <v>1684</v>
      </c>
      <c r="E7" s="37">
        <v>9121</v>
      </c>
      <c r="F7" s="37">
        <v>0</v>
      </c>
      <c r="G7" s="37">
        <v>9121</v>
      </c>
      <c r="H7" s="37">
        <v>3888.05</v>
      </c>
      <c r="I7" s="37">
        <v>13009</v>
      </c>
      <c r="J7" s="178" t="s">
        <v>2016</v>
      </c>
      <c r="K7" s="23">
        <v>1.04E-2</v>
      </c>
      <c r="L7" s="20">
        <v>135</v>
      </c>
    </row>
    <row r="8" spans="1:770" s="22" customFormat="1" x14ac:dyDescent="0.2">
      <c r="A8" s="21" t="s">
        <v>1712</v>
      </c>
      <c r="B8" s="21" t="str">
        <f>LEFT(A8,3)</f>
        <v>374</v>
      </c>
      <c r="E8" s="42">
        <v>9121</v>
      </c>
      <c r="F8" s="42">
        <v>0</v>
      </c>
      <c r="G8" s="42">
        <v>9121</v>
      </c>
      <c r="H8" s="42">
        <v>3888.05</v>
      </c>
      <c r="I8" s="42">
        <v>13009</v>
      </c>
      <c r="J8" s="42"/>
      <c r="K8" s="42"/>
      <c r="L8" s="42">
        <v>135</v>
      </c>
      <c r="M8" s="182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</row>
    <row r="9" spans="1:770" x14ac:dyDescent="0.2">
      <c r="A9" s="14" t="s">
        <v>1688</v>
      </c>
      <c r="C9" s="15" t="s">
        <v>1199</v>
      </c>
      <c r="D9" s="15" t="s">
        <v>1200</v>
      </c>
      <c r="E9" s="37">
        <v>62924.680000000008</v>
      </c>
      <c r="F9" s="37">
        <v>0</v>
      </c>
      <c r="G9" s="37">
        <v>62924.680000000008</v>
      </c>
      <c r="H9" s="37">
        <v>176272.03</v>
      </c>
      <c r="I9" s="37">
        <v>239197</v>
      </c>
      <c r="J9" s="177" t="s">
        <v>516</v>
      </c>
      <c r="K9" s="23">
        <v>2.0899999999999998E-2</v>
      </c>
      <c r="L9" s="20">
        <v>4999</v>
      </c>
    </row>
    <row r="10" spans="1:770" x14ac:dyDescent="0.2">
      <c r="C10" s="15" t="s">
        <v>752</v>
      </c>
      <c r="D10" s="15" t="s">
        <v>753</v>
      </c>
      <c r="E10" s="37">
        <v>114803.37</v>
      </c>
      <c r="F10" s="37">
        <v>20575.220000000005</v>
      </c>
      <c r="G10" s="37">
        <v>94228.15</v>
      </c>
      <c r="H10" s="37">
        <v>322390.43</v>
      </c>
      <c r="I10" s="37">
        <v>416619</v>
      </c>
      <c r="J10" s="177" t="s">
        <v>516</v>
      </c>
      <c r="K10" s="23">
        <v>2.0899999999999998E-2</v>
      </c>
      <c r="L10" s="20">
        <v>8707</v>
      </c>
    </row>
    <row r="11" spans="1:770" x14ac:dyDescent="0.2">
      <c r="C11" s="15" t="s">
        <v>900</v>
      </c>
      <c r="D11" s="15" t="s">
        <v>901</v>
      </c>
      <c r="E11" s="37">
        <v>434355.20000000001</v>
      </c>
      <c r="F11" s="37">
        <v>146176.06</v>
      </c>
      <c r="G11" s="37">
        <v>288179.14</v>
      </c>
      <c r="H11" s="37">
        <v>1192559.1399999997</v>
      </c>
      <c r="I11" s="37">
        <v>1480738</v>
      </c>
      <c r="J11" s="177" t="s">
        <v>516</v>
      </c>
      <c r="K11" s="23">
        <v>2.0899999999999998E-2</v>
      </c>
      <c r="L11" s="20">
        <v>30947</v>
      </c>
    </row>
    <row r="12" spans="1:770" x14ac:dyDescent="0.2">
      <c r="C12" s="15" t="s">
        <v>888</v>
      </c>
      <c r="D12" s="15" t="s">
        <v>889</v>
      </c>
      <c r="E12" s="37">
        <v>1404.2699999999982</v>
      </c>
      <c r="F12" s="37">
        <v>0</v>
      </c>
      <c r="G12" s="37">
        <v>1404.2699999999982</v>
      </c>
      <c r="H12" s="37">
        <v>165800.32999999996</v>
      </c>
      <c r="I12" s="37">
        <v>167205</v>
      </c>
      <c r="J12" s="177" t="s">
        <v>516</v>
      </c>
      <c r="K12" s="23">
        <v>2.0899999999999998E-2</v>
      </c>
      <c r="L12" s="20">
        <v>3495</v>
      </c>
    </row>
    <row r="13" spans="1:770" x14ac:dyDescent="0.2">
      <c r="C13" s="15" t="s">
        <v>943</v>
      </c>
      <c r="D13" s="15" t="s">
        <v>944</v>
      </c>
      <c r="E13" s="37">
        <v>136634.7600000001</v>
      </c>
      <c r="F13" s="37">
        <v>6708.43</v>
      </c>
      <c r="G13" s="37">
        <v>129926.3300000001</v>
      </c>
      <c r="H13" s="37">
        <v>759795.41999999993</v>
      </c>
      <c r="I13" s="37">
        <v>889722</v>
      </c>
      <c r="J13" s="177" t="s">
        <v>516</v>
      </c>
      <c r="K13" s="23">
        <v>2.0899999999999998E-2</v>
      </c>
      <c r="L13" s="20">
        <v>18595</v>
      </c>
    </row>
    <row r="14" spans="1:770" x14ac:dyDescent="0.2">
      <c r="C14" s="15" t="s">
        <v>894</v>
      </c>
      <c r="D14" s="15" t="s">
        <v>895</v>
      </c>
      <c r="E14" s="37">
        <v>438056.95000000019</v>
      </c>
      <c r="F14" s="37">
        <v>184.34</v>
      </c>
      <c r="G14" s="37">
        <v>437872.61000000016</v>
      </c>
      <c r="H14" s="37">
        <v>1115231.0499999998</v>
      </c>
      <c r="I14" s="37">
        <v>1553104</v>
      </c>
      <c r="J14" s="177" t="s">
        <v>516</v>
      </c>
      <c r="K14" s="23">
        <v>2.0899999999999998E-2</v>
      </c>
      <c r="L14" s="20">
        <v>32460</v>
      </c>
    </row>
    <row r="15" spans="1:770" x14ac:dyDescent="0.2">
      <c r="C15" s="15" t="s">
        <v>846</v>
      </c>
      <c r="D15" s="15" t="s">
        <v>847</v>
      </c>
      <c r="E15" s="37">
        <v>22687.600000000002</v>
      </c>
      <c r="F15" s="37">
        <v>6497.6099999999988</v>
      </c>
      <c r="G15" s="37">
        <v>16189.990000000003</v>
      </c>
      <c r="H15" s="37">
        <v>338482.2</v>
      </c>
      <c r="I15" s="37">
        <v>354672</v>
      </c>
      <c r="J15" s="177" t="s">
        <v>516</v>
      </c>
      <c r="K15" s="23">
        <v>2.0899999999999998E-2</v>
      </c>
      <c r="L15" s="20">
        <v>7413</v>
      </c>
    </row>
    <row r="16" spans="1:770" x14ac:dyDescent="0.2">
      <c r="C16" s="15" t="s">
        <v>1127</v>
      </c>
      <c r="D16" s="15" t="s">
        <v>1128</v>
      </c>
      <c r="E16" s="37">
        <v>6550.87</v>
      </c>
      <c r="F16" s="37">
        <v>2007.39</v>
      </c>
      <c r="G16" s="37">
        <v>4543.4799999999996</v>
      </c>
      <c r="H16" s="37">
        <v>187135.53000000003</v>
      </c>
      <c r="I16" s="37">
        <v>191679</v>
      </c>
      <c r="J16" s="177" t="s">
        <v>516</v>
      </c>
      <c r="K16" s="23">
        <v>2.0899999999999998E-2</v>
      </c>
      <c r="L16" s="20">
        <v>4006</v>
      </c>
    </row>
    <row r="17" spans="3:13" x14ac:dyDescent="0.2">
      <c r="C17" s="15" t="s">
        <v>754</v>
      </c>
      <c r="D17" s="15" t="s">
        <v>755</v>
      </c>
      <c r="E17" s="37">
        <v>-102553</v>
      </c>
      <c r="F17" s="37">
        <v>0</v>
      </c>
      <c r="G17" s="37">
        <v>-102553</v>
      </c>
      <c r="H17" s="37">
        <v>-92368.887630488884</v>
      </c>
      <c r="I17" s="37">
        <v>-194922</v>
      </c>
      <c r="J17" s="177" t="s">
        <v>516</v>
      </c>
      <c r="K17" s="23">
        <v>2.0899999999999998E-2</v>
      </c>
      <c r="L17" s="20">
        <v>-4074</v>
      </c>
    </row>
    <row r="18" spans="3:13" x14ac:dyDescent="0.2">
      <c r="C18" s="15" t="s">
        <v>1131</v>
      </c>
      <c r="D18" s="15" t="s">
        <v>1132</v>
      </c>
      <c r="E18" s="37">
        <v>-1926</v>
      </c>
      <c r="F18" s="37">
        <v>0</v>
      </c>
      <c r="G18" s="37">
        <v>-1926</v>
      </c>
      <c r="H18" s="37">
        <v>0</v>
      </c>
      <c r="I18" s="37">
        <v>-1926</v>
      </c>
      <c r="J18" s="177" t="s">
        <v>516</v>
      </c>
      <c r="K18" s="23">
        <v>2.0899999999999998E-2</v>
      </c>
      <c r="L18" s="20">
        <v>-40</v>
      </c>
      <c r="M18" s="181" t="s">
        <v>2036</v>
      </c>
    </row>
    <row r="19" spans="3:13" x14ac:dyDescent="0.2">
      <c r="C19" s="15" t="s">
        <v>861</v>
      </c>
      <c r="D19" s="15" t="s">
        <v>862</v>
      </c>
      <c r="E19" s="37">
        <v>-381.68000000000023</v>
      </c>
      <c r="F19" s="37">
        <v>0</v>
      </c>
      <c r="G19" s="37">
        <v>-381.68000000000023</v>
      </c>
      <c r="H19" s="37">
        <v>0</v>
      </c>
      <c r="I19" s="37">
        <v>-382</v>
      </c>
      <c r="J19" s="177" t="s">
        <v>516</v>
      </c>
      <c r="K19" s="23">
        <v>2.0899999999999998E-2</v>
      </c>
      <c r="L19" s="20">
        <v>-8</v>
      </c>
      <c r="M19" s="181" t="s">
        <v>2036</v>
      </c>
    </row>
    <row r="20" spans="3:13" x14ac:dyDescent="0.2">
      <c r="C20" s="15" t="s">
        <v>883</v>
      </c>
      <c r="D20" s="15" t="s">
        <v>884</v>
      </c>
      <c r="E20" s="37">
        <v>8590.91</v>
      </c>
      <c r="F20" s="37">
        <v>0</v>
      </c>
      <c r="G20" s="37">
        <v>8590.91</v>
      </c>
      <c r="H20" s="37">
        <v>0</v>
      </c>
      <c r="I20" s="37">
        <v>8591</v>
      </c>
      <c r="J20" s="177" t="s">
        <v>516</v>
      </c>
      <c r="K20" s="23">
        <v>2.0899999999999998E-2</v>
      </c>
      <c r="L20" s="20">
        <v>180</v>
      </c>
      <c r="M20" s="181" t="s">
        <v>2036</v>
      </c>
    </row>
    <row r="21" spans="3:13" x14ac:dyDescent="0.2">
      <c r="C21" s="15" t="s">
        <v>985</v>
      </c>
      <c r="D21" s="15" t="s">
        <v>986</v>
      </c>
      <c r="E21" s="37">
        <v>18968.940000000002</v>
      </c>
      <c r="F21" s="37">
        <v>0</v>
      </c>
      <c r="G21" s="37">
        <v>18968.940000000002</v>
      </c>
      <c r="H21" s="37">
        <v>0</v>
      </c>
      <c r="I21" s="37">
        <v>18969</v>
      </c>
      <c r="J21" s="177" t="s">
        <v>516</v>
      </c>
      <c r="K21" s="23">
        <v>2.0899999999999998E-2</v>
      </c>
      <c r="L21" s="20">
        <v>396</v>
      </c>
      <c r="M21" s="181" t="s">
        <v>2036</v>
      </c>
    </row>
    <row r="22" spans="3:13" x14ac:dyDescent="0.2">
      <c r="C22" s="15" t="s">
        <v>1157</v>
      </c>
      <c r="D22" s="15" t="s">
        <v>1158</v>
      </c>
      <c r="E22" s="37">
        <v>7301.62</v>
      </c>
      <c r="F22" s="37">
        <v>0</v>
      </c>
      <c r="G22" s="37">
        <v>7301.62</v>
      </c>
      <c r="H22" s="37">
        <v>0</v>
      </c>
      <c r="I22" s="37">
        <v>7302</v>
      </c>
      <c r="J22" s="177" t="s">
        <v>516</v>
      </c>
      <c r="K22" s="23">
        <v>2.0899999999999998E-2</v>
      </c>
      <c r="L22" s="20">
        <v>153</v>
      </c>
      <c r="M22" s="181" t="s">
        <v>2036</v>
      </c>
    </row>
    <row r="23" spans="3:13" x14ac:dyDescent="0.2">
      <c r="C23" s="15" t="s">
        <v>1227</v>
      </c>
      <c r="D23" s="15" t="s">
        <v>1228</v>
      </c>
      <c r="E23" s="37">
        <v>8414.86</v>
      </c>
      <c r="F23" s="37">
        <v>0</v>
      </c>
      <c r="G23" s="37">
        <v>8414.86</v>
      </c>
      <c r="H23" s="37">
        <v>0</v>
      </c>
      <c r="I23" s="37">
        <v>8415</v>
      </c>
      <c r="J23" s="177" t="s">
        <v>516</v>
      </c>
      <c r="K23" s="23">
        <v>2.0899999999999998E-2</v>
      </c>
      <c r="L23" s="20">
        <v>176</v>
      </c>
      <c r="M23" s="181" t="s">
        <v>2037</v>
      </c>
    </row>
    <row r="24" spans="3:13" x14ac:dyDescent="0.2">
      <c r="C24" s="15" t="s">
        <v>903</v>
      </c>
      <c r="D24" s="15" t="s">
        <v>904</v>
      </c>
      <c r="E24" s="37">
        <v>2510.0299999999984</v>
      </c>
      <c r="F24" s="37">
        <v>0</v>
      </c>
      <c r="G24" s="37">
        <v>2510.0299999999984</v>
      </c>
      <c r="H24" s="37">
        <v>49211.6886793913</v>
      </c>
      <c r="I24" s="37">
        <v>51722</v>
      </c>
      <c r="J24" s="177" t="s">
        <v>516</v>
      </c>
      <c r="K24" s="23">
        <v>2.0899999999999998E-2</v>
      </c>
      <c r="L24" s="20">
        <v>1081</v>
      </c>
    </row>
    <row r="25" spans="3:13" x14ac:dyDescent="0.2">
      <c r="C25" s="15" t="s">
        <v>1201</v>
      </c>
      <c r="D25" s="15" t="s">
        <v>1202</v>
      </c>
      <c r="E25" s="37">
        <v>-2535</v>
      </c>
      <c r="F25" s="37">
        <v>0</v>
      </c>
      <c r="G25" s="37">
        <v>-2535</v>
      </c>
      <c r="H25" s="37">
        <v>-21482.979894113902</v>
      </c>
      <c r="I25" s="37">
        <v>-24018</v>
      </c>
      <c r="J25" s="177" t="s">
        <v>516</v>
      </c>
      <c r="K25" s="23">
        <v>2.0899999999999998E-2</v>
      </c>
      <c r="L25" s="20">
        <v>-502</v>
      </c>
    </row>
    <row r="26" spans="3:13" x14ac:dyDescent="0.2">
      <c r="C26" s="15" t="s">
        <v>945</v>
      </c>
      <c r="D26" s="15" t="s">
        <v>946</v>
      </c>
      <c r="E26" s="37">
        <v>-11768</v>
      </c>
      <c r="F26" s="37">
        <v>0</v>
      </c>
      <c r="G26" s="37">
        <v>-11768</v>
      </c>
      <c r="H26" s="37">
        <v>-27327.628245750544</v>
      </c>
      <c r="I26" s="37">
        <v>-39096</v>
      </c>
      <c r="J26" s="177" t="s">
        <v>516</v>
      </c>
      <c r="K26" s="23">
        <v>2.0899999999999998E-2</v>
      </c>
      <c r="L26" s="20">
        <v>-817</v>
      </c>
    </row>
    <row r="27" spans="3:13" x14ac:dyDescent="0.2">
      <c r="C27" s="15" t="s">
        <v>957</v>
      </c>
      <c r="D27" s="15" t="s">
        <v>958</v>
      </c>
      <c r="E27" s="37">
        <v>723.03</v>
      </c>
      <c r="F27" s="37">
        <v>723.03</v>
      </c>
      <c r="G27" s="37">
        <v>0</v>
      </c>
      <c r="H27" s="37">
        <v>0</v>
      </c>
      <c r="I27" s="37">
        <v>0</v>
      </c>
      <c r="J27" s="177" t="s">
        <v>516</v>
      </c>
      <c r="K27" s="23">
        <v>2.0899999999999998E-2</v>
      </c>
      <c r="L27" s="20">
        <v>0</v>
      </c>
      <c r="M27" s="181" t="s">
        <v>2037</v>
      </c>
    </row>
    <row r="28" spans="3:13" x14ac:dyDescent="0.2">
      <c r="C28" s="15" t="s">
        <v>1229</v>
      </c>
      <c r="D28" s="15" t="s">
        <v>1230</v>
      </c>
      <c r="E28" s="37">
        <v>6510.87</v>
      </c>
      <c r="F28" s="37">
        <v>6510.87</v>
      </c>
      <c r="G28" s="37">
        <v>0</v>
      </c>
      <c r="H28" s="37">
        <v>105194.99643921165</v>
      </c>
      <c r="I28" s="37">
        <v>105195</v>
      </c>
      <c r="J28" s="177" t="s">
        <v>516</v>
      </c>
      <c r="K28" s="23">
        <v>2.0899999999999998E-2</v>
      </c>
      <c r="L28" s="20">
        <v>2199</v>
      </c>
    </row>
    <row r="29" spans="3:13" x14ac:dyDescent="0.2">
      <c r="C29" s="15" t="s">
        <v>1051</v>
      </c>
      <c r="D29" s="15" t="s">
        <v>1052</v>
      </c>
      <c r="E29" s="37">
        <v>9893.35</v>
      </c>
      <c r="F29" s="37">
        <v>0</v>
      </c>
      <c r="G29" s="37">
        <v>9893.35</v>
      </c>
      <c r="H29" s="37">
        <v>157340.25</v>
      </c>
      <c r="I29" s="37">
        <v>167234</v>
      </c>
      <c r="J29" s="177" t="s">
        <v>516</v>
      </c>
      <c r="K29" s="23">
        <v>2.0899999999999998E-2</v>
      </c>
      <c r="L29" s="20">
        <v>3495</v>
      </c>
    </row>
    <row r="30" spans="3:13" x14ac:dyDescent="0.2">
      <c r="C30" s="15" t="s">
        <v>807</v>
      </c>
      <c r="D30" s="15" t="s">
        <v>808</v>
      </c>
      <c r="E30" s="37">
        <v>38101.550000000003</v>
      </c>
      <c r="F30" s="37">
        <v>33770.18</v>
      </c>
      <c r="G30" s="37">
        <v>4331.3700000000026</v>
      </c>
      <c r="H30" s="37">
        <v>436520.92</v>
      </c>
      <c r="I30" s="37">
        <v>440852</v>
      </c>
      <c r="J30" s="177" t="s">
        <v>516</v>
      </c>
      <c r="K30" s="23">
        <v>2.0899999999999998E-2</v>
      </c>
      <c r="L30" s="20">
        <v>9214</v>
      </c>
    </row>
    <row r="31" spans="3:13" x14ac:dyDescent="0.2">
      <c r="C31" s="15" t="s">
        <v>1085</v>
      </c>
      <c r="D31" s="15" t="s">
        <v>1086</v>
      </c>
      <c r="E31" s="37">
        <v>323.48</v>
      </c>
      <c r="F31" s="37">
        <v>0</v>
      </c>
      <c r="G31" s="37">
        <v>323.48</v>
      </c>
      <c r="H31" s="37">
        <v>0</v>
      </c>
      <c r="I31" s="37">
        <v>323</v>
      </c>
      <c r="J31" s="177" t="s">
        <v>516</v>
      </c>
      <c r="K31" s="23">
        <v>2.0899999999999998E-2</v>
      </c>
      <c r="L31" s="20">
        <v>7</v>
      </c>
      <c r="M31" s="181" t="s">
        <v>2037</v>
      </c>
    </row>
    <row r="32" spans="3:13" x14ac:dyDescent="0.2">
      <c r="C32" s="15" t="s">
        <v>803</v>
      </c>
      <c r="D32" s="15" t="s">
        <v>804</v>
      </c>
      <c r="E32" s="37">
        <v>10979.62</v>
      </c>
      <c r="F32" s="37">
        <v>0</v>
      </c>
      <c r="G32" s="37">
        <v>10979.62</v>
      </c>
      <c r="H32" s="37">
        <v>107709.32</v>
      </c>
      <c r="I32" s="37">
        <v>118689</v>
      </c>
      <c r="J32" s="177" t="s">
        <v>516</v>
      </c>
      <c r="K32" s="23">
        <v>2.0899999999999998E-2</v>
      </c>
      <c r="L32" s="20">
        <v>2481</v>
      </c>
    </row>
    <row r="33" spans="1:770" x14ac:dyDescent="0.2">
      <c r="C33" s="15" t="s">
        <v>896</v>
      </c>
      <c r="D33" s="15" t="s">
        <v>897</v>
      </c>
      <c r="E33" s="37">
        <v>0</v>
      </c>
      <c r="F33" s="37">
        <v>0</v>
      </c>
      <c r="G33" s="37">
        <v>0</v>
      </c>
      <c r="H33" s="37">
        <v>440973.57000000007</v>
      </c>
      <c r="I33" s="37">
        <v>440974</v>
      </c>
      <c r="J33" s="177" t="s">
        <v>516</v>
      </c>
      <c r="K33" s="23">
        <v>2.0899999999999998E-2</v>
      </c>
      <c r="L33" s="20">
        <v>9216</v>
      </c>
    </row>
    <row r="34" spans="1:770" x14ac:dyDescent="0.2">
      <c r="C34" s="15" t="s">
        <v>905</v>
      </c>
      <c r="D34" s="15" t="s">
        <v>906</v>
      </c>
      <c r="E34" s="37">
        <v>0</v>
      </c>
      <c r="F34" s="37">
        <v>0</v>
      </c>
      <c r="G34" s="37">
        <v>0</v>
      </c>
      <c r="H34" s="37">
        <v>48815.457288986516</v>
      </c>
      <c r="I34" s="37">
        <v>48815</v>
      </c>
      <c r="J34" s="177" t="s">
        <v>516</v>
      </c>
      <c r="K34" s="23">
        <v>2.0899999999999998E-2</v>
      </c>
      <c r="L34" s="20">
        <v>1020</v>
      </c>
    </row>
    <row r="35" spans="1:770" x14ac:dyDescent="0.2">
      <c r="C35" s="15" t="s">
        <v>955</v>
      </c>
      <c r="D35" s="15" t="s">
        <v>956</v>
      </c>
      <c r="E35" s="37">
        <v>0</v>
      </c>
      <c r="F35" s="37">
        <v>0</v>
      </c>
      <c r="G35" s="37">
        <v>0</v>
      </c>
      <c r="H35" s="37">
        <v>62480.940000000017</v>
      </c>
      <c r="I35" s="37">
        <v>62481</v>
      </c>
      <c r="J35" s="177" t="s">
        <v>516</v>
      </c>
      <c r="K35" s="23">
        <v>2.0899999999999998E-2</v>
      </c>
      <c r="L35" s="20">
        <v>1306</v>
      </c>
    </row>
    <row r="36" spans="1:770" x14ac:dyDescent="0.2">
      <c r="C36" s="15" t="s">
        <v>1091</v>
      </c>
      <c r="D36" s="15" t="s">
        <v>1092</v>
      </c>
      <c r="E36" s="37">
        <v>0</v>
      </c>
      <c r="F36" s="37">
        <v>0</v>
      </c>
      <c r="G36" s="37">
        <v>0</v>
      </c>
      <c r="H36" s="37">
        <v>267264.52</v>
      </c>
      <c r="I36" s="37">
        <v>267265</v>
      </c>
      <c r="J36" s="177" t="s">
        <v>516</v>
      </c>
      <c r="K36" s="23">
        <v>2.0899999999999998E-2</v>
      </c>
      <c r="L36" s="20">
        <v>5586</v>
      </c>
      <c r="M36" s="323"/>
    </row>
    <row r="37" spans="1:770" x14ac:dyDescent="0.2">
      <c r="C37" s="15" t="s">
        <v>1053</v>
      </c>
      <c r="D37" s="15" t="s">
        <v>1054</v>
      </c>
      <c r="E37" s="37">
        <v>0</v>
      </c>
      <c r="F37" s="37">
        <v>0</v>
      </c>
      <c r="G37" s="37">
        <v>0</v>
      </c>
      <c r="H37" s="37">
        <v>-6942.1319814996632</v>
      </c>
      <c r="I37" s="37">
        <v>-6942</v>
      </c>
      <c r="J37" s="177" t="s">
        <v>516</v>
      </c>
      <c r="K37" s="23">
        <v>2.0899999999999998E-2</v>
      </c>
      <c r="L37" s="20">
        <v>-145</v>
      </c>
      <c r="M37" s="323"/>
    </row>
    <row r="38" spans="1:770" x14ac:dyDescent="0.2">
      <c r="C38" s="15" t="s">
        <v>848</v>
      </c>
      <c r="D38" s="15" t="s">
        <v>849</v>
      </c>
      <c r="E38" s="37">
        <v>0</v>
      </c>
      <c r="F38" s="37">
        <v>0</v>
      </c>
      <c r="G38" s="37">
        <v>0</v>
      </c>
      <c r="H38" s="37">
        <v>-6381.6393060741411</v>
      </c>
      <c r="I38" s="37">
        <v>-6382</v>
      </c>
      <c r="J38" s="177" t="s">
        <v>516</v>
      </c>
      <c r="K38" s="23">
        <v>2.0899999999999998E-2</v>
      </c>
      <c r="L38" s="20">
        <v>-133</v>
      </c>
      <c r="M38" s="323"/>
    </row>
    <row r="39" spans="1:770" x14ac:dyDescent="0.2">
      <c r="C39" s="15" t="s">
        <v>1129</v>
      </c>
      <c r="D39" s="15" t="s">
        <v>1130</v>
      </c>
      <c r="E39" s="37">
        <v>0</v>
      </c>
      <c r="F39" s="37">
        <v>0</v>
      </c>
      <c r="G39" s="37">
        <v>0</v>
      </c>
      <c r="H39" s="37">
        <v>49721.241780544602</v>
      </c>
      <c r="I39" s="37">
        <v>49721</v>
      </c>
      <c r="J39" s="177" t="s">
        <v>516</v>
      </c>
      <c r="K39" s="23">
        <v>2.0899999999999998E-2</v>
      </c>
      <c r="L39" s="20">
        <v>1039</v>
      </c>
    </row>
    <row r="40" spans="1:770" x14ac:dyDescent="0.2">
      <c r="C40" s="15" t="s">
        <v>1231</v>
      </c>
      <c r="D40" s="15" t="s">
        <v>1232</v>
      </c>
      <c r="E40" s="37">
        <v>0</v>
      </c>
      <c r="F40" s="37">
        <v>0</v>
      </c>
      <c r="G40" s="37">
        <v>0</v>
      </c>
      <c r="H40" s="37">
        <v>176272.03</v>
      </c>
      <c r="I40" s="37">
        <v>176272</v>
      </c>
      <c r="J40" s="177" t="s">
        <v>516</v>
      </c>
      <c r="K40" s="23">
        <v>2.0899999999999998E-2</v>
      </c>
      <c r="L40" s="20">
        <v>3684</v>
      </c>
    </row>
    <row r="41" spans="1:770" x14ac:dyDescent="0.2">
      <c r="C41" s="15" t="s">
        <v>997</v>
      </c>
      <c r="D41" s="15" t="s">
        <v>998</v>
      </c>
      <c r="E41" s="37">
        <v>0</v>
      </c>
      <c r="F41" s="37">
        <v>0</v>
      </c>
      <c r="G41" s="37">
        <v>0</v>
      </c>
      <c r="H41" s="37">
        <v>228943.03</v>
      </c>
      <c r="I41" s="37">
        <v>228943</v>
      </c>
      <c r="J41" s="177" t="s">
        <v>516</v>
      </c>
      <c r="K41" s="23">
        <v>2.0899999999999998E-2</v>
      </c>
      <c r="L41" s="20">
        <v>4785</v>
      </c>
    </row>
    <row r="42" spans="1:770" x14ac:dyDescent="0.2">
      <c r="A42" s="21" t="s">
        <v>1711</v>
      </c>
      <c r="B42" s="21" t="str">
        <f>LEFT(A42,3)</f>
        <v>376</v>
      </c>
      <c r="C42" s="22"/>
      <c r="D42" s="22"/>
      <c r="E42" s="42">
        <v>1210572.2800000012</v>
      </c>
      <c r="F42" s="42">
        <v>223153.12999999998</v>
      </c>
      <c r="G42" s="42">
        <v>987419.15000000026</v>
      </c>
      <c r="H42" s="42">
        <v>6233610.8271302087</v>
      </c>
      <c r="I42" s="42">
        <v>7221031</v>
      </c>
      <c r="J42" s="42"/>
      <c r="K42" s="42"/>
      <c r="L42" s="42">
        <v>150921</v>
      </c>
      <c r="M42" s="182"/>
    </row>
    <row r="43" spans="1:770" s="24" customFormat="1" x14ac:dyDescent="0.2">
      <c r="A43" s="14" t="s">
        <v>1689</v>
      </c>
      <c r="B43" s="14"/>
      <c r="C43" s="15" t="s">
        <v>861</v>
      </c>
      <c r="D43" s="15" t="s">
        <v>862</v>
      </c>
      <c r="E43" s="37">
        <v>381.68000000000234</v>
      </c>
      <c r="F43" s="37">
        <v>0</v>
      </c>
      <c r="G43" s="37">
        <v>381.68000000000234</v>
      </c>
      <c r="H43" s="37">
        <v>67949.08</v>
      </c>
      <c r="I43" s="37">
        <v>68331</v>
      </c>
      <c r="J43" s="177" t="s">
        <v>518</v>
      </c>
      <c r="K43" s="23">
        <v>3.1E-2</v>
      </c>
      <c r="L43" s="20">
        <v>2118</v>
      </c>
      <c r="M43" s="181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  <c r="MJ43" s="15"/>
      <c r="MK43" s="15"/>
      <c r="ML43" s="15"/>
      <c r="MM43" s="15"/>
      <c r="MN43" s="15"/>
      <c r="MO43" s="15"/>
      <c r="MP43" s="15"/>
      <c r="MQ43" s="15"/>
      <c r="MR43" s="15"/>
      <c r="MS43" s="15"/>
      <c r="MT43" s="15"/>
      <c r="MU43" s="15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15"/>
      <c r="NH43" s="15"/>
      <c r="NI43" s="15"/>
      <c r="NJ43" s="15"/>
      <c r="NK43" s="15"/>
      <c r="NL43" s="15"/>
      <c r="NM43" s="15"/>
      <c r="NN43" s="15"/>
      <c r="NO43" s="15"/>
      <c r="NP43" s="15"/>
      <c r="NQ43" s="15"/>
      <c r="NR43" s="15"/>
      <c r="NS43" s="15"/>
      <c r="NT43" s="15"/>
      <c r="NU43" s="15"/>
      <c r="NV43" s="15"/>
      <c r="NW43" s="15"/>
      <c r="NX43" s="15"/>
      <c r="NY43" s="15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15"/>
      <c r="OL43" s="15"/>
      <c r="OM43" s="15"/>
      <c r="ON43" s="15"/>
      <c r="OO43" s="15"/>
      <c r="OP43" s="15"/>
      <c r="OQ43" s="15"/>
      <c r="OR43" s="15"/>
      <c r="OS43" s="15"/>
      <c r="OT43" s="15"/>
      <c r="OU43" s="15"/>
      <c r="OV43" s="15"/>
      <c r="OW43" s="15"/>
      <c r="OX43" s="15"/>
      <c r="OY43" s="15"/>
      <c r="OZ43" s="15"/>
      <c r="PA43" s="15"/>
      <c r="PB43" s="15"/>
      <c r="PC43" s="15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/>
      <c r="PQ43" s="15"/>
      <c r="PR43" s="15"/>
      <c r="PS43" s="15"/>
      <c r="PT43" s="15"/>
      <c r="PU43" s="15"/>
      <c r="PV43" s="15"/>
      <c r="PW43" s="15"/>
      <c r="PX43" s="15"/>
      <c r="PY43" s="15"/>
      <c r="PZ43" s="15"/>
      <c r="QA43" s="15"/>
      <c r="QB43" s="15"/>
      <c r="QC43" s="15"/>
      <c r="QD43" s="15"/>
      <c r="QE43" s="15"/>
      <c r="QF43" s="15"/>
      <c r="QG43" s="15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15"/>
      <c r="QT43" s="15"/>
      <c r="QU43" s="15"/>
      <c r="QV43" s="15"/>
      <c r="QW43" s="15"/>
      <c r="QX43" s="15"/>
      <c r="QY43" s="15"/>
      <c r="QZ43" s="15"/>
      <c r="RA43" s="15"/>
      <c r="RB43" s="15"/>
      <c r="RC43" s="15"/>
      <c r="RD43" s="15"/>
      <c r="RE43" s="15"/>
      <c r="RF43" s="15"/>
      <c r="RG43" s="15"/>
      <c r="RH43" s="15"/>
      <c r="RI43" s="15"/>
      <c r="RJ43" s="15"/>
      <c r="RK43" s="15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15"/>
      <c r="RX43" s="15"/>
      <c r="RY43" s="15"/>
      <c r="RZ43" s="15"/>
      <c r="SA43" s="15"/>
      <c r="SB43" s="15"/>
      <c r="SC43" s="15"/>
      <c r="SD43" s="15"/>
      <c r="SE43" s="15"/>
      <c r="SF43" s="15"/>
      <c r="SG43" s="15"/>
      <c r="SH43" s="15"/>
      <c r="SI43" s="15"/>
      <c r="SJ43" s="15"/>
      <c r="SK43" s="15"/>
      <c r="SL43" s="15"/>
      <c r="SM43" s="15"/>
      <c r="SN43" s="15"/>
      <c r="SO43" s="15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15"/>
      <c r="TB43" s="15"/>
      <c r="TC43" s="15"/>
      <c r="TD43" s="15"/>
      <c r="TE43" s="15"/>
      <c r="TF43" s="15"/>
      <c r="TG43" s="15"/>
      <c r="TH43" s="15"/>
      <c r="TI43" s="15"/>
      <c r="TJ43" s="15"/>
      <c r="TK43" s="15"/>
      <c r="TL43" s="15"/>
      <c r="TM43" s="15"/>
      <c r="TN43" s="15"/>
      <c r="TO43" s="15"/>
      <c r="TP43" s="15"/>
      <c r="TQ43" s="15"/>
      <c r="TR43" s="15"/>
      <c r="TS43" s="15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15"/>
      <c r="UF43" s="15"/>
      <c r="UG43" s="15"/>
      <c r="UH43" s="15"/>
      <c r="UI43" s="15"/>
      <c r="UJ43" s="15"/>
      <c r="UK43" s="15"/>
      <c r="UL43" s="15"/>
      <c r="UM43" s="15"/>
      <c r="UN43" s="15"/>
      <c r="UO43" s="15"/>
      <c r="UP43" s="15"/>
      <c r="UQ43" s="15"/>
      <c r="UR43" s="15"/>
      <c r="US43" s="15"/>
      <c r="UT43" s="15"/>
      <c r="UU43" s="15"/>
      <c r="UV43" s="15"/>
      <c r="UW43" s="15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15"/>
      <c r="VJ43" s="15"/>
      <c r="VK43" s="15"/>
      <c r="VL43" s="15"/>
      <c r="VM43" s="15"/>
      <c r="VN43" s="15"/>
      <c r="VO43" s="15"/>
      <c r="VP43" s="15"/>
      <c r="VQ43" s="15"/>
      <c r="VR43" s="15"/>
      <c r="VS43" s="15"/>
      <c r="VT43" s="15"/>
      <c r="VU43" s="15"/>
      <c r="VV43" s="15"/>
      <c r="VW43" s="15"/>
      <c r="VX43" s="15"/>
      <c r="VY43" s="15"/>
      <c r="VZ43" s="15"/>
      <c r="WA43" s="15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15"/>
      <c r="WN43" s="15"/>
      <c r="WO43" s="15"/>
      <c r="WP43" s="15"/>
      <c r="WQ43" s="15"/>
      <c r="WR43" s="15"/>
      <c r="WS43" s="15"/>
      <c r="WT43" s="15"/>
      <c r="WU43" s="15"/>
      <c r="WV43" s="15"/>
      <c r="WW43" s="15"/>
      <c r="WX43" s="15"/>
      <c r="WY43" s="15"/>
      <c r="WZ43" s="15"/>
      <c r="XA43" s="15"/>
      <c r="XB43" s="15"/>
      <c r="XC43" s="15"/>
      <c r="XD43" s="15"/>
      <c r="XE43" s="15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15"/>
      <c r="XR43" s="15"/>
      <c r="XS43" s="15"/>
      <c r="XT43" s="15"/>
      <c r="XU43" s="15"/>
      <c r="XV43" s="15"/>
      <c r="XW43" s="15"/>
      <c r="XX43" s="15"/>
      <c r="XY43" s="15"/>
      <c r="XZ43" s="15"/>
      <c r="YA43" s="15"/>
      <c r="YB43" s="15"/>
      <c r="YC43" s="15"/>
      <c r="YD43" s="15"/>
      <c r="YE43" s="15"/>
      <c r="YF43" s="15"/>
      <c r="YG43" s="15"/>
      <c r="YH43" s="15"/>
      <c r="YI43" s="15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15"/>
      <c r="YV43" s="15"/>
      <c r="YW43" s="15"/>
      <c r="YX43" s="15"/>
      <c r="YY43" s="15"/>
      <c r="YZ43" s="15"/>
      <c r="ZA43" s="15"/>
      <c r="ZB43" s="15"/>
      <c r="ZC43" s="15"/>
      <c r="ZD43" s="15"/>
      <c r="ZE43" s="15"/>
      <c r="ZF43" s="15"/>
      <c r="ZG43" s="15"/>
      <c r="ZH43" s="15"/>
      <c r="ZI43" s="15"/>
      <c r="ZJ43" s="15"/>
      <c r="ZK43" s="15"/>
      <c r="ZL43" s="15"/>
      <c r="ZM43" s="15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15"/>
      <c r="ZZ43" s="15"/>
      <c r="AAA43" s="15"/>
      <c r="AAB43" s="15"/>
      <c r="AAC43" s="15"/>
      <c r="AAD43" s="15"/>
      <c r="AAE43" s="15"/>
      <c r="AAF43" s="15"/>
      <c r="AAG43" s="15"/>
      <c r="AAH43" s="15"/>
      <c r="AAI43" s="15"/>
      <c r="AAJ43" s="15"/>
      <c r="AAK43" s="15"/>
      <c r="AAL43" s="15"/>
      <c r="AAM43" s="15"/>
      <c r="AAN43" s="15"/>
      <c r="AAO43" s="15"/>
      <c r="AAP43" s="15"/>
      <c r="AAQ43" s="15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15"/>
      <c r="ABD43" s="15"/>
      <c r="ABE43" s="15"/>
      <c r="ABF43" s="15"/>
      <c r="ABG43" s="15"/>
      <c r="ABH43" s="15"/>
      <c r="ABI43" s="15"/>
      <c r="ABJ43" s="15"/>
      <c r="ABK43" s="15"/>
      <c r="ABL43" s="15"/>
      <c r="ABM43" s="15"/>
      <c r="ABN43" s="15"/>
      <c r="ABO43" s="15"/>
      <c r="ABP43" s="15"/>
      <c r="ABQ43" s="15"/>
      <c r="ABR43" s="15"/>
      <c r="ABS43" s="15"/>
      <c r="ABT43" s="15"/>
      <c r="ABU43" s="15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15"/>
      <c r="ACH43" s="15"/>
      <c r="ACI43" s="15"/>
      <c r="ACJ43" s="15"/>
      <c r="ACK43" s="15"/>
      <c r="ACL43" s="15"/>
      <c r="ACM43" s="15"/>
      <c r="ACN43" s="15"/>
      <c r="ACO43" s="15"/>
      <c r="ACP43" s="15"/>
    </row>
    <row r="44" spans="1:770" x14ac:dyDescent="0.2">
      <c r="C44" s="15" t="s">
        <v>776</v>
      </c>
      <c r="D44" s="15" t="s">
        <v>777</v>
      </c>
      <c r="E44" s="37">
        <v>30447.609999999993</v>
      </c>
      <c r="F44" s="37">
        <v>1015.54</v>
      </c>
      <c r="G44" s="37">
        <v>29432.069999999992</v>
      </c>
      <c r="H44" s="37">
        <v>99893.25</v>
      </c>
      <c r="I44" s="37">
        <v>129325</v>
      </c>
      <c r="J44" s="177" t="s">
        <v>518</v>
      </c>
      <c r="K44" s="23">
        <v>3.1E-2</v>
      </c>
      <c r="L44" s="20">
        <v>4009</v>
      </c>
    </row>
    <row r="45" spans="1:770" x14ac:dyDescent="0.2">
      <c r="C45" s="15" t="s">
        <v>957</v>
      </c>
      <c r="D45" s="15" t="s">
        <v>958</v>
      </c>
      <c r="E45" s="37">
        <v>8314.7099999999991</v>
      </c>
      <c r="F45" s="37">
        <v>8314.7099999999991</v>
      </c>
      <c r="G45" s="37">
        <v>0</v>
      </c>
      <c r="H45" s="37">
        <v>143432.85</v>
      </c>
      <c r="I45" s="37">
        <v>143433</v>
      </c>
      <c r="J45" s="177" t="s">
        <v>518</v>
      </c>
      <c r="K45" s="23">
        <v>3.1E-2</v>
      </c>
      <c r="L45" s="20">
        <v>4446</v>
      </c>
    </row>
    <row r="46" spans="1:770" x14ac:dyDescent="0.2">
      <c r="C46" s="15" t="s">
        <v>1067</v>
      </c>
      <c r="D46" s="15" t="s">
        <v>1068</v>
      </c>
      <c r="E46" s="37">
        <v>6336.86</v>
      </c>
      <c r="F46" s="37">
        <v>0</v>
      </c>
      <c r="G46" s="37">
        <v>6336.86</v>
      </c>
      <c r="H46" s="37">
        <v>65128.000000000007</v>
      </c>
      <c r="I46" s="37">
        <v>71465</v>
      </c>
      <c r="J46" s="177" t="s">
        <v>518</v>
      </c>
      <c r="K46" s="23">
        <v>3.1E-2</v>
      </c>
      <c r="L46" s="20">
        <v>2215</v>
      </c>
    </row>
    <row r="47" spans="1:770" x14ac:dyDescent="0.2">
      <c r="C47" s="15" t="s">
        <v>1209</v>
      </c>
      <c r="D47" s="15" t="s">
        <v>1210</v>
      </c>
      <c r="E47" s="37">
        <v>17783.949999999997</v>
      </c>
      <c r="F47" s="37">
        <v>0</v>
      </c>
      <c r="G47" s="37">
        <v>17783.949999999997</v>
      </c>
      <c r="H47" s="37">
        <v>0</v>
      </c>
      <c r="I47" s="37">
        <v>17784</v>
      </c>
      <c r="J47" s="177" t="s">
        <v>518</v>
      </c>
      <c r="K47" s="23">
        <v>3.1E-2</v>
      </c>
      <c r="L47" s="20">
        <v>551</v>
      </c>
    </row>
    <row r="48" spans="1:770" x14ac:dyDescent="0.2">
      <c r="C48" s="15" t="s">
        <v>1137</v>
      </c>
      <c r="D48" s="15" t="s">
        <v>1138</v>
      </c>
      <c r="E48" s="37">
        <v>0</v>
      </c>
      <c r="F48" s="37">
        <v>0</v>
      </c>
      <c r="G48" s="37">
        <v>0</v>
      </c>
      <c r="H48" s="37">
        <v>31349.359999999997</v>
      </c>
      <c r="I48" s="37">
        <v>31349</v>
      </c>
      <c r="J48" s="177" t="s">
        <v>518</v>
      </c>
      <c r="K48" s="23">
        <v>3.1E-2</v>
      </c>
      <c r="L48" s="20">
        <v>972</v>
      </c>
    </row>
    <row r="49" spans="1:770" x14ac:dyDescent="0.2">
      <c r="C49" s="15" t="s">
        <v>961</v>
      </c>
      <c r="D49" s="15" t="s">
        <v>1651</v>
      </c>
      <c r="E49" s="37">
        <v>0</v>
      </c>
      <c r="F49" s="37">
        <v>0</v>
      </c>
      <c r="G49" s="37">
        <v>0</v>
      </c>
      <c r="H49" s="37">
        <v>114186.43000000001</v>
      </c>
      <c r="I49" s="37">
        <v>114186</v>
      </c>
      <c r="J49" s="177" t="s">
        <v>518</v>
      </c>
      <c r="K49" s="23">
        <v>3.1E-2</v>
      </c>
      <c r="L49" s="20">
        <v>3540</v>
      </c>
    </row>
    <row r="50" spans="1:770" s="270" customFormat="1" x14ac:dyDescent="0.2">
      <c r="A50" s="266" t="s">
        <v>1710</v>
      </c>
      <c r="B50" s="266" t="str">
        <f>LEFT(A50,3)</f>
        <v>378</v>
      </c>
      <c r="C50" s="267"/>
      <c r="D50" s="267"/>
      <c r="E50" s="268">
        <v>63264.81</v>
      </c>
      <c r="F50" s="268">
        <v>9330.25</v>
      </c>
      <c r="G50" s="268">
        <v>53934.55999999999</v>
      </c>
      <c r="H50" s="268">
        <v>521938.97000000003</v>
      </c>
      <c r="I50" s="268">
        <v>575873</v>
      </c>
      <c r="J50" s="268"/>
      <c r="K50" s="268"/>
      <c r="L50" s="268">
        <v>17851</v>
      </c>
      <c r="M50" s="269"/>
      <c r="N50" s="15"/>
    </row>
    <row r="51" spans="1:770" s="22" customFormat="1" x14ac:dyDescent="0.2">
      <c r="A51" s="14" t="s">
        <v>1690</v>
      </c>
      <c r="B51" s="14"/>
      <c r="C51" s="15" t="s">
        <v>779</v>
      </c>
      <c r="D51" s="15" t="s">
        <v>780</v>
      </c>
      <c r="E51" s="37"/>
      <c r="F51" s="37">
        <v>0</v>
      </c>
      <c r="G51" s="37">
        <v>0</v>
      </c>
      <c r="H51" s="37">
        <v>27226.65</v>
      </c>
      <c r="I51" s="37">
        <v>27227</v>
      </c>
      <c r="J51" s="178" t="s">
        <v>2011</v>
      </c>
      <c r="K51" s="23">
        <v>2.4E-2</v>
      </c>
      <c r="L51" s="20">
        <v>653</v>
      </c>
      <c r="M51" s="181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HB51" s="15"/>
      <c r="HC51" s="15"/>
      <c r="HD51" s="15"/>
      <c r="HE51" s="15"/>
      <c r="HF51" s="15"/>
      <c r="HG51" s="15"/>
      <c r="HH51" s="15"/>
      <c r="HI51" s="15"/>
      <c r="HJ51" s="15"/>
      <c r="HK51" s="15"/>
      <c r="HL51" s="15"/>
      <c r="HM51" s="15"/>
      <c r="HN51" s="15"/>
      <c r="HO51" s="15"/>
      <c r="HP51" s="15"/>
      <c r="HQ51" s="15"/>
      <c r="HR51" s="15"/>
      <c r="HS51" s="15"/>
      <c r="HT51" s="15"/>
      <c r="HU51" s="15"/>
      <c r="HV51" s="15"/>
      <c r="HW51" s="15"/>
      <c r="HX51" s="15"/>
      <c r="HY51" s="15"/>
      <c r="HZ51" s="15"/>
      <c r="IA51" s="15"/>
      <c r="IB51" s="15"/>
      <c r="IC51" s="15"/>
      <c r="ID51" s="15"/>
      <c r="IE51" s="15"/>
      <c r="IF51" s="15"/>
      <c r="IG51" s="15"/>
      <c r="IH51" s="15"/>
      <c r="II51" s="15"/>
      <c r="IJ51" s="15"/>
      <c r="IK51" s="15"/>
      <c r="IL51" s="15"/>
      <c r="IM51" s="15"/>
      <c r="IN51" s="15"/>
      <c r="IO51" s="15"/>
      <c r="IP51" s="15"/>
      <c r="IQ51" s="15"/>
      <c r="IR51" s="15"/>
      <c r="IS51" s="15"/>
      <c r="IT51" s="15"/>
      <c r="IU51" s="15"/>
      <c r="IV51" s="15"/>
      <c r="IW51" s="15"/>
      <c r="IX51" s="15"/>
      <c r="IY51" s="15"/>
      <c r="IZ51" s="15"/>
      <c r="JA51" s="15"/>
      <c r="JB51" s="15"/>
      <c r="JC51" s="15"/>
      <c r="JD51" s="15"/>
      <c r="JE51" s="15"/>
      <c r="JF51" s="15"/>
      <c r="JG51" s="15"/>
      <c r="JH51" s="15"/>
      <c r="JI51" s="15"/>
      <c r="JJ51" s="15"/>
      <c r="JK51" s="15"/>
      <c r="JL51" s="15"/>
      <c r="JM51" s="15"/>
      <c r="JN51" s="15"/>
      <c r="JO51" s="15"/>
      <c r="JP51" s="15"/>
      <c r="JQ51" s="15"/>
      <c r="JR51" s="15"/>
      <c r="JS51" s="15"/>
      <c r="JT51" s="15"/>
      <c r="JU51" s="15"/>
      <c r="JV51" s="15"/>
      <c r="JW51" s="15"/>
      <c r="JX51" s="15"/>
      <c r="JY51" s="15"/>
      <c r="JZ51" s="15"/>
      <c r="KA51" s="15"/>
      <c r="KB51" s="15"/>
      <c r="KC51" s="15"/>
      <c r="KD51" s="15"/>
      <c r="KE51" s="15"/>
      <c r="KF51" s="15"/>
      <c r="KG51" s="15"/>
      <c r="KH51" s="15"/>
      <c r="KI51" s="15"/>
      <c r="KJ51" s="15"/>
      <c r="KK51" s="15"/>
      <c r="KL51" s="15"/>
      <c r="KM51" s="15"/>
      <c r="KN51" s="15"/>
      <c r="KO51" s="15"/>
      <c r="KP51" s="15"/>
      <c r="KQ51" s="15"/>
      <c r="KR51" s="15"/>
      <c r="KS51" s="15"/>
      <c r="KT51" s="15"/>
      <c r="KU51" s="15"/>
      <c r="KV51" s="15"/>
      <c r="KW51" s="15"/>
      <c r="KX51" s="15"/>
      <c r="KY51" s="15"/>
      <c r="KZ51" s="15"/>
      <c r="LA51" s="15"/>
      <c r="LB51" s="15"/>
      <c r="LC51" s="15"/>
      <c r="LD51" s="15"/>
      <c r="LE51" s="15"/>
      <c r="LF51" s="15"/>
      <c r="LG51" s="15"/>
      <c r="LH51" s="15"/>
      <c r="LI51" s="15"/>
      <c r="LJ51" s="15"/>
      <c r="LK51" s="15"/>
      <c r="LL51" s="15"/>
      <c r="LM51" s="15"/>
      <c r="LN51" s="15"/>
      <c r="LO51" s="15"/>
      <c r="LP51" s="15"/>
      <c r="LQ51" s="15"/>
      <c r="LR51" s="15"/>
      <c r="LS51" s="15"/>
      <c r="LT51" s="15"/>
      <c r="LU51" s="15"/>
      <c r="LV51" s="15"/>
      <c r="LW51" s="15"/>
      <c r="LX51" s="15"/>
      <c r="LY51" s="15"/>
      <c r="LZ51" s="15"/>
      <c r="MA51" s="15"/>
      <c r="MB51" s="15"/>
      <c r="MC51" s="15"/>
      <c r="MD51" s="15"/>
      <c r="ME51" s="15"/>
      <c r="MF51" s="15"/>
      <c r="MG51" s="15"/>
      <c r="MH51" s="15"/>
      <c r="MI51" s="15"/>
      <c r="MJ51" s="15"/>
      <c r="MK51" s="15"/>
      <c r="ML51" s="15"/>
      <c r="MM51" s="15"/>
      <c r="MN51" s="15"/>
      <c r="MO51" s="15"/>
      <c r="MP51" s="15"/>
      <c r="MQ51" s="15"/>
      <c r="MR51" s="15"/>
      <c r="MS51" s="15"/>
      <c r="MT51" s="15"/>
      <c r="MU51" s="15"/>
      <c r="MV51" s="15"/>
      <c r="MW51" s="15"/>
      <c r="MX51" s="15"/>
      <c r="MY51" s="15"/>
      <c r="MZ51" s="15"/>
      <c r="NA51" s="15"/>
      <c r="NB51" s="15"/>
      <c r="NC51" s="15"/>
      <c r="ND51" s="15"/>
      <c r="NE51" s="15"/>
      <c r="NF51" s="15"/>
      <c r="NG51" s="15"/>
      <c r="NH51" s="15"/>
      <c r="NI51" s="15"/>
      <c r="NJ51" s="15"/>
      <c r="NK51" s="15"/>
      <c r="NL51" s="15"/>
      <c r="NM51" s="15"/>
      <c r="NN51" s="15"/>
      <c r="NO51" s="15"/>
      <c r="NP51" s="15"/>
      <c r="NQ51" s="15"/>
      <c r="NR51" s="15"/>
      <c r="NS51" s="15"/>
      <c r="NT51" s="15"/>
      <c r="NU51" s="15"/>
      <c r="NV51" s="15"/>
      <c r="NW51" s="15"/>
      <c r="NX51" s="15"/>
      <c r="NY51" s="15"/>
      <c r="NZ51" s="15"/>
      <c r="OA51" s="15"/>
      <c r="OB51" s="15"/>
      <c r="OC51" s="15"/>
      <c r="OD51" s="15"/>
      <c r="OE51" s="15"/>
      <c r="OF51" s="15"/>
      <c r="OG51" s="15"/>
      <c r="OH51" s="15"/>
      <c r="OI51" s="15"/>
      <c r="OJ51" s="15"/>
      <c r="OK51" s="15"/>
      <c r="OL51" s="15"/>
      <c r="OM51" s="15"/>
      <c r="ON51" s="15"/>
      <c r="OO51" s="15"/>
      <c r="OP51" s="15"/>
      <c r="OQ51" s="15"/>
      <c r="OR51" s="15"/>
      <c r="OS51" s="15"/>
      <c r="OT51" s="15"/>
      <c r="OU51" s="15"/>
      <c r="OV51" s="15"/>
      <c r="OW51" s="15"/>
      <c r="OX51" s="15"/>
      <c r="OY51" s="15"/>
      <c r="OZ51" s="15"/>
      <c r="PA51" s="15"/>
      <c r="PB51" s="15"/>
      <c r="PC51" s="15"/>
      <c r="PD51" s="15"/>
      <c r="PE51" s="15"/>
      <c r="PF51" s="15"/>
      <c r="PG51" s="15"/>
      <c r="PH51" s="15"/>
      <c r="PI51" s="15"/>
      <c r="PJ51" s="15"/>
      <c r="PK51" s="15"/>
      <c r="PL51" s="15"/>
      <c r="PM51" s="15"/>
      <c r="PN51" s="15"/>
      <c r="PO51" s="15"/>
      <c r="PP51" s="15"/>
      <c r="PQ51" s="15"/>
      <c r="PR51" s="15"/>
      <c r="PS51" s="15"/>
      <c r="PT51" s="15"/>
      <c r="PU51" s="15"/>
      <c r="PV51" s="15"/>
      <c r="PW51" s="15"/>
      <c r="PX51" s="15"/>
      <c r="PY51" s="15"/>
      <c r="PZ51" s="15"/>
      <c r="QA51" s="15"/>
      <c r="QB51" s="15"/>
      <c r="QC51" s="15"/>
      <c r="QD51" s="15"/>
      <c r="QE51" s="15"/>
      <c r="QF51" s="15"/>
      <c r="QG51" s="15"/>
      <c r="QH51" s="15"/>
      <c r="QI51" s="15"/>
      <c r="QJ51" s="15"/>
      <c r="QK51" s="15"/>
      <c r="QL51" s="15"/>
      <c r="QM51" s="15"/>
      <c r="QN51" s="15"/>
      <c r="QO51" s="15"/>
      <c r="QP51" s="15"/>
      <c r="QQ51" s="15"/>
      <c r="QR51" s="15"/>
      <c r="QS51" s="15"/>
      <c r="QT51" s="15"/>
      <c r="QU51" s="15"/>
      <c r="QV51" s="15"/>
      <c r="QW51" s="15"/>
      <c r="QX51" s="15"/>
      <c r="QY51" s="15"/>
      <c r="QZ51" s="15"/>
      <c r="RA51" s="15"/>
      <c r="RB51" s="15"/>
      <c r="RC51" s="15"/>
      <c r="RD51" s="15"/>
      <c r="RE51" s="15"/>
      <c r="RF51" s="15"/>
      <c r="RG51" s="15"/>
      <c r="RH51" s="15"/>
      <c r="RI51" s="15"/>
      <c r="RJ51" s="15"/>
      <c r="RK51" s="15"/>
      <c r="RL51" s="15"/>
      <c r="RM51" s="15"/>
      <c r="RN51" s="15"/>
      <c r="RO51" s="15"/>
      <c r="RP51" s="15"/>
      <c r="RQ51" s="15"/>
      <c r="RR51" s="15"/>
      <c r="RS51" s="15"/>
      <c r="RT51" s="15"/>
      <c r="RU51" s="15"/>
      <c r="RV51" s="15"/>
      <c r="RW51" s="15"/>
      <c r="RX51" s="15"/>
      <c r="RY51" s="15"/>
      <c r="RZ51" s="15"/>
      <c r="SA51" s="15"/>
      <c r="SB51" s="15"/>
      <c r="SC51" s="15"/>
      <c r="SD51" s="15"/>
      <c r="SE51" s="15"/>
      <c r="SF51" s="15"/>
      <c r="SG51" s="15"/>
      <c r="SH51" s="15"/>
      <c r="SI51" s="15"/>
      <c r="SJ51" s="15"/>
      <c r="SK51" s="15"/>
      <c r="SL51" s="15"/>
      <c r="SM51" s="15"/>
      <c r="SN51" s="15"/>
      <c r="SO51" s="15"/>
      <c r="SP51" s="15"/>
      <c r="SQ51" s="15"/>
      <c r="SR51" s="15"/>
      <c r="SS51" s="15"/>
      <c r="ST51" s="15"/>
      <c r="SU51" s="15"/>
      <c r="SV51" s="15"/>
      <c r="SW51" s="15"/>
      <c r="SX51" s="15"/>
      <c r="SY51" s="15"/>
      <c r="SZ51" s="15"/>
      <c r="TA51" s="15"/>
      <c r="TB51" s="15"/>
      <c r="TC51" s="15"/>
      <c r="TD51" s="15"/>
      <c r="TE51" s="15"/>
      <c r="TF51" s="15"/>
      <c r="TG51" s="15"/>
      <c r="TH51" s="15"/>
      <c r="TI51" s="15"/>
      <c r="TJ51" s="15"/>
      <c r="TK51" s="15"/>
      <c r="TL51" s="15"/>
      <c r="TM51" s="15"/>
      <c r="TN51" s="15"/>
      <c r="TO51" s="15"/>
      <c r="TP51" s="15"/>
      <c r="TQ51" s="15"/>
      <c r="TR51" s="15"/>
      <c r="TS51" s="15"/>
      <c r="TT51" s="15"/>
      <c r="TU51" s="15"/>
      <c r="TV51" s="15"/>
      <c r="TW51" s="15"/>
      <c r="TX51" s="15"/>
      <c r="TY51" s="15"/>
      <c r="TZ51" s="15"/>
      <c r="UA51" s="15"/>
      <c r="UB51" s="15"/>
      <c r="UC51" s="15"/>
      <c r="UD51" s="15"/>
      <c r="UE51" s="15"/>
      <c r="UF51" s="15"/>
      <c r="UG51" s="15"/>
      <c r="UH51" s="15"/>
      <c r="UI51" s="15"/>
      <c r="UJ51" s="15"/>
      <c r="UK51" s="15"/>
      <c r="UL51" s="15"/>
      <c r="UM51" s="15"/>
      <c r="UN51" s="15"/>
      <c r="UO51" s="15"/>
      <c r="UP51" s="15"/>
      <c r="UQ51" s="15"/>
      <c r="UR51" s="15"/>
      <c r="US51" s="15"/>
      <c r="UT51" s="15"/>
      <c r="UU51" s="15"/>
      <c r="UV51" s="15"/>
      <c r="UW51" s="15"/>
      <c r="UX51" s="15"/>
      <c r="UY51" s="15"/>
      <c r="UZ51" s="15"/>
      <c r="VA51" s="15"/>
      <c r="VB51" s="15"/>
      <c r="VC51" s="15"/>
      <c r="VD51" s="15"/>
      <c r="VE51" s="15"/>
      <c r="VF51" s="15"/>
      <c r="VG51" s="15"/>
      <c r="VH51" s="15"/>
      <c r="VI51" s="15"/>
      <c r="VJ51" s="15"/>
      <c r="VK51" s="15"/>
      <c r="VL51" s="15"/>
      <c r="VM51" s="15"/>
      <c r="VN51" s="15"/>
      <c r="VO51" s="15"/>
      <c r="VP51" s="15"/>
      <c r="VQ51" s="15"/>
      <c r="VR51" s="15"/>
      <c r="VS51" s="15"/>
      <c r="VT51" s="15"/>
      <c r="VU51" s="15"/>
      <c r="VV51" s="15"/>
      <c r="VW51" s="15"/>
      <c r="VX51" s="15"/>
      <c r="VY51" s="15"/>
      <c r="VZ51" s="15"/>
      <c r="WA51" s="15"/>
      <c r="WB51" s="15"/>
      <c r="WC51" s="15"/>
      <c r="WD51" s="15"/>
      <c r="WE51" s="15"/>
      <c r="WF51" s="15"/>
      <c r="WG51" s="15"/>
      <c r="WH51" s="15"/>
      <c r="WI51" s="15"/>
      <c r="WJ51" s="15"/>
      <c r="WK51" s="15"/>
      <c r="WL51" s="15"/>
      <c r="WM51" s="15"/>
      <c r="WN51" s="15"/>
      <c r="WO51" s="15"/>
      <c r="WP51" s="15"/>
      <c r="WQ51" s="15"/>
      <c r="WR51" s="15"/>
      <c r="WS51" s="15"/>
      <c r="WT51" s="15"/>
      <c r="WU51" s="15"/>
      <c r="WV51" s="15"/>
      <c r="WW51" s="15"/>
      <c r="WX51" s="15"/>
      <c r="WY51" s="15"/>
      <c r="WZ51" s="15"/>
      <c r="XA51" s="15"/>
      <c r="XB51" s="15"/>
      <c r="XC51" s="15"/>
      <c r="XD51" s="15"/>
      <c r="XE51" s="15"/>
      <c r="XF51" s="15"/>
      <c r="XG51" s="15"/>
      <c r="XH51" s="15"/>
      <c r="XI51" s="15"/>
      <c r="XJ51" s="15"/>
      <c r="XK51" s="15"/>
      <c r="XL51" s="15"/>
      <c r="XM51" s="15"/>
      <c r="XN51" s="15"/>
      <c r="XO51" s="15"/>
      <c r="XP51" s="15"/>
      <c r="XQ51" s="15"/>
      <c r="XR51" s="15"/>
      <c r="XS51" s="15"/>
      <c r="XT51" s="15"/>
      <c r="XU51" s="15"/>
      <c r="XV51" s="15"/>
      <c r="XW51" s="15"/>
      <c r="XX51" s="15"/>
      <c r="XY51" s="15"/>
      <c r="XZ51" s="15"/>
      <c r="YA51" s="15"/>
      <c r="YB51" s="15"/>
      <c r="YC51" s="15"/>
      <c r="YD51" s="15"/>
      <c r="YE51" s="15"/>
      <c r="YF51" s="15"/>
      <c r="YG51" s="15"/>
      <c r="YH51" s="15"/>
      <c r="YI51" s="15"/>
      <c r="YJ51" s="15"/>
      <c r="YK51" s="15"/>
      <c r="YL51" s="15"/>
      <c r="YM51" s="15"/>
      <c r="YN51" s="15"/>
      <c r="YO51" s="15"/>
      <c r="YP51" s="15"/>
      <c r="YQ51" s="15"/>
      <c r="YR51" s="15"/>
      <c r="YS51" s="15"/>
      <c r="YT51" s="15"/>
      <c r="YU51" s="15"/>
      <c r="YV51" s="15"/>
      <c r="YW51" s="15"/>
      <c r="YX51" s="15"/>
      <c r="YY51" s="15"/>
      <c r="YZ51" s="15"/>
      <c r="ZA51" s="15"/>
      <c r="ZB51" s="15"/>
      <c r="ZC51" s="15"/>
      <c r="ZD51" s="15"/>
      <c r="ZE51" s="15"/>
      <c r="ZF51" s="15"/>
      <c r="ZG51" s="15"/>
      <c r="ZH51" s="15"/>
      <c r="ZI51" s="15"/>
      <c r="ZJ51" s="15"/>
      <c r="ZK51" s="15"/>
      <c r="ZL51" s="15"/>
      <c r="ZM51" s="15"/>
      <c r="ZN51" s="15"/>
      <c r="ZO51" s="15"/>
      <c r="ZP51" s="15"/>
      <c r="ZQ51" s="15"/>
      <c r="ZR51" s="15"/>
      <c r="ZS51" s="15"/>
      <c r="ZT51" s="15"/>
      <c r="ZU51" s="15"/>
      <c r="ZV51" s="15"/>
      <c r="ZW51" s="15"/>
      <c r="ZX51" s="15"/>
      <c r="ZY51" s="15"/>
      <c r="ZZ51" s="15"/>
      <c r="AAA51" s="15"/>
      <c r="AAB51" s="15"/>
      <c r="AAC51" s="15"/>
      <c r="AAD51" s="15"/>
      <c r="AAE51" s="15"/>
      <c r="AAF51" s="15"/>
      <c r="AAG51" s="15"/>
      <c r="AAH51" s="15"/>
      <c r="AAI51" s="15"/>
      <c r="AAJ51" s="15"/>
      <c r="AAK51" s="15"/>
      <c r="AAL51" s="15"/>
      <c r="AAM51" s="15"/>
      <c r="AAN51" s="15"/>
      <c r="AAO51" s="15"/>
      <c r="AAP51" s="15"/>
      <c r="AAQ51" s="15"/>
      <c r="AAR51" s="15"/>
      <c r="AAS51" s="15"/>
      <c r="AAT51" s="15"/>
      <c r="AAU51" s="15"/>
      <c r="AAV51" s="15"/>
      <c r="AAW51" s="15"/>
      <c r="AAX51" s="15"/>
      <c r="AAY51" s="15"/>
      <c r="AAZ51" s="15"/>
      <c r="ABA51" s="15"/>
      <c r="ABB51" s="15"/>
      <c r="ABC51" s="15"/>
      <c r="ABD51" s="15"/>
      <c r="ABE51" s="15"/>
      <c r="ABF51" s="15"/>
      <c r="ABG51" s="15"/>
      <c r="ABH51" s="15"/>
      <c r="ABI51" s="15"/>
      <c r="ABJ51" s="15"/>
      <c r="ABK51" s="15"/>
      <c r="ABL51" s="15"/>
      <c r="ABM51" s="15"/>
      <c r="ABN51" s="15"/>
      <c r="ABO51" s="15"/>
      <c r="ABP51" s="15"/>
      <c r="ABQ51" s="15"/>
      <c r="ABR51" s="15"/>
      <c r="ABS51" s="15"/>
      <c r="ABT51" s="15"/>
      <c r="ABU51" s="15"/>
      <c r="ABV51" s="15"/>
      <c r="ABW51" s="15"/>
      <c r="ABX51" s="15"/>
      <c r="ABY51" s="15"/>
      <c r="ABZ51" s="15"/>
      <c r="ACA51" s="15"/>
      <c r="ACB51" s="15"/>
      <c r="ACC51" s="15"/>
      <c r="ACD51" s="15"/>
      <c r="ACE51" s="15"/>
      <c r="ACF51" s="15"/>
      <c r="ACG51" s="15"/>
      <c r="ACH51" s="15"/>
      <c r="ACI51" s="15"/>
      <c r="ACJ51" s="15"/>
      <c r="ACK51" s="15"/>
      <c r="ACL51" s="15"/>
      <c r="ACM51" s="15"/>
      <c r="ACN51" s="15"/>
      <c r="ACO51" s="15"/>
      <c r="ACP51" s="15"/>
    </row>
    <row r="52" spans="1:770" s="24" customFormat="1" x14ac:dyDescent="0.2">
      <c r="A52" s="14"/>
      <c r="B52" s="14"/>
      <c r="C52" s="15" t="s">
        <v>863</v>
      </c>
      <c r="D52" s="15" t="s">
        <v>864</v>
      </c>
      <c r="E52" s="37"/>
      <c r="F52" s="37">
        <v>0</v>
      </c>
      <c r="G52" s="37">
        <v>0</v>
      </c>
      <c r="H52" s="37">
        <v>414422.29800892476</v>
      </c>
      <c r="I52" s="37">
        <v>414422</v>
      </c>
      <c r="J52" s="178" t="s">
        <v>2011</v>
      </c>
      <c r="K52" s="23">
        <v>2.4E-2</v>
      </c>
      <c r="L52" s="20">
        <v>9946</v>
      </c>
      <c r="M52" s="181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HB52" s="15"/>
      <c r="HC52" s="15"/>
      <c r="HD52" s="15"/>
      <c r="HE52" s="15"/>
      <c r="HF52" s="15"/>
      <c r="HG52" s="15"/>
      <c r="HH52" s="15"/>
      <c r="HI52" s="15"/>
      <c r="HJ52" s="15"/>
      <c r="HK52" s="15"/>
      <c r="HL52" s="15"/>
      <c r="HM52" s="15"/>
      <c r="HN52" s="15"/>
      <c r="HO52" s="15"/>
      <c r="HP52" s="15"/>
      <c r="HQ52" s="15"/>
      <c r="HR52" s="15"/>
      <c r="HS52" s="15"/>
      <c r="HT52" s="15"/>
      <c r="HU52" s="15"/>
      <c r="HV52" s="15"/>
      <c r="HW52" s="15"/>
      <c r="HX52" s="15"/>
      <c r="HY52" s="15"/>
      <c r="HZ52" s="15"/>
      <c r="IA52" s="15"/>
      <c r="IB52" s="15"/>
      <c r="IC52" s="15"/>
      <c r="ID52" s="15"/>
      <c r="IE52" s="15"/>
      <c r="IF52" s="15"/>
      <c r="IG52" s="15"/>
      <c r="IH52" s="15"/>
      <c r="II52" s="15"/>
      <c r="IJ52" s="15"/>
      <c r="IK52" s="15"/>
      <c r="IL52" s="15"/>
      <c r="IM52" s="15"/>
      <c r="IN52" s="15"/>
      <c r="IO52" s="15"/>
      <c r="IP52" s="15"/>
      <c r="IQ52" s="15"/>
      <c r="IR52" s="15"/>
      <c r="IS52" s="15"/>
      <c r="IT52" s="15"/>
      <c r="IU52" s="15"/>
      <c r="IV52" s="15"/>
      <c r="IW52" s="15"/>
      <c r="IX52" s="15"/>
      <c r="IY52" s="15"/>
      <c r="IZ52" s="15"/>
      <c r="JA52" s="15"/>
      <c r="JB52" s="15"/>
      <c r="JC52" s="15"/>
      <c r="JD52" s="15"/>
      <c r="JE52" s="15"/>
      <c r="JF52" s="15"/>
      <c r="JG52" s="15"/>
      <c r="JH52" s="15"/>
      <c r="JI52" s="15"/>
      <c r="JJ52" s="15"/>
      <c r="JK52" s="15"/>
      <c r="JL52" s="15"/>
      <c r="JM52" s="15"/>
      <c r="JN52" s="15"/>
      <c r="JO52" s="15"/>
      <c r="JP52" s="15"/>
      <c r="JQ52" s="15"/>
      <c r="JR52" s="15"/>
      <c r="JS52" s="15"/>
      <c r="JT52" s="15"/>
      <c r="JU52" s="15"/>
      <c r="JV52" s="15"/>
      <c r="JW52" s="15"/>
      <c r="JX52" s="15"/>
      <c r="JY52" s="15"/>
      <c r="JZ52" s="15"/>
      <c r="KA52" s="15"/>
      <c r="KB52" s="15"/>
      <c r="KC52" s="15"/>
      <c r="KD52" s="15"/>
      <c r="KE52" s="15"/>
      <c r="KF52" s="15"/>
      <c r="KG52" s="15"/>
      <c r="KH52" s="15"/>
      <c r="KI52" s="15"/>
      <c r="KJ52" s="15"/>
      <c r="KK52" s="15"/>
      <c r="KL52" s="15"/>
      <c r="KM52" s="15"/>
      <c r="KN52" s="15"/>
      <c r="KO52" s="15"/>
      <c r="KP52" s="15"/>
      <c r="KQ52" s="15"/>
      <c r="KR52" s="15"/>
      <c r="KS52" s="15"/>
      <c r="KT52" s="15"/>
      <c r="KU52" s="15"/>
      <c r="KV52" s="15"/>
      <c r="KW52" s="15"/>
      <c r="KX52" s="15"/>
      <c r="KY52" s="15"/>
      <c r="KZ52" s="15"/>
      <c r="LA52" s="15"/>
      <c r="LB52" s="15"/>
      <c r="LC52" s="15"/>
      <c r="LD52" s="15"/>
      <c r="LE52" s="15"/>
      <c r="LF52" s="15"/>
      <c r="LG52" s="15"/>
      <c r="LH52" s="15"/>
      <c r="LI52" s="15"/>
      <c r="LJ52" s="15"/>
      <c r="LK52" s="15"/>
      <c r="LL52" s="15"/>
      <c r="LM52" s="15"/>
      <c r="LN52" s="15"/>
      <c r="LO52" s="15"/>
      <c r="LP52" s="15"/>
      <c r="LQ52" s="15"/>
      <c r="LR52" s="15"/>
      <c r="LS52" s="15"/>
      <c r="LT52" s="15"/>
      <c r="LU52" s="15"/>
      <c r="LV52" s="15"/>
      <c r="LW52" s="15"/>
      <c r="LX52" s="15"/>
      <c r="LY52" s="15"/>
      <c r="LZ52" s="15"/>
      <c r="MA52" s="15"/>
      <c r="MB52" s="15"/>
      <c r="MC52" s="15"/>
      <c r="MD52" s="15"/>
      <c r="ME52" s="15"/>
      <c r="MF52" s="15"/>
      <c r="MG52" s="15"/>
      <c r="MH52" s="15"/>
      <c r="MI52" s="15"/>
      <c r="MJ52" s="15"/>
      <c r="MK52" s="15"/>
      <c r="ML52" s="15"/>
      <c r="MM52" s="15"/>
      <c r="MN52" s="15"/>
      <c r="MO52" s="15"/>
      <c r="MP52" s="15"/>
      <c r="MQ52" s="15"/>
      <c r="MR52" s="15"/>
      <c r="MS52" s="15"/>
      <c r="MT52" s="15"/>
      <c r="MU52" s="15"/>
      <c r="MV52" s="15"/>
      <c r="MW52" s="15"/>
      <c r="MX52" s="15"/>
      <c r="MY52" s="15"/>
      <c r="MZ52" s="15"/>
      <c r="NA52" s="15"/>
      <c r="NB52" s="15"/>
      <c r="NC52" s="15"/>
      <c r="ND52" s="15"/>
      <c r="NE52" s="15"/>
      <c r="NF52" s="15"/>
      <c r="NG52" s="15"/>
      <c r="NH52" s="15"/>
      <c r="NI52" s="15"/>
      <c r="NJ52" s="15"/>
      <c r="NK52" s="15"/>
      <c r="NL52" s="15"/>
      <c r="NM52" s="15"/>
      <c r="NN52" s="15"/>
      <c r="NO52" s="15"/>
      <c r="NP52" s="15"/>
      <c r="NQ52" s="15"/>
      <c r="NR52" s="15"/>
      <c r="NS52" s="15"/>
      <c r="NT52" s="15"/>
      <c r="NU52" s="15"/>
      <c r="NV52" s="15"/>
      <c r="NW52" s="15"/>
      <c r="NX52" s="15"/>
      <c r="NY52" s="15"/>
      <c r="NZ52" s="15"/>
      <c r="OA52" s="15"/>
      <c r="OB52" s="15"/>
      <c r="OC52" s="15"/>
      <c r="OD52" s="15"/>
      <c r="OE52" s="15"/>
      <c r="OF52" s="15"/>
      <c r="OG52" s="15"/>
      <c r="OH52" s="15"/>
      <c r="OI52" s="15"/>
      <c r="OJ52" s="15"/>
      <c r="OK52" s="15"/>
      <c r="OL52" s="15"/>
      <c r="OM52" s="15"/>
      <c r="ON52" s="15"/>
      <c r="OO52" s="15"/>
      <c r="OP52" s="15"/>
      <c r="OQ52" s="15"/>
      <c r="OR52" s="15"/>
      <c r="OS52" s="15"/>
      <c r="OT52" s="15"/>
      <c r="OU52" s="15"/>
      <c r="OV52" s="15"/>
      <c r="OW52" s="15"/>
      <c r="OX52" s="15"/>
      <c r="OY52" s="15"/>
      <c r="OZ52" s="15"/>
      <c r="PA52" s="15"/>
      <c r="PB52" s="15"/>
      <c r="PC52" s="15"/>
      <c r="PD52" s="15"/>
      <c r="PE52" s="15"/>
      <c r="PF52" s="15"/>
      <c r="PG52" s="15"/>
      <c r="PH52" s="15"/>
      <c r="PI52" s="15"/>
      <c r="PJ52" s="15"/>
      <c r="PK52" s="15"/>
      <c r="PL52" s="15"/>
      <c r="PM52" s="15"/>
      <c r="PN52" s="15"/>
      <c r="PO52" s="15"/>
      <c r="PP52" s="15"/>
      <c r="PQ52" s="15"/>
      <c r="PR52" s="15"/>
      <c r="PS52" s="15"/>
      <c r="PT52" s="15"/>
      <c r="PU52" s="15"/>
      <c r="PV52" s="15"/>
      <c r="PW52" s="15"/>
      <c r="PX52" s="15"/>
      <c r="PY52" s="15"/>
      <c r="PZ52" s="15"/>
      <c r="QA52" s="15"/>
      <c r="QB52" s="15"/>
      <c r="QC52" s="15"/>
      <c r="QD52" s="15"/>
      <c r="QE52" s="15"/>
      <c r="QF52" s="15"/>
      <c r="QG52" s="15"/>
      <c r="QH52" s="15"/>
      <c r="QI52" s="15"/>
      <c r="QJ52" s="15"/>
      <c r="QK52" s="15"/>
      <c r="QL52" s="15"/>
      <c r="QM52" s="15"/>
      <c r="QN52" s="15"/>
      <c r="QO52" s="15"/>
      <c r="QP52" s="15"/>
      <c r="QQ52" s="15"/>
      <c r="QR52" s="15"/>
      <c r="QS52" s="15"/>
      <c r="QT52" s="15"/>
      <c r="QU52" s="15"/>
      <c r="QV52" s="15"/>
      <c r="QW52" s="15"/>
      <c r="QX52" s="15"/>
      <c r="QY52" s="15"/>
      <c r="QZ52" s="15"/>
      <c r="RA52" s="15"/>
      <c r="RB52" s="15"/>
      <c r="RC52" s="15"/>
      <c r="RD52" s="15"/>
      <c r="RE52" s="15"/>
      <c r="RF52" s="15"/>
      <c r="RG52" s="15"/>
      <c r="RH52" s="15"/>
      <c r="RI52" s="15"/>
      <c r="RJ52" s="15"/>
      <c r="RK52" s="15"/>
      <c r="RL52" s="15"/>
      <c r="RM52" s="15"/>
      <c r="RN52" s="15"/>
      <c r="RO52" s="15"/>
      <c r="RP52" s="15"/>
      <c r="RQ52" s="15"/>
      <c r="RR52" s="15"/>
      <c r="RS52" s="15"/>
      <c r="RT52" s="15"/>
      <c r="RU52" s="15"/>
      <c r="RV52" s="15"/>
      <c r="RW52" s="15"/>
      <c r="RX52" s="15"/>
      <c r="RY52" s="15"/>
      <c r="RZ52" s="15"/>
      <c r="SA52" s="15"/>
      <c r="SB52" s="15"/>
      <c r="SC52" s="15"/>
      <c r="SD52" s="15"/>
      <c r="SE52" s="15"/>
      <c r="SF52" s="15"/>
      <c r="SG52" s="15"/>
      <c r="SH52" s="15"/>
      <c r="SI52" s="15"/>
      <c r="SJ52" s="15"/>
      <c r="SK52" s="15"/>
      <c r="SL52" s="15"/>
      <c r="SM52" s="15"/>
      <c r="SN52" s="15"/>
      <c r="SO52" s="15"/>
      <c r="SP52" s="15"/>
      <c r="SQ52" s="15"/>
      <c r="SR52" s="15"/>
      <c r="SS52" s="15"/>
      <c r="ST52" s="15"/>
      <c r="SU52" s="15"/>
      <c r="SV52" s="15"/>
      <c r="SW52" s="15"/>
      <c r="SX52" s="15"/>
      <c r="SY52" s="15"/>
      <c r="SZ52" s="15"/>
      <c r="TA52" s="15"/>
      <c r="TB52" s="15"/>
      <c r="TC52" s="15"/>
      <c r="TD52" s="15"/>
      <c r="TE52" s="15"/>
      <c r="TF52" s="15"/>
      <c r="TG52" s="15"/>
      <c r="TH52" s="15"/>
      <c r="TI52" s="15"/>
      <c r="TJ52" s="15"/>
      <c r="TK52" s="15"/>
      <c r="TL52" s="15"/>
      <c r="TM52" s="15"/>
      <c r="TN52" s="15"/>
      <c r="TO52" s="15"/>
      <c r="TP52" s="15"/>
      <c r="TQ52" s="15"/>
      <c r="TR52" s="15"/>
      <c r="TS52" s="15"/>
      <c r="TT52" s="15"/>
      <c r="TU52" s="15"/>
      <c r="TV52" s="15"/>
      <c r="TW52" s="15"/>
      <c r="TX52" s="15"/>
      <c r="TY52" s="15"/>
      <c r="TZ52" s="15"/>
      <c r="UA52" s="15"/>
      <c r="UB52" s="15"/>
      <c r="UC52" s="15"/>
      <c r="UD52" s="15"/>
      <c r="UE52" s="15"/>
      <c r="UF52" s="15"/>
      <c r="UG52" s="15"/>
      <c r="UH52" s="15"/>
      <c r="UI52" s="15"/>
      <c r="UJ52" s="15"/>
      <c r="UK52" s="15"/>
      <c r="UL52" s="15"/>
      <c r="UM52" s="15"/>
      <c r="UN52" s="15"/>
      <c r="UO52" s="15"/>
      <c r="UP52" s="15"/>
      <c r="UQ52" s="15"/>
      <c r="UR52" s="15"/>
      <c r="US52" s="15"/>
      <c r="UT52" s="15"/>
      <c r="UU52" s="15"/>
      <c r="UV52" s="15"/>
      <c r="UW52" s="15"/>
      <c r="UX52" s="15"/>
      <c r="UY52" s="15"/>
      <c r="UZ52" s="15"/>
      <c r="VA52" s="15"/>
      <c r="VB52" s="15"/>
      <c r="VC52" s="15"/>
      <c r="VD52" s="15"/>
      <c r="VE52" s="15"/>
      <c r="VF52" s="15"/>
      <c r="VG52" s="15"/>
      <c r="VH52" s="15"/>
      <c r="VI52" s="15"/>
      <c r="VJ52" s="15"/>
      <c r="VK52" s="15"/>
      <c r="VL52" s="15"/>
      <c r="VM52" s="15"/>
      <c r="VN52" s="15"/>
      <c r="VO52" s="15"/>
      <c r="VP52" s="15"/>
      <c r="VQ52" s="15"/>
      <c r="VR52" s="15"/>
      <c r="VS52" s="15"/>
      <c r="VT52" s="15"/>
      <c r="VU52" s="15"/>
      <c r="VV52" s="15"/>
      <c r="VW52" s="15"/>
      <c r="VX52" s="15"/>
      <c r="VY52" s="15"/>
      <c r="VZ52" s="15"/>
      <c r="WA52" s="15"/>
      <c r="WB52" s="15"/>
      <c r="WC52" s="15"/>
      <c r="WD52" s="15"/>
      <c r="WE52" s="15"/>
      <c r="WF52" s="15"/>
      <c r="WG52" s="15"/>
      <c r="WH52" s="15"/>
      <c r="WI52" s="15"/>
      <c r="WJ52" s="15"/>
      <c r="WK52" s="15"/>
      <c r="WL52" s="15"/>
      <c r="WM52" s="15"/>
      <c r="WN52" s="15"/>
      <c r="WO52" s="15"/>
      <c r="WP52" s="15"/>
      <c r="WQ52" s="15"/>
      <c r="WR52" s="15"/>
      <c r="WS52" s="15"/>
      <c r="WT52" s="15"/>
      <c r="WU52" s="15"/>
      <c r="WV52" s="15"/>
      <c r="WW52" s="15"/>
      <c r="WX52" s="15"/>
      <c r="WY52" s="15"/>
      <c r="WZ52" s="15"/>
      <c r="XA52" s="15"/>
      <c r="XB52" s="15"/>
      <c r="XC52" s="15"/>
      <c r="XD52" s="15"/>
      <c r="XE52" s="15"/>
      <c r="XF52" s="15"/>
      <c r="XG52" s="15"/>
      <c r="XH52" s="15"/>
      <c r="XI52" s="15"/>
      <c r="XJ52" s="15"/>
      <c r="XK52" s="15"/>
      <c r="XL52" s="15"/>
      <c r="XM52" s="15"/>
      <c r="XN52" s="15"/>
      <c r="XO52" s="15"/>
      <c r="XP52" s="15"/>
      <c r="XQ52" s="15"/>
      <c r="XR52" s="15"/>
      <c r="XS52" s="15"/>
      <c r="XT52" s="15"/>
      <c r="XU52" s="15"/>
      <c r="XV52" s="15"/>
      <c r="XW52" s="15"/>
      <c r="XX52" s="15"/>
      <c r="XY52" s="15"/>
      <c r="XZ52" s="15"/>
      <c r="YA52" s="15"/>
      <c r="YB52" s="15"/>
      <c r="YC52" s="15"/>
      <c r="YD52" s="15"/>
      <c r="YE52" s="15"/>
      <c r="YF52" s="15"/>
      <c r="YG52" s="15"/>
      <c r="YH52" s="15"/>
      <c r="YI52" s="15"/>
      <c r="YJ52" s="15"/>
      <c r="YK52" s="15"/>
      <c r="YL52" s="15"/>
      <c r="YM52" s="15"/>
      <c r="YN52" s="15"/>
      <c r="YO52" s="15"/>
      <c r="YP52" s="15"/>
      <c r="YQ52" s="15"/>
      <c r="YR52" s="15"/>
      <c r="YS52" s="15"/>
      <c r="YT52" s="15"/>
      <c r="YU52" s="15"/>
      <c r="YV52" s="15"/>
      <c r="YW52" s="15"/>
      <c r="YX52" s="15"/>
      <c r="YY52" s="15"/>
      <c r="YZ52" s="15"/>
      <c r="ZA52" s="15"/>
      <c r="ZB52" s="15"/>
      <c r="ZC52" s="15"/>
      <c r="ZD52" s="15"/>
      <c r="ZE52" s="15"/>
      <c r="ZF52" s="15"/>
      <c r="ZG52" s="15"/>
      <c r="ZH52" s="15"/>
      <c r="ZI52" s="15"/>
      <c r="ZJ52" s="15"/>
      <c r="ZK52" s="15"/>
      <c r="ZL52" s="15"/>
      <c r="ZM52" s="15"/>
      <c r="ZN52" s="15"/>
      <c r="ZO52" s="15"/>
      <c r="ZP52" s="15"/>
      <c r="ZQ52" s="15"/>
      <c r="ZR52" s="15"/>
      <c r="ZS52" s="15"/>
      <c r="ZT52" s="15"/>
      <c r="ZU52" s="15"/>
      <c r="ZV52" s="15"/>
      <c r="ZW52" s="15"/>
      <c r="ZX52" s="15"/>
      <c r="ZY52" s="15"/>
      <c r="ZZ52" s="15"/>
      <c r="AAA52" s="15"/>
      <c r="AAB52" s="15"/>
      <c r="AAC52" s="15"/>
      <c r="AAD52" s="15"/>
      <c r="AAE52" s="15"/>
      <c r="AAF52" s="15"/>
      <c r="AAG52" s="15"/>
      <c r="AAH52" s="15"/>
      <c r="AAI52" s="15"/>
      <c r="AAJ52" s="15"/>
      <c r="AAK52" s="15"/>
      <c r="AAL52" s="15"/>
      <c r="AAM52" s="15"/>
      <c r="AAN52" s="15"/>
      <c r="AAO52" s="15"/>
      <c r="AAP52" s="15"/>
      <c r="AAQ52" s="15"/>
      <c r="AAR52" s="15"/>
      <c r="AAS52" s="15"/>
      <c r="AAT52" s="15"/>
      <c r="AAU52" s="15"/>
      <c r="AAV52" s="15"/>
      <c r="AAW52" s="15"/>
      <c r="AAX52" s="15"/>
      <c r="AAY52" s="15"/>
      <c r="AAZ52" s="15"/>
      <c r="ABA52" s="15"/>
      <c r="ABB52" s="15"/>
      <c r="ABC52" s="15"/>
      <c r="ABD52" s="15"/>
      <c r="ABE52" s="15"/>
      <c r="ABF52" s="15"/>
      <c r="ABG52" s="15"/>
      <c r="ABH52" s="15"/>
      <c r="ABI52" s="15"/>
      <c r="ABJ52" s="15"/>
      <c r="ABK52" s="15"/>
      <c r="ABL52" s="15"/>
      <c r="ABM52" s="15"/>
      <c r="ABN52" s="15"/>
      <c r="ABO52" s="15"/>
      <c r="ABP52" s="15"/>
      <c r="ABQ52" s="15"/>
      <c r="ABR52" s="15"/>
      <c r="ABS52" s="15"/>
      <c r="ABT52" s="15"/>
      <c r="ABU52" s="15"/>
      <c r="ABV52" s="15"/>
      <c r="ABW52" s="15"/>
      <c r="ABX52" s="15"/>
      <c r="ABY52" s="15"/>
      <c r="ABZ52" s="15"/>
      <c r="ACA52" s="15"/>
      <c r="ACB52" s="15"/>
      <c r="ACC52" s="15"/>
      <c r="ACD52" s="15"/>
      <c r="ACE52" s="15"/>
      <c r="ACF52" s="15"/>
      <c r="ACG52" s="15"/>
      <c r="ACH52" s="15"/>
      <c r="ACI52" s="15"/>
      <c r="ACJ52" s="15"/>
      <c r="ACK52" s="15"/>
      <c r="ACL52" s="15"/>
      <c r="ACM52" s="15"/>
      <c r="ACN52" s="15"/>
      <c r="ACO52" s="15"/>
      <c r="ACP52" s="15"/>
    </row>
    <row r="53" spans="1:770" s="24" customFormat="1" x14ac:dyDescent="0.2">
      <c r="A53" s="14"/>
      <c r="B53" s="14"/>
      <c r="C53" s="15" t="s">
        <v>1139</v>
      </c>
      <c r="D53" s="15" t="s">
        <v>1140</v>
      </c>
      <c r="E53" s="37"/>
      <c r="F53" s="37">
        <v>0</v>
      </c>
      <c r="G53" s="37">
        <v>0</v>
      </c>
      <c r="H53" s="37">
        <v>3830.0699999999997</v>
      </c>
      <c r="I53" s="37">
        <v>3830</v>
      </c>
      <c r="J53" s="178" t="s">
        <v>2011</v>
      </c>
      <c r="K53" s="23">
        <v>2.4E-2</v>
      </c>
      <c r="L53" s="20">
        <v>92</v>
      </c>
      <c r="M53" s="181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</row>
    <row r="54" spans="1:770" x14ac:dyDescent="0.2">
      <c r="A54" s="21" t="s">
        <v>1709</v>
      </c>
      <c r="B54" s="21" t="str">
        <f>LEFT(A54,3)</f>
        <v>379</v>
      </c>
      <c r="C54" s="22"/>
      <c r="D54" s="22"/>
      <c r="E54" s="42">
        <v>0</v>
      </c>
      <c r="F54" s="42">
        <v>0</v>
      </c>
      <c r="G54" s="42">
        <v>0</v>
      </c>
      <c r="H54" s="42">
        <v>445479.01800892479</v>
      </c>
      <c r="I54" s="42">
        <v>445479</v>
      </c>
      <c r="J54" s="42"/>
      <c r="K54" s="42"/>
      <c r="L54" s="42">
        <v>10691</v>
      </c>
      <c r="M54" s="182"/>
    </row>
    <row r="55" spans="1:770" s="22" customFormat="1" x14ac:dyDescent="0.2">
      <c r="A55" s="14" t="s">
        <v>1691</v>
      </c>
      <c r="B55" s="14"/>
      <c r="C55" s="15" t="s">
        <v>1199</v>
      </c>
      <c r="D55" s="15" t="s">
        <v>1200</v>
      </c>
      <c r="E55" s="37">
        <v>6315.0500000000011</v>
      </c>
      <c r="F55" s="37">
        <v>0</v>
      </c>
      <c r="G55" s="37">
        <v>6315.0500000000011</v>
      </c>
      <c r="H55" s="37">
        <v>0</v>
      </c>
      <c r="I55" s="37">
        <v>6315</v>
      </c>
      <c r="J55" s="175" t="s">
        <v>521</v>
      </c>
      <c r="K55" s="23">
        <v>2.8500000000000001E-2</v>
      </c>
      <c r="L55" s="20">
        <v>180</v>
      </c>
      <c r="M55" s="181" t="s">
        <v>2035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</row>
    <row r="56" spans="1:770" x14ac:dyDescent="0.2">
      <c r="C56" s="15" t="s">
        <v>752</v>
      </c>
      <c r="D56" s="15" t="s">
        <v>753</v>
      </c>
      <c r="E56" s="37">
        <v>3877.3599999999997</v>
      </c>
      <c r="F56" s="37">
        <v>2340.58</v>
      </c>
      <c r="G56" s="37">
        <v>1536.7799999999997</v>
      </c>
      <c r="H56" s="37">
        <v>0</v>
      </c>
      <c r="I56" s="37">
        <v>1537</v>
      </c>
      <c r="J56" s="175" t="s">
        <v>521</v>
      </c>
      <c r="K56" s="23">
        <v>2.8500000000000001E-2</v>
      </c>
      <c r="L56" s="20">
        <v>44</v>
      </c>
      <c r="M56" s="181" t="s">
        <v>2035</v>
      </c>
    </row>
    <row r="57" spans="1:770" x14ac:dyDescent="0.2">
      <c r="C57" s="15" t="s">
        <v>943</v>
      </c>
      <c r="D57" s="15" t="s">
        <v>944</v>
      </c>
      <c r="E57" s="37">
        <v>17066.650000000001</v>
      </c>
      <c r="F57" s="37">
        <v>0</v>
      </c>
      <c r="G57" s="37">
        <v>17066.650000000001</v>
      </c>
      <c r="H57" s="37">
        <v>0</v>
      </c>
      <c r="I57" s="37">
        <v>17067</v>
      </c>
      <c r="J57" s="175" t="s">
        <v>521</v>
      </c>
      <c r="K57" s="23">
        <v>2.8500000000000001E-2</v>
      </c>
      <c r="L57" s="20">
        <v>486</v>
      </c>
      <c r="M57" s="181" t="s">
        <v>2035</v>
      </c>
    </row>
    <row r="58" spans="1:770" x14ac:dyDescent="0.2">
      <c r="C58" s="15" t="s">
        <v>1127</v>
      </c>
      <c r="D58" s="15" t="s">
        <v>1128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175" t="s">
        <v>521</v>
      </c>
      <c r="K58" s="23">
        <v>2.8500000000000001E-2</v>
      </c>
      <c r="L58" s="20">
        <v>0</v>
      </c>
      <c r="M58" s="181" t="s">
        <v>2035</v>
      </c>
    </row>
    <row r="59" spans="1:770" x14ac:dyDescent="0.2">
      <c r="C59" s="15" t="s">
        <v>1145</v>
      </c>
      <c r="D59" s="15" t="s">
        <v>1146</v>
      </c>
      <c r="E59" s="37">
        <v>13037.980000000014</v>
      </c>
      <c r="F59" s="37">
        <v>0</v>
      </c>
      <c r="G59" s="37">
        <v>13037.980000000014</v>
      </c>
      <c r="H59" s="37">
        <v>33400.699999999997</v>
      </c>
      <c r="I59" s="37">
        <v>46439</v>
      </c>
      <c r="J59" s="175" t="s">
        <v>521</v>
      </c>
      <c r="K59" s="23">
        <v>2.8500000000000001E-2</v>
      </c>
      <c r="L59" s="20">
        <v>1324</v>
      </c>
    </row>
    <row r="60" spans="1:770" x14ac:dyDescent="0.2">
      <c r="C60" s="15" t="s">
        <v>896</v>
      </c>
      <c r="D60" s="15" t="s">
        <v>897</v>
      </c>
      <c r="E60" s="37">
        <v>36136.92</v>
      </c>
      <c r="F60" s="37">
        <v>0</v>
      </c>
      <c r="G60" s="37">
        <v>36136.92</v>
      </c>
      <c r="H60" s="37">
        <v>0</v>
      </c>
      <c r="I60" s="37">
        <v>36137</v>
      </c>
      <c r="J60" s="175" t="s">
        <v>521</v>
      </c>
      <c r="K60" s="23">
        <v>2.8500000000000001E-2</v>
      </c>
      <c r="L60" s="20">
        <v>1030</v>
      </c>
      <c r="M60" s="181" t="s">
        <v>2035</v>
      </c>
    </row>
    <row r="61" spans="1:770" x14ac:dyDescent="0.2">
      <c r="C61" s="15" t="s">
        <v>807</v>
      </c>
      <c r="D61" s="25" t="s">
        <v>808</v>
      </c>
      <c r="E61" s="37">
        <v>1609.99</v>
      </c>
      <c r="F61" s="37">
        <v>1609.99</v>
      </c>
      <c r="G61" s="37">
        <v>0</v>
      </c>
      <c r="H61" s="37">
        <v>0</v>
      </c>
      <c r="I61" s="37">
        <v>0</v>
      </c>
      <c r="J61" s="175" t="s">
        <v>521</v>
      </c>
      <c r="K61" s="23">
        <v>2.8500000000000001E-2</v>
      </c>
      <c r="L61" s="20">
        <v>0</v>
      </c>
      <c r="M61" s="181" t="s">
        <v>2035</v>
      </c>
    </row>
    <row r="62" spans="1:770" x14ac:dyDescent="0.2">
      <c r="C62" s="15" t="s">
        <v>892</v>
      </c>
      <c r="D62" s="15" t="s">
        <v>893</v>
      </c>
      <c r="E62" s="37">
        <v>576698.05999999994</v>
      </c>
      <c r="F62" s="37">
        <v>0</v>
      </c>
      <c r="G62" s="37">
        <v>576698.05999999994</v>
      </c>
      <c r="H62" s="37">
        <v>1952185.37</v>
      </c>
      <c r="I62" s="37">
        <v>2528883</v>
      </c>
      <c r="J62" s="175" t="s">
        <v>521</v>
      </c>
      <c r="K62" s="23">
        <v>2.8500000000000001E-2</v>
      </c>
      <c r="L62" s="20">
        <v>72073</v>
      </c>
    </row>
    <row r="63" spans="1:770" x14ac:dyDescent="0.2">
      <c r="C63" s="15" t="s">
        <v>967</v>
      </c>
      <c r="D63" s="15" t="s">
        <v>968</v>
      </c>
      <c r="E63" s="37">
        <v>5449.22</v>
      </c>
      <c r="F63" s="37">
        <v>0</v>
      </c>
      <c r="G63" s="37">
        <v>5449.22</v>
      </c>
      <c r="H63" s="37">
        <v>6969.6499999999987</v>
      </c>
      <c r="I63" s="37">
        <v>12419</v>
      </c>
      <c r="J63" s="175" t="s">
        <v>521</v>
      </c>
      <c r="K63" s="23">
        <v>2.8500000000000001E-2</v>
      </c>
      <c r="L63" s="20">
        <v>354</v>
      </c>
    </row>
    <row r="64" spans="1:770" x14ac:dyDescent="0.2">
      <c r="C64" s="15" t="s">
        <v>898</v>
      </c>
      <c r="D64" s="15" t="s">
        <v>899</v>
      </c>
      <c r="E64" s="37">
        <v>185928.69</v>
      </c>
      <c r="F64" s="37">
        <v>0</v>
      </c>
      <c r="G64" s="37">
        <v>185928.69</v>
      </c>
      <c r="H64" s="37">
        <v>831343.03</v>
      </c>
      <c r="I64" s="37">
        <v>1017272</v>
      </c>
      <c r="J64" s="175" t="s">
        <v>521</v>
      </c>
      <c r="K64" s="23">
        <v>2.8500000000000001E-2</v>
      </c>
      <c r="L64" s="20">
        <v>28992</v>
      </c>
    </row>
    <row r="65" spans="1:13" x14ac:dyDescent="0.2">
      <c r="C65" s="15" t="s">
        <v>784</v>
      </c>
      <c r="D65" s="15" t="s">
        <v>785</v>
      </c>
      <c r="E65" s="37">
        <v>49797.71</v>
      </c>
      <c r="F65" s="37">
        <v>0</v>
      </c>
      <c r="G65" s="37">
        <v>49797.71</v>
      </c>
      <c r="H65" s="37">
        <v>41184.080000000002</v>
      </c>
      <c r="I65" s="37">
        <v>90982</v>
      </c>
      <c r="J65" s="175" t="s">
        <v>521</v>
      </c>
      <c r="K65" s="23">
        <v>2.8500000000000001E-2</v>
      </c>
      <c r="L65" s="20">
        <v>2593</v>
      </c>
    </row>
    <row r="66" spans="1:13" x14ac:dyDescent="0.2">
      <c r="C66" s="15" t="s">
        <v>871</v>
      </c>
      <c r="D66" s="15" t="s">
        <v>872</v>
      </c>
      <c r="E66" s="37">
        <v>87055.77</v>
      </c>
      <c r="F66" s="37">
        <v>0</v>
      </c>
      <c r="G66" s="37">
        <v>87055.77</v>
      </c>
      <c r="H66" s="37">
        <v>75660.800000000003</v>
      </c>
      <c r="I66" s="37">
        <v>162717</v>
      </c>
      <c r="J66" s="175" t="s">
        <v>521</v>
      </c>
      <c r="K66" s="23">
        <v>2.8500000000000001E-2</v>
      </c>
      <c r="L66" s="20">
        <v>4637</v>
      </c>
    </row>
    <row r="67" spans="1:13" x14ac:dyDescent="0.2">
      <c r="C67" s="15" t="s">
        <v>971</v>
      </c>
      <c r="D67" s="15" t="s">
        <v>972</v>
      </c>
      <c r="E67" s="37">
        <v>6720.01</v>
      </c>
      <c r="F67" s="37">
        <v>0</v>
      </c>
      <c r="G67" s="37">
        <v>6720.01</v>
      </c>
      <c r="H67" s="37">
        <v>156498.69</v>
      </c>
      <c r="I67" s="37">
        <v>163219</v>
      </c>
      <c r="J67" s="175" t="s">
        <v>521</v>
      </c>
      <c r="K67" s="23">
        <v>2.8500000000000001E-2</v>
      </c>
      <c r="L67" s="20">
        <v>4652</v>
      </c>
    </row>
    <row r="68" spans="1:13" x14ac:dyDescent="0.2">
      <c r="C68" s="15" t="s">
        <v>1215</v>
      </c>
      <c r="D68" s="15" t="s">
        <v>1216</v>
      </c>
      <c r="E68" s="37">
        <v>14872.77</v>
      </c>
      <c r="F68" s="37">
        <v>0</v>
      </c>
      <c r="G68" s="37">
        <v>14872.77</v>
      </c>
      <c r="H68" s="37">
        <v>49711.570000000007</v>
      </c>
      <c r="I68" s="37">
        <v>64584</v>
      </c>
      <c r="J68" s="175" t="s">
        <v>521</v>
      </c>
      <c r="K68" s="23">
        <v>2.8500000000000001E-2</v>
      </c>
      <c r="L68" s="20">
        <v>1841</v>
      </c>
    </row>
    <row r="69" spans="1:13" x14ac:dyDescent="0.2">
      <c r="C69" s="15" t="s">
        <v>1073</v>
      </c>
      <c r="D69" s="15" t="s">
        <v>1074</v>
      </c>
      <c r="E69" s="37">
        <v>-27.959999999999127</v>
      </c>
      <c r="F69" s="37">
        <v>0</v>
      </c>
      <c r="G69" s="37">
        <v>-27.959999999999127</v>
      </c>
      <c r="H69" s="37">
        <v>22451.289999999997</v>
      </c>
      <c r="I69" s="37">
        <v>22423</v>
      </c>
      <c r="J69" s="175" t="s">
        <v>521</v>
      </c>
      <c r="K69" s="23">
        <v>2.8500000000000001E-2</v>
      </c>
      <c r="L69" s="20">
        <v>639</v>
      </c>
    </row>
    <row r="70" spans="1:13" x14ac:dyDescent="0.2">
      <c r="C70" s="15" t="s">
        <v>969</v>
      </c>
      <c r="D70" s="15" t="s">
        <v>970</v>
      </c>
      <c r="E70" s="37">
        <v>0</v>
      </c>
      <c r="F70" s="37">
        <v>0</v>
      </c>
      <c r="G70" s="37">
        <v>0</v>
      </c>
      <c r="H70" s="37">
        <v>2974.2699999999995</v>
      </c>
      <c r="I70" s="37">
        <v>2974</v>
      </c>
      <c r="J70" s="175" t="s">
        <v>521</v>
      </c>
      <c r="K70" s="23">
        <v>2.8500000000000001E-2</v>
      </c>
      <c r="L70" s="20">
        <v>85</v>
      </c>
    </row>
    <row r="71" spans="1:13" x14ac:dyDescent="0.2">
      <c r="A71" s="21" t="s">
        <v>1708</v>
      </c>
      <c r="B71" s="21" t="str">
        <f>LEFT(A71,3)</f>
        <v>380</v>
      </c>
      <c r="C71" s="22"/>
      <c r="D71" s="22"/>
      <c r="E71" s="42">
        <v>1004538.22</v>
      </c>
      <c r="F71" s="42">
        <v>3950.5699999999997</v>
      </c>
      <c r="G71" s="42">
        <v>1000587.6499999999</v>
      </c>
      <c r="H71" s="42">
        <v>3172379.4499999997</v>
      </c>
      <c r="I71" s="42">
        <v>4172968</v>
      </c>
      <c r="J71" s="42"/>
      <c r="K71" s="42"/>
      <c r="L71" s="42">
        <v>118930</v>
      </c>
      <c r="M71" s="182"/>
    </row>
    <row r="72" spans="1:13" x14ac:dyDescent="0.2">
      <c r="A72" s="14" t="s">
        <v>1692</v>
      </c>
      <c r="C72" s="15" t="s">
        <v>973</v>
      </c>
      <c r="D72" s="15" t="s">
        <v>974</v>
      </c>
      <c r="E72" s="37">
        <v>64314.15</v>
      </c>
      <c r="F72" s="37">
        <v>0</v>
      </c>
      <c r="G72" s="37">
        <v>64314.15</v>
      </c>
      <c r="H72" s="37">
        <v>1907176.02</v>
      </c>
      <c r="I72" s="37">
        <v>1971490</v>
      </c>
      <c r="J72" s="175" t="s">
        <v>523</v>
      </c>
      <c r="K72" s="23">
        <v>2.3599999999999999E-2</v>
      </c>
      <c r="L72" s="20">
        <v>46527</v>
      </c>
    </row>
    <row r="73" spans="1:13" x14ac:dyDescent="0.2">
      <c r="C73" s="15" t="s">
        <v>981</v>
      </c>
      <c r="D73" s="15" t="s">
        <v>982</v>
      </c>
      <c r="E73" s="37">
        <v>2881.9</v>
      </c>
      <c r="F73" s="37">
        <v>0</v>
      </c>
      <c r="G73" s="37">
        <v>2881.9</v>
      </c>
      <c r="H73" s="37">
        <v>0</v>
      </c>
      <c r="I73" s="37">
        <v>2882</v>
      </c>
      <c r="J73" s="175" t="s">
        <v>523</v>
      </c>
      <c r="K73" s="23">
        <v>2.3599999999999999E-2</v>
      </c>
      <c r="L73" s="20">
        <v>68</v>
      </c>
      <c r="M73" s="181" t="s">
        <v>2033</v>
      </c>
    </row>
    <row r="74" spans="1:13" x14ac:dyDescent="0.2">
      <c r="C74" s="15" t="s">
        <v>1075</v>
      </c>
      <c r="D74" s="15" t="s">
        <v>1076</v>
      </c>
      <c r="E74" s="37">
        <v>4951.54</v>
      </c>
      <c r="F74" s="37">
        <v>0</v>
      </c>
      <c r="G74" s="37">
        <v>4951.54</v>
      </c>
      <c r="H74" s="37">
        <v>28767.870000000003</v>
      </c>
      <c r="I74" s="37">
        <v>33719</v>
      </c>
      <c r="J74" s="175" t="s">
        <v>523</v>
      </c>
      <c r="K74" s="23">
        <v>2.3599999999999999E-2</v>
      </c>
      <c r="L74" s="20">
        <v>796</v>
      </c>
    </row>
    <row r="75" spans="1:13" x14ac:dyDescent="0.2">
      <c r="C75" s="15" t="s">
        <v>1083</v>
      </c>
      <c r="D75" s="15" t="s">
        <v>1084</v>
      </c>
      <c r="E75" s="37">
        <v>749.47</v>
      </c>
      <c r="F75" s="37">
        <v>0</v>
      </c>
      <c r="G75" s="37">
        <v>749.47</v>
      </c>
      <c r="H75" s="37">
        <v>0</v>
      </c>
      <c r="I75" s="37">
        <v>749</v>
      </c>
      <c r="J75" s="175" t="s">
        <v>523</v>
      </c>
      <c r="K75" s="23">
        <v>2.3599999999999999E-2</v>
      </c>
      <c r="L75" s="20">
        <v>18</v>
      </c>
      <c r="M75" s="181" t="s">
        <v>2033</v>
      </c>
    </row>
    <row r="76" spans="1:13" x14ac:dyDescent="0.2">
      <c r="C76" s="15" t="s">
        <v>877</v>
      </c>
      <c r="D76" s="15" t="s">
        <v>878</v>
      </c>
      <c r="E76" s="37">
        <v>-3.0399999999999636</v>
      </c>
      <c r="F76" s="37">
        <v>0</v>
      </c>
      <c r="G76" s="37">
        <v>-3.0399999999999636</v>
      </c>
      <c r="H76" s="37">
        <v>0</v>
      </c>
      <c r="I76" s="37">
        <v>-3</v>
      </c>
      <c r="J76" s="175" t="s">
        <v>523</v>
      </c>
      <c r="K76" s="23">
        <v>2.3599999999999999E-2</v>
      </c>
      <c r="L76" s="20">
        <v>0</v>
      </c>
      <c r="M76" s="181" t="s">
        <v>2034</v>
      </c>
    </row>
    <row r="77" spans="1:13" x14ac:dyDescent="0.2">
      <c r="C77" s="15" t="s">
        <v>798</v>
      </c>
      <c r="D77" s="15" t="s">
        <v>799</v>
      </c>
      <c r="E77" s="37">
        <v>297.31</v>
      </c>
      <c r="F77" s="37">
        <v>0</v>
      </c>
      <c r="G77" s="37">
        <v>297.31</v>
      </c>
      <c r="H77" s="37">
        <v>0</v>
      </c>
      <c r="I77" s="37">
        <v>297</v>
      </c>
      <c r="J77" s="175" t="s">
        <v>523</v>
      </c>
      <c r="K77" s="23">
        <v>2.3599999999999999E-2</v>
      </c>
      <c r="L77" s="20">
        <v>7</v>
      </c>
      <c r="M77" s="181" t="s">
        <v>2033</v>
      </c>
    </row>
    <row r="78" spans="1:13" x14ac:dyDescent="0.2">
      <c r="C78" s="15" t="s">
        <v>786</v>
      </c>
      <c r="D78" s="15" t="s">
        <v>787</v>
      </c>
      <c r="E78" s="37">
        <v>7315.3099999999995</v>
      </c>
      <c r="F78" s="37">
        <v>0</v>
      </c>
      <c r="G78" s="37">
        <v>7315.3099999999995</v>
      </c>
      <c r="H78" s="37">
        <v>36444.21</v>
      </c>
      <c r="I78" s="37">
        <v>43760</v>
      </c>
      <c r="J78" s="175" t="s">
        <v>523</v>
      </c>
      <c r="K78" s="23">
        <v>2.3599999999999999E-2</v>
      </c>
      <c r="L78" s="20">
        <v>1033</v>
      </c>
    </row>
    <row r="79" spans="1:13" x14ac:dyDescent="0.2">
      <c r="C79" s="15" t="s">
        <v>873</v>
      </c>
      <c r="D79" s="15" t="s">
        <v>874</v>
      </c>
      <c r="E79" s="37">
        <v>0</v>
      </c>
      <c r="F79" s="37">
        <v>0</v>
      </c>
      <c r="G79" s="37">
        <v>0</v>
      </c>
      <c r="H79" s="37">
        <v>54188.34</v>
      </c>
      <c r="I79" s="37">
        <v>54188</v>
      </c>
      <c r="J79" s="175" t="s">
        <v>523</v>
      </c>
      <c r="K79" s="23">
        <v>2.3599999999999999E-2</v>
      </c>
      <c r="L79" s="20">
        <v>1279</v>
      </c>
    </row>
    <row r="80" spans="1:13" x14ac:dyDescent="0.2">
      <c r="C80" s="15" t="s">
        <v>1147</v>
      </c>
      <c r="D80" s="15" t="s">
        <v>1148</v>
      </c>
      <c r="E80" s="37">
        <v>2727.23</v>
      </c>
      <c r="F80" s="37">
        <v>0</v>
      </c>
      <c r="G80" s="37">
        <v>2727.23</v>
      </c>
      <c r="H80" s="37">
        <v>10542.64</v>
      </c>
      <c r="I80" s="37">
        <v>13270</v>
      </c>
      <c r="J80" s="175" t="s">
        <v>523</v>
      </c>
      <c r="K80" s="23">
        <v>2.3599999999999999E-2</v>
      </c>
      <c r="L80" s="20">
        <v>313</v>
      </c>
    </row>
    <row r="81" spans="1:770" x14ac:dyDescent="0.2">
      <c r="C81" s="15" t="s">
        <v>1217</v>
      </c>
      <c r="D81" s="15" t="s">
        <v>1218</v>
      </c>
      <c r="E81" s="37">
        <v>0</v>
      </c>
      <c r="F81" s="37">
        <v>0</v>
      </c>
      <c r="G81" s="37">
        <v>0</v>
      </c>
      <c r="H81" s="37">
        <v>28529.740000000005</v>
      </c>
      <c r="I81" s="37">
        <v>28530</v>
      </c>
      <c r="J81" s="175" t="s">
        <v>523</v>
      </c>
      <c r="K81" s="23">
        <v>2.3599999999999999E-2</v>
      </c>
      <c r="L81" s="20">
        <v>673</v>
      </c>
    </row>
    <row r="82" spans="1:770" x14ac:dyDescent="0.2">
      <c r="A82" s="21" t="s">
        <v>1707</v>
      </c>
      <c r="B82" s="21" t="str">
        <f>LEFT(A82,3)</f>
        <v>381</v>
      </c>
      <c r="C82" s="22"/>
      <c r="D82" s="22"/>
      <c r="E82" s="42">
        <v>83233.87</v>
      </c>
      <c r="F82" s="42">
        <v>0</v>
      </c>
      <c r="G82" s="42">
        <v>83233.87</v>
      </c>
      <c r="H82" s="42">
        <v>2065648.82</v>
      </c>
      <c r="I82" s="42">
        <v>2148882</v>
      </c>
      <c r="J82" s="42"/>
      <c r="K82" s="42"/>
      <c r="L82" s="42">
        <v>50714</v>
      </c>
      <c r="M82" s="182"/>
    </row>
    <row r="83" spans="1:770" s="22" customFormat="1" x14ac:dyDescent="0.2">
      <c r="A83" s="14" t="s">
        <v>1693</v>
      </c>
      <c r="B83" s="14"/>
      <c r="C83" s="15" t="s">
        <v>789</v>
      </c>
      <c r="D83" s="15" t="s">
        <v>790</v>
      </c>
      <c r="E83" s="37">
        <v>29031.660000000003</v>
      </c>
      <c r="F83" s="37">
        <v>0</v>
      </c>
      <c r="G83" s="37">
        <v>29031.660000000003</v>
      </c>
      <c r="H83" s="37">
        <v>105534.78</v>
      </c>
      <c r="I83" s="37">
        <v>134566</v>
      </c>
      <c r="J83" s="175" t="s">
        <v>525</v>
      </c>
      <c r="K83" s="23">
        <v>2.3599999999999999E-2</v>
      </c>
      <c r="L83" s="20">
        <v>3176</v>
      </c>
      <c r="M83" s="181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/>
      <c r="CJ83" s="15"/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/>
      <c r="DD83" s="15"/>
      <c r="DE83" s="15"/>
      <c r="DF83" s="15"/>
      <c r="DG83" s="15"/>
      <c r="DH83" s="15"/>
      <c r="DI83" s="15"/>
      <c r="DJ83" s="15"/>
      <c r="DK83" s="15"/>
      <c r="DL83" s="15"/>
      <c r="DM83" s="15"/>
      <c r="DN83" s="15"/>
      <c r="DO83" s="15"/>
      <c r="DP83" s="15"/>
      <c r="DQ83" s="15"/>
      <c r="DR83" s="15"/>
      <c r="DS83" s="15"/>
      <c r="DT83" s="15"/>
      <c r="DU83" s="15"/>
      <c r="DV83" s="15"/>
      <c r="DW83" s="15"/>
      <c r="DX83" s="15"/>
      <c r="DY83" s="15"/>
      <c r="DZ83" s="15"/>
      <c r="EA83" s="15"/>
      <c r="EB83" s="15"/>
      <c r="EC83" s="15"/>
      <c r="ED83" s="15"/>
      <c r="EE83" s="15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HB83" s="15"/>
      <c r="HC83" s="15"/>
      <c r="HD83" s="15"/>
      <c r="HE83" s="15"/>
      <c r="HF83" s="15"/>
      <c r="HG83" s="15"/>
      <c r="HH83" s="15"/>
      <c r="HI83" s="15"/>
      <c r="HJ83" s="15"/>
      <c r="HK83" s="15"/>
      <c r="HL83" s="15"/>
      <c r="HM83" s="15"/>
      <c r="HN83" s="15"/>
      <c r="HO83" s="15"/>
      <c r="HP83" s="15"/>
      <c r="HQ83" s="15"/>
      <c r="HR83" s="15"/>
      <c r="HS83" s="15"/>
      <c r="HT83" s="15"/>
      <c r="HU83" s="15"/>
      <c r="HV83" s="15"/>
      <c r="HW83" s="15"/>
      <c r="HX83" s="15"/>
      <c r="HY83" s="15"/>
      <c r="HZ83" s="15"/>
      <c r="IA83" s="15"/>
      <c r="IB83" s="15"/>
      <c r="IC83" s="15"/>
      <c r="ID83" s="15"/>
      <c r="IE83" s="15"/>
      <c r="IF83" s="15"/>
      <c r="IG83" s="15"/>
      <c r="IH83" s="15"/>
      <c r="II83" s="15"/>
      <c r="IJ83" s="15"/>
      <c r="IK83" s="15"/>
      <c r="IL83" s="15"/>
      <c r="IM83" s="15"/>
      <c r="IN83" s="15"/>
      <c r="IO83" s="15"/>
      <c r="IP83" s="15"/>
      <c r="IQ83" s="15"/>
      <c r="IR83" s="15"/>
      <c r="IS83" s="15"/>
      <c r="IT83" s="15"/>
      <c r="IU83" s="15"/>
      <c r="IV83" s="15"/>
      <c r="IW83" s="15"/>
      <c r="IX83" s="15"/>
      <c r="IY83" s="15"/>
      <c r="IZ83" s="15"/>
      <c r="JA83" s="15"/>
      <c r="JB83" s="15"/>
      <c r="JC83" s="15"/>
      <c r="JD83" s="15"/>
      <c r="JE83" s="15"/>
      <c r="JF83" s="15"/>
      <c r="JG83" s="15"/>
      <c r="JH83" s="15"/>
      <c r="JI83" s="15"/>
      <c r="JJ83" s="15"/>
      <c r="JK83" s="15"/>
      <c r="JL83" s="15"/>
      <c r="JM83" s="15"/>
      <c r="JN83" s="15"/>
      <c r="JO83" s="15"/>
      <c r="JP83" s="15"/>
      <c r="JQ83" s="15"/>
      <c r="JR83" s="15"/>
      <c r="JS83" s="15"/>
      <c r="JT83" s="15"/>
      <c r="JU83" s="15"/>
      <c r="JV83" s="15"/>
      <c r="JW83" s="15"/>
      <c r="JX83" s="15"/>
      <c r="JY83" s="15"/>
      <c r="JZ83" s="15"/>
      <c r="KA83" s="15"/>
      <c r="KB83" s="15"/>
      <c r="KC83" s="15"/>
      <c r="KD83" s="15"/>
      <c r="KE83" s="15"/>
      <c r="KF83" s="15"/>
      <c r="KG83" s="15"/>
      <c r="KH83" s="15"/>
      <c r="KI83" s="15"/>
      <c r="KJ83" s="15"/>
      <c r="KK83" s="15"/>
      <c r="KL83" s="15"/>
      <c r="KM83" s="15"/>
      <c r="KN83" s="15"/>
      <c r="KO83" s="15"/>
      <c r="KP83" s="15"/>
      <c r="KQ83" s="15"/>
      <c r="KR83" s="15"/>
      <c r="KS83" s="15"/>
      <c r="KT83" s="15"/>
      <c r="KU83" s="15"/>
      <c r="KV83" s="15"/>
      <c r="KW83" s="15"/>
      <c r="KX83" s="15"/>
      <c r="KY83" s="15"/>
      <c r="KZ83" s="15"/>
      <c r="LA83" s="15"/>
      <c r="LB83" s="15"/>
      <c r="LC83" s="15"/>
      <c r="LD83" s="15"/>
      <c r="LE83" s="15"/>
      <c r="LF83" s="15"/>
      <c r="LG83" s="15"/>
      <c r="LH83" s="15"/>
      <c r="LI83" s="15"/>
      <c r="LJ83" s="15"/>
      <c r="LK83" s="15"/>
      <c r="LL83" s="15"/>
      <c r="LM83" s="15"/>
      <c r="LN83" s="15"/>
      <c r="LO83" s="15"/>
      <c r="LP83" s="15"/>
      <c r="LQ83" s="15"/>
      <c r="LR83" s="15"/>
      <c r="LS83" s="15"/>
      <c r="LT83" s="15"/>
      <c r="LU83" s="15"/>
      <c r="LV83" s="15"/>
      <c r="LW83" s="15"/>
      <c r="LX83" s="15"/>
      <c r="LY83" s="15"/>
      <c r="LZ83" s="15"/>
      <c r="MA83" s="15"/>
      <c r="MB83" s="15"/>
      <c r="MC83" s="15"/>
      <c r="MD83" s="15"/>
      <c r="ME83" s="15"/>
      <c r="MF83" s="15"/>
      <c r="MG83" s="15"/>
      <c r="MH83" s="15"/>
      <c r="MI83" s="15"/>
      <c r="MJ83" s="15"/>
      <c r="MK83" s="15"/>
      <c r="ML83" s="15"/>
      <c r="MM83" s="15"/>
      <c r="MN83" s="15"/>
      <c r="MO83" s="15"/>
      <c r="MP83" s="15"/>
      <c r="MQ83" s="15"/>
      <c r="MR83" s="15"/>
      <c r="MS83" s="15"/>
      <c r="MT83" s="15"/>
      <c r="MU83" s="15"/>
      <c r="MV83" s="15"/>
      <c r="MW83" s="15"/>
      <c r="MX83" s="15"/>
      <c r="MY83" s="15"/>
      <c r="MZ83" s="15"/>
      <c r="NA83" s="15"/>
      <c r="NB83" s="15"/>
      <c r="NC83" s="15"/>
      <c r="ND83" s="15"/>
      <c r="NE83" s="15"/>
      <c r="NF83" s="15"/>
      <c r="NG83" s="15"/>
      <c r="NH83" s="15"/>
      <c r="NI83" s="15"/>
      <c r="NJ83" s="15"/>
      <c r="NK83" s="15"/>
      <c r="NL83" s="15"/>
      <c r="NM83" s="15"/>
      <c r="NN83" s="15"/>
      <c r="NO83" s="15"/>
      <c r="NP83" s="15"/>
      <c r="NQ83" s="15"/>
      <c r="NR83" s="15"/>
      <c r="NS83" s="15"/>
      <c r="NT83" s="15"/>
      <c r="NU83" s="15"/>
      <c r="NV83" s="15"/>
      <c r="NW83" s="15"/>
      <c r="NX83" s="15"/>
      <c r="NY83" s="15"/>
      <c r="NZ83" s="15"/>
      <c r="OA83" s="15"/>
      <c r="OB83" s="15"/>
      <c r="OC83" s="15"/>
      <c r="OD83" s="15"/>
      <c r="OE83" s="15"/>
      <c r="OF83" s="15"/>
      <c r="OG83" s="15"/>
      <c r="OH83" s="15"/>
      <c r="OI83" s="15"/>
      <c r="OJ83" s="15"/>
      <c r="OK83" s="15"/>
      <c r="OL83" s="15"/>
      <c r="OM83" s="15"/>
      <c r="ON83" s="15"/>
      <c r="OO83" s="15"/>
      <c r="OP83" s="15"/>
      <c r="OQ83" s="15"/>
      <c r="OR83" s="15"/>
      <c r="OS83" s="15"/>
      <c r="OT83" s="15"/>
      <c r="OU83" s="15"/>
      <c r="OV83" s="15"/>
      <c r="OW83" s="15"/>
      <c r="OX83" s="15"/>
      <c r="OY83" s="15"/>
      <c r="OZ83" s="15"/>
      <c r="PA83" s="15"/>
      <c r="PB83" s="15"/>
      <c r="PC83" s="15"/>
      <c r="PD83" s="15"/>
      <c r="PE83" s="15"/>
      <c r="PF83" s="15"/>
      <c r="PG83" s="15"/>
      <c r="PH83" s="15"/>
      <c r="PI83" s="15"/>
      <c r="PJ83" s="15"/>
      <c r="PK83" s="15"/>
      <c r="PL83" s="15"/>
      <c r="PM83" s="15"/>
      <c r="PN83" s="15"/>
      <c r="PO83" s="15"/>
      <c r="PP83" s="15"/>
      <c r="PQ83" s="15"/>
      <c r="PR83" s="15"/>
      <c r="PS83" s="15"/>
      <c r="PT83" s="15"/>
      <c r="PU83" s="15"/>
      <c r="PV83" s="15"/>
      <c r="PW83" s="15"/>
      <c r="PX83" s="15"/>
      <c r="PY83" s="15"/>
      <c r="PZ83" s="15"/>
      <c r="QA83" s="15"/>
      <c r="QB83" s="15"/>
      <c r="QC83" s="15"/>
      <c r="QD83" s="15"/>
      <c r="QE83" s="15"/>
      <c r="QF83" s="15"/>
      <c r="QG83" s="15"/>
      <c r="QH83" s="15"/>
      <c r="QI83" s="15"/>
      <c r="QJ83" s="15"/>
      <c r="QK83" s="15"/>
      <c r="QL83" s="15"/>
      <c r="QM83" s="15"/>
      <c r="QN83" s="15"/>
      <c r="QO83" s="15"/>
      <c r="QP83" s="15"/>
      <c r="QQ83" s="15"/>
      <c r="QR83" s="15"/>
      <c r="QS83" s="15"/>
      <c r="QT83" s="15"/>
      <c r="QU83" s="15"/>
      <c r="QV83" s="15"/>
      <c r="QW83" s="15"/>
      <c r="QX83" s="15"/>
      <c r="QY83" s="15"/>
      <c r="QZ83" s="15"/>
      <c r="RA83" s="15"/>
      <c r="RB83" s="15"/>
      <c r="RC83" s="15"/>
      <c r="RD83" s="15"/>
      <c r="RE83" s="15"/>
      <c r="RF83" s="15"/>
      <c r="RG83" s="15"/>
      <c r="RH83" s="15"/>
      <c r="RI83" s="15"/>
      <c r="RJ83" s="15"/>
      <c r="RK83" s="15"/>
      <c r="RL83" s="15"/>
      <c r="RM83" s="15"/>
      <c r="RN83" s="15"/>
      <c r="RO83" s="15"/>
      <c r="RP83" s="15"/>
      <c r="RQ83" s="15"/>
      <c r="RR83" s="15"/>
      <c r="RS83" s="15"/>
      <c r="RT83" s="15"/>
      <c r="RU83" s="15"/>
      <c r="RV83" s="15"/>
      <c r="RW83" s="15"/>
      <c r="RX83" s="15"/>
      <c r="RY83" s="15"/>
      <c r="RZ83" s="15"/>
      <c r="SA83" s="15"/>
      <c r="SB83" s="15"/>
      <c r="SC83" s="15"/>
      <c r="SD83" s="15"/>
      <c r="SE83" s="15"/>
      <c r="SF83" s="15"/>
      <c r="SG83" s="15"/>
      <c r="SH83" s="15"/>
      <c r="SI83" s="15"/>
      <c r="SJ83" s="15"/>
      <c r="SK83" s="15"/>
      <c r="SL83" s="15"/>
      <c r="SM83" s="15"/>
      <c r="SN83" s="15"/>
      <c r="SO83" s="15"/>
      <c r="SP83" s="15"/>
      <c r="SQ83" s="15"/>
      <c r="SR83" s="15"/>
      <c r="SS83" s="15"/>
      <c r="ST83" s="15"/>
      <c r="SU83" s="15"/>
      <c r="SV83" s="15"/>
      <c r="SW83" s="15"/>
      <c r="SX83" s="15"/>
      <c r="SY83" s="15"/>
      <c r="SZ83" s="15"/>
      <c r="TA83" s="15"/>
      <c r="TB83" s="15"/>
      <c r="TC83" s="15"/>
      <c r="TD83" s="15"/>
      <c r="TE83" s="15"/>
      <c r="TF83" s="15"/>
      <c r="TG83" s="15"/>
      <c r="TH83" s="15"/>
      <c r="TI83" s="15"/>
      <c r="TJ83" s="15"/>
      <c r="TK83" s="15"/>
      <c r="TL83" s="15"/>
      <c r="TM83" s="15"/>
      <c r="TN83" s="15"/>
      <c r="TO83" s="15"/>
      <c r="TP83" s="15"/>
      <c r="TQ83" s="15"/>
      <c r="TR83" s="15"/>
      <c r="TS83" s="15"/>
      <c r="TT83" s="15"/>
      <c r="TU83" s="15"/>
      <c r="TV83" s="15"/>
      <c r="TW83" s="15"/>
      <c r="TX83" s="15"/>
      <c r="TY83" s="15"/>
      <c r="TZ83" s="15"/>
      <c r="UA83" s="15"/>
      <c r="UB83" s="15"/>
      <c r="UC83" s="15"/>
      <c r="UD83" s="15"/>
      <c r="UE83" s="15"/>
      <c r="UF83" s="15"/>
      <c r="UG83" s="15"/>
      <c r="UH83" s="15"/>
      <c r="UI83" s="15"/>
      <c r="UJ83" s="15"/>
      <c r="UK83" s="15"/>
      <c r="UL83" s="15"/>
      <c r="UM83" s="15"/>
      <c r="UN83" s="15"/>
      <c r="UO83" s="15"/>
      <c r="UP83" s="15"/>
      <c r="UQ83" s="15"/>
      <c r="UR83" s="15"/>
      <c r="US83" s="15"/>
      <c r="UT83" s="15"/>
      <c r="UU83" s="15"/>
      <c r="UV83" s="15"/>
      <c r="UW83" s="15"/>
      <c r="UX83" s="15"/>
      <c r="UY83" s="15"/>
      <c r="UZ83" s="15"/>
      <c r="VA83" s="15"/>
      <c r="VB83" s="15"/>
      <c r="VC83" s="15"/>
      <c r="VD83" s="15"/>
      <c r="VE83" s="15"/>
      <c r="VF83" s="15"/>
      <c r="VG83" s="15"/>
      <c r="VH83" s="15"/>
      <c r="VI83" s="15"/>
      <c r="VJ83" s="15"/>
      <c r="VK83" s="15"/>
      <c r="VL83" s="15"/>
      <c r="VM83" s="15"/>
      <c r="VN83" s="15"/>
      <c r="VO83" s="15"/>
      <c r="VP83" s="15"/>
      <c r="VQ83" s="15"/>
      <c r="VR83" s="15"/>
      <c r="VS83" s="15"/>
      <c r="VT83" s="15"/>
      <c r="VU83" s="15"/>
      <c r="VV83" s="15"/>
      <c r="VW83" s="15"/>
      <c r="VX83" s="15"/>
      <c r="VY83" s="15"/>
      <c r="VZ83" s="15"/>
      <c r="WA83" s="15"/>
      <c r="WB83" s="15"/>
      <c r="WC83" s="15"/>
      <c r="WD83" s="15"/>
      <c r="WE83" s="15"/>
      <c r="WF83" s="15"/>
      <c r="WG83" s="15"/>
      <c r="WH83" s="15"/>
      <c r="WI83" s="15"/>
      <c r="WJ83" s="15"/>
      <c r="WK83" s="15"/>
      <c r="WL83" s="15"/>
      <c r="WM83" s="15"/>
      <c r="WN83" s="15"/>
      <c r="WO83" s="15"/>
      <c r="WP83" s="15"/>
      <c r="WQ83" s="15"/>
      <c r="WR83" s="15"/>
      <c r="WS83" s="15"/>
      <c r="WT83" s="15"/>
      <c r="WU83" s="15"/>
      <c r="WV83" s="15"/>
      <c r="WW83" s="15"/>
      <c r="WX83" s="15"/>
      <c r="WY83" s="15"/>
      <c r="WZ83" s="15"/>
      <c r="XA83" s="15"/>
      <c r="XB83" s="15"/>
      <c r="XC83" s="15"/>
      <c r="XD83" s="15"/>
      <c r="XE83" s="15"/>
      <c r="XF83" s="15"/>
      <c r="XG83" s="15"/>
      <c r="XH83" s="15"/>
      <c r="XI83" s="15"/>
      <c r="XJ83" s="15"/>
      <c r="XK83" s="15"/>
      <c r="XL83" s="15"/>
      <c r="XM83" s="15"/>
      <c r="XN83" s="15"/>
      <c r="XO83" s="15"/>
      <c r="XP83" s="15"/>
      <c r="XQ83" s="15"/>
      <c r="XR83" s="15"/>
      <c r="XS83" s="15"/>
      <c r="XT83" s="15"/>
      <c r="XU83" s="15"/>
      <c r="XV83" s="15"/>
      <c r="XW83" s="15"/>
      <c r="XX83" s="15"/>
      <c r="XY83" s="15"/>
      <c r="XZ83" s="15"/>
      <c r="YA83" s="15"/>
      <c r="YB83" s="15"/>
      <c r="YC83" s="15"/>
      <c r="YD83" s="15"/>
      <c r="YE83" s="15"/>
      <c r="YF83" s="15"/>
      <c r="YG83" s="15"/>
      <c r="YH83" s="15"/>
      <c r="YI83" s="15"/>
      <c r="YJ83" s="15"/>
      <c r="YK83" s="15"/>
      <c r="YL83" s="15"/>
      <c r="YM83" s="15"/>
      <c r="YN83" s="15"/>
      <c r="YO83" s="15"/>
      <c r="YP83" s="15"/>
      <c r="YQ83" s="15"/>
      <c r="YR83" s="15"/>
      <c r="YS83" s="15"/>
      <c r="YT83" s="15"/>
      <c r="YU83" s="15"/>
      <c r="YV83" s="15"/>
      <c r="YW83" s="15"/>
      <c r="YX83" s="15"/>
      <c r="YY83" s="15"/>
      <c r="YZ83" s="15"/>
      <c r="ZA83" s="15"/>
      <c r="ZB83" s="15"/>
      <c r="ZC83" s="15"/>
      <c r="ZD83" s="15"/>
      <c r="ZE83" s="15"/>
      <c r="ZF83" s="15"/>
      <c r="ZG83" s="15"/>
      <c r="ZH83" s="15"/>
      <c r="ZI83" s="15"/>
      <c r="ZJ83" s="15"/>
      <c r="ZK83" s="15"/>
      <c r="ZL83" s="15"/>
      <c r="ZM83" s="15"/>
      <c r="ZN83" s="15"/>
      <c r="ZO83" s="15"/>
      <c r="ZP83" s="15"/>
      <c r="ZQ83" s="15"/>
      <c r="ZR83" s="15"/>
      <c r="ZS83" s="15"/>
      <c r="ZT83" s="15"/>
      <c r="ZU83" s="15"/>
      <c r="ZV83" s="15"/>
      <c r="ZW83" s="15"/>
      <c r="ZX83" s="15"/>
      <c r="ZY83" s="15"/>
      <c r="ZZ83" s="15"/>
      <c r="AAA83" s="15"/>
      <c r="AAB83" s="15"/>
      <c r="AAC83" s="15"/>
      <c r="AAD83" s="15"/>
      <c r="AAE83" s="15"/>
      <c r="AAF83" s="15"/>
      <c r="AAG83" s="15"/>
      <c r="AAH83" s="15"/>
      <c r="AAI83" s="15"/>
      <c r="AAJ83" s="15"/>
      <c r="AAK83" s="15"/>
      <c r="AAL83" s="15"/>
      <c r="AAM83" s="15"/>
      <c r="AAN83" s="15"/>
      <c r="AAO83" s="15"/>
      <c r="AAP83" s="15"/>
      <c r="AAQ83" s="15"/>
      <c r="AAR83" s="15"/>
      <c r="AAS83" s="15"/>
      <c r="AAT83" s="15"/>
      <c r="AAU83" s="15"/>
      <c r="AAV83" s="15"/>
      <c r="AAW83" s="15"/>
      <c r="AAX83" s="15"/>
      <c r="AAY83" s="15"/>
      <c r="AAZ83" s="15"/>
      <c r="ABA83" s="15"/>
      <c r="ABB83" s="15"/>
      <c r="ABC83" s="15"/>
      <c r="ABD83" s="15"/>
      <c r="ABE83" s="15"/>
      <c r="ABF83" s="15"/>
      <c r="ABG83" s="15"/>
      <c r="ABH83" s="15"/>
      <c r="ABI83" s="15"/>
      <c r="ABJ83" s="15"/>
      <c r="ABK83" s="15"/>
      <c r="ABL83" s="15"/>
      <c r="ABM83" s="15"/>
      <c r="ABN83" s="15"/>
      <c r="ABO83" s="15"/>
      <c r="ABP83" s="15"/>
      <c r="ABQ83" s="15"/>
      <c r="ABR83" s="15"/>
      <c r="ABS83" s="15"/>
      <c r="ABT83" s="15"/>
      <c r="ABU83" s="15"/>
      <c r="ABV83" s="15"/>
      <c r="ABW83" s="15"/>
      <c r="ABX83" s="15"/>
      <c r="ABY83" s="15"/>
      <c r="ABZ83" s="15"/>
      <c r="ACA83" s="15"/>
      <c r="ACB83" s="15"/>
      <c r="ACC83" s="15"/>
      <c r="ACD83" s="15"/>
      <c r="ACE83" s="15"/>
      <c r="ACF83" s="15"/>
      <c r="ACG83" s="15"/>
      <c r="ACH83" s="15"/>
      <c r="ACI83" s="15"/>
      <c r="ACJ83" s="15"/>
      <c r="ACK83" s="15"/>
      <c r="ACL83" s="15"/>
      <c r="ACM83" s="15"/>
      <c r="ACN83" s="15"/>
      <c r="ACO83" s="15"/>
      <c r="ACP83" s="15"/>
    </row>
    <row r="84" spans="1:770" x14ac:dyDescent="0.2">
      <c r="C84" s="15" t="s">
        <v>875</v>
      </c>
      <c r="D84" s="15" t="s">
        <v>876</v>
      </c>
      <c r="E84" s="37">
        <v>21166.81</v>
      </c>
      <c r="F84" s="37">
        <v>0</v>
      </c>
      <c r="G84" s="37">
        <v>21166.81</v>
      </c>
      <c r="H84" s="37">
        <v>180521.88999999996</v>
      </c>
      <c r="I84" s="37">
        <v>201689</v>
      </c>
      <c r="J84" s="175" t="s">
        <v>525</v>
      </c>
      <c r="K84" s="23">
        <v>2.3599999999999999E-2</v>
      </c>
      <c r="L84" s="20">
        <v>4760</v>
      </c>
    </row>
    <row r="85" spans="1:770" x14ac:dyDescent="0.2">
      <c r="C85" s="15" t="s">
        <v>975</v>
      </c>
      <c r="D85" s="15" t="s">
        <v>976</v>
      </c>
      <c r="E85" s="37">
        <v>36226.280000000006</v>
      </c>
      <c r="F85" s="37">
        <v>0</v>
      </c>
      <c r="G85" s="37">
        <v>36226.280000000006</v>
      </c>
      <c r="H85" s="37">
        <v>330942.16000000003</v>
      </c>
      <c r="I85" s="37">
        <v>367168</v>
      </c>
      <c r="J85" s="175" t="s">
        <v>525</v>
      </c>
      <c r="K85" s="23">
        <v>2.3599999999999999E-2</v>
      </c>
      <c r="L85" s="20">
        <v>8665</v>
      </c>
    </row>
    <row r="86" spans="1:770" x14ac:dyDescent="0.2">
      <c r="C86" s="15" t="s">
        <v>1077</v>
      </c>
      <c r="D86" s="15" t="s">
        <v>1078</v>
      </c>
      <c r="E86" s="37">
        <v>12724.779999999999</v>
      </c>
      <c r="F86" s="37">
        <v>0</v>
      </c>
      <c r="G86" s="37">
        <v>12724.779999999999</v>
      </c>
      <c r="H86" s="37">
        <v>96843.79</v>
      </c>
      <c r="I86" s="37">
        <v>109569</v>
      </c>
      <c r="J86" s="175" t="s">
        <v>525</v>
      </c>
      <c r="K86" s="23">
        <v>2.3599999999999999E-2</v>
      </c>
      <c r="L86" s="20">
        <v>2586</v>
      </c>
    </row>
    <row r="87" spans="1:770" x14ac:dyDescent="0.2">
      <c r="C87" s="15" t="s">
        <v>1219</v>
      </c>
      <c r="D87" s="15" t="s">
        <v>1220</v>
      </c>
      <c r="E87" s="37">
        <v>20488</v>
      </c>
      <c r="F87" s="37">
        <v>0</v>
      </c>
      <c r="G87" s="37">
        <v>20488</v>
      </c>
      <c r="H87" s="37">
        <v>55266.319999999992</v>
      </c>
      <c r="I87" s="37">
        <v>75754</v>
      </c>
      <c r="J87" s="175" t="s">
        <v>525</v>
      </c>
      <c r="K87" s="23">
        <v>2.3599999999999999E-2</v>
      </c>
      <c r="L87" s="20">
        <v>1788</v>
      </c>
    </row>
    <row r="88" spans="1:770" x14ac:dyDescent="0.2">
      <c r="C88" s="15" t="s">
        <v>1149</v>
      </c>
      <c r="D88" s="15" t="s">
        <v>1150</v>
      </c>
      <c r="E88" s="37">
        <v>3971.5000000000005</v>
      </c>
      <c r="F88" s="37">
        <v>0</v>
      </c>
      <c r="G88" s="37">
        <v>3971.5000000000005</v>
      </c>
      <c r="H88" s="37">
        <v>21379.35</v>
      </c>
      <c r="I88" s="37">
        <v>25351</v>
      </c>
      <c r="J88" s="175" t="s">
        <v>525</v>
      </c>
      <c r="K88" s="23">
        <v>2.3599999999999999E-2</v>
      </c>
      <c r="L88" s="20">
        <v>598</v>
      </c>
    </row>
    <row r="89" spans="1:770" x14ac:dyDescent="0.2">
      <c r="A89" s="21" t="s">
        <v>1706</v>
      </c>
      <c r="B89" s="21" t="str">
        <f>LEFT(A89,3)</f>
        <v>382</v>
      </c>
      <c r="C89" s="22"/>
      <c r="D89" s="22"/>
      <c r="E89" s="42">
        <v>123609.03</v>
      </c>
      <c r="F89" s="42">
        <v>0</v>
      </c>
      <c r="G89" s="42">
        <v>123609.03</v>
      </c>
      <c r="H89" s="42">
        <v>790488.28999999992</v>
      </c>
      <c r="I89" s="42">
        <v>914097</v>
      </c>
      <c r="J89" s="42"/>
      <c r="K89" s="42"/>
      <c r="L89" s="42">
        <v>21573</v>
      </c>
      <c r="M89" s="182"/>
    </row>
    <row r="90" spans="1:770" x14ac:dyDescent="0.2">
      <c r="A90" s="14" t="s">
        <v>1694</v>
      </c>
      <c r="C90" s="15" t="s">
        <v>981</v>
      </c>
      <c r="D90" s="15" t="s">
        <v>982</v>
      </c>
      <c r="E90" s="37">
        <v>761.39</v>
      </c>
      <c r="F90" s="37">
        <v>0</v>
      </c>
      <c r="G90" s="37">
        <v>761.39</v>
      </c>
      <c r="H90" s="37">
        <v>0</v>
      </c>
      <c r="I90" s="37">
        <v>761</v>
      </c>
      <c r="J90" s="175" t="s">
        <v>527</v>
      </c>
      <c r="K90" s="23">
        <v>2.58E-2</v>
      </c>
      <c r="L90" s="20">
        <v>20</v>
      </c>
      <c r="M90" s="181" t="s">
        <v>2033</v>
      </c>
    </row>
    <row r="91" spans="1:770" s="22" customFormat="1" x14ac:dyDescent="0.2">
      <c r="A91" s="14"/>
      <c r="B91" s="14"/>
      <c r="C91" s="15" t="s">
        <v>1083</v>
      </c>
      <c r="D91" s="15" t="s">
        <v>1084</v>
      </c>
      <c r="E91" s="37">
        <v>-185.81000000000006</v>
      </c>
      <c r="F91" s="37">
        <v>0</v>
      </c>
      <c r="G91" s="37">
        <v>-185.81000000000006</v>
      </c>
      <c r="H91" s="37">
        <v>0</v>
      </c>
      <c r="I91" s="37">
        <v>-186</v>
      </c>
      <c r="J91" s="175" t="s">
        <v>527</v>
      </c>
      <c r="K91" s="23">
        <v>2.58E-2</v>
      </c>
      <c r="L91" s="20">
        <v>-5</v>
      </c>
      <c r="M91" s="181" t="s">
        <v>2033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/>
      <c r="BP91" s="15"/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/>
      <c r="CJ91" s="15"/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/>
      <c r="DD91" s="15"/>
      <c r="DE91" s="15"/>
      <c r="DF91" s="15"/>
      <c r="DG91" s="15"/>
      <c r="DH91" s="15"/>
      <c r="DI91" s="15"/>
      <c r="DJ91" s="15"/>
      <c r="DK91" s="15"/>
      <c r="DL91" s="15"/>
      <c r="DM91" s="15"/>
      <c r="DN91" s="15"/>
      <c r="DO91" s="15"/>
      <c r="DP91" s="15"/>
      <c r="DQ91" s="15"/>
      <c r="DR91" s="15"/>
      <c r="DS91" s="15"/>
      <c r="DT91" s="15"/>
      <c r="DU91" s="15"/>
      <c r="DV91" s="15"/>
      <c r="DW91" s="15"/>
      <c r="DX91" s="15"/>
      <c r="DY91" s="15"/>
      <c r="DZ91" s="15"/>
      <c r="EA91" s="15"/>
      <c r="EB91" s="15"/>
      <c r="EC91" s="15"/>
      <c r="ED91" s="15"/>
      <c r="EE91" s="15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HB91" s="15"/>
      <c r="HC91" s="15"/>
      <c r="HD91" s="15"/>
      <c r="HE91" s="15"/>
      <c r="HF91" s="15"/>
      <c r="HG91" s="15"/>
      <c r="HH91" s="15"/>
      <c r="HI91" s="15"/>
      <c r="HJ91" s="15"/>
      <c r="HK91" s="15"/>
      <c r="HL91" s="15"/>
      <c r="HM91" s="15"/>
      <c r="HN91" s="15"/>
      <c r="HO91" s="15"/>
      <c r="HP91" s="15"/>
      <c r="HQ91" s="15"/>
      <c r="HR91" s="15"/>
      <c r="HS91" s="15"/>
      <c r="HT91" s="15"/>
      <c r="HU91" s="15"/>
      <c r="HV91" s="15"/>
      <c r="HW91" s="15"/>
      <c r="HX91" s="15"/>
      <c r="HY91" s="15"/>
      <c r="HZ91" s="15"/>
      <c r="IA91" s="15"/>
      <c r="IB91" s="15"/>
      <c r="IC91" s="15"/>
      <c r="ID91" s="15"/>
      <c r="IE91" s="15"/>
      <c r="IF91" s="15"/>
      <c r="IG91" s="15"/>
      <c r="IH91" s="15"/>
      <c r="II91" s="15"/>
      <c r="IJ91" s="15"/>
      <c r="IK91" s="15"/>
      <c r="IL91" s="15"/>
      <c r="IM91" s="15"/>
      <c r="IN91" s="15"/>
      <c r="IO91" s="15"/>
      <c r="IP91" s="15"/>
      <c r="IQ91" s="15"/>
      <c r="IR91" s="15"/>
      <c r="IS91" s="15"/>
      <c r="IT91" s="15"/>
      <c r="IU91" s="15"/>
      <c r="IV91" s="15"/>
      <c r="IW91" s="15"/>
      <c r="IX91" s="15"/>
      <c r="IY91" s="15"/>
      <c r="IZ91" s="15"/>
      <c r="JA91" s="15"/>
      <c r="JB91" s="15"/>
      <c r="JC91" s="15"/>
      <c r="JD91" s="15"/>
      <c r="JE91" s="15"/>
      <c r="JF91" s="15"/>
      <c r="JG91" s="15"/>
      <c r="JH91" s="15"/>
      <c r="JI91" s="15"/>
      <c r="JJ91" s="15"/>
      <c r="JK91" s="15"/>
      <c r="JL91" s="15"/>
      <c r="JM91" s="15"/>
      <c r="JN91" s="15"/>
      <c r="JO91" s="15"/>
      <c r="JP91" s="15"/>
      <c r="JQ91" s="15"/>
      <c r="JR91" s="15"/>
      <c r="JS91" s="15"/>
      <c r="JT91" s="15"/>
      <c r="JU91" s="15"/>
      <c r="JV91" s="15"/>
      <c r="JW91" s="15"/>
      <c r="JX91" s="15"/>
      <c r="JY91" s="15"/>
      <c r="JZ91" s="15"/>
      <c r="KA91" s="15"/>
      <c r="KB91" s="15"/>
      <c r="KC91" s="15"/>
      <c r="KD91" s="15"/>
      <c r="KE91" s="15"/>
      <c r="KF91" s="15"/>
      <c r="KG91" s="15"/>
      <c r="KH91" s="15"/>
      <c r="KI91" s="15"/>
      <c r="KJ91" s="15"/>
      <c r="KK91" s="15"/>
      <c r="KL91" s="15"/>
      <c r="KM91" s="15"/>
      <c r="KN91" s="15"/>
      <c r="KO91" s="15"/>
      <c r="KP91" s="15"/>
      <c r="KQ91" s="15"/>
      <c r="KR91" s="15"/>
      <c r="KS91" s="15"/>
      <c r="KT91" s="15"/>
      <c r="KU91" s="15"/>
      <c r="KV91" s="15"/>
      <c r="KW91" s="15"/>
      <c r="KX91" s="15"/>
      <c r="KY91" s="15"/>
      <c r="KZ91" s="15"/>
      <c r="LA91" s="15"/>
      <c r="LB91" s="15"/>
      <c r="LC91" s="15"/>
      <c r="LD91" s="15"/>
      <c r="LE91" s="15"/>
      <c r="LF91" s="15"/>
      <c r="LG91" s="15"/>
      <c r="LH91" s="15"/>
      <c r="LI91" s="15"/>
      <c r="LJ91" s="15"/>
      <c r="LK91" s="15"/>
      <c r="LL91" s="15"/>
      <c r="LM91" s="15"/>
      <c r="LN91" s="15"/>
      <c r="LO91" s="15"/>
      <c r="LP91" s="15"/>
      <c r="LQ91" s="15"/>
      <c r="LR91" s="15"/>
      <c r="LS91" s="15"/>
      <c r="LT91" s="15"/>
      <c r="LU91" s="15"/>
      <c r="LV91" s="15"/>
      <c r="LW91" s="15"/>
      <c r="LX91" s="15"/>
      <c r="LY91" s="15"/>
      <c r="LZ91" s="15"/>
      <c r="MA91" s="15"/>
      <c r="MB91" s="15"/>
      <c r="MC91" s="15"/>
      <c r="MD91" s="15"/>
      <c r="ME91" s="15"/>
      <c r="MF91" s="15"/>
      <c r="MG91" s="15"/>
      <c r="MH91" s="15"/>
      <c r="MI91" s="15"/>
      <c r="MJ91" s="15"/>
      <c r="MK91" s="15"/>
      <c r="ML91" s="15"/>
      <c r="MM91" s="15"/>
      <c r="MN91" s="15"/>
      <c r="MO91" s="15"/>
      <c r="MP91" s="15"/>
      <c r="MQ91" s="15"/>
      <c r="MR91" s="15"/>
      <c r="MS91" s="15"/>
      <c r="MT91" s="15"/>
      <c r="MU91" s="15"/>
      <c r="MV91" s="15"/>
      <c r="MW91" s="15"/>
      <c r="MX91" s="15"/>
      <c r="MY91" s="15"/>
      <c r="MZ91" s="15"/>
      <c r="NA91" s="15"/>
      <c r="NB91" s="15"/>
      <c r="NC91" s="15"/>
      <c r="ND91" s="15"/>
      <c r="NE91" s="15"/>
      <c r="NF91" s="15"/>
      <c r="NG91" s="15"/>
      <c r="NH91" s="15"/>
      <c r="NI91" s="15"/>
      <c r="NJ91" s="15"/>
      <c r="NK91" s="15"/>
      <c r="NL91" s="15"/>
      <c r="NM91" s="15"/>
      <c r="NN91" s="15"/>
      <c r="NO91" s="15"/>
      <c r="NP91" s="15"/>
      <c r="NQ91" s="15"/>
      <c r="NR91" s="15"/>
      <c r="NS91" s="15"/>
      <c r="NT91" s="15"/>
      <c r="NU91" s="15"/>
      <c r="NV91" s="15"/>
      <c r="NW91" s="15"/>
      <c r="NX91" s="15"/>
      <c r="NY91" s="15"/>
      <c r="NZ91" s="15"/>
      <c r="OA91" s="15"/>
      <c r="OB91" s="15"/>
      <c r="OC91" s="15"/>
      <c r="OD91" s="15"/>
      <c r="OE91" s="15"/>
      <c r="OF91" s="15"/>
      <c r="OG91" s="15"/>
      <c r="OH91" s="15"/>
      <c r="OI91" s="15"/>
      <c r="OJ91" s="15"/>
      <c r="OK91" s="15"/>
      <c r="OL91" s="15"/>
      <c r="OM91" s="15"/>
      <c r="ON91" s="15"/>
      <c r="OO91" s="15"/>
      <c r="OP91" s="15"/>
      <c r="OQ91" s="15"/>
      <c r="OR91" s="15"/>
      <c r="OS91" s="15"/>
      <c r="OT91" s="15"/>
      <c r="OU91" s="15"/>
      <c r="OV91" s="15"/>
      <c r="OW91" s="15"/>
      <c r="OX91" s="15"/>
      <c r="OY91" s="15"/>
      <c r="OZ91" s="15"/>
      <c r="PA91" s="15"/>
      <c r="PB91" s="15"/>
      <c r="PC91" s="15"/>
      <c r="PD91" s="15"/>
      <c r="PE91" s="15"/>
      <c r="PF91" s="15"/>
      <c r="PG91" s="15"/>
      <c r="PH91" s="15"/>
      <c r="PI91" s="15"/>
      <c r="PJ91" s="15"/>
      <c r="PK91" s="15"/>
      <c r="PL91" s="15"/>
      <c r="PM91" s="15"/>
      <c r="PN91" s="15"/>
      <c r="PO91" s="15"/>
      <c r="PP91" s="15"/>
      <c r="PQ91" s="15"/>
      <c r="PR91" s="15"/>
      <c r="PS91" s="15"/>
      <c r="PT91" s="15"/>
      <c r="PU91" s="15"/>
      <c r="PV91" s="15"/>
      <c r="PW91" s="15"/>
      <c r="PX91" s="15"/>
      <c r="PY91" s="15"/>
      <c r="PZ91" s="15"/>
      <c r="QA91" s="15"/>
      <c r="QB91" s="15"/>
      <c r="QC91" s="15"/>
      <c r="QD91" s="15"/>
      <c r="QE91" s="15"/>
      <c r="QF91" s="15"/>
      <c r="QG91" s="15"/>
      <c r="QH91" s="15"/>
      <c r="QI91" s="15"/>
      <c r="QJ91" s="15"/>
      <c r="QK91" s="15"/>
      <c r="QL91" s="15"/>
      <c r="QM91" s="15"/>
      <c r="QN91" s="15"/>
      <c r="QO91" s="15"/>
      <c r="QP91" s="15"/>
      <c r="QQ91" s="15"/>
      <c r="QR91" s="15"/>
      <c r="QS91" s="15"/>
      <c r="QT91" s="15"/>
      <c r="QU91" s="15"/>
      <c r="QV91" s="15"/>
      <c r="QW91" s="15"/>
      <c r="QX91" s="15"/>
      <c r="QY91" s="15"/>
      <c r="QZ91" s="15"/>
      <c r="RA91" s="15"/>
      <c r="RB91" s="15"/>
      <c r="RC91" s="15"/>
      <c r="RD91" s="15"/>
      <c r="RE91" s="15"/>
      <c r="RF91" s="15"/>
      <c r="RG91" s="15"/>
      <c r="RH91" s="15"/>
      <c r="RI91" s="15"/>
      <c r="RJ91" s="15"/>
      <c r="RK91" s="15"/>
      <c r="RL91" s="15"/>
      <c r="RM91" s="15"/>
      <c r="RN91" s="15"/>
      <c r="RO91" s="15"/>
      <c r="RP91" s="15"/>
      <c r="RQ91" s="15"/>
      <c r="RR91" s="15"/>
      <c r="RS91" s="15"/>
      <c r="RT91" s="15"/>
      <c r="RU91" s="15"/>
      <c r="RV91" s="15"/>
      <c r="RW91" s="15"/>
      <c r="RX91" s="15"/>
      <c r="RY91" s="15"/>
      <c r="RZ91" s="15"/>
      <c r="SA91" s="15"/>
      <c r="SB91" s="15"/>
      <c r="SC91" s="15"/>
      <c r="SD91" s="15"/>
      <c r="SE91" s="15"/>
      <c r="SF91" s="15"/>
      <c r="SG91" s="15"/>
      <c r="SH91" s="15"/>
      <c r="SI91" s="15"/>
      <c r="SJ91" s="15"/>
      <c r="SK91" s="15"/>
      <c r="SL91" s="15"/>
      <c r="SM91" s="15"/>
      <c r="SN91" s="15"/>
      <c r="SO91" s="15"/>
      <c r="SP91" s="15"/>
      <c r="SQ91" s="15"/>
      <c r="SR91" s="15"/>
      <c r="SS91" s="15"/>
      <c r="ST91" s="15"/>
      <c r="SU91" s="15"/>
      <c r="SV91" s="15"/>
      <c r="SW91" s="15"/>
      <c r="SX91" s="15"/>
      <c r="SY91" s="15"/>
      <c r="SZ91" s="15"/>
      <c r="TA91" s="15"/>
      <c r="TB91" s="15"/>
      <c r="TC91" s="15"/>
      <c r="TD91" s="15"/>
      <c r="TE91" s="15"/>
      <c r="TF91" s="15"/>
      <c r="TG91" s="15"/>
      <c r="TH91" s="15"/>
      <c r="TI91" s="15"/>
      <c r="TJ91" s="15"/>
      <c r="TK91" s="15"/>
      <c r="TL91" s="15"/>
      <c r="TM91" s="15"/>
      <c r="TN91" s="15"/>
      <c r="TO91" s="15"/>
      <c r="TP91" s="15"/>
      <c r="TQ91" s="15"/>
      <c r="TR91" s="15"/>
      <c r="TS91" s="15"/>
      <c r="TT91" s="15"/>
      <c r="TU91" s="15"/>
      <c r="TV91" s="15"/>
      <c r="TW91" s="15"/>
      <c r="TX91" s="15"/>
      <c r="TY91" s="15"/>
      <c r="TZ91" s="15"/>
      <c r="UA91" s="15"/>
      <c r="UB91" s="15"/>
      <c r="UC91" s="15"/>
      <c r="UD91" s="15"/>
      <c r="UE91" s="15"/>
      <c r="UF91" s="15"/>
      <c r="UG91" s="15"/>
      <c r="UH91" s="15"/>
      <c r="UI91" s="15"/>
      <c r="UJ91" s="15"/>
      <c r="UK91" s="15"/>
      <c r="UL91" s="15"/>
      <c r="UM91" s="15"/>
      <c r="UN91" s="15"/>
      <c r="UO91" s="15"/>
      <c r="UP91" s="15"/>
      <c r="UQ91" s="15"/>
      <c r="UR91" s="15"/>
      <c r="US91" s="15"/>
      <c r="UT91" s="15"/>
      <c r="UU91" s="15"/>
      <c r="UV91" s="15"/>
      <c r="UW91" s="15"/>
      <c r="UX91" s="15"/>
      <c r="UY91" s="15"/>
      <c r="UZ91" s="15"/>
      <c r="VA91" s="15"/>
      <c r="VB91" s="15"/>
      <c r="VC91" s="15"/>
      <c r="VD91" s="15"/>
      <c r="VE91" s="15"/>
      <c r="VF91" s="15"/>
      <c r="VG91" s="15"/>
      <c r="VH91" s="15"/>
      <c r="VI91" s="15"/>
      <c r="VJ91" s="15"/>
      <c r="VK91" s="15"/>
      <c r="VL91" s="15"/>
      <c r="VM91" s="15"/>
      <c r="VN91" s="15"/>
      <c r="VO91" s="15"/>
      <c r="VP91" s="15"/>
      <c r="VQ91" s="15"/>
      <c r="VR91" s="15"/>
      <c r="VS91" s="15"/>
      <c r="VT91" s="15"/>
      <c r="VU91" s="15"/>
      <c r="VV91" s="15"/>
      <c r="VW91" s="15"/>
      <c r="VX91" s="15"/>
      <c r="VY91" s="15"/>
      <c r="VZ91" s="15"/>
      <c r="WA91" s="15"/>
      <c r="WB91" s="15"/>
      <c r="WC91" s="15"/>
      <c r="WD91" s="15"/>
      <c r="WE91" s="15"/>
      <c r="WF91" s="15"/>
      <c r="WG91" s="15"/>
      <c r="WH91" s="15"/>
      <c r="WI91" s="15"/>
      <c r="WJ91" s="15"/>
      <c r="WK91" s="15"/>
      <c r="WL91" s="15"/>
      <c r="WM91" s="15"/>
      <c r="WN91" s="15"/>
      <c r="WO91" s="15"/>
      <c r="WP91" s="15"/>
      <c r="WQ91" s="15"/>
      <c r="WR91" s="15"/>
      <c r="WS91" s="15"/>
      <c r="WT91" s="15"/>
      <c r="WU91" s="15"/>
      <c r="WV91" s="15"/>
      <c r="WW91" s="15"/>
      <c r="WX91" s="15"/>
      <c r="WY91" s="15"/>
      <c r="WZ91" s="15"/>
      <c r="XA91" s="15"/>
      <c r="XB91" s="15"/>
      <c r="XC91" s="15"/>
      <c r="XD91" s="15"/>
      <c r="XE91" s="15"/>
      <c r="XF91" s="15"/>
      <c r="XG91" s="15"/>
      <c r="XH91" s="15"/>
      <c r="XI91" s="15"/>
      <c r="XJ91" s="15"/>
      <c r="XK91" s="15"/>
      <c r="XL91" s="15"/>
      <c r="XM91" s="15"/>
      <c r="XN91" s="15"/>
      <c r="XO91" s="15"/>
      <c r="XP91" s="15"/>
      <c r="XQ91" s="15"/>
      <c r="XR91" s="15"/>
      <c r="XS91" s="15"/>
      <c r="XT91" s="15"/>
      <c r="XU91" s="15"/>
      <c r="XV91" s="15"/>
      <c r="XW91" s="15"/>
      <c r="XX91" s="15"/>
      <c r="XY91" s="15"/>
      <c r="XZ91" s="15"/>
      <c r="YA91" s="15"/>
      <c r="YB91" s="15"/>
      <c r="YC91" s="15"/>
      <c r="YD91" s="15"/>
      <c r="YE91" s="15"/>
      <c r="YF91" s="15"/>
      <c r="YG91" s="15"/>
      <c r="YH91" s="15"/>
      <c r="YI91" s="15"/>
      <c r="YJ91" s="15"/>
      <c r="YK91" s="15"/>
      <c r="YL91" s="15"/>
      <c r="YM91" s="15"/>
      <c r="YN91" s="15"/>
      <c r="YO91" s="15"/>
      <c r="YP91" s="15"/>
      <c r="YQ91" s="15"/>
      <c r="YR91" s="15"/>
      <c r="YS91" s="15"/>
      <c r="YT91" s="15"/>
      <c r="YU91" s="15"/>
      <c r="YV91" s="15"/>
      <c r="YW91" s="15"/>
      <c r="YX91" s="15"/>
      <c r="YY91" s="15"/>
      <c r="YZ91" s="15"/>
      <c r="ZA91" s="15"/>
      <c r="ZB91" s="15"/>
      <c r="ZC91" s="15"/>
      <c r="ZD91" s="15"/>
      <c r="ZE91" s="15"/>
      <c r="ZF91" s="15"/>
      <c r="ZG91" s="15"/>
      <c r="ZH91" s="15"/>
      <c r="ZI91" s="15"/>
      <c r="ZJ91" s="15"/>
      <c r="ZK91" s="15"/>
      <c r="ZL91" s="15"/>
      <c r="ZM91" s="15"/>
      <c r="ZN91" s="15"/>
      <c r="ZO91" s="15"/>
      <c r="ZP91" s="15"/>
      <c r="ZQ91" s="15"/>
      <c r="ZR91" s="15"/>
      <c r="ZS91" s="15"/>
      <c r="ZT91" s="15"/>
      <c r="ZU91" s="15"/>
      <c r="ZV91" s="15"/>
      <c r="ZW91" s="15"/>
      <c r="ZX91" s="15"/>
      <c r="ZY91" s="15"/>
      <c r="ZZ91" s="15"/>
      <c r="AAA91" s="15"/>
      <c r="AAB91" s="15"/>
      <c r="AAC91" s="15"/>
      <c r="AAD91" s="15"/>
      <c r="AAE91" s="15"/>
      <c r="AAF91" s="15"/>
      <c r="AAG91" s="15"/>
      <c r="AAH91" s="15"/>
      <c r="AAI91" s="15"/>
      <c r="AAJ91" s="15"/>
      <c r="AAK91" s="15"/>
      <c r="AAL91" s="15"/>
      <c r="AAM91" s="15"/>
      <c r="AAN91" s="15"/>
      <c r="AAO91" s="15"/>
      <c r="AAP91" s="15"/>
      <c r="AAQ91" s="15"/>
      <c r="AAR91" s="15"/>
      <c r="AAS91" s="15"/>
      <c r="AAT91" s="15"/>
      <c r="AAU91" s="15"/>
      <c r="AAV91" s="15"/>
      <c r="AAW91" s="15"/>
      <c r="AAX91" s="15"/>
      <c r="AAY91" s="15"/>
      <c r="AAZ91" s="15"/>
      <c r="ABA91" s="15"/>
      <c r="ABB91" s="15"/>
      <c r="ABC91" s="15"/>
      <c r="ABD91" s="15"/>
      <c r="ABE91" s="15"/>
      <c r="ABF91" s="15"/>
      <c r="ABG91" s="15"/>
      <c r="ABH91" s="15"/>
      <c r="ABI91" s="15"/>
      <c r="ABJ91" s="15"/>
      <c r="ABK91" s="15"/>
      <c r="ABL91" s="15"/>
      <c r="ABM91" s="15"/>
      <c r="ABN91" s="15"/>
      <c r="ABO91" s="15"/>
      <c r="ABP91" s="15"/>
      <c r="ABQ91" s="15"/>
      <c r="ABR91" s="15"/>
      <c r="ABS91" s="15"/>
      <c r="ABT91" s="15"/>
      <c r="ABU91" s="15"/>
      <c r="ABV91" s="15"/>
      <c r="ABW91" s="15"/>
      <c r="ABX91" s="15"/>
      <c r="ABY91" s="15"/>
      <c r="ABZ91" s="15"/>
      <c r="ACA91" s="15"/>
      <c r="ACB91" s="15"/>
      <c r="ACC91" s="15"/>
      <c r="ACD91" s="15"/>
      <c r="ACE91" s="15"/>
      <c r="ACF91" s="15"/>
      <c r="ACG91" s="15"/>
      <c r="ACH91" s="15"/>
      <c r="ACI91" s="15"/>
      <c r="ACJ91" s="15"/>
      <c r="ACK91" s="15"/>
      <c r="ACL91" s="15"/>
      <c r="ACM91" s="15"/>
      <c r="ACN91" s="15"/>
      <c r="ACO91" s="15"/>
      <c r="ACP91" s="15"/>
    </row>
    <row r="92" spans="1:770" x14ac:dyDescent="0.2">
      <c r="C92" s="15" t="s">
        <v>792</v>
      </c>
      <c r="D92" s="15" t="s">
        <v>793</v>
      </c>
      <c r="E92" s="37">
        <v>5815.07</v>
      </c>
      <c r="F92" s="37">
        <v>0</v>
      </c>
      <c r="G92" s="37">
        <v>5815.07</v>
      </c>
      <c r="H92" s="37">
        <v>27094.18</v>
      </c>
      <c r="I92" s="37">
        <v>32909</v>
      </c>
      <c r="J92" s="175" t="s">
        <v>527</v>
      </c>
      <c r="K92" s="23">
        <v>2.58E-2</v>
      </c>
      <c r="L92" s="20">
        <v>849</v>
      </c>
    </row>
    <row r="93" spans="1:770" x14ac:dyDescent="0.2">
      <c r="C93" s="15" t="s">
        <v>877</v>
      </c>
      <c r="D93" s="15" t="s">
        <v>878</v>
      </c>
      <c r="E93" s="37">
        <v>5026.22</v>
      </c>
      <c r="F93" s="37">
        <v>0</v>
      </c>
      <c r="G93" s="37">
        <v>5026.22</v>
      </c>
      <c r="H93" s="37">
        <v>36125.54</v>
      </c>
      <c r="I93" s="37">
        <v>41152</v>
      </c>
      <c r="J93" s="175" t="s">
        <v>527</v>
      </c>
      <c r="K93" s="23">
        <v>2.58E-2</v>
      </c>
      <c r="L93" s="20">
        <v>1062</v>
      </c>
    </row>
    <row r="94" spans="1:770" x14ac:dyDescent="0.2">
      <c r="C94" s="15" t="s">
        <v>977</v>
      </c>
      <c r="D94" s="15" t="s">
        <v>978</v>
      </c>
      <c r="E94" s="37">
        <v>10695.14</v>
      </c>
      <c r="F94" s="37">
        <v>0</v>
      </c>
      <c r="G94" s="37">
        <v>10695.14</v>
      </c>
      <c r="H94" s="37">
        <v>59904.539999999994</v>
      </c>
      <c r="I94" s="37">
        <v>70600</v>
      </c>
      <c r="J94" s="175" t="s">
        <v>527</v>
      </c>
      <c r="K94" s="23">
        <v>2.58E-2</v>
      </c>
      <c r="L94" s="20">
        <v>1821</v>
      </c>
    </row>
    <row r="95" spans="1:770" x14ac:dyDescent="0.2">
      <c r="C95" s="15" t="s">
        <v>1151</v>
      </c>
      <c r="D95" s="15" t="s">
        <v>1152</v>
      </c>
      <c r="E95" s="37">
        <v>645.41999999999996</v>
      </c>
      <c r="F95" s="37">
        <v>0</v>
      </c>
      <c r="G95" s="37">
        <v>645.41999999999996</v>
      </c>
      <c r="H95" s="37">
        <v>1806.3</v>
      </c>
      <c r="I95" s="37">
        <v>2452</v>
      </c>
      <c r="J95" s="175" t="s">
        <v>527</v>
      </c>
      <c r="K95" s="23">
        <v>2.58E-2</v>
      </c>
      <c r="L95" s="20">
        <v>63</v>
      </c>
    </row>
    <row r="96" spans="1:770" x14ac:dyDescent="0.2">
      <c r="C96" s="15" t="s">
        <v>1221</v>
      </c>
      <c r="D96" s="15" t="s">
        <v>1222</v>
      </c>
      <c r="E96" s="37">
        <v>2565.3200000000002</v>
      </c>
      <c r="F96" s="37">
        <v>0</v>
      </c>
      <c r="G96" s="37">
        <v>2565.3200000000002</v>
      </c>
      <c r="H96" s="37">
        <v>10689.16</v>
      </c>
      <c r="I96" s="37">
        <v>13254</v>
      </c>
      <c r="J96" s="175" t="s">
        <v>527</v>
      </c>
      <c r="K96" s="23">
        <v>2.58E-2</v>
      </c>
      <c r="L96" s="20">
        <v>342</v>
      </c>
    </row>
    <row r="97" spans="1:770" x14ac:dyDescent="0.2">
      <c r="C97" s="15" t="s">
        <v>798</v>
      </c>
      <c r="D97" s="15" t="s">
        <v>799</v>
      </c>
      <c r="E97" s="37">
        <v>297.27</v>
      </c>
      <c r="F97" s="37">
        <v>0</v>
      </c>
      <c r="G97" s="37">
        <v>297.27</v>
      </c>
      <c r="H97" s="37">
        <v>0</v>
      </c>
      <c r="I97" s="37">
        <v>297</v>
      </c>
      <c r="J97" s="175" t="s">
        <v>527</v>
      </c>
      <c r="K97" s="23">
        <v>2.58E-2</v>
      </c>
      <c r="L97" s="20">
        <v>8</v>
      </c>
      <c r="M97" s="181" t="s">
        <v>2033</v>
      </c>
    </row>
    <row r="98" spans="1:770" x14ac:dyDescent="0.2">
      <c r="C98" s="15" t="s">
        <v>1079</v>
      </c>
      <c r="D98" s="15" t="s">
        <v>1080</v>
      </c>
      <c r="E98" s="37">
        <v>496.96</v>
      </c>
      <c r="F98" s="37">
        <v>0</v>
      </c>
      <c r="G98" s="37">
        <v>496.96</v>
      </c>
      <c r="H98" s="37">
        <v>16256.5</v>
      </c>
      <c r="I98" s="37">
        <v>16753</v>
      </c>
      <c r="J98" s="175" t="s">
        <v>527</v>
      </c>
      <c r="K98" s="23">
        <v>2.58E-2</v>
      </c>
      <c r="L98" s="20">
        <v>432</v>
      </c>
    </row>
    <row r="99" spans="1:770" x14ac:dyDescent="0.2">
      <c r="A99" s="21" t="s">
        <v>1705</v>
      </c>
      <c r="B99" s="21" t="str">
        <f>LEFT(A99,3)</f>
        <v>383</v>
      </c>
      <c r="C99" s="22"/>
      <c r="D99" s="22"/>
      <c r="E99" s="42">
        <v>26116.979999999996</v>
      </c>
      <c r="F99" s="42">
        <v>0</v>
      </c>
      <c r="G99" s="42">
        <v>26116.979999999996</v>
      </c>
      <c r="H99" s="42">
        <v>151876.22</v>
      </c>
      <c r="I99" s="42">
        <v>177992</v>
      </c>
      <c r="J99" s="42"/>
      <c r="K99" s="42"/>
      <c r="L99" s="42">
        <v>4592</v>
      </c>
      <c r="M99" s="182"/>
    </row>
    <row r="100" spans="1:770" s="22" customFormat="1" x14ac:dyDescent="0.2">
      <c r="A100" s="14" t="s">
        <v>1695</v>
      </c>
      <c r="B100" s="14"/>
      <c r="C100" s="15" t="s">
        <v>795</v>
      </c>
      <c r="D100" s="15" t="s">
        <v>796</v>
      </c>
      <c r="E100" s="37">
        <v>1606.62</v>
      </c>
      <c r="F100" s="37">
        <v>0</v>
      </c>
      <c r="G100" s="37">
        <v>1606.62</v>
      </c>
      <c r="H100" s="37">
        <v>20658.830000000002</v>
      </c>
      <c r="I100" s="37">
        <v>22265</v>
      </c>
      <c r="J100" s="175" t="s">
        <v>529</v>
      </c>
      <c r="K100" s="23">
        <v>2.76E-2</v>
      </c>
      <c r="L100" s="20">
        <v>615</v>
      </c>
      <c r="M100" s="181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  <c r="BM100" s="15"/>
      <c r="BN100" s="15"/>
      <c r="BO100" s="15"/>
      <c r="BP100" s="15"/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/>
      <c r="CJ100" s="15"/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/>
      <c r="DD100" s="15"/>
      <c r="DE100" s="15"/>
      <c r="DF100" s="15"/>
      <c r="DG100" s="15"/>
      <c r="DH100" s="15"/>
      <c r="DI100" s="15"/>
      <c r="DJ100" s="15"/>
      <c r="DK100" s="15"/>
      <c r="DL100" s="15"/>
      <c r="DM100" s="15"/>
      <c r="DN100" s="15"/>
      <c r="DO100" s="15"/>
      <c r="DP100" s="15"/>
      <c r="DQ100" s="15"/>
      <c r="DR100" s="15"/>
      <c r="DS100" s="15"/>
      <c r="DT100" s="15"/>
      <c r="DU100" s="15"/>
      <c r="DV100" s="15"/>
      <c r="DW100" s="15"/>
      <c r="DX100" s="15"/>
      <c r="DY100" s="15"/>
      <c r="DZ100" s="15"/>
      <c r="EA100" s="15"/>
      <c r="EB100" s="15"/>
      <c r="EC100" s="15"/>
      <c r="ED100" s="15"/>
      <c r="EE100" s="15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HB100" s="15"/>
      <c r="HC100" s="15"/>
      <c r="HD100" s="15"/>
      <c r="HE100" s="15"/>
      <c r="HF100" s="15"/>
      <c r="HG100" s="15"/>
      <c r="HH100" s="15"/>
      <c r="HI100" s="15"/>
      <c r="HJ100" s="15"/>
      <c r="HK100" s="15"/>
      <c r="HL100" s="15"/>
      <c r="HM100" s="15"/>
      <c r="HN100" s="15"/>
      <c r="HO100" s="15"/>
      <c r="HP100" s="15"/>
      <c r="HQ100" s="15"/>
      <c r="HR100" s="15"/>
      <c r="HS100" s="15"/>
      <c r="HT100" s="15"/>
      <c r="HU100" s="15"/>
      <c r="HV100" s="15"/>
      <c r="HW100" s="15"/>
      <c r="HX100" s="15"/>
      <c r="HY100" s="15"/>
      <c r="HZ100" s="15"/>
      <c r="IA100" s="15"/>
      <c r="IB100" s="15"/>
      <c r="IC100" s="15"/>
      <c r="ID100" s="15"/>
      <c r="IE100" s="15"/>
      <c r="IF100" s="15"/>
      <c r="IG100" s="15"/>
      <c r="IH100" s="15"/>
      <c r="II100" s="15"/>
      <c r="IJ100" s="15"/>
      <c r="IK100" s="15"/>
      <c r="IL100" s="15"/>
      <c r="IM100" s="15"/>
      <c r="IN100" s="15"/>
      <c r="IO100" s="15"/>
      <c r="IP100" s="15"/>
      <c r="IQ100" s="15"/>
      <c r="IR100" s="15"/>
      <c r="IS100" s="15"/>
      <c r="IT100" s="15"/>
      <c r="IU100" s="15"/>
      <c r="IV100" s="15"/>
      <c r="IW100" s="15"/>
      <c r="IX100" s="15"/>
      <c r="IY100" s="15"/>
      <c r="IZ100" s="15"/>
      <c r="JA100" s="15"/>
      <c r="JB100" s="15"/>
      <c r="JC100" s="15"/>
      <c r="JD100" s="15"/>
      <c r="JE100" s="15"/>
      <c r="JF100" s="15"/>
      <c r="JG100" s="15"/>
      <c r="JH100" s="15"/>
      <c r="JI100" s="15"/>
      <c r="JJ100" s="15"/>
      <c r="JK100" s="15"/>
      <c r="JL100" s="15"/>
      <c r="JM100" s="15"/>
      <c r="JN100" s="15"/>
      <c r="JO100" s="15"/>
      <c r="JP100" s="15"/>
      <c r="JQ100" s="15"/>
      <c r="JR100" s="15"/>
      <c r="JS100" s="15"/>
      <c r="JT100" s="15"/>
      <c r="JU100" s="15"/>
      <c r="JV100" s="15"/>
      <c r="JW100" s="15"/>
      <c r="JX100" s="15"/>
      <c r="JY100" s="15"/>
      <c r="JZ100" s="15"/>
      <c r="KA100" s="15"/>
      <c r="KB100" s="15"/>
      <c r="KC100" s="15"/>
      <c r="KD100" s="15"/>
      <c r="KE100" s="15"/>
      <c r="KF100" s="15"/>
      <c r="KG100" s="15"/>
      <c r="KH100" s="15"/>
      <c r="KI100" s="15"/>
      <c r="KJ100" s="15"/>
      <c r="KK100" s="15"/>
      <c r="KL100" s="15"/>
      <c r="KM100" s="15"/>
      <c r="KN100" s="15"/>
      <c r="KO100" s="15"/>
      <c r="KP100" s="15"/>
      <c r="KQ100" s="15"/>
      <c r="KR100" s="15"/>
      <c r="KS100" s="15"/>
      <c r="KT100" s="15"/>
      <c r="KU100" s="15"/>
      <c r="KV100" s="15"/>
      <c r="KW100" s="15"/>
      <c r="KX100" s="15"/>
      <c r="KY100" s="15"/>
      <c r="KZ100" s="15"/>
      <c r="LA100" s="15"/>
      <c r="LB100" s="15"/>
      <c r="LC100" s="15"/>
      <c r="LD100" s="15"/>
      <c r="LE100" s="15"/>
      <c r="LF100" s="15"/>
      <c r="LG100" s="15"/>
      <c r="LH100" s="15"/>
      <c r="LI100" s="15"/>
      <c r="LJ100" s="15"/>
      <c r="LK100" s="15"/>
      <c r="LL100" s="15"/>
      <c r="LM100" s="15"/>
      <c r="LN100" s="15"/>
      <c r="LO100" s="15"/>
      <c r="LP100" s="15"/>
      <c r="LQ100" s="15"/>
      <c r="LR100" s="15"/>
      <c r="LS100" s="15"/>
      <c r="LT100" s="15"/>
      <c r="LU100" s="15"/>
      <c r="LV100" s="15"/>
      <c r="LW100" s="15"/>
      <c r="LX100" s="15"/>
      <c r="LY100" s="15"/>
      <c r="LZ100" s="15"/>
      <c r="MA100" s="15"/>
      <c r="MB100" s="15"/>
      <c r="MC100" s="15"/>
      <c r="MD100" s="15"/>
      <c r="ME100" s="15"/>
      <c r="MF100" s="15"/>
      <c r="MG100" s="15"/>
      <c r="MH100" s="15"/>
      <c r="MI100" s="15"/>
      <c r="MJ100" s="15"/>
      <c r="MK100" s="15"/>
      <c r="ML100" s="15"/>
      <c r="MM100" s="15"/>
      <c r="MN100" s="15"/>
      <c r="MO100" s="15"/>
      <c r="MP100" s="15"/>
      <c r="MQ100" s="15"/>
      <c r="MR100" s="15"/>
      <c r="MS100" s="15"/>
      <c r="MT100" s="15"/>
      <c r="MU100" s="15"/>
      <c r="MV100" s="15"/>
      <c r="MW100" s="15"/>
      <c r="MX100" s="15"/>
      <c r="MY100" s="15"/>
      <c r="MZ100" s="15"/>
      <c r="NA100" s="15"/>
      <c r="NB100" s="15"/>
      <c r="NC100" s="15"/>
      <c r="ND100" s="15"/>
      <c r="NE100" s="15"/>
      <c r="NF100" s="15"/>
      <c r="NG100" s="15"/>
      <c r="NH100" s="15"/>
      <c r="NI100" s="15"/>
      <c r="NJ100" s="15"/>
      <c r="NK100" s="15"/>
      <c r="NL100" s="15"/>
      <c r="NM100" s="15"/>
      <c r="NN100" s="15"/>
      <c r="NO100" s="15"/>
      <c r="NP100" s="15"/>
      <c r="NQ100" s="15"/>
      <c r="NR100" s="15"/>
      <c r="NS100" s="15"/>
      <c r="NT100" s="15"/>
      <c r="NU100" s="15"/>
      <c r="NV100" s="15"/>
      <c r="NW100" s="15"/>
      <c r="NX100" s="15"/>
      <c r="NY100" s="15"/>
      <c r="NZ100" s="15"/>
      <c r="OA100" s="15"/>
      <c r="OB100" s="15"/>
      <c r="OC100" s="15"/>
      <c r="OD100" s="15"/>
      <c r="OE100" s="15"/>
      <c r="OF100" s="15"/>
      <c r="OG100" s="15"/>
      <c r="OH100" s="15"/>
      <c r="OI100" s="15"/>
      <c r="OJ100" s="15"/>
      <c r="OK100" s="15"/>
      <c r="OL100" s="15"/>
      <c r="OM100" s="15"/>
      <c r="ON100" s="15"/>
      <c r="OO100" s="15"/>
      <c r="OP100" s="15"/>
      <c r="OQ100" s="15"/>
      <c r="OR100" s="15"/>
      <c r="OS100" s="15"/>
      <c r="OT100" s="15"/>
      <c r="OU100" s="15"/>
      <c r="OV100" s="15"/>
      <c r="OW100" s="15"/>
      <c r="OX100" s="15"/>
      <c r="OY100" s="15"/>
      <c r="OZ100" s="15"/>
      <c r="PA100" s="15"/>
      <c r="PB100" s="15"/>
      <c r="PC100" s="15"/>
      <c r="PD100" s="15"/>
      <c r="PE100" s="15"/>
      <c r="PF100" s="15"/>
      <c r="PG100" s="15"/>
      <c r="PH100" s="15"/>
      <c r="PI100" s="15"/>
      <c r="PJ100" s="15"/>
      <c r="PK100" s="15"/>
      <c r="PL100" s="15"/>
      <c r="PM100" s="15"/>
      <c r="PN100" s="15"/>
      <c r="PO100" s="15"/>
      <c r="PP100" s="15"/>
      <c r="PQ100" s="15"/>
      <c r="PR100" s="15"/>
      <c r="PS100" s="15"/>
      <c r="PT100" s="15"/>
      <c r="PU100" s="15"/>
      <c r="PV100" s="15"/>
      <c r="PW100" s="15"/>
      <c r="PX100" s="15"/>
      <c r="PY100" s="15"/>
      <c r="PZ100" s="15"/>
      <c r="QA100" s="15"/>
      <c r="QB100" s="15"/>
      <c r="QC100" s="15"/>
      <c r="QD100" s="15"/>
      <c r="QE100" s="15"/>
      <c r="QF100" s="15"/>
      <c r="QG100" s="15"/>
      <c r="QH100" s="15"/>
      <c r="QI100" s="15"/>
      <c r="QJ100" s="15"/>
      <c r="QK100" s="15"/>
      <c r="QL100" s="15"/>
      <c r="QM100" s="15"/>
      <c r="QN100" s="15"/>
      <c r="QO100" s="15"/>
      <c r="QP100" s="15"/>
      <c r="QQ100" s="15"/>
      <c r="QR100" s="15"/>
      <c r="QS100" s="15"/>
      <c r="QT100" s="15"/>
      <c r="QU100" s="15"/>
      <c r="QV100" s="15"/>
      <c r="QW100" s="15"/>
      <c r="QX100" s="15"/>
      <c r="QY100" s="15"/>
      <c r="QZ100" s="15"/>
      <c r="RA100" s="15"/>
      <c r="RB100" s="15"/>
      <c r="RC100" s="15"/>
      <c r="RD100" s="15"/>
      <c r="RE100" s="15"/>
      <c r="RF100" s="15"/>
      <c r="RG100" s="15"/>
      <c r="RH100" s="15"/>
      <c r="RI100" s="15"/>
      <c r="RJ100" s="15"/>
      <c r="RK100" s="15"/>
      <c r="RL100" s="15"/>
      <c r="RM100" s="15"/>
      <c r="RN100" s="15"/>
      <c r="RO100" s="15"/>
      <c r="RP100" s="15"/>
      <c r="RQ100" s="15"/>
      <c r="RR100" s="15"/>
      <c r="RS100" s="15"/>
      <c r="RT100" s="15"/>
      <c r="RU100" s="15"/>
      <c r="RV100" s="15"/>
      <c r="RW100" s="15"/>
      <c r="RX100" s="15"/>
      <c r="RY100" s="15"/>
      <c r="RZ100" s="15"/>
      <c r="SA100" s="15"/>
      <c r="SB100" s="15"/>
      <c r="SC100" s="15"/>
      <c r="SD100" s="15"/>
      <c r="SE100" s="15"/>
      <c r="SF100" s="15"/>
      <c r="SG100" s="15"/>
      <c r="SH100" s="15"/>
      <c r="SI100" s="15"/>
      <c r="SJ100" s="15"/>
      <c r="SK100" s="15"/>
      <c r="SL100" s="15"/>
      <c r="SM100" s="15"/>
      <c r="SN100" s="15"/>
      <c r="SO100" s="15"/>
      <c r="SP100" s="15"/>
      <c r="SQ100" s="15"/>
      <c r="SR100" s="15"/>
      <c r="SS100" s="15"/>
      <c r="ST100" s="15"/>
      <c r="SU100" s="15"/>
      <c r="SV100" s="15"/>
      <c r="SW100" s="15"/>
      <c r="SX100" s="15"/>
      <c r="SY100" s="15"/>
      <c r="SZ100" s="15"/>
      <c r="TA100" s="15"/>
      <c r="TB100" s="15"/>
      <c r="TC100" s="15"/>
      <c r="TD100" s="15"/>
      <c r="TE100" s="15"/>
      <c r="TF100" s="15"/>
      <c r="TG100" s="15"/>
      <c r="TH100" s="15"/>
      <c r="TI100" s="15"/>
      <c r="TJ100" s="15"/>
      <c r="TK100" s="15"/>
      <c r="TL100" s="15"/>
      <c r="TM100" s="15"/>
      <c r="TN100" s="15"/>
      <c r="TO100" s="15"/>
      <c r="TP100" s="15"/>
      <c r="TQ100" s="15"/>
      <c r="TR100" s="15"/>
      <c r="TS100" s="15"/>
      <c r="TT100" s="15"/>
      <c r="TU100" s="15"/>
      <c r="TV100" s="15"/>
      <c r="TW100" s="15"/>
      <c r="TX100" s="15"/>
      <c r="TY100" s="15"/>
      <c r="TZ100" s="15"/>
      <c r="UA100" s="15"/>
      <c r="UB100" s="15"/>
      <c r="UC100" s="15"/>
      <c r="UD100" s="15"/>
      <c r="UE100" s="15"/>
      <c r="UF100" s="15"/>
      <c r="UG100" s="15"/>
      <c r="UH100" s="15"/>
      <c r="UI100" s="15"/>
      <c r="UJ100" s="15"/>
      <c r="UK100" s="15"/>
      <c r="UL100" s="15"/>
      <c r="UM100" s="15"/>
      <c r="UN100" s="15"/>
      <c r="UO100" s="15"/>
      <c r="UP100" s="15"/>
      <c r="UQ100" s="15"/>
      <c r="UR100" s="15"/>
      <c r="US100" s="15"/>
      <c r="UT100" s="15"/>
      <c r="UU100" s="15"/>
      <c r="UV100" s="15"/>
      <c r="UW100" s="15"/>
      <c r="UX100" s="15"/>
      <c r="UY100" s="15"/>
      <c r="UZ100" s="15"/>
      <c r="VA100" s="15"/>
      <c r="VB100" s="15"/>
      <c r="VC100" s="15"/>
      <c r="VD100" s="15"/>
      <c r="VE100" s="15"/>
      <c r="VF100" s="15"/>
      <c r="VG100" s="15"/>
      <c r="VH100" s="15"/>
      <c r="VI100" s="15"/>
      <c r="VJ100" s="15"/>
      <c r="VK100" s="15"/>
      <c r="VL100" s="15"/>
      <c r="VM100" s="15"/>
      <c r="VN100" s="15"/>
      <c r="VO100" s="15"/>
      <c r="VP100" s="15"/>
      <c r="VQ100" s="15"/>
      <c r="VR100" s="15"/>
      <c r="VS100" s="15"/>
      <c r="VT100" s="15"/>
      <c r="VU100" s="15"/>
      <c r="VV100" s="15"/>
      <c r="VW100" s="15"/>
      <c r="VX100" s="15"/>
      <c r="VY100" s="15"/>
      <c r="VZ100" s="15"/>
      <c r="WA100" s="15"/>
      <c r="WB100" s="15"/>
      <c r="WC100" s="15"/>
      <c r="WD100" s="15"/>
      <c r="WE100" s="15"/>
      <c r="WF100" s="15"/>
      <c r="WG100" s="15"/>
      <c r="WH100" s="15"/>
      <c r="WI100" s="15"/>
      <c r="WJ100" s="15"/>
      <c r="WK100" s="15"/>
      <c r="WL100" s="15"/>
      <c r="WM100" s="15"/>
      <c r="WN100" s="15"/>
      <c r="WO100" s="15"/>
      <c r="WP100" s="15"/>
      <c r="WQ100" s="15"/>
      <c r="WR100" s="15"/>
      <c r="WS100" s="15"/>
      <c r="WT100" s="15"/>
      <c r="WU100" s="15"/>
      <c r="WV100" s="15"/>
      <c r="WW100" s="15"/>
      <c r="WX100" s="15"/>
      <c r="WY100" s="15"/>
      <c r="WZ100" s="15"/>
      <c r="XA100" s="15"/>
      <c r="XB100" s="15"/>
      <c r="XC100" s="15"/>
      <c r="XD100" s="15"/>
      <c r="XE100" s="15"/>
      <c r="XF100" s="15"/>
      <c r="XG100" s="15"/>
      <c r="XH100" s="15"/>
      <c r="XI100" s="15"/>
      <c r="XJ100" s="15"/>
      <c r="XK100" s="15"/>
      <c r="XL100" s="15"/>
      <c r="XM100" s="15"/>
      <c r="XN100" s="15"/>
      <c r="XO100" s="15"/>
      <c r="XP100" s="15"/>
      <c r="XQ100" s="15"/>
      <c r="XR100" s="15"/>
      <c r="XS100" s="15"/>
      <c r="XT100" s="15"/>
      <c r="XU100" s="15"/>
      <c r="XV100" s="15"/>
      <c r="XW100" s="15"/>
      <c r="XX100" s="15"/>
      <c r="XY100" s="15"/>
      <c r="XZ100" s="15"/>
      <c r="YA100" s="15"/>
      <c r="YB100" s="15"/>
      <c r="YC100" s="15"/>
      <c r="YD100" s="15"/>
      <c r="YE100" s="15"/>
      <c r="YF100" s="15"/>
      <c r="YG100" s="15"/>
      <c r="YH100" s="15"/>
      <c r="YI100" s="15"/>
      <c r="YJ100" s="15"/>
      <c r="YK100" s="15"/>
      <c r="YL100" s="15"/>
      <c r="YM100" s="15"/>
      <c r="YN100" s="15"/>
      <c r="YO100" s="15"/>
      <c r="YP100" s="15"/>
      <c r="YQ100" s="15"/>
      <c r="YR100" s="15"/>
      <c r="YS100" s="15"/>
      <c r="YT100" s="15"/>
      <c r="YU100" s="15"/>
      <c r="YV100" s="15"/>
      <c r="YW100" s="15"/>
      <c r="YX100" s="15"/>
      <c r="YY100" s="15"/>
      <c r="YZ100" s="15"/>
      <c r="ZA100" s="15"/>
      <c r="ZB100" s="15"/>
      <c r="ZC100" s="15"/>
      <c r="ZD100" s="15"/>
      <c r="ZE100" s="15"/>
      <c r="ZF100" s="15"/>
      <c r="ZG100" s="15"/>
      <c r="ZH100" s="15"/>
      <c r="ZI100" s="15"/>
      <c r="ZJ100" s="15"/>
      <c r="ZK100" s="15"/>
      <c r="ZL100" s="15"/>
      <c r="ZM100" s="15"/>
      <c r="ZN100" s="15"/>
      <c r="ZO100" s="15"/>
      <c r="ZP100" s="15"/>
      <c r="ZQ100" s="15"/>
      <c r="ZR100" s="15"/>
      <c r="ZS100" s="15"/>
      <c r="ZT100" s="15"/>
      <c r="ZU100" s="15"/>
      <c r="ZV100" s="15"/>
      <c r="ZW100" s="15"/>
      <c r="ZX100" s="15"/>
      <c r="ZY100" s="15"/>
      <c r="ZZ100" s="15"/>
      <c r="AAA100" s="15"/>
      <c r="AAB100" s="15"/>
      <c r="AAC100" s="15"/>
      <c r="AAD100" s="15"/>
      <c r="AAE100" s="15"/>
      <c r="AAF100" s="15"/>
      <c r="AAG100" s="15"/>
      <c r="AAH100" s="15"/>
      <c r="AAI100" s="15"/>
      <c r="AAJ100" s="15"/>
      <c r="AAK100" s="15"/>
      <c r="AAL100" s="15"/>
      <c r="AAM100" s="15"/>
      <c r="AAN100" s="15"/>
      <c r="AAO100" s="15"/>
      <c r="AAP100" s="15"/>
      <c r="AAQ100" s="15"/>
      <c r="AAR100" s="15"/>
      <c r="AAS100" s="15"/>
      <c r="AAT100" s="15"/>
      <c r="AAU100" s="15"/>
      <c r="AAV100" s="15"/>
      <c r="AAW100" s="15"/>
      <c r="AAX100" s="15"/>
      <c r="AAY100" s="15"/>
      <c r="AAZ100" s="15"/>
      <c r="ABA100" s="15"/>
      <c r="ABB100" s="15"/>
      <c r="ABC100" s="15"/>
      <c r="ABD100" s="15"/>
      <c r="ABE100" s="15"/>
      <c r="ABF100" s="15"/>
      <c r="ABG100" s="15"/>
      <c r="ABH100" s="15"/>
      <c r="ABI100" s="15"/>
      <c r="ABJ100" s="15"/>
      <c r="ABK100" s="15"/>
      <c r="ABL100" s="15"/>
      <c r="ABM100" s="15"/>
      <c r="ABN100" s="15"/>
      <c r="ABO100" s="15"/>
      <c r="ABP100" s="15"/>
      <c r="ABQ100" s="15"/>
      <c r="ABR100" s="15"/>
      <c r="ABS100" s="15"/>
      <c r="ABT100" s="15"/>
      <c r="ABU100" s="15"/>
      <c r="ABV100" s="15"/>
      <c r="ABW100" s="15"/>
      <c r="ABX100" s="15"/>
      <c r="ABY100" s="15"/>
      <c r="ABZ100" s="15"/>
      <c r="ACA100" s="15"/>
      <c r="ACB100" s="15"/>
      <c r="ACC100" s="15"/>
      <c r="ACD100" s="15"/>
      <c r="ACE100" s="15"/>
      <c r="ACF100" s="15"/>
      <c r="ACG100" s="15"/>
      <c r="ACH100" s="15"/>
      <c r="ACI100" s="15"/>
      <c r="ACJ100" s="15"/>
      <c r="ACK100" s="15"/>
      <c r="ACL100" s="15"/>
      <c r="ACM100" s="15"/>
      <c r="ACN100" s="15"/>
      <c r="ACO100" s="15"/>
      <c r="ACP100" s="15"/>
    </row>
    <row r="101" spans="1:770" s="24" customFormat="1" x14ac:dyDescent="0.2">
      <c r="A101" s="14"/>
      <c r="B101" s="14"/>
      <c r="C101" s="15" t="s">
        <v>879</v>
      </c>
      <c r="D101" s="15" t="s">
        <v>880</v>
      </c>
      <c r="E101" s="37">
        <v>5095.5199999999995</v>
      </c>
      <c r="F101" s="37">
        <v>0</v>
      </c>
      <c r="G101" s="37">
        <v>5095.5199999999995</v>
      </c>
      <c r="H101" s="37">
        <v>28372.300000000003</v>
      </c>
      <c r="I101" s="37">
        <v>33468</v>
      </c>
      <c r="J101" s="175" t="s">
        <v>529</v>
      </c>
      <c r="K101" s="23">
        <v>2.76E-2</v>
      </c>
      <c r="L101" s="20">
        <v>924</v>
      </c>
      <c r="M101" s="181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  <c r="BM101" s="15"/>
      <c r="BN101" s="15"/>
      <c r="BO101" s="15"/>
      <c r="BP101" s="15"/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/>
      <c r="CJ101" s="15"/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/>
      <c r="DD101" s="15"/>
      <c r="DE101" s="15"/>
      <c r="DF101" s="15"/>
      <c r="DG101" s="15"/>
      <c r="DH101" s="15"/>
      <c r="DI101" s="15"/>
      <c r="DJ101" s="15"/>
      <c r="DK101" s="15"/>
      <c r="DL101" s="15"/>
      <c r="DM101" s="15"/>
      <c r="DN101" s="15"/>
      <c r="DO101" s="15"/>
      <c r="DP101" s="15"/>
      <c r="DQ101" s="15"/>
      <c r="DR101" s="15"/>
      <c r="DS101" s="15"/>
      <c r="DT101" s="15"/>
      <c r="DU101" s="15"/>
      <c r="DV101" s="15"/>
      <c r="DW101" s="15"/>
      <c r="DX101" s="15"/>
      <c r="DY101" s="15"/>
      <c r="DZ101" s="15"/>
      <c r="EA101" s="15"/>
      <c r="EB101" s="15"/>
      <c r="EC101" s="15"/>
      <c r="ED101" s="15"/>
      <c r="EE101" s="15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HB101" s="15"/>
      <c r="HC101" s="15"/>
      <c r="HD101" s="15"/>
      <c r="HE101" s="15"/>
      <c r="HF101" s="15"/>
      <c r="HG101" s="15"/>
      <c r="HH101" s="15"/>
      <c r="HI101" s="15"/>
      <c r="HJ101" s="15"/>
      <c r="HK101" s="15"/>
      <c r="HL101" s="15"/>
      <c r="HM101" s="15"/>
      <c r="HN101" s="15"/>
      <c r="HO101" s="15"/>
      <c r="HP101" s="15"/>
      <c r="HQ101" s="15"/>
      <c r="HR101" s="15"/>
      <c r="HS101" s="15"/>
      <c r="HT101" s="15"/>
      <c r="HU101" s="15"/>
      <c r="HV101" s="15"/>
      <c r="HW101" s="15"/>
      <c r="HX101" s="15"/>
      <c r="HY101" s="15"/>
      <c r="HZ101" s="15"/>
      <c r="IA101" s="15"/>
      <c r="IB101" s="15"/>
      <c r="IC101" s="15"/>
      <c r="ID101" s="15"/>
      <c r="IE101" s="15"/>
      <c r="IF101" s="15"/>
      <c r="IG101" s="15"/>
      <c r="IH101" s="15"/>
      <c r="II101" s="15"/>
      <c r="IJ101" s="15"/>
      <c r="IK101" s="15"/>
      <c r="IL101" s="15"/>
      <c r="IM101" s="15"/>
      <c r="IN101" s="15"/>
      <c r="IO101" s="15"/>
      <c r="IP101" s="15"/>
      <c r="IQ101" s="15"/>
      <c r="IR101" s="15"/>
      <c r="IS101" s="15"/>
      <c r="IT101" s="15"/>
      <c r="IU101" s="15"/>
      <c r="IV101" s="15"/>
      <c r="IW101" s="15"/>
      <c r="IX101" s="15"/>
      <c r="IY101" s="15"/>
      <c r="IZ101" s="15"/>
      <c r="JA101" s="15"/>
      <c r="JB101" s="15"/>
      <c r="JC101" s="15"/>
      <c r="JD101" s="15"/>
      <c r="JE101" s="15"/>
      <c r="JF101" s="15"/>
      <c r="JG101" s="15"/>
      <c r="JH101" s="15"/>
      <c r="JI101" s="15"/>
      <c r="JJ101" s="15"/>
      <c r="JK101" s="15"/>
      <c r="JL101" s="15"/>
      <c r="JM101" s="15"/>
      <c r="JN101" s="15"/>
      <c r="JO101" s="15"/>
      <c r="JP101" s="15"/>
      <c r="JQ101" s="15"/>
      <c r="JR101" s="15"/>
      <c r="JS101" s="15"/>
      <c r="JT101" s="15"/>
      <c r="JU101" s="15"/>
      <c r="JV101" s="15"/>
      <c r="JW101" s="15"/>
      <c r="JX101" s="15"/>
      <c r="JY101" s="15"/>
      <c r="JZ101" s="15"/>
      <c r="KA101" s="15"/>
      <c r="KB101" s="15"/>
      <c r="KC101" s="15"/>
      <c r="KD101" s="15"/>
      <c r="KE101" s="15"/>
      <c r="KF101" s="15"/>
      <c r="KG101" s="15"/>
      <c r="KH101" s="15"/>
      <c r="KI101" s="15"/>
      <c r="KJ101" s="15"/>
      <c r="KK101" s="15"/>
      <c r="KL101" s="15"/>
      <c r="KM101" s="15"/>
      <c r="KN101" s="15"/>
      <c r="KO101" s="15"/>
      <c r="KP101" s="15"/>
      <c r="KQ101" s="15"/>
      <c r="KR101" s="15"/>
      <c r="KS101" s="15"/>
      <c r="KT101" s="15"/>
      <c r="KU101" s="15"/>
      <c r="KV101" s="15"/>
      <c r="KW101" s="15"/>
      <c r="KX101" s="15"/>
      <c r="KY101" s="15"/>
      <c r="KZ101" s="15"/>
      <c r="LA101" s="15"/>
      <c r="LB101" s="15"/>
      <c r="LC101" s="15"/>
      <c r="LD101" s="15"/>
      <c r="LE101" s="15"/>
      <c r="LF101" s="15"/>
      <c r="LG101" s="15"/>
      <c r="LH101" s="15"/>
      <c r="LI101" s="15"/>
      <c r="LJ101" s="15"/>
      <c r="LK101" s="15"/>
      <c r="LL101" s="15"/>
      <c r="LM101" s="15"/>
      <c r="LN101" s="15"/>
      <c r="LO101" s="15"/>
      <c r="LP101" s="15"/>
      <c r="LQ101" s="15"/>
      <c r="LR101" s="15"/>
      <c r="LS101" s="15"/>
      <c r="LT101" s="15"/>
      <c r="LU101" s="15"/>
      <c r="LV101" s="15"/>
      <c r="LW101" s="15"/>
      <c r="LX101" s="15"/>
      <c r="LY101" s="15"/>
      <c r="LZ101" s="15"/>
      <c r="MA101" s="15"/>
      <c r="MB101" s="15"/>
      <c r="MC101" s="15"/>
      <c r="MD101" s="15"/>
      <c r="ME101" s="15"/>
      <c r="MF101" s="15"/>
      <c r="MG101" s="15"/>
      <c r="MH101" s="15"/>
      <c r="MI101" s="15"/>
      <c r="MJ101" s="15"/>
      <c r="MK101" s="15"/>
      <c r="ML101" s="15"/>
      <c r="MM101" s="15"/>
      <c r="MN101" s="15"/>
      <c r="MO101" s="15"/>
      <c r="MP101" s="15"/>
      <c r="MQ101" s="15"/>
      <c r="MR101" s="15"/>
      <c r="MS101" s="15"/>
      <c r="MT101" s="15"/>
      <c r="MU101" s="15"/>
      <c r="MV101" s="15"/>
      <c r="MW101" s="15"/>
      <c r="MX101" s="15"/>
      <c r="MY101" s="15"/>
      <c r="MZ101" s="15"/>
      <c r="NA101" s="15"/>
      <c r="NB101" s="15"/>
      <c r="NC101" s="15"/>
      <c r="ND101" s="15"/>
      <c r="NE101" s="15"/>
      <c r="NF101" s="15"/>
      <c r="NG101" s="15"/>
      <c r="NH101" s="15"/>
      <c r="NI101" s="15"/>
      <c r="NJ101" s="15"/>
      <c r="NK101" s="15"/>
      <c r="NL101" s="15"/>
      <c r="NM101" s="15"/>
      <c r="NN101" s="15"/>
      <c r="NO101" s="15"/>
      <c r="NP101" s="15"/>
      <c r="NQ101" s="15"/>
      <c r="NR101" s="15"/>
      <c r="NS101" s="15"/>
      <c r="NT101" s="15"/>
      <c r="NU101" s="15"/>
      <c r="NV101" s="15"/>
      <c r="NW101" s="15"/>
      <c r="NX101" s="15"/>
      <c r="NY101" s="15"/>
      <c r="NZ101" s="15"/>
      <c r="OA101" s="15"/>
      <c r="OB101" s="15"/>
      <c r="OC101" s="15"/>
      <c r="OD101" s="15"/>
      <c r="OE101" s="15"/>
      <c r="OF101" s="15"/>
      <c r="OG101" s="15"/>
      <c r="OH101" s="15"/>
      <c r="OI101" s="15"/>
      <c r="OJ101" s="15"/>
      <c r="OK101" s="15"/>
      <c r="OL101" s="15"/>
      <c r="OM101" s="15"/>
      <c r="ON101" s="15"/>
      <c r="OO101" s="15"/>
      <c r="OP101" s="15"/>
      <c r="OQ101" s="15"/>
      <c r="OR101" s="15"/>
      <c r="OS101" s="15"/>
      <c r="OT101" s="15"/>
      <c r="OU101" s="15"/>
      <c r="OV101" s="15"/>
      <c r="OW101" s="15"/>
      <c r="OX101" s="15"/>
      <c r="OY101" s="15"/>
      <c r="OZ101" s="15"/>
      <c r="PA101" s="15"/>
      <c r="PB101" s="15"/>
      <c r="PC101" s="15"/>
      <c r="PD101" s="15"/>
      <c r="PE101" s="15"/>
      <c r="PF101" s="15"/>
      <c r="PG101" s="15"/>
      <c r="PH101" s="15"/>
      <c r="PI101" s="15"/>
      <c r="PJ101" s="15"/>
      <c r="PK101" s="15"/>
      <c r="PL101" s="15"/>
      <c r="PM101" s="15"/>
      <c r="PN101" s="15"/>
      <c r="PO101" s="15"/>
      <c r="PP101" s="15"/>
      <c r="PQ101" s="15"/>
      <c r="PR101" s="15"/>
      <c r="PS101" s="15"/>
      <c r="PT101" s="15"/>
      <c r="PU101" s="15"/>
      <c r="PV101" s="15"/>
      <c r="PW101" s="15"/>
      <c r="PX101" s="15"/>
      <c r="PY101" s="15"/>
      <c r="PZ101" s="15"/>
      <c r="QA101" s="15"/>
      <c r="QB101" s="15"/>
      <c r="QC101" s="15"/>
      <c r="QD101" s="15"/>
      <c r="QE101" s="15"/>
      <c r="QF101" s="15"/>
      <c r="QG101" s="15"/>
      <c r="QH101" s="15"/>
      <c r="QI101" s="15"/>
      <c r="QJ101" s="15"/>
      <c r="QK101" s="15"/>
      <c r="QL101" s="15"/>
      <c r="QM101" s="15"/>
      <c r="QN101" s="15"/>
      <c r="QO101" s="15"/>
      <c r="QP101" s="15"/>
      <c r="QQ101" s="15"/>
      <c r="QR101" s="15"/>
      <c r="QS101" s="15"/>
      <c r="QT101" s="15"/>
      <c r="QU101" s="15"/>
      <c r="QV101" s="15"/>
      <c r="QW101" s="15"/>
      <c r="QX101" s="15"/>
      <c r="QY101" s="15"/>
      <c r="QZ101" s="15"/>
      <c r="RA101" s="15"/>
      <c r="RB101" s="15"/>
      <c r="RC101" s="15"/>
      <c r="RD101" s="15"/>
      <c r="RE101" s="15"/>
      <c r="RF101" s="15"/>
      <c r="RG101" s="15"/>
      <c r="RH101" s="15"/>
      <c r="RI101" s="15"/>
      <c r="RJ101" s="15"/>
      <c r="RK101" s="15"/>
      <c r="RL101" s="15"/>
      <c r="RM101" s="15"/>
      <c r="RN101" s="15"/>
      <c r="RO101" s="15"/>
      <c r="RP101" s="15"/>
      <c r="RQ101" s="15"/>
      <c r="RR101" s="15"/>
      <c r="RS101" s="15"/>
      <c r="RT101" s="15"/>
      <c r="RU101" s="15"/>
      <c r="RV101" s="15"/>
      <c r="RW101" s="15"/>
      <c r="RX101" s="15"/>
      <c r="RY101" s="15"/>
      <c r="RZ101" s="15"/>
      <c r="SA101" s="15"/>
      <c r="SB101" s="15"/>
      <c r="SC101" s="15"/>
      <c r="SD101" s="15"/>
      <c r="SE101" s="15"/>
      <c r="SF101" s="15"/>
      <c r="SG101" s="15"/>
      <c r="SH101" s="15"/>
      <c r="SI101" s="15"/>
      <c r="SJ101" s="15"/>
      <c r="SK101" s="15"/>
      <c r="SL101" s="15"/>
      <c r="SM101" s="15"/>
      <c r="SN101" s="15"/>
      <c r="SO101" s="15"/>
      <c r="SP101" s="15"/>
      <c r="SQ101" s="15"/>
      <c r="SR101" s="15"/>
      <c r="SS101" s="15"/>
      <c r="ST101" s="15"/>
      <c r="SU101" s="15"/>
      <c r="SV101" s="15"/>
      <c r="SW101" s="15"/>
      <c r="SX101" s="15"/>
      <c r="SY101" s="15"/>
      <c r="SZ101" s="15"/>
      <c r="TA101" s="15"/>
      <c r="TB101" s="15"/>
      <c r="TC101" s="15"/>
      <c r="TD101" s="15"/>
      <c r="TE101" s="15"/>
      <c r="TF101" s="15"/>
      <c r="TG101" s="15"/>
      <c r="TH101" s="15"/>
      <c r="TI101" s="15"/>
      <c r="TJ101" s="15"/>
      <c r="TK101" s="15"/>
      <c r="TL101" s="15"/>
      <c r="TM101" s="15"/>
      <c r="TN101" s="15"/>
      <c r="TO101" s="15"/>
      <c r="TP101" s="15"/>
      <c r="TQ101" s="15"/>
      <c r="TR101" s="15"/>
      <c r="TS101" s="15"/>
      <c r="TT101" s="15"/>
      <c r="TU101" s="15"/>
      <c r="TV101" s="15"/>
      <c r="TW101" s="15"/>
      <c r="TX101" s="15"/>
      <c r="TY101" s="15"/>
      <c r="TZ101" s="15"/>
      <c r="UA101" s="15"/>
      <c r="UB101" s="15"/>
      <c r="UC101" s="15"/>
      <c r="UD101" s="15"/>
      <c r="UE101" s="15"/>
      <c r="UF101" s="15"/>
      <c r="UG101" s="15"/>
      <c r="UH101" s="15"/>
      <c r="UI101" s="15"/>
      <c r="UJ101" s="15"/>
      <c r="UK101" s="15"/>
      <c r="UL101" s="15"/>
      <c r="UM101" s="15"/>
      <c r="UN101" s="15"/>
      <c r="UO101" s="15"/>
      <c r="UP101" s="15"/>
      <c r="UQ101" s="15"/>
      <c r="UR101" s="15"/>
      <c r="US101" s="15"/>
      <c r="UT101" s="15"/>
      <c r="UU101" s="15"/>
      <c r="UV101" s="15"/>
      <c r="UW101" s="15"/>
      <c r="UX101" s="15"/>
      <c r="UY101" s="15"/>
      <c r="UZ101" s="15"/>
      <c r="VA101" s="15"/>
      <c r="VB101" s="15"/>
      <c r="VC101" s="15"/>
      <c r="VD101" s="15"/>
      <c r="VE101" s="15"/>
      <c r="VF101" s="15"/>
      <c r="VG101" s="15"/>
      <c r="VH101" s="15"/>
      <c r="VI101" s="15"/>
      <c r="VJ101" s="15"/>
      <c r="VK101" s="15"/>
      <c r="VL101" s="15"/>
      <c r="VM101" s="15"/>
      <c r="VN101" s="15"/>
      <c r="VO101" s="15"/>
      <c r="VP101" s="15"/>
      <c r="VQ101" s="15"/>
      <c r="VR101" s="15"/>
      <c r="VS101" s="15"/>
      <c r="VT101" s="15"/>
      <c r="VU101" s="15"/>
      <c r="VV101" s="15"/>
      <c r="VW101" s="15"/>
      <c r="VX101" s="15"/>
      <c r="VY101" s="15"/>
      <c r="VZ101" s="15"/>
      <c r="WA101" s="15"/>
      <c r="WB101" s="15"/>
      <c r="WC101" s="15"/>
      <c r="WD101" s="15"/>
      <c r="WE101" s="15"/>
      <c r="WF101" s="15"/>
      <c r="WG101" s="15"/>
      <c r="WH101" s="15"/>
      <c r="WI101" s="15"/>
      <c r="WJ101" s="15"/>
      <c r="WK101" s="15"/>
      <c r="WL101" s="15"/>
      <c r="WM101" s="15"/>
      <c r="WN101" s="15"/>
      <c r="WO101" s="15"/>
      <c r="WP101" s="15"/>
      <c r="WQ101" s="15"/>
      <c r="WR101" s="15"/>
      <c r="WS101" s="15"/>
      <c r="WT101" s="15"/>
      <c r="WU101" s="15"/>
      <c r="WV101" s="15"/>
      <c r="WW101" s="15"/>
      <c r="WX101" s="15"/>
      <c r="WY101" s="15"/>
      <c r="WZ101" s="15"/>
      <c r="XA101" s="15"/>
      <c r="XB101" s="15"/>
      <c r="XC101" s="15"/>
      <c r="XD101" s="15"/>
      <c r="XE101" s="15"/>
      <c r="XF101" s="15"/>
      <c r="XG101" s="15"/>
      <c r="XH101" s="15"/>
      <c r="XI101" s="15"/>
      <c r="XJ101" s="15"/>
      <c r="XK101" s="15"/>
      <c r="XL101" s="15"/>
      <c r="XM101" s="15"/>
      <c r="XN101" s="15"/>
      <c r="XO101" s="15"/>
      <c r="XP101" s="15"/>
      <c r="XQ101" s="15"/>
      <c r="XR101" s="15"/>
      <c r="XS101" s="15"/>
      <c r="XT101" s="15"/>
      <c r="XU101" s="15"/>
      <c r="XV101" s="15"/>
      <c r="XW101" s="15"/>
      <c r="XX101" s="15"/>
      <c r="XY101" s="15"/>
      <c r="XZ101" s="15"/>
      <c r="YA101" s="15"/>
      <c r="YB101" s="15"/>
      <c r="YC101" s="15"/>
      <c r="YD101" s="15"/>
      <c r="YE101" s="15"/>
      <c r="YF101" s="15"/>
      <c r="YG101" s="15"/>
      <c r="YH101" s="15"/>
      <c r="YI101" s="15"/>
      <c r="YJ101" s="15"/>
      <c r="YK101" s="15"/>
      <c r="YL101" s="15"/>
      <c r="YM101" s="15"/>
      <c r="YN101" s="15"/>
      <c r="YO101" s="15"/>
      <c r="YP101" s="15"/>
      <c r="YQ101" s="15"/>
      <c r="YR101" s="15"/>
      <c r="YS101" s="15"/>
      <c r="YT101" s="15"/>
      <c r="YU101" s="15"/>
      <c r="YV101" s="15"/>
      <c r="YW101" s="15"/>
      <c r="YX101" s="15"/>
      <c r="YY101" s="15"/>
      <c r="YZ101" s="15"/>
      <c r="ZA101" s="15"/>
      <c r="ZB101" s="15"/>
      <c r="ZC101" s="15"/>
      <c r="ZD101" s="15"/>
      <c r="ZE101" s="15"/>
      <c r="ZF101" s="15"/>
      <c r="ZG101" s="15"/>
      <c r="ZH101" s="15"/>
      <c r="ZI101" s="15"/>
      <c r="ZJ101" s="15"/>
      <c r="ZK101" s="15"/>
      <c r="ZL101" s="15"/>
      <c r="ZM101" s="15"/>
      <c r="ZN101" s="15"/>
      <c r="ZO101" s="15"/>
      <c r="ZP101" s="15"/>
      <c r="ZQ101" s="15"/>
      <c r="ZR101" s="15"/>
      <c r="ZS101" s="15"/>
      <c r="ZT101" s="15"/>
      <c r="ZU101" s="15"/>
      <c r="ZV101" s="15"/>
      <c r="ZW101" s="15"/>
      <c r="ZX101" s="15"/>
      <c r="ZY101" s="15"/>
      <c r="ZZ101" s="15"/>
      <c r="AAA101" s="15"/>
      <c r="AAB101" s="15"/>
      <c r="AAC101" s="15"/>
      <c r="AAD101" s="15"/>
      <c r="AAE101" s="15"/>
      <c r="AAF101" s="15"/>
      <c r="AAG101" s="15"/>
      <c r="AAH101" s="15"/>
      <c r="AAI101" s="15"/>
      <c r="AAJ101" s="15"/>
      <c r="AAK101" s="15"/>
      <c r="AAL101" s="15"/>
      <c r="AAM101" s="15"/>
      <c r="AAN101" s="15"/>
      <c r="AAO101" s="15"/>
      <c r="AAP101" s="15"/>
      <c r="AAQ101" s="15"/>
      <c r="AAR101" s="15"/>
      <c r="AAS101" s="15"/>
      <c r="AAT101" s="15"/>
      <c r="AAU101" s="15"/>
      <c r="AAV101" s="15"/>
      <c r="AAW101" s="15"/>
      <c r="AAX101" s="15"/>
      <c r="AAY101" s="15"/>
      <c r="AAZ101" s="15"/>
      <c r="ABA101" s="15"/>
      <c r="ABB101" s="15"/>
      <c r="ABC101" s="15"/>
      <c r="ABD101" s="15"/>
      <c r="ABE101" s="15"/>
      <c r="ABF101" s="15"/>
      <c r="ABG101" s="15"/>
      <c r="ABH101" s="15"/>
      <c r="ABI101" s="15"/>
      <c r="ABJ101" s="15"/>
      <c r="ABK101" s="15"/>
      <c r="ABL101" s="15"/>
      <c r="ABM101" s="15"/>
      <c r="ABN101" s="15"/>
      <c r="ABO101" s="15"/>
      <c r="ABP101" s="15"/>
      <c r="ABQ101" s="15"/>
      <c r="ABR101" s="15"/>
      <c r="ABS101" s="15"/>
      <c r="ABT101" s="15"/>
      <c r="ABU101" s="15"/>
      <c r="ABV101" s="15"/>
      <c r="ABW101" s="15"/>
      <c r="ABX101" s="15"/>
      <c r="ABY101" s="15"/>
      <c r="ABZ101" s="15"/>
      <c r="ACA101" s="15"/>
      <c r="ACB101" s="15"/>
      <c r="ACC101" s="15"/>
      <c r="ACD101" s="15"/>
      <c r="ACE101" s="15"/>
      <c r="ACF101" s="15"/>
      <c r="ACG101" s="15"/>
      <c r="ACH101" s="15"/>
      <c r="ACI101" s="15"/>
      <c r="ACJ101" s="15"/>
      <c r="ACK101" s="15"/>
      <c r="ACL101" s="15"/>
      <c r="ACM101" s="15"/>
      <c r="ACN101" s="15"/>
      <c r="ACO101" s="15"/>
      <c r="ACP101" s="15"/>
    </row>
    <row r="102" spans="1:770" s="24" customFormat="1" x14ac:dyDescent="0.2">
      <c r="A102" s="14"/>
      <c r="B102" s="14"/>
      <c r="C102" s="15" t="s">
        <v>979</v>
      </c>
      <c r="D102" s="15" t="s">
        <v>980</v>
      </c>
      <c r="E102" s="37">
        <v>11662.51</v>
      </c>
      <c r="F102" s="37">
        <v>0</v>
      </c>
      <c r="G102" s="37">
        <v>11662.51</v>
      </c>
      <c r="H102" s="37">
        <v>9948.5400000000009</v>
      </c>
      <c r="I102" s="37">
        <v>21611</v>
      </c>
      <c r="J102" s="175" t="s">
        <v>529</v>
      </c>
      <c r="K102" s="23">
        <v>2.76E-2</v>
      </c>
      <c r="L102" s="20">
        <v>596</v>
      </c>
      <c r="M102" s="181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  <c r="BM102" s="15"/>
      <c r="BN102" s="15"/>
      <c r="BO102" s="15"/>
      <c r="BP102" s="15"/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/>
      <c r="CJ102" s="15"/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/>
      <c r="DD102" s="15"/>
      <c r="DE102" s="15"/>
      <c r="DF102" s="15"/>
      <c r="DG102" s="15"/>
      <c r="DH102" s="15"/>
      <c r="DI102" s="15"/>
      <c r="DJ102" s="15"/>
      <c r="DK102" s="15"/>
      <c r="DL102" s="15"/>
      <c r="DM102" s="15"/>
      <c r="DN102" s="15"/>
      <c r="DO102" s="15"/>
      <c r="DP102" s="15"/>
      <c r="DQ102" s="15"/>
      <c r="DR102" s="15"/>
      <c r="DS102" s="15"/>
      <c r="DT102" s="15"/>
      <c r="DU102" s="15"/>
      <c r="DV102" s="15"/>
      <c r="DW102" s="15"/>
      <c r="DX102" s="15"/>
      <c r="DY102" s="15"/>
      <c r="DZ102" s="15"/>
      <c r="EA102" s="15"/>
      <c r="EB102" s="15"/>
      <c r="EC102" s="15"/>
      <c r="ED102" s="15"/>
      <c r="EE102" s="15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HB102" s="15"/>
      <c r="HC102" s="15"/>
      <c r="HD102" s="15"/>
      <c r="HE102" s="15"/>
      <c r="HF102" s="15"/>
      <c r="HG102" s="15"/>
      <c r="HH102" s="15"/>
      <c r="HI102" s="15"/>
      <c r="HJ102" s="15"/>
      <c r="HK102" s="15"/>
      <c r="HL102" s="15"/>
      <c r="HM102" s="15"/>
      <c r="HN102" s="15"/>
      <c r="HO102" s="15"/>
      <c r="HP102" s="15"/>
      <c r="HQ102" s="15"/>
      <c r="HR102" s="15"/>
      <c r="HS102" s="15"/>
      <c r="HT102" s="15"/>
      <c r="HU102" s="15"/>
      <c r="HV102" s="15"/>
      <c r="HW102" s="15"/>
      <c r="HX102" s="15"/>
      <c r="HY102" s="15"/>
      <c r="HZ102" s="15"/>
      <c r="IA102" s="15"/>
      <c r="IB102" s="15"/>
      <c r="IC102" s="15"/>
      <c r="ID102" s="15"/>
      <c r="IE102" s="15"/>
      <c r="IF102" s="15"/>
      <c r="IG102" s="15"/>
      <c r="IH102" s="15"/>
      <c r="II102" s="15"/>
      <c r="IJ102" s="15"/>
      <c r="IK102" s="15"/>
      <c r="IL102" s="15"/>
      <c r="IM102" s="15"/>
      <c r="IN102" s="15"/>
      <c r="IO102" s="15"/>
      <c r="IP102" s="15"/>
      <c r="IQ102" s="15"/>
      <c r="IR102" s="15"/>
      <c r="IS102" s="15"/>
      <c r="IT102" s="15"/>
      <c r="IU102" s="15"/>
      <c r="IV102" s="15"/>
      <c r="IW102" s="15"/>
      <c r="IX102" s="15"/>
      <c r="IY102" s="15"/>
      <c r="IZ102" s="15"/>
      <c r="JA102" s="15"/>
      <c r="JB102" s="15"/>
      <c r="JC102" s="15"/>
      <c r="JD102" s="15"/>
      <c r="JE102" s="15"/>
      <c r="JF102" s="15"/>
      <c r="JG102" s="15"/>
      <c r="JH102" s="15"/>
      <c r="JI102" s="15"/>
      <c r="JJ102" s="15"/>
      <c r="JK102" s="15"/>
      <c r="JL102" s="15"/>
      <c r="JM102" s="15"/>
      <c r="JN102" s="15"/>
      <c r="JO102" s="15"/>
      <c r="JP102" s="15"/>
      <c r="JQ102" s="15"/>
      <c r="JR102" s="15"/>
      <c r="JS102" s="15"/>
      <c r="JT102" s="15"/>
      <c r="JU102" s="15"/>
      <c r="JV102" s="15"/>
      <c r="JW102" s="15"/>
      <c r="JX102" s="15"/>
      <c r="JY102" s="15"/>
      <c r="JZ102" s="15"/>
      <c r="KA102" s="15"/>
      <c r="KB102" s="15"/>
      <c r="KC102" s="15"/>
      <c r="KD102" s="15"/>
      <c r="KE102" s="15"/>
      <c r="KF102" s="15"/>
      <c r="KG102" s="15"/>
      <c r="KH102" s="15"/>
      <c r="KI102" s="15"/>
      <c r="KJ102" s="15"/>
      <c r="KK102" s="15"/>
      <c r="KL102" s="15"/>
      <c r="KM102" s="15"/>
      <c r="KN102" s="15"/>
      <c r="KO102" s="15"/>
      <c r="KP102" s="15"/>
      <c r="KQ102" s="15"/>
      <c r="KR102" s="15"/>
      <c r="KS102" s="15"/>
      <c r="KT102" s="15"/>
      <c r="KU102" s="15"/>
      <c r="KV102" s="15"/>
      <c r="KW102" s="15"/>
      <c r="KX102" s="15"/>
      <c r="KY102" s="15"/>
      <c r="KZ102" s="15"/>
      <c r="LA102" s="15"/>
      <c r="LB102" s="15"/>
      <c r="LC102" s="15"/>
      <c r="LD102" s="15"/>
      <c r="LE102" s="15"/>
      <c r="LF102" s="15"/>
      <c r="LG102" s="15"/>
      <c r="LH102" s="15"/>
      <c r="LI102" s="15"/>
      <c r="LJ102" s="15"/>
      <c r="LK102" s="15"/>
      <c r="LL102" s="15"/>
      <c r="LM102" s="15"/>
      <c r="LN102" s="15"/>
      <c r="LO102" s="15"/>
      <c r="LP102" s="15"/>
      <c r="LQ102" s="15"/>
      <c r="LR102" s="15"/>
      <c r="LS102" s="15"/>
      <c r="LT102" s="15"/>
      <c r="LU102" s="15"/>
      <c r="LV102" s="15"/>
      <c r="LW102" s="15"/>
      <c r="LX102" s="15"/>
      <c r="LY102" s="15"/>
      <c r="LZ102" s="15"/>
      <c r="MA102" s="15"/>
      <c r="MB102" s="15"/>
      <c r="MC102" s="15"/>
      <c r="MD102" s="15"/>
      <c r="ME102" s="15"/>
      <c r="MF102" s="15"/>
      <c r="MG102" s="15"/>
      <c r="MH102" s="15"/>
      <c r="MI102" s="15"/>
      <c r="MJ102" s="15"/>
      <c r="MK102" s="15"/>
      <c r="ML102" s="15"/>
      <c r="MM102" s="15"/>
      <c r="MN102" s="15"/>
      <c r="MO102" s="15"/>
      <c r="MP102" s="15"/>
      <c r="MQ102" s="15"/>
      <c r="MR102" s="15"/>
      <c r="MS102" s="15"/>
      <c r="MT102" s="15"/>
      <c r="MU102" s="15"/>
      <c r="MV102" s="15"/>
      <c r="MW102" s="15"/>
      <c r="MX102" s="15"/>
      <c r="MY102" s="15"/>
      <c r="MZ102" s="15"/>
      <c r="NA102" s="15"/>
      <c r="NB102" s="15"/>
      <c r="NC102" s="15"/>
      <c r="ND102" s="15"/>
      <c r="NE102" s="15"/>
      <c r="NF102" s="15"/>
      <c r="NG102" s="15"/>
      <c r="NH102" s="15"/>
      <c r="NI102" s="15"/>
      <c r="NJ102" s="15"/>
      <c r="NK102" s="15"/>
      <c r="NL102" s="15"/>
      <c r="NM102" s="15"/>
      <c r="NN102" s="15"/>
      <c r="NO102" s="15"/>
      <c r="NP102" s="15"/>
      <c r="NQ102" s="15"/>
      <c r="NR102" s="15"/>
      <c r="NS102" s="15"/>
      <c r="NT102" s="15"/>
      <c r="NU102" s="15"/>
      <c r="NV102" s="15"/>
      <c r="NW102" s="15"/>
      <c r="NX102" s="15"/>
      <c r="NY102" s="15"/>
      <c r="NZ102" s="15"/>
      <c r="OA102" s="15"/>
      <c r="OB102" s="15"/>
      <c r="OC102" s="15"/>
      <c r="OD102" s="15"/>
      <c r="OE102" s="15"/>
      <c r="OF102" s="15"/>
      <c r="OG102" s="15"/>
      <c r="OH102" s="15"/>
      <c r="OI102" s="15"/>
      <c r="OJ102" s="15"/>
      <c r="OK102" s="15"/>
      <c r="OL102" s="15"/>
      <c r="OM102" s="15"/>
      <c r="ON102" s="15"/>
      <c r="OO102" s="15"/>
      <c r="OP102" s="15"/>
      <c r="OQ102" s="15"/>
      <c r="OR102" s="15"/>
      <c r="OS102" s="15"/>
      <c r="OT102" s="15"/>
      <c r="OU102" s="15"/>
      <c r="OV102" s="15"/>
      <c r="OW102" s="15"/>
      <c r="OX102" s="15"/>
      <c r="OY102" s="15"/>
      <c r="OZ102" s="15"/>
      <c r="PA102" s="15"/>
      <c r="PB102" s="15"/>
      <c r="PC102" s="15"/>
      <c r="PD102" s="15"/>
      <c r="PE102" s="15"/>
      <c r="PF102" s="15"/>
      <c r="PG102" s="15"/>
      <c r="PH102" s="15"/>
      <c r="PI102" s="15"/>
      <c r="PJ102" s="15"/>
      <c r="PK102" s="15"/>
      <c r="PL102" s="15"/>
      <c r="PM102" s="15"/>
      <c r="PN102" s="15"/>
      <c r="PO102" s="15"/>
      <c r="PP102" s="15"/>
      <c r="PQ102" s="15"/>
      <c r="PR102" s="15"/>
      <c r="PS102" s="15"/>
      <c r="PT102" s="15"/>
      <c r="PU102" s="15"/>
      <c r="PV102" s="15"/>
      <c r="PW102" s="15"/>
      <c r="PX102" s="15"/>
      <c r="PY102" s="15"/>
      <c r="PZ102" s="15"/>
      <c r="QA102" s="15"/>
      <c r="QB102" s="15"/>
      <c r="QC102" s="15"/>
      <c r="QD102" s="15"/>
      <c r="QE102" s="15"/>
      <c r="QF102" s="15"/>
      <c r="QG102" s="15"/>
      <c r="QH102" s="15"/>
      <c r="QI102" s="15"/>
      <c r="QJ102" s="15"/>
      <c r="QK102" s="15"/>
      <c r="QL102" s="15"/>
      <c r="QM102" s="15"/>
      <c r="QN102" s="15"/>
      <c r="QO102" s="15"/>
      <c r="QP102" s="15"/>
      <c r="QQ102" s="15"/>
      <c r="QR102" s="15"/>
      <c r="QS102" s="15"/>
      <c r="QT102" s="15"/>
      <c r="QU102" s="15"/>
      <c r="QV102" s="15"/>
      <c r="QW102" s="15"/>
      <c r="QX102" s="15"/>
      <c r="QY102" s="15"/>
      <c r="QZ102" s="15"/>
      <c r="RA102" s="15"/>
      <c r="RB102" s="15"/>
      <c r="RC102" s="15"/>
      <c r="RD102" s="15"/>
      <c r="RE102" s="15"/>
      <c r="RF102" s="15"/>
      <c r="RG102" s="15"/>
      <c r="RH102" s="15"/>
      <c r="RI102" s="15"/>
      <c r="RJ102" s="15"/>
      <c r="RK102" s="15"/>
      <c r="RL102" s="15"/>
      <c r="RM102" s="15"/>
      <c r="RN102" s="15"/>
      <c r="RO102" s="15"/>
      <c r="RP102" s="15"/>
      <c r="RQ102" s="15"/>
      <c r="RR102" s="15"/>
      <c r="RS102" s="15"/>
      <c r="RT102" s="15"/>
      <c r="RU102" s="15"/>
      <c r="RV102" s="15"/>
      <c r="RW102" s="15"/>
      <c r="RX102" s="15"/>
      <c r="RY102" s="15"/>
      <c r="RZ102" s="15"/>
      <c r="SA102" s="15"/>
      <c r="SB102" s="15"/>
      <c r="SC102" s="15"/>
      <c r="SD102" s="15"/>
      <c r="SE102" s="15"/>
      <c r="SF102" s="15"/>
      <c r="SG102" s="15"/>
      <c r="SH102" s="15"/>
      <c r="SI102" s="15"/>
      <c r="SJ102" s="15"/>
      <c r="SK102" s="15"/>
      <c r="SL102" s="15"/>
      <c r="SM102" s="15"/>
      <c r="SN102" s="15"/>
      <c r="SO102" s="15"/>
      <c r="SP102" s="15"/>
      <c r="SQ102" s="15"/>
      <c r="SR102" s="15"/>
      <c r="SS102" s="15"/>
      <c r="ST102" s="15"/>
      <c r="SU102" s="15"/>
      <c r="SV102" s="15"/>
      <c r="SW102" s="15"/>
      <c r="SX102" s="15"/>
      <c r="SY102" s="15"/>
      <c r="SZ102" s="15"/>
      <c r="TA102" s="15"/>
      <c r="TB102" s="15"/>
      <c r="TC102" s="15"/>
      <c r="TD102" s="15"/>
      <c r="TE102" s="15"/>
      <c r="TF102" s="15"/>
      <c r="TG102" s="15"/>
      <c r="TH102" s="15"/>
      <c r="TI102" s="15"/>
      <c r="TJ102" s="15"/>
      <c r="TK102" s="15"/>
      <c r="TL102" s="15"/>
      <c r="TM102" s="15"/>
      <c r="TN102" s="15"/>
      <c r="TO102" s="15"/>
      <c r="TP102" s="15"/>
      <c r="TQ102" s="15"/>
      <c r="TR102" s="15"/>
      <c r="TS102" s="15"/>
      <c r="TT102" s="15"/>
      <c r="TU102" s="15"/>
      <c r="TV102" s="15"/>
      <c r="TW102" s="15"/>
      <c r="TX102" s="15"/>
      <c r="TY102" s="15"/>
      <c r="TZ102" s="15"/>
      <c r="UA102" s="15"/>
      <c r="UB102" s="15"/>
      <c r="UC102" s="15"/>
      <c r="UD102" s="15"/>
      <c r="UE102" s="15"/>
      <c r="UF102" s="15"/>
      <c r="UG102" s="15"/>
      <c r="UH102" s="15"/>
      <c r="UI102" s="15"/>
      <c r="UJ102" s="15"/>
      <c r="UK102" s="15"/>
      <c r="UL102" s="15"/>
      <c r="UM102" s="15"/>
      <c r="UN102" s="15"/>
      <c r="UO102" s="15"/>
      <c r="UP102" s="15"/>
      <c r="UQ102" s="15"/>
      <c r="UR102" s="15"/>
      <c r="US102" s="15"/>
      <c r="UT102" s="15"/>
      <c r="UU102" s="15"/>
      <c r="UV102" s="15"/>
      <c r="UW102" s="15"/>
      <c r="UX102" s="15"/>
      <c r="UY102" s="15"/>
      <c r="UZ102" s="15"/>
      <c r="VA102" s="15"/>
      <c r="VB102" s="15"/>
      <c r="VC102" s="15"/>
      <c r="VD102" s="15"/>
      <c r="VE102" s="15"/>
      <c r="VF102" s="15"/>
      <c r="VG102" s="15"/>
      <c r="VH102" s="15"/>
      <c r="VI102" s="15"/>
      <c r="VJ102" s="15"/>
      <c r="VK102" s="15"/>
      <c r="VL102" s="15"/>
      <c r="VM102" s="15"/>
      <c r="VN102" s="15"/>
      <c r="VO102" s="15"/>
      <c r="VP102" s="15"/>
      <c r="VQ102" s="15"/>
      <c r="VR102" s="15"/>
      <c r="VS102" s="15"/>
      <c r="VT102" s="15"/>
      <c r="VU102" s="15"/>
      <c r="VV102" s="15"/>
      <c r="VW102" s="15"/>
      <c r="VX102" s="15"/>
      <c r="VY102" s="15"/>
      <c r="VZ102" s="15"/>
      <c r="WA102" s="15"/>
      <c r="WB102" s="15"/>
      <c r="WC102" s="15"/>
      <c r="WD102" s="15"/>
      <c r="WE102" s="15"/>
      <c r="WF102" s="15"/>
      <c r="WG102" s="15"/>
      <c r="WH102" s="15"/>
      <c r="WI102" s="15"/>
      <c r="WJ102" s="15"/>
      <c r="WK102" s="15"/>
      <c r="WL102" s="15"/>
      <c r="WM102" s="15"/>
      <c r="WN102" s="15"/>
      <c r="WO102" s="15"/>
      <c r="WP102" s="15"/>
      <c r="WQ102" s="15"/>
      <c r="WR102" s="15"/>
      <c r="WS102" s="15"/>
      <c r="WT102" s="15"/>
      <c r="WU102" s="15"/>
      <c r="WV102" s="15"/>
      <c r="WW102" s="15"/>
      <c r="WX102" s="15"/>
      <c r="WY102" s="15"/>
      <c r="WZ102" s="15"/>
      <c r="XA102" s="15"/>
      <c r="XB102" s="15"/>
      <c r="XC102" s="15"/>
      <c r="XD102" s="15"/>
      <c r="XE102" s="15"/>
      <c r="XF102" s="15"/>
      <c r="XG102" s="15"/>
      <c r="XH102" s="15"/>
      <c r="XI102" s="15"/>
      <c r="XJ102" s="15"/>
      <c r="XK102" s="15"/>
      <c r="XL102" s="15"/>
      <c r="XM102" s="15"/>
      <c r="XN102" s="15"/>
      <c r="XO102" s="15"/>
      <c r="XP102" s="15"/>
      <c r="XQ102" s="15"/>
      <c r="XR102" s="15"/>
      <c r="XS102" s="15"/>
      <c r="XT102" s="15"/>
      <c r="XU102" s="15"/>
      <c r="XV102" s="15"/>
      <c r="XW102" s="15"/>
      <c r="XX102" s="15"/>
      <c r="XY102" s="15"/>
      <c r="XZ102" s="15"/>
      <c r="YA102" s="15"/>
      <c r="YB102" s="15"/>
      <c r="YC102" s="15"/>
      <c r="YD102" s="15"/>
      <c r="YE102" s="15"/>
      <c r="YF102" s="15"/>
      <c r="YG102" s="15"/>
      <c r="YH102" s="15"/>
      <c r="YI102" s="15"/>
      <c r="YJ102" s="15"/>
      <c r="YK102" s="15"/>
      <c r="YL102" s="15"/>
      <c r="YM102" s="15"/>
      <c r="YN102" s="15"/>
      <c r="YO102" s="15"/>
      <c r="YP102" s="15"/>
      <c r="YQ102" s="15"/>
      <c r="YR102" s="15"/>
      <c r="YS102" s="15"/>
      <c r="YT102" s="15"/>
      <c r="YU102" s="15"/>
      <c r="YV102" s="15"/>
      <c r="YW102" s="15"/>
      <c r="YX102" s="15"/>
      <c r="YY102" s="15"/>
      <c r="YZ102" s="15"/>
      <c r="ZA102" s="15"/>
      <c r="ZB102" s="15"/>
      <c r="ZC102" s="15"/>
      <c r="ZD102" s="15"/>
      <c r="ZE102" s="15"/>
      <c r="ZF102" s="15"/>
      <c r="ZG102" s="15"/>
      <c r="ZH102" s="15"/>
      <c r="ZI102" s="15"/>
      <c r="ZJ102" s="15"/>
      <c r="ZK102" s="15"/>
      <c r="ZL102" s="15"/>
      <c r="ZM102" s="15"/>
      <c r="ZN102" s="15"/>
      <c r="ZO102" s="15"/>
      <c r="ZP102" s="15"/>
      <c r="ZQ102" s="15"/>
      <c r="ZR102" s="15"/>
      <c r="ZS102" s="15"/>
      <c r="ZT102" s="15"/>
      <c r="ZU102" s="15"/>
      <c r="ZV102" s="15"/>
      <c r="ZW102" s="15"/>
      <c r="ZX102" s="15"/>
      <c r="ZY102" s="15"/>
      <c r="ZZ102" s="15"/>
      <c r="AAA102" s="15"/>
      <c r="AAB102" s="15"/>
      <c r="AAC102" s="15"/>
      <c r="AAD102" s="15"/>
      <c r="AAE102" s="15"/>
      <c r="AAF102" s="15"/>
      <c r="AAG102" s="15"/>
      <c r="AAH102" s="15"/>
      <c r="AAI102" s="15"/>
      <c r="AAJ102" s="15"/>
      <c r="AAK102" s="15"/>
      <c r="AAL102" s="15"/>
      <c r="AAM102" s="15"/>
      <c r="AAN102" s="15"/>
      <c r="AAO102" s="15"/>
      <c r="AAP102" s="15"/>
      <c r="AAQ102" s="15"/>
      <c r="AAR102" s="15"/>
      <c r="AAS102" s="15"/>
      <c r="AAT102" s="15"/>
      <c r="AAU102" s="15"/>
      <c r="AAV102" s="15"/>
      <c r="AAW102" s="15"/>
      <c r="AAX102" s="15"/>
      <c r="AAY102" s="15"/>
      <c r="AAZ102" s="15"/>
      <c r="ABA102" s="15"/>
      <c r="ABB102" s="15"/>
      <c r="ABC102" s="15"/>
      <c r="ABD102" s="15"/>
      <c r="ABE102" s="15"/>
      <c r="ABF102" s="15"/>
      <c r="ABG102" s="15"/>
      <c r="ABH102" s="15"/>
      <c r="ABI102" s="15"/>
      <c r="ABJ102" s="15"/>
      <c r="ABK102" s="15"/>
      <c r="ABL102" s="15"/>
      <c r="ABM102" s="15"/>
      <c r="ABN102" s="15"/>
      <c r="ABO102" s="15"/>
      <c r="ABP102" s="15"/>
      <c r="ABQ102" s="15"/>
      <c r="ABR102" s="15"/>
      <c r="ABS102" s="15"/>
      <c r="ABT102" s="15"/>
      <c r="ABU102" s="15"/>
      <c r="ABV102" s="15"/>
      <c r="ABW102" s="15"/>
      <c r="ABX102" s="15"/>
      <c r="ABY102" s="15"/>
      <c r="ABZ102" s="15"/>
      <c r="ACA102" s="15"/>
      <c r="ACB102" s="15"/>
      <c r="ACC102" s="15"/>
      <c r="ACD102" s="15"/>
      <c r="ACE102" s="15"/>
      <c r="ACF102" s="15"/>
      <c r="ACG102" s="15"/>
      <c r="ACH102" s="15"/>
      <c r="ACI102" s="15"/>
      <c r="ACJ102" s="15"/>
      <c r="ACK102" s="15"/>
      <c r="ACL102" s="15"/>
      <c r="ACM102" s="15"/>
      <c r="ACN102" s="15"/>
      <c r="ACO102" s="15"/>
      <c r="ACP102" s="15"/>
    </row>
    <row r="103" spans="1:770" s="24" customFormat="1" x14ac:dyDescent="0.2">
      <c r="A103" s="14"/>
      <c r="B103" s="14"/>
      <c r="C103" s="15" t="s">
        <v>1081</v>
      </c>
      <c r="D103" s="15" t="s">
        <v>1082</v>
      </c>
      <c r="E103" s="37">
        <v>5312.87</v>
      </c>
      <c r="F103" s="37">
        <v>0</v>
      </c>
      <c r="G103" s="37">
        <v>5312.87</v>
      </c>
      <c r="H103" s="37">
        <v>21734.99</v>
      </c>
      <c r="I103" s="37">
        <v>27048</v>
      </c>
      <c r="J103" s="175" t="s">
        <v>529</v>
      </c>
      <c r="K103" s="23">
        <v>2.76E-2</v>
      </c>
      <c r="L103" s="20">
        <v>747</v>
      </c>
      <c r="M103" s="181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/>
      <c r="CJ103" s="15"/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/>
      <c r="DD103" s="15"/>
      <c r="DE103" s="15"/>
      <c r="DF103" s="15"/>
      <c r="DG103" s="15"/>
      <c r="DH103" s="15"/>
      <c r="DI103" s="15"/>
      <c r="DJ103" s="15"/>
      <c r="DK103" s="15"/>
      <c r="DL103" s="15"/>
      <c r="DM103" s="15"/>
      <c r="DN103" s="15"/>
      <c r="DO103" s="15"/>
      <c r="DP103" s="15"/>
      <c r="DQ103" s="15"/>
      <c r="DR103" s="15"/>
      <c r="DS103" s="15"/>
      <c r="DT103" s="15"/>
      <c r="DU103" s="15"/>
      <c r="DV103" s="15"/>
      <c r="DW103" s="15"/>
      <c r="DX103" s="15"/>
      <c r="DY103" s="15"/>
      <c r="DZ103" s="15"/>
      <c r="EA103" s="15"/>
      <c r="EB103" s="15"/>
      <c r="EC103" s="15"/>
      <c r="ED103" s="15"/>
      <c r="EE103" s="15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HB103" s="15"/>
      <c r="HC103" s="15"/>
      <c r="HD103" s="15"/>
      <c r="HE103" s="15"/>
      <c r="HF103" s="15"/>
      <c r="HG103" s="15"/>
      <c r="HH103" s="15"/>
      <c r="HI103" s="15"/>
      <c r="HJ103" s="15"/>
      <c r="HK103" s="15"/>
      <c r="HL103" s="15"/>
      <c r="HM103" s="15"/>
      <c r="HN103" s="15"/>
      <c r="HO103" s="15"/>
      <c r="HP103" s="15"/>
      <c r="HQ103" s="15"/>
      <c r="HR103" s="15"/>
      <c r="HS103" s="15"/>
      <c r="HT103" s="15"/>
      <c r="HU103" s="15"/>
      <c r="HV103" s="15"/>
      <c r="HW103" s="15"/>
      <c r="HX103" s="15"/>
      <c r="HY103" s="15"/>
      <c r="HZ103" s="15"/>
      <c r="IA103" s="15"/>
      <c r="IB103" s="15"/>
      <c r="IC103" s="15"/>
      <c r="ID103" s="15"/>
      <c r="IE103" s="15"/>
      <c r="IF103" s="15"/>
      <c r="IG103" s="15"/>
      <c r="IH103" s="15"/>
      <c r="II103" s="15"/>
      <c r="IJ103" s="15"/>
      <c r="IK103" s="15"/>
      <c r="IL103" s="15"/>
      <c r="IM103" s="15"/>
      <c r="IN103" s="15"/>
      <c r="IO103" s="15"/>
      <c r="IP103" s="15"/>
      <c r="IQ103" s="15"/>
      <c r="IR103" s="15"/>
      <c r="IS103" s="15"/>
      <c r="IT103" s="15"/>
      <c r="IU103" s="15"/>
      <c r="IV103" s="15"/>
      <c r="IW103" s="15"/>
      <c r="IX103" s="15"/>
      <c r="IY103" s="15"/>
      <c r="IZ103" s="15"/>
      <c r="JA103" s="15"/>
      <c r="JB103" s="15"/>
      <c r="JC103" s="15"/>
      <c r="JD103" s="15"/>
      <c r="JE103" s="15"/>
      <c r="JF103" s="15"/>
      <c r="JG103" s="15"/>
      <c r="JH103" s="15"/>
      <c r="JI103" s="15"/>
      <c r="JJ103" s="15"/>
      <c r="JK103" s="15"/>
      <c r="JL103" s="15"/>
      <c r="JM103" s="15"/>
      <c r="JN103" s="15"/>
      <c r="JO103" s="15"/>
      <c r="JP103" s="15"/>
      <c r="JQ103" s="15"/>
      <c r="JR103" s="15"/>
      <c r="JS103" s="15"/>
      <c r="JT103" s="15"/>
      <c r="JU103" s="15"/>
      <c r="JV103" s="15"/>
      <c r="JW103" s="15"/>
      <c r="JX103" s="15"/>
      <c r="JY103" s="15"/>
      <c r="JZ103" s="15"/>
      <c r="KA103" s="15"/>
      <c r="KB103" s="15"/>
      <c r="KC103" s="15"/>
      <c r="KD103" s="15"/>
      <c r="KE103" s="15"/>
      <c r="KF103" s="15"/>
      <c r="KG103" s="15"/>
      <c r="KH103" s="15"/>
      <c r="KI103" s="15"/>
      <c r="KJ103" s="15"/>
      <c r="KK103" s="15"/>
      <c r="KL103" s="15"/>
      <c r="KM103" s="15"/>
      <c r="KN103" s="15"/>
      <c r="KO103" s="15"/>
      <c r="KP103" s="15"/>
      <c r="KQ103" s="15"/>
      <c r="KR103" s="15"/>
      <c r="KS103" s="15"/>
      <c r="KT103" s="15"/>
      <c r="KU103" s="15"/>
      <c r="KV103" s="15"/>
      <c r="KW103" s="15"/>
      <c r="KX103" s="15"/>
      <c r="KY103" s="15"/>
      <c r="KZ103" s="15"/>
      <c r="LA103" s="15"/>
      <c r="LB103" s="15"/>
      <c r="LC103" s="15"/>
      <c r="LD103" s="15"/>
      <c r="LE103" s="15"/>
      <c r="LF103" s="15"/>
      <c r="LG103" s="15"/>
      <c r="LH103" s="15"/>
      <c r="LI103" s="15"/>
      <c r="LJ103" s="15"/>
      <c r="LK103" s="15"/>
      <c r="LL103" s="15"/>
      <c r="LM103" s="15"/>
      <c r="LN103" s="15"/>
      <c r="LO103" s="15"/>
      <c r="LP103" s="15"/>
      <c r="LQ103" s="15"/>
      <c r="LR103" s="15"/>
      <c r="LS103" s="15"/>
      <c r="LT103" s="15"/>
      <c r="LU103" s="15"/>
      <c r="LV103" s="15"/>
      <c r="LW103" s="15"/>
      <c r="LX103" s="15"/>
      <c r="LY103" s="15"/>
      <c r="LZ103" s="15"/>
      <c r="MA103" s="15"/>
      <c r="MB103" s="15"/>
      <c r="MC103" s="15"/>
      <c r="MD103" s="15"/>
      <c r="ME103" s="15"/>
      <c r="MF103" s="15"/>
      <c r="MG103" s="15"/>
      <c r="MH103" s="15"/>
      <c r="MI103" s="15"/>
      <c r="MJ103" s="15"/>
      <c r="MK103" s="15"/>
      <c r="ML103" s="15"/>
      <c r="MM103" s="15"/>
      <c r="MN103" s="15"/>
      <c r="MO103" s="15"/>
      <c r="MP103" s="15"/>
      <c r="MQ103" s="15"/>
      <c r="MR103" s="15"/>
      <c r="MS103" s="15"/>
      <c r="MT103" s="15"/>
      <c r="MU103" s="15"/>
      <c r="MV103" s="15"/>
      <c r="MW103" s="15"/>
      <c r="MX103" s="15"/>
      <c r="MY103" s="15"/>
      <c r="MZ103" s="15"/>
      <c r="NA103" s="15"/>
      <c r="NB103" s="15"/>
      <c r="NC103" s="15"/>
      <c r="ND103" s="15"/>
      <c r="NE103" s="15"/>
      <c r="NF103" s="15"/>
      <c r="NG103" s="15"/>
      <c r="NH103" s="15"/>
      <c r="NI103" s="15"/>
      <c r="NJ103" s="15"/>
      <c r="NK103" s="15"/>
      <c r="NL103" s="15"/>
      <c r="NM103" s="15"/>
      <c r="NN103" s="15"/>
      <c r="NO103" s="15"/>
      <c r="NP103" s="15"/>
      <c r="NQ103" s="15"/>
      <c r="NR103" s="15"/>
      <c r="NS103" s="15"/>
      <c r="NT103" s="15"/>
      <c r="NU103" s="15"/>
      <c r="NV103" s="15"/>
      <c r="NW103" s="15"/>
      <c r="NX103" s="15"/>
      <c r="NY103" s="15"/>
      <c r="NZ103" s="15"/>
      <c r="OA103" s="15"/>
      <c r="OB103" s="15"/>
      <c r="OC103" s="15"/>
      <c r="OD103" s="15"/>
      <c r="OE103" s="15"/>
      <c r="OF103" s="15"/>
      <c r="OG103" s="15"/>
      <c r="OH103" s="15"/>
      <c r="OI103" s="15"/>
      <c r="OJ103" s="15"/>
      <c r="OK103" s="15"/>
      <c r="OL103" s="15"/>
      <c r="OM103" s="15"/>
      <c r="ON103" s="15"/>
      <c r="OO103" s="15"/>
      <c r="OP103" s="15"/>
      <c r="OQ103" s="15"/>
      <c r="OR103" s="15"/>
      <c r="OS103" s="15"/>
      <c r="OT103" s="15"/>
      <c r="OU103" s="15"/>
      <c r="OV103" s="15"/>
      <c r="OW103" s="15"/>
      <c r="OX103" s="15"/>
      <c r="OY103" s="15"/>
      <c r="OZ103" s="15"/>
      <c r="PA103" s="15"/>
      <c r="PB103" s="15"/>
      <c r="PC103" s="15"/>
      <c r="PD103" s="15"/>
      <c r="PE103" s="15"/>
      <c r="PF103" s="15"/>
      <c r="PG103" s="15"/>
      <c r="PH103" s="15"/>
      <c r="PI103" s="15"/>
      <c r="PJ103" s="15"/>
      <c r="PK103" s="15"/>
      <c r="PL103" s="15"/>
      <c r="PM103" s="15"/>
      <c r="PN103" s="15"/>
      <c r="PO103" s="15"/>
      <c r="PP103" s="15"/>
      <c r="PQ103" s="15"/>
      <c r="PR103" s="15"/>
      <c r="PS103" s="15"/>
      <c r="PT103" s="15"/>
      <c r="PU103" s="15"/>
      <c r="PV103" s="15"/>
      <c r="PW103" s="15"/>
      <c r="PX103" s="15"/>
      <c r="PY103" s="15"/>
      <c r="PZ103" s="15"/>
      <c r="QA103" s="15"/>
      <c r="QB103" s="15"/>
      <c r="QC103" s="15"/>
      <c r="QD103" s="15"/>
      <c r="QE103" s="15"/>
      <c r="QF103" s="15"/>
      <c r="QG103" s="15"/>
      <c r="QH103" s="15"/>
      <c r="QI103" s="15"/>
      <c r="QJ103" s="15"/>
      <c r="QK103" s="15"/>
      <c r="QL103" s="15"/>
      <c r="QM103" s="15"/>
      <c r="QN103" s="15"/>
      <c r="QO103" s="15"/>
      <c r="QP103" s="15"/>
      <c r="QQ103" s="15"/>
      <c r="QR103" s="15"/>
      <c r="QS103" s="15"/>
      <c r="QT103" s="15"/>
      <c r="QU103" s="15"/>
      <c r="QV103" s="15"/>
      <c r="QW103" s="15"/>
      <c r="QX103" s="15"/>
      <c r="QY103" s="15"/>
      <c r="QZ103" s="15"/>
      <c r="RA103" s="15"/>
      <c r="RB103" s="15"/>
      <c r="RC103" s="15"/>
      <c r="RD103" s="15"/>
      <c r="RE103" s="15"/>
      <c r="RF103" s="15"/>
      <c r="RG103" s="15"/>
      <c r="RH103" s="15"/>
      <c r="RI103" s="15"/>
      <c r="RJ103" s="15"/>
      <c r="RK103" s="15"/>
      <c r="RL103" s="15"/>
      <c r="RM103" s="15"/>
      <c r="RN103" s="15"/>
      <c r="RO103" s="15"/>
      <c r="RP103" s="15"/>
      <c r="RQ103" s="15"/>
      <c r="RR103" s="15"/>
      <c r="RS103" s="15"/>
      <c r="RT103" s="15"/>
      <c r="RU103" s="15"/>
      <c r="RV103" s="15"/>
      <c r="RW103" s="15"/>
      <c r="RX103" s="15"/>
      <c r="RY103" s="15"/>
      <c r="RZ103" s="15"/>
      <c r="SA103" s="15"/>
      <c r="SB103" s="15"/>
      <c r="SC103" s="15"/>
      <c r="SD103" s="15"/>
      <c r="SE103" s="15"/>
      <c r="SF103" s="15"/>
      <c r="SG103" s="15"/>
      <c r="SH103" s="15"/>
      <c r="SI103" s="15"/>
      <c r="SJ103" s="15"/>
      <c r="SK103" s="15"/>
      <c r="SL103" s="15"/>
      <c r="SM103" s="15"/>
      <c r="SN103" s="15"/>
      <c r="SO103" s="15"/>
      <c r="SP103" s="15"/>
      <c r="SQ103" s="15"/>
      <c r="SR103" s="15"/>
      <c r="SS103" s="15"/>
      <c r="ST103" s="15"/>
      <c r="SU103" s="15"/>
      <c r="SV103" s="15"/>
      <c r="SW103" s="15"/>
      <c r="SX103" s="15"/>
      <c r="SY103" s="15"/>
      <c r="SZ103" s="15"/>
      <c r="TA103" s="15"/>
      <c r="TB103" s="15"/>
      <c r="TC103" s="15"/>
      <c r="TD103" s="15"/>
      <c r="TE103" s="15"/>
      <c r="TF103" s="15"/>
      <c r="TG103" s="15"/>
      <c r="TH103" s="15"/>
      <c r="TI103" s="15"/>
      <c r="TJ103" s="15"/>
      <c r="TK103" s="15"/>
      <c r="TL103" s="15"/>
      <c r="TM103" s="15"/>
      <c r="TN103" s="15"/>
      <c r="TO103" s="15"/>
      <c r="TP103" s="15"/>
      <c r="TQ103" s="15"/>
      <c r="TR103" s="15"/>
      <c r="TS103" s="15"/>
      <c r="TT103" s="15"/>
      <c r="TU103" s="15"/>
      <c r="TV103" s="15"/>
      <c r="TW103" s="15"/>
      <c r="TX103" s="15"/>
      <c r="TY103" s="15"/>
      <c r="TZ103" s="15"/>
      <c r="UA103" s="15"/>
      <c r="UB103" s="15"/>
      <c r="UC103" s="15"/>
      <c r="UD103" s="15"/>
      <c r="UE103" s="15"/>
      <c r="UF103" s="15"/>
      <c r="UG103" s="15"/>
      <c r="UH103" s="15"/>
      <c r="UI103" s="15"/>
      <c r="UJ103" s="15"/>
      <c r="UK103" s="15"/>
      <c r="UL103" s="15"/>
      <c r="UM103" s="15"/>
      <c r="UN103" s="15"/>
      <c r="UO103" s="15"/>
      <c r="UP103" s="15"/>
      <c r="UQ103" s="15"/>
      <c r="UR103" s="15"/>
      <c r="US103" s="15"/>
      <c r="UT103" s="15"/>
      <c r="UU103" s="15"/>
      <c r="UV103" s="15"/>
      <c r="UW103" s="15"/>
      <c r="UX103" s="15"/>
      <c r="UY103" s="15"/>
      <c r="UZ103" s="15"/>
      <c r="VA103" s="15"/>
      <c r="VB103" s="15"/>
      <c r="VC103" s="15"/>
      <c r="VD103" s="15"/>
      <c r="VE103" s="15"/>
      <c r="VF103" s="15"/>
      <c r="VG103" s="15"/>
      <c r="VH103" s="15"/>
      <c r="VI103" s="15"/>
      <c r="VJ103" s="15"/>
      <c r="VK103" s="15"/>
      <c r="VL103" s="15"/>
      <c r="VM103" s="15"/>
      <c r="VN103" s="15"/>
      <c r="VO103" s="15"/>
      <c r="VP103" s="15"/>
      <c r="VQ103" s="15"/>
      <c r="VR103" s="15"/>
      <c r="VS103" s="15"/>
      <c r="VT103" s="15"/>
      <c r="VU103" s="15"/>
      <c r="VV103" s="15"/>
      <c r="VW103" s="15"/>
      <c r="VX103" s="15"/>
      <c r="VY103" s="15"/>
      <c r="VZ103" s="15"/>
      <c r="WA103" s="15"/>
      <c r="WB103" s="15"/>
      <c r="WC103" s="15"/>
      <c r="WD103" s="15"/>
      <c r="WE103" s="15"/>
      <c r="WF103" s="15"/>
      <c r="WG103" s="15"/>
      <c r="WH103" s="15"/>
      <c r="WI103" s="15"/>
      <c r="WJ103" s="15"/>
      <c r="WK103" s="15"/>
      <c r="WL103" s="15"/>
      <c r="WM103" s="15"/>
      <c r="WN103" s="15"/>
      <c r="WO103" s="15"/>
      <c r="WP103" s="15"/>
      <c r="WQ103" s="15"/>
      <c r="WR103" s="15"/>
      <c r="WS103" s="15"/>
      <c r="WT103" s="15"/>
      <c r="WU103" s="15"/>
      <c r="WV103" s="15"/>
      <c r="WW103" s="15"/>
      <c r="WX103" s="15"/>
      <c r="WY103" s="15"/>
      <c r="WZ103" s="15"/>
      <c r="XA103" s="15"/>
      <c r="XB103" s="15"/>
      <c r="XC103" s="15"/>
      <c r="XD103" s="15"/>
      <c r="XE103" s="15"/>
      <c r="XF103" s="15"/>
      <c r="XG103" s="15"/>
      <c r="XH103" s="15"/>
      <c r="XI103" s="15"/>
      <c r="XJ103" s="15"/>
      <c r="XK103" s="15"/>
      <c r="XL103" s="15"/>
      <c r="XM103" s="15"/>
      <c r="XN103" s="15"/>
      <c r="XO103" s="15"/>
      <c r="XP103" s="15"/>
      <c r="XQ103" s="15"/>
      <c r="XR103" s="15"/>
      <c r="XS103" s="15"/>
      <c r="XT103" s="15"/>
      <c r="XU103" s="15"/>
      <c r="XV103" s="15"/>
      <c r="XW103" s="15"/>
      <c r="XX103" s="15"/>
      <c r="XY103" s="15"/>
      <c r="XZ103" s="15"/>
      <c r="YA103" s="15"/>
      <c r="YB103" s="15"/>
      <c r="YC103" s="15"/>
      <c r="YD103" s="15"/>
      <c r="YE103" s="15"/>
      <c r="YF103" s="15"/>
      <c r="YG103" s="15"/>
      <c r="YH103" s="15"/>
      <c r="YI103" s="15"/>
      <c r="YJ103" s="15"/>
      <c r="YK103" s="15"/>
      <c r="YL103" s="15"/>
      <c r="YM103" s="15"/>
      <c r="YN103" s="15"/>
      <c r="YO103" s="15"/>
      <c r="YP103" s="15"/>
      <c r="YQ103" s="15"/>
      <c r="YR103" s="15"/>
      <c r="YS103" s="15"/>
      <c r="YT103" s="15"/>
      <c r="YU103" s="15"/>
      <c r="YV103" s="15"/>
      <c r="YW103" s="15"/>
      <c r="YX103" s="15"/>
      <c r="YY103" s="15"/>
      <c r="YZ103" s="15"/>
      <c r="ZA103" s="15"/>
      <c r="ZB103" s="15"/>
      <c r="ZC103" s="15"/>
      <c r="ZD103" s="15"/>
      <c r="ZE103" s="15"/>
      <c r="ZF103" s="15"/>
      <c r="ZG103" s="15"/>
      <c r="ZH103" s="15"/>
      <c r="ZI103" s="15"/>
      <c r="ZJ103" s="15"/>
      <c r="ZK103" s="15"/>
      <c r="ZL103" s="15"/>
      <c r="ZM103" s="15"/>
      <c r="ZN103" s="15"/>
      <c r="ZO103" s="15"/>
      <c r="ZP103" s="15"/>
      <c r="ZQ103" s="15"/>
      <c r="ZR103" s="15"/>
      <c r="ZS103" s="15"/>
      <c r="ZT103" s="15"/>
      <c r="ZU103" s="15"/>
      <c r="ZV103" s="15"/>
      <c r="ZW103" s="15"/>
      <c r="ZX103" s="15"/>
      <c r="ZY103" s="15"/>
      <c r="ZZ103" s="15"/>
      <c r="AAA103" s="15"/>
      <c r="AAB103" s="15"/>
      <c r="AAC103" s="15"/>
      <c r="AAD103" s="15"/>
      <c r="AAE103" s="15"/>
      <c r="AAF103" s="15"/>
      <c r="AAG103" s="15"/>
      <c r="AAH103" s="15"/>
      <c r="AAI103" s="15"/>
      <c r="AAJ103" s="15"/>
      <c r="AAK103" s="15"/>
      <c r="AAL103" s="15"/>
      <c r="AAM103" s="15"/>
      <c r="AAN103" s="15"/>
      <c r="AAO103" s="15"/>
      <c r="AAP103" s="15"/>
      <c r="AAQ103" s="15"/>
      <c r="AAR103" s="15"/>
      <c r="AAS103" s="15"/>
      <c r="AAT103" s="15"/>
      <c r="AAU103" s="15"/>
      <c r="AAV103" s="15"/>
      <c r="AAW103" s="15"/>
      <c r="AAX103" s="15"/>
      <c r="AAY103" s="15"/>
      <c r="AAZ103" s="15"/>
      <c r="ABA103" s="15"/>
      <c r="ABB103" s="15"/>
      <c r="ABC103" s="15"/>
      <c r="ABD103" s="15"/>
      <c r="ABE103" s="15"/>
      <c r="ABF103" s="15"/>
      <c r="ABG103" s="15"/>
      <c r="ABH103" s="15"/>
      <c r="ABI103" s="15"/>
      <c r="ABJ103" s="15"/>
      <c r="ABK103" s="15"/>
      <c r="ABL103" s="15"/>
      <c r="ABM103" s="15"/>
      <c r="ABN103" s="15"/>
      <c r="ABO103" s="15"/>
      <c r="ABP103" s="15"/>
      <c r="ABQ103" s="15"/>
      <c r="ABR103" s="15"/>
      <c r="ABS103" s="15"/>
      <c r="ABT103" s="15"/>
      <c r="ABU103" s="15"/>
      <c r="ABV103" s="15"/>
      <c r="ABW103" s="15"/>
      <c r="ABX103" s="15"/>
      <c r="ABY103" s="15"/>
      <c r="ABZ103" s="15"/>
      <c r="ACA103" s="15"/>
      <c r="ACB103" s="15"/>
      <c r="ACC103" s="15"/>
      <c r="ACD103" s="15"/>
      <c r="ACE103" s="15"/>
      <c r="ACF103" s="15"/>
      <c r="ACG103" s="15"/>
      <c r="ACH103" s="15"/>
      <c r="ACI103" s="15"/>
      <c r="ACJ103" s="15"/>
      <c r="ACK103" s="15"/>
      <c r="ACL103" s="15"/>
      <c r="ACM103" s="15"/>
      <c r="ACN103" s="15"/>
      <c r="ACO103" s="15"/>
      <c r="ACP103" s="15"/>
    </row>
    <row r="104" spans="1:770" s="24" customFormat="1" x14ac:dyDescent="0.2">
      <c r="A104" s="14"/>
      <c r="B104" s="14"/>
      <c r="C104" s="15" t="s">
        <v>1223</v>
      </c>
      <c r="D104" s="15" t="s">
        <v>1224</v>
      </c>
      <c r="E104" s="37">
        <v>3950.4299999999994</v>
      </c>
      <c r="F104" s="37">
        <v>0</v>
      </c>
      <c r="G104" s="37">
        <v>3950.4299999999994</v>
      </c>
      <c r="H104" s="37">
        <v>15177.54</v>
      </c>
      <c r="I104" s="37">
        <v>19128</v>
      </c>
      <c r="J104" s="175" t="s">
        <v>529</v>
      </c>
      <c r="K104" s="23">
        <v>2.76E-2</v>
      </c>
      <c r="L104" s="20">
        <v>528</v>
      </c>
      <c r="M104" s="181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/>
      <c r="CJ104" s="15"/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/>
      <c r="DD104" s="15"/>
      <c r="DE104" s="15"/>
      <c r="DF104" s="15"/>
      <c r="DG104" s="15"/>
      <c r="DH104" s="15"/>
      <c r="DI104" s="15"/>
      <c r="DJ104" s="15"/>
      <c r="DK104" s="15"/>
      <c r="DL104" s="15"/>
      <c r="DM104" s="15"/>
      <c r="DN104" s="15"/>
      <c r="DO104" s="15"/>
      <c r="DP104" s="15"/>
      <c r="DQ104" s="15"/>
      <c r="DR104" s="15"/>
      <c r="DS104" s="15"/>
      <c r="DT104" s="15"/>
      <c r="DU104" s="15"/>
      <c r="DV104" s="15"/>
      <c r="DW104" s="15"/>
      <c r="DX104" s="15"/>
      <c r="DY104" s="15"/>
      <c r="DZ104" s="15"/>
      <c r="EA104" s="15"/>
      <c r="EB104" s="15"/>
      <c r="EC104" s="15"/>
      <c r="ED104" s="15"/>
      <c r="EE104" s="15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HB104" s="15"/>
      <c r="HC104" s="15"/>
      <c r="HD104" s="15"/>
      <c r="HE104" s="15"/>
      <c r="HF104" s="15"/>
      <c r="HG104" s="15"/>
      <c r="HH104" s="15"/>
      <c r="HI104" s="15"/>
      <c r="HJ104" s="15"/>
      <c r="HK104" s="15"/>
      <c r="HL104" s="15"/>
      <c r="HM104" s="15"/>
      <c r="HN104" s="15"/>
      <c r="HO104" s="15"/>
      <c r="HP104" s="15"/>
      <c r="HQ104" s="15"/>
      <c r="HR104" s="15"/>
      <c r="HS104" s="15"/>
      <c r="HT104" s="15"/>
      <c r="HU104" s="15"/>
      <c r="HV104" s="15"/>
      <c r="HW104" s="15"/>
      <c r="HX104" s="15"/>
      <c r="HY104" s="15"/>
      <c r="HZ104" s="15"/>
      <c r="IA104" s="15"/>
      <c r="IB104" s="15"/>
      <c r="IC104" s="15"/>
      <c r="ID104" s="15"/>
      <c r="IE104" s="15"/>
      <c r="IF104" s="15"/>
      <c r="IG104" s="15"/>
      <c r="IH104" s="15"/>
      <c r="II104" s="15"/>
      <c r="IJ104" s="15"/>
      <c r="IK104" s="15"/>
      <c r="IL104" s="15"/>
      <c r="IM104" s="15"/>
      <c r="IN104" s="15"/>
      <c r="IO104" s="15"/>
      <c r="IP104" s="15"/>
      <c r="IQ104" s="15"/>
      <c r="IR104" s="15"/>
      <c r="IS104" s="15"/>
      <c r="IT104" s="15"/>
      <c r="IU104" s="15"/>
      <c r="IV104" s="15"/>
      <c r="IW104" s="15"/>
      <c r="IX104" s="15"/>
      <c r="IY104" s="15"/>
      <c r="IZ104" s="15"/>
      <c r="JA104" s="15"/>
      <c r="JB104" s="15"/>
      <c r="JC104" s="15"/>
      <c r="JD104" s="15"/>
      <c r="JE104" s="15"/>
      <c r="JF104" s="15"/>
      <c r="JG104" s="15"/>
      <c r="JH104" s="15"/>
      <c r="JI104" s="15"/>
      <c r="JJ104" s="15"/>
      <c r="JK104" s="15"/>
      <c r="JL104" s="15"/>
      <c r="JM104" s="15"/>
      <c r="JN104" s="15"/>
      <c r="JO104" s="15"/>
      <c r="JP104" s="15"/>
      <c r="JQ104" s="15"/>
      <c r="JR104" s="15"/>
      <c r="JS104" s="15"/>
      <c r="JT104" s="15"/>
      <c r="JU104" s="15"/>
      <c r="JV104" s="15"/>
      <c r="JW104" s="15"/>
      <c r="JX104" s="15"/>
      <c r="JY104" s="15"/>
      <c r="JZ104" s="15"/>
      <c r="KA104" s="15"/>
      <c r="KB104" s="15"/>
      <c r="KC104" s="15"/>
      <c r="KD104" s="15"/>
      <c r="KE104" s="15"/>
      <c r="KF104" s="15"/>
      <c r="KG104" s="15"/>
      <c r="KH104" s="15"/>
      <c r="KI104" s="15"/>
      <c r="KJ104" s="15"/>
      <c r="KK104" s="15"/>
      <c r="KL104" s="15"/>
      <c r="KM104" s="15"/>
      <c r="KN104" s="15"/>
      <c r="KO104" s="15"/>
      <c r="KP104" s="15"/>
      <c r="KQ104" s="15"/>
      <c r="KR104" s="15"/>
      <c r="KS104" s="15"/>
      <c r="KT104" s="15"/>
      <c r="KU104" s="15"/>
      <c r="KV104" s="15"/>
      <c r="KW104" s="15"/>
      <c r="KX104" s="15"/>
      <c r="KY104" s="15"/>
      <c r="KZ104" s="15"/>
      <c r="LA104" s="15"/>
      <c r="LB104" s="15"/>
      <c r="LC104" s="15"/>
      <c r="LD104" s="15"/>
      <c r="LE104" s="15"/>
      <c r="LF104" s="15"/>
      <c r="LG104" s="15"/>
      <c r="LH104" s="15"/>
      <c r="LI104" s="15"/>
      <c r="LJ104" s="15"/>
      <c r="LK104" s="15"/>
      <c r="LL104" s="15"/>
      <c r="LM104" s="15"/>
      <c r="LN104" s="15"/>
      <c r="LO104" s="15"/>
      <c r="LP104" s="15"/>
      <c r="LQ104" s="15"/>
      <c r="LR104" s="15"/>
      <c r="LS104" s="15"/>
      <c r="LT104" s="15"/>
      <c r="LU104" s="15"/>
      <c r="LV104" s="15"/>
      <c r="LW104" s="15"/>
      <c r="LX104" s="15"/>
      <c r="LY104" s="15"/>
      <c r="LZ104" s="15"/>
      <c r="MA104" s="15"/>
      <c r="MB104" s="15"/>
      <c r="MC104" s="15"/>
      <c r="MD104" s="15"/>
      <c r="ME104" s="15"/>
      <c r="MF104" s="15"/>
      <c r="MG104" s="15"/>
      <c r="MH104" s="15"/>
      <c r="MI104" s="15"/>
      <c r="MJ104" s="15"/>
      <c r="MK104" s="15"/>
      <c r="ML104" s="15"/>
      <c r="MM104" s="15"/>
      <c r="MN104" s="15"/>
      <c r="MO104" s="15"/>
      <c r="MP104" s="15"/>
      <c r="MQ104" s="15"/>
      <c r="MR104" s="15"/>
      <c r="MS104" s="15"/>
      <c r="MT104" s="15"/>
      <c r="MU104" s="15"/>
      <c r="MV104" s="15"/>
      <c r="MW104" s="15"/>
      <c r="MX104" s="15"/>
      <c r="MY104" s="15"/>
      <c r="MZ104" s="15"/>
      <c r="NA104" s="15"/>
      <c r="NB104" s="15"/>
      <c r="NC104" s="15"/>
      <c r="ND104" s="15"/>
      <c r="NE104" s="15"/>
      <c r="NF104" s="15"/>
      <c r="NG104" s="15"/>
      <c r="NH104" s="15"/>
      <c r="NI104" s="15"/>
      <c r="NJ104" s="15"/>
      <c r="NK104" s="15"/>
      <c r="NL104" s="15"/>
      <c r="NM104" s="15"/>
      <c r="NN104" s="15"/>
      <c r="NO104" s="15"/>
      <c r="NP104" s="15"/>
      <c r="NQ104" s="15"/>
      <c r="NR104" s="15"/>
      <c r="NS104" s="15"/>
      <c r="NT104" s="15"/>
      <c r="NU104" s="15"/>
      <c r="NV104" s="15"/>
      <c r="NW104" s="15"/>
      <c r="NX104" s="15"/>
      <c r="NY104" s="15"/>
      <c r="NZ104" s="15"/>
      <c r="OA104" s="15"/>
      <c r="OB104" s="15"/>
      <c r="OC104" s="15"/>
      <c r="OD104" s="15"/>
      <c r="OE104" s="15"/>
      <c r="OF104" s="15"/>
      <c r="OG104" s="15"/>
      <c r="OH104" s="15"/>
      <c r="OI104" s="15"/>
      <c r="OJ104" s="15"/>
      <c r="OK104" s="15"/>
      <c r="OL104" s="15"/>
      <c r="OM104" s="15"/>
      <c r="ON104" s="15"/>
      <c r="OO104" s="15"/>
      <c r="OP104" s="15"/>
      <c r="OQ104" s="15"/>
      <c r="OR104" s="15"/>
      <c r="OS104" s="15"/>
      <c r="OT104" s="15"/>
      <c r="OU104" s="15"/>
      <c r="OV104" s="15"/>
      <c r="OW104" s="15"/>
      <c r="OX104" s="15"/>
      <c r="OY104" s="15"/>
      <c r="OZ104" s="15"/>
      <c r="PA104" s="15"/>
      <c r="PB104" s="15"/>
      <c r="PC104" s="15"/>
      <c r="PD104" s="15"/>
      <c r="PE104" s="15"/>
      <c r="PF104" s="15"/>
      <c r="PG104" s="15"/>
      <c r="PH104" s="15"/>
      <c r="PI104" s="15"/>
      <c r="PJ104" s="15"/>
      <c r="PK104" s="15"/>
      <c r="PL104" s="15"/>
      <c r="PM104" s="15"/>
      <c r="PN104" s="15"/>
      <c r="PO104" s="15"/>
      <c r="PP104" s="15"/>
      <c r="PQ104" s="15"/>
      <c r="PR104" s="15"/>
      <c r="PS104" s="15"/>
      <c r="PT104" s="15"/>
      <c r="PU104" s="15"/>
      <c r="PV104" s="15"/>
      <c r="PW104" s="15"/>
      <c r="PX104" s="15"/>
      <c r="PY104" s="15"/>
      <c r="PZ104" s="15"/>
      <c r="QA104" s="15"/>
      <c r="QB104" s="15"/>
      <c r="QC104" s="15"/>
      <c r="QD104" s="15"/>
      <c r="QE104" s="15"/>
      <c r="QF104" s="15"/>
      <c r="QG104" s="15"/>
      <c r="QH104" s="15"/>
      <c r="QI104" s="15"/>
      <c r="QJ104" s="15"/>
      <c r="QK104" s="15"/>
      <c r="QL104" s="15"/>
      <c r="QM104" s="15"/>
      <c r="QN104" s="15"/>
      <c r="QO104" s="15"/>
      <c r="QP104" s="15"/>
      <c r="QQ104" s="15"/>
      <c r="QR104" s="15"/>
      <c r="QS104" s="15"/>
      <c r="QT104" s="15"/>
      <c r="QU104" s="15"/>
      <c r="QV104" s="15"/>
      <c r="QW104" s="15"/>
      <c r="QX104" s="15"/>
      <c r="QY104" s="15"/>
      <c r="QZ104" s="15"/>
      <c r="RA104" s="15"/>
      <c r="RB104" s="15"/>
      <c r="RC104" s="15"/>
      <c r="RD104" s="15"/>
      <c r="RE104" s="15"/>
      <c r="RF104" s="15"/>
      <c r="RG104" s="15"/>
      <c r="RH104" s="15"/>
      <c r="RI104" s="15"/>
      <c r="RJ104" s="15"/>
      <c r="RK104" s="15"/>
      <c r="RL104" s="15"/>
      <c r="RM104" s="15"/>
      <c r="RN104" s="15"/>
      <c r="RO104" s="15"/>
      <c r="RP104" s="15"/>
      <c r="RQ104" s="15"/>
      <c r="RR104" s="15"/>
      <c r="RS104" s="15"/>
      <c r="RT104" s="15"/>
      <c r="RU104" s="15"/>
      <c r="RV104" s="15"/>
      <c r="RW104" s="15"/>
      <c r="RX104" s="15"/>
      <c r="RY104" s="15"/>
      <c r="RZ104" s="15"/>
      <c r="SA104" s="15"/>
      <c r="SB104" s="15"/>
      <c r="SC104" s="15"/>
      <c r="SD104" s="15"/>
      <c r="SE104" s="15"/>
      <c r="SF104" s="15"/>
      <c r="SG104" s="15"/>
      <c r="SH104" s="15"/>
      <c r="SI104" s="15"/>
      <c r="SJ104" s="15"/>
      <c r="SK104" s="15"/>
      <c r="SL104" s="15"/>
      <c r="SM104" s="15"/>
      <c r="SN104" s="15"/>
      <c r="SO104" s="15"/>
      <c r="SP104" s="15"/>
      <c r="SQ104" s="15"/>
      <c r="SR104" s="15"/>
      <c r="SS104" s="15"/>
      <c r="ST104" s="15"/>
      <c r="SU104" s="15"/>
      <c r="SV104" s="15"/>
      <c r="SW104" s="15"/>
      <c r="SX104" s="15"/>
      <c r="SY104" s="15"/>
      <c r="SZ104" s="15"/>
      <c r="TA104" s="15"/>
      <c r="TB104" s="15"/>
      <c r="TC104" s="15"/>
      <c r="TD104" s="15"/>
      <c r="TE104" s="15"/>
      <c r="TF104" s="15"/>
      <c r="TG104" s="15"/>
      <c r="TH104" s="15"/>
      <c r="TI104" s="15"/>
      <c r="TJ104" s="15"/>
      <c r="TK104" s="15"/>
      <c r="TL104" s="15"/>
      <c r="TM104" s="15"/>
      <c r="TN104" s="15"/>
      <c r="TO104" s="15"/>
      <c r="TP104" s="15"/>
      <c r="TQ104" s="15"/>
      <c r="TR104" s="15"/>
      <c r="TS104" s="15"/>
      <c r="TT104" s="15"/>
      <c r="TU104" s="15"/>
      <c r="TV104" s="15"/>
      <c r="TW104" s="15"/>
      <c r="TX104" s="15"/>
      <c r="TY104" s="15"/>
      <c r="TZ104" s="15"/>
      <c r="UA104" s="15"/>
      <c r="UB104" s="15"/>
      <c r="UC104" s="15"/>
      <c r="UD104" s="15"/>
      <c r="UE104" s="15"/>
      <c r="UF104" s="15"/>
      <c r="UG104" s="15"/>
      <c r="UH104" s="15"/>
      <c r="UI104" s="15"/>
      <c r="UJ104" s="15"/>
      <c r="UK104" s="15"/>
      <c r="UL104" s="15"/>
      <c r="UM104" s="15"/>
      <c r="UN104" s="15"/>
      <c r="UO104" s="15"/>
      <c r="UP104" s="15"/>
      <c r="UQ104" s="15"/>
      <c r="UR104" s="15"/>
      <c r="US104" s="15"/>
      <c r="UT104" s="15"/>
      <c r="UU104" s="15"/>
      <c r="UV104" s="15"/>
      <c r="UW104" s="15"/>
      <c r="UX104" s="15"/>
      <c r="UY104" s="15"/>
      <c r="UZ104" s="15"/>
      <c r="VA104" s="15"/>
      <c r="VB104" s="15"/>
      <c r="VC104" s="15"/>
      <c r="VD104" s="15"/>
      <c r="VE104" s="15"/>
      <c r="VF104" s="15"/>
      <c r="VG104" s="15"/>
      <c r="VH104" s="15"/>
      <c r="VI104" s="15"/>
      <c r="VJ104" s="15"/>
      <c r="VK104" s="15"/>
      <c r="VL104" s="15"/>
      <c r="VM104" s="15"/>
      <c r="VN104" s="15"/>
      <c r="VO104" s="15"/>
      <c r="VP104" s="15"/>
      <c r="VQ104" s="15"/>
      <c r="VR104" s="15"/>
      <c r="VS104" s="15"/>
      <c r="VT104" s="15"/>
      <c r="VU104" s="15"/>
      <c r="VV104" s="15"/>
      <c r="VW104" s="15"/>
      <c r="VX104" s="15"/>
      <c r="VY104" s="15"/>
      <c r="VZ104" s="15"/>
      <c r="WA104" s="15"/>
      <c r="WB104" s="15"/>
      <c r="WC104" s="15"/>
      <c r="WD104" s="15"/>
      <c r="WE104" s="15"/>
      <c r="WF104" s="15"/>
      <c r="WG104" s="15"/>
      <c r="WH104" s="15"/>
      <c r="WI104" s="15"/>
      <c r="WJ104" s="15"/>
      <c r="WK104" s="15"/>
      <c r="WL104" s="15"/>
      <c r="WM104" s="15"/>
      <c r="WN104" s="15"/>
      <c r="WO104" s="15"/>
      <c r="WP104" s="15"/>
      <c r="WQ104" s="15"/>
      <c r="WR104" s="15"/>
      <c r="WS104" s="15"/>
      <c r="WT104" s="15"/>
      <c r="WU104" s="15"/>
      <c r="WV104" s="15"/>
      <c r="WW104" s="15"/>
      <c r="WX104" s="15"/>
      <c r="WY104" s="15"/>
      <c r="WZ104" s="15"/>
      <c r="XA104" s="15"/>
      <c r="XB104" s="15"/>
      <c r="XC104" s="15"/>
      <c r="XD104" s="15"/>
      <c r="XE104" s="15"/>
      <c r="XF104" s="15"/>
      <c r="XG104" s="15"/>
      <c r="XH104" s="15"/>
      <c r="XI104" s="15"/>
      <c r="XJ104" s="15"/>
      <c r="XK104" s="15"/>
      <c r="XL104" s="15"/>
      <c r="XM104" s="15"/>
      <c r="XN104" s="15"/>
      <c r="XO104" s="15"/>
      <c r="XP104" s="15"/>
      <c r="XQ104" s="15"/>
      <c r="XR104" s="15"/>
      <c r="XS104" s="15"/>
      <c r="XT104" s="15"/>
      <c r="XU104" s="15"/>
      <c r="XV104" s="15"/>
      <c r="XW104" s="15"/>
      <c r="XX104" s="15"/>
      <c r="XY104" s="15"/>
      <c r="XZ104" s="15"/>
      <c r="YA104" s="15"/>
      <c r="YB104" s="15"/>
      <c r="YC104" s="15"/>
      <c r="YD104" s="15"/>
      <c r="YE104" s="15"/>
      <c r="YF104" s="15"/>
      <c r="YG104" s="15"/>
      <c r="YH104" s="15"/>
      <c r="YI104" s="15"/>
      <c r="YJ104" s="15"/>
      <c r="YK104" s="15"/>
      <c r="YL104" s="15"/>
      <c r="YM104" s="15"/>
      <c r="YN104" s="15"/>
      <c r="YO104" s="15"/>
      <c r="YP104" s="15"/>
      <c r="YQ104" s="15"/>
      <c r="YR104" s="15"/>
      <c r="YS104" s="15"/>
      <c r="YT104" s="15"/>
      <c r="YU104" s="15"/>
      <c r="YV104" s="15"/>
      <c r="YW104" s="15"/>
      <c r="YX104" s="15"/>
      <c r="YY104" s="15"/>
      <c r="YZ104" s="15"/>
      <c r="ZA104" s="15"/>
      <c r="ZB104" s="15"/>
      <c r="ZC104" s="15"/>
      <c r="ZD104" s="15"/>
      <c r="ZE104" s="15"/>
      <c r="ZF104" s="15"/>
      <c r="ZG104" s="15"/>
      <c r="ZH104" s="15"/>
      <c r="ZI104" s="15"/>
      <c r="ZJ104" s="15"/>
      <c r="ZK104" s="15"/>
      <c r="ZL104" s="15"/>
      <c r="ZM104" s="15"/>
      <c r="ZN104" s="15"/>
      <c r="ZO104" s="15"/>
      <c r="ZP104" s="15"/>
      <c r="ZQ104" s="15"/>
      <c r="ZR104" s="15"/>
      <c r="ZS104" s="15"/>
      <c r="ZT104" s="15"/>
      <c r="ZU104" s="15"/>
      <c r="ZV104" s="15"/>
      <c r="ZW104" s="15"/>
      <c r="ZX104" s="15"/>
      <c r="ZY104" s="15"/>
      <c r="ZZ104" s="15"/>
      <c r="AAA104" s="15"/>
      <c r="AAB104" s="15"/>
      <c r="AAC104" s="15"/>
      <c r="AAD104" s="15"/>
      <c r="AAE104" s="15"/>
      <c r="AAF104" s="15"/>
      <c r="AAG104" s="15"/>
      <c r="AAH104" s="15"/>
      <c r="AAI104" s="15"/>
      <c r="AAJ104" s="15"/>
      <c r="AAK104" s="15"/>
      <c r="AAL104" s="15"/>
      <c r="AAM104" s="15"/>
      <c r="AAN104" s="15"/>
      <c r="AAO104" s="15"/>
      <c r="AAP104" s="15"/>
      <c r="AAQ104" s="15"/>
      <c r="AAR104" s="15"/>
      <c r="AAS104" s="15"/>
      <c r="AAT104" s="15"/>
      <c r="AAU104" s="15"/>
      <c r="AAV104" s="15"/>
      <c r="AAW104" s="15"/>
      <c r="AAX104" s="15"/>
      <c r="AAY104" s="15"/>
      <c r="AAZ104" s="15"/>
      <c r="ABA104" s="15"/>
      <c r="ABB104" s="15"/>
      <c r="ABC104" s="15"/>
      <c r="ABD104" s="15"/>
      <c r="ABE104" s="15"/>
      <c r="ABF104" s="15"/>
      <c r="ABG104" s="15"/>
      <c r="ABH104" s="15"/>
      <c r="ABI104" s="15"/>
      <c r="ABJ104" s="15"/>
      <c r="ABK104" s="15"/>
      <c r="ABL104" s="15"/>
      <c r="ABM104" s="15"/>
      <c r="ABN104" s="15"/>
      <c r="ABO104" s="15"/>
      <c r="ABP104" s="15"/>
      <c r="ABQ104" s="15"/>
      <c r="ABR104" s="15"/>
      <c r="ABS104" s="15"/>
      <c r="ABT104" s="15"/>
      <c r="ABU104" s="15"/>
      <c r="ABV104" s="15"/>
      <c r="ABW104" s="15"/>
      <c r="ABX104" s="15"/>
      <c r="ABY104" s="15"/>
      <c r="ABZ104" s="15"/>
      <c r="ACA104" s="15"/>
      <c r="ACB104" s="15"/>
      <c r="ACC104" s="15"/>
      <c r="ACD104" s="15"/>
      <c r="ACE104" s="15"/>
      <c r="ACF104" s="15"/>
      <c r="ACG104" s="15"/>
      <c r="ACH104" s="15"/>
      <c r="ACI104" s="15"/>
      <c r="ACJ104" s="15"/>
      <c r="ACK104" s="15"/>
      <c r="ACL104" s="15"/>
      <c r="ACM104" s="15"/>
      <c r="ACN104" s="15"/>
      <c r="ACO104" s="15"/>
      <c r="ACP104" s="15"/>
    </row>
    <row r="105" spans="1:770" s="24" customFormat="1" x14ac:dyDescent="0.2">
      <c r="A105" s="14"/>
      <c r="B105" s="14"/>
      <c r="C105" s="15" t="s">
        <v>1153</v>
      </c>
      <c r="D105" s="15" t="s">
        <v>1154</v>
      </c>
      <c r="E105" s="37">
        <v>48.27</v>
      </c>
      <c r="F105" s="37">
        <v>0</v>
      </c>
      <c r="G105" s="37">
        <v>48.27</v>
      </c>
      <c r="H105" s="37">
        <v>383.44000000000005</v>
      </c>
      <c r="I105" s="37">
        <v>432</v>
      </c>
      <c r="J105" s="175" t="s">
        <v>529</v>
      </c>
      <c r="K105" s="23">
        <v>2.76E-2</v>
      </c>
      <c r="L105" s="20">
        <v>12</v>
      </c>
      <c r="M105" s="181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  <c r="BM105" s="15"/>
      <c r="BN105" s="15"/>
      <c r="BO105" s="15"/>
      <c r="BP105" s="15"/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/>
      <c r="CJ105" s="15"/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/>
      <c r="DD105" s="15"/>
      <c r="DE105" s="15"/>
      <c r="DF105" s="15"/>
      <c r="DG105" s="15"/>
      <c r="DH105" s="15"/>
      <c r="DI105" s="15"/>
      <c r="DJ105" s="15"/>
      <c r="DK105" s="15"/>
      <c r="DL105" s="15"/>
      <c r="DM105" s="15"/>
      <c r="DN105" s="15"/>
      <c r="DO105" s="15"/>
      <c r="DP105" s="15"/>
      <c r="DQ105" s="15"/>
      <c r="DR105" s="15"/>
      <c r="DS105" s="15"/>
      <c r="DT105" s="15"/>
      <c r="DU105" s="15"/>
      <c r="DV105" s="15"/>
      <c r="DW105" s="15"/>
      <c r="DX105" s="15"/>
      <c r="DY105" s="15"/>
      <c r="DZ105" s="15"/>
      <c r="EA105" s="15"/>
      <c r="EB105" s="15"/>
      <c r="EC105" s="15"/>
      <c r="ED105" s="15"/>
      <c r="EE105" s="15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HB105" s="15"/>
      <c r="HC105" s="15"/>
      <c r="HD105" s="15"/>
      <c r="HE105" s="15"/>
      <c r="HF105" s="15"/>
      <c r="HG105" s="15"/>
      <c r="HH105" s="15"/>
      <c r="HI105" s="15"/>
      <c r="HJ105" s="15"/>
      <c r="HK105" s="15"/>
      <c r="HL105" s="15"/>
      <c r="HM105" s="15"/>
      <c r="HN105" s="15"/>
      <c r="HO105" s="15"/>
      <c r="HP105" s="15"/>
      <c r="HQ105" s="15"/>
      <c r="HR105" s="15"/>
      <c r="HS105" s="15"/>
      <c r="HT105" s="15"/>
      <c r="HU105" s="15"/>
      <c r="HV105" s="15"/>
      <c r="HW105" s="15"/>
      <c r="HX105" s="15"/>
      <c r="HY105" s="15"/>
      <c r="HZ105" s="15"/>
      <c r="IA105" s="15"/>
      <c r="IB105" s="15"/>
      <c r="IC105" s="15"/>
      <c r="ID105" s="15"/>
      <c r="IE105" s="15"/>
      <c r="IF105" s="15"/>
      <c r="IG105" s="15"/>
      <c r="IH105" s="15"/>
      <c r="II105" s="15"/>
      <c r="IJ105" s="15"/>
      <c r="IK105" s="15"/>
      <c r="IL105" s="15"/>
      <c r="IM105" s="15"/>
      <c r="IN105" s="15"/>
      <c r="IO105" s="15"/>
      <c r="IP105" s="15"/>
      <c r="IQ105" s="15"/>
      <c r="IR105" s="15"/>
      <c r="IS105" s="15"/>
      <c r="IT105" s="15"/>
      <c r="IU105" s="15"/>
      <c r="IV105" s="15"/>
      <c r="IW105" s="15"/>
      <c r="IX105" s="15"/>
      <c r="IY105" s="15"/>
      <c r="IZ105" s="15"/>
      <c r="JA105" s="15"/>
      <c r="JB105" s="15"/>
      <c r="JC105" s="15"/>
      <c r="JD105" s="15"/>
      <c r="JE105" s="15"/>
      <c r="JF105" s="15"/>
      <c r="JG105" s="15"/>
      <c r="JH105" s="15"/>
      <c r="JI105" s="15"/>
      <c r="JJ105" s="15"/>
      <c r="JK105" s="15"/>
      <c r="JL105" s="15"/>
      <c r="JM105" s="15"/>
      <c r="JN105" s="15"/>
      <c r="JO105" s="15"/>
      <c r="JP105" s="15"/>
      <c r="JQ105" s="15"/>
      <c r="JR105" s="15"/>
      <c r="JS105" s="15"/>
      <c r="JT105" s="15"/>
      <c r="JU105" s="15"/>
      <c r="JV105" s="15"/>
      <c r="JW105" s="15"/>
      <c r="JX105" s="15"/>
      <c r="JY105" s="15"/>
      <c r="JZ105" s="15"/>
      <c r="KA105" s="15"/>
      <c r="KB105" s="15"/>
      <c r="KC105" s="15"/>
      <c r="KD105" s="15"/>
      <c r="KE105" s="15"/>
      <c r="KF105" s="15"/>
      <c r="KG105" s="15"/>
      <c r="KH105" s="15"/>
      <c r="KI105" s="15"/>
      <c r="KJ105" s="15"/>
      <c r="KK105" s="15"/>
      <c r="KL105" s="15"/>
      <c r="KM105" s="15"/>
      <c r="KN105" s="15"/>
      <c r="KO105" s="15"/>
      <c r="KP105" s="15"/>
      <c r="KQ105" s="15"/>
      <c r="KR105" s="15"/>
      <c r="KS105" s="15"/>
      <c r="KT105" s="15"/>
      <c r="KU105" s="15"/>
      <c r="KV105" s="15"/>
      <c r="KW105" s="15"/>
      <c r="KX105" s="15"/>
      <c r="KY105" s="15"/>
      <c r="KZ105" s="15"/>
      <c r="LA105" s="15"/>
      <c r="LB105" s="15"/>
      <c r="LC105" s="15"/>
      <c r="LD105" s="15"/>
      <c r="LE105" s="15"/>
      <c r="LF105" s="15"/>
      <c r="LG105" s="15"/>
      <c r="LH105" s="15"/>
      <c r="LI105" s="15"/>
      <c r="LJ105" s="15"/>
      <c r="LK105" s="15"/>
      <c r="LL105" s="15"/>
      <c r="LM105" s="15"/>
      <c r="LN105" s="15"/>
      <c r="LO105" s="15"/>
      <c r="LP105" s="15"/>
      <c r="LQ105" s="15"/>
      <c r="LR105" s="15"/>
      <c r="LS105" s="15"/>
      <c r="LT105" s="15"/>
      <c r="LU105" s="15"/>
      <c r="LV105" s="15"/>
      <c r="LW105" s="15"/>
      <c r="LX105" s="15"/>
      <c r="LY105" s="15"/>
      <c r="LZ105" s="15"/>
      <c r="MA105" s="15"/>
      <c r="MB105" s="15"/>
      <c r="MC105" s="15"/>
      <c r="MD105" s="15"/>
      <c r="ME105" s="15"/>
      <c r="MF105" s="15"/>
      <c r="MG105" s="15"/>
      <c r="MH105" s="15"/>
      <c r="MI105" s="15"/>
      <c r="MJ105" s="15"/>
      <c r="MK105" s="15"/>
      <c r="ML105" s="15"/>
      <c r="MM105" s="15"/>
      <c r="MN105" s="15"/>
      <c r="MO105" s="15"/>
      <c r="MP105" s="15"/>
      <c r="MQ105" s="15"/>
      <c r="MR105" s="15"/>
      <c r="MS105" s="15"/>
      <c r="MT105" s="15"/>
      <c r="MU105" s="15"/>
      <c r="MV105" s="15"/>
      <c r="MW105" s="15"/>
      <c r="MX105" s="15"/>
      <c r="MY105" s="15"/>
      <c r="MZ105" s="15"/>
      <c r="NA105" s="15"/>
      <c r="NB105" s="15"/>
      <c r="NC105" s="15"/>
      <c r="ND105" s="15"/>
      <c r="NE105" s="15"/>
      <c r="NF105" s="15"/>
      <c r="NG105" s="15"/>
      <c r="NH105" s="15"/>
      <c r="NI105" s="15"/>
      <c r="NJ105" s="15"/>
      <c r="NK105" s="15"/>
      <c r="NL105" s="15"/>
      <c r="NM105" s="15"/>
      <c r="NN105" s="15"/>
      <c r="NO105" s="15"/>
      <c r="NP105" s="15"/>
      <c r="NQ105" s="15"/>
      <c r="NR105" s="15"/>
      <c r="NS105" s="15"/>
      <c r="NT105" s="15"/>
      <c r="NU105" s="15"/>
      <c r="NV105" s="15"/>
      <c r="NW105" s="15"/>
      <c r="NX105" s="15"/>
      <c r="NY105" s="15"/>
      <c r="NZ105" s="15"/>
      <c r="OA105" s="15"/>
      <c r="OB105" s="15"/>
      <c r="OC105" s="15"/>
      <c r="OD105" s="15"/>
      <c r="OE105" s="15"/>
      <c r="OF105" s="15"/>
      <c r="OG105" s="15"/>
      <c r="OH105" s="15"/>
      <c r="OI105" s="15"/>
      <c r="OJ105" s="15"/>
      <c r="OK105" s="15"/>
      <c r="OL105" s="15"/>
      <c r="OM105" s="15"/>
      <c r="ON105" s="15"/>
      <c r="OO105" s="15"/>
      <c r="OP105" s="15"/>
      <c r="OQ105" s="15"/>
      <c r="OR105" s="15"/>
      <c r="OS105" s="15"/>
      <c r="OT105" s="15"/>
      <c r="OU105" s="15"/>
      <c r="OV105" s="15"/>
      <c r="OW105" s="15"/>
      <c r="OX105" s="15"/>
      <c r="OY105" s="15"/>
      <c r="OZ105" s="15"/>
      <c r="PA105" s="15"/>
      <c r="PB105" s="15"/>
      <c r="PC105" s="15"/>
      <c r="PD105" s="15"/>
      <c r="PE105" s="15"/>
      <c r="PF105" s="15"/>
      <c r="PG105" s="15"/>
      <c r="PH105" s="15"/>
      <c r="PI105" s="15"/>
      <c r="PJ105" s="15"/>
      <c r="PK105" s="15"/>
      <c r="PL105" s="15"/>
      <c r="PM105" s="15"/>
      <c r="PN105" s="15"/>
      <c r="PO105" s="15"/>
      <c r="PP105" s="15"/>
      <c r="PQ105" s="15"/>
      <c r="PR105" s="15"/>
      <c r="PS105" s="15"/>
      <c r="PT105" s="15"/>
      <c r="PU105" s="15"/>
      <c r="PV105" s="15"/>
      <c r="PW105" s="15"/>
      <c r="PX105" s="15"/>
      <c r="PY105" s="15"/>
      <c r="PZ105" s="15"/>
      <c r="QA105" s="15"/>
      <c r="QB105" s="15"/>
      <c r="QC105" s="15"/>
      <c r="QD105" s="15"/>
      <c r="QE105" s="15"/>
      <c r="QF105" s="15"/>
      <c r="QG105" s="15"/>
      <c r="QH105" s="15"/>
      <c r="QI105" s="15"/>
      <c r="QJ105" s="15"/>
      <c r="QK105" s="15"/>
      <c r="QL105" s="15"/>
      <c r="QM105" s="15"/>
      <c r="QN105" s="15"/>
      <c r="QO105" s="15"/>
      <c r="QP105" s="15"/>
      <c r="QQ105" s="15"/>
      <c r="QR105" s="15"/>
      <c r="QS105" s="15"/>
      <c r="QT105" s="15"/>
      <c r="QU105" s="15"/>
      <c r="QV105" s="15"/>
      <c r="QW105" s="15"/>
      <c r="QX105" s="15"/>
      <c r="QY105" s="15"/>
      <c r="QZ105" s="15"/>
      <c r="RA105" s="15"/>
      <c r="RB105" s="15"/>
      <c r="RC105" s="15"/>
      <c r="RD105" s="15"/>
      <c r="RE105" s="15"/>
      <c r="RF105" s="15"/>
      <c r="RG105" s="15"/>
      <c r="RH105" s="15"/>
      <c r="RI105" s="15"/>
      <c r="RJ105" s="15"/>
      <c r="RK105" s="15"/>
      <c r="RL105" s="15"/>
      <c r="RM105" s="15"/>
      <c r="RN105" s="15"/>
      <c r="RO105" s="15"/>
      <c r="RP105" s="15"/>
      <c r="RQ105" s="15"/>
      <c r="RR105" s="15"/>
      <c r="RS105" s="15"/>
      <c r="RT105" s="15"/>
      <c r="RU105" s="15"/>
      <c r="RV105" s="15"/>
      <c r="RW105" s="15"/>
      <c r="RX105" s="15"/>
      <c r="RY105" s="15"/>
      <c r="RZ105" s="15"/>
      <c r="SA105" s="15"/>
      <c r="SB105" s="15"/>
      <c r="SC105" s="15"/>
      <c r="SD105" s="15"/>
      <c r="SE105" s="15"/>
      <c r="SF105" s="15"/>
      <c r="SG105" s="15"/>
      <c r="SH105" s="15"/>
      <c r="SI105" s="15"/>
      <c r="SJ105" s="15"/>
      <c r="SK105" s="15"/>
      <c r="SL105" s="15"/>
      <c r="SM105" s="15"/>
      <c r="SN105" s="15"/>
      <c r="SO105" s="15"/>
      <c r="SP105" s="15"/>
      <c r="SQ105" s="15"/>
      <c r="SR105" s="15"/>
      <c r="SS105" s="15"/>
      <c r="ST105" s="15"/>
      <c r="SU105" s="15"/>
      <c r="SV105" s="15"/>
      <c r="SW105" s="15"/>
      <c r="SX105" s="15"/>
      <c r="SY105" s="15"/>
      <c r="SZ105" s="15"/>
      <c r="TA105" s="15"/>
      <c r="TB105" s="15"/>
      <c r="TC105" s="15"/>
      <c r="TD105" s="15"/>
      <c r="TE105" s="15"/>
      <c r="TF105" s="15"/>
      <c r="TG105" s="15"/>
      <c r="TH105" s="15"/>
      <c r="TI105" s="15"/>
      <c r="TJ105" s="15"/>
      <c r="TK105" s="15"/>
      <c r="TL105" s="15"/>
      <c r="TM105" s="15"/>
      <c r="TN105" s="15"/>
      <c r="TO105" s="15"/>
      <c r="TP105" s="15"/>
      <c r="TQ105" s="15"/>
      <c r="TR105" s="15"/>
      <c r="TS105" s="15"/>
      <c r="TT105" s="15"/>
      <c r="TU105" s="15"/>
      <c r="TV105" s="15"/>
      <c r="TW105" s="15"/>
      <c r="TX105" s="15"/>
      <c r="TY105" s="15"/>
      <c r="TZ105" s="15"/>
      <c r="UA105" s="15"/>
      <c r="UB105" s="15"/>
      <c r="UC105" s="15"/>
      <c r="UD105" s="15"/>
      <c r="UE105" s="15"/>
      <c r="UF105" s="15"/>
      <c r="UG105" s="15"/>
      <c r="UH105" s="15"/>
      <c r="UI105" s="15"/>
      <c r="UJ105" s="15"/>
      <c r="UK105" s="15"/>
      <c r="UL105" s="15"/>
      <c r="UM105" s="15"/>
      <c r="UN105" s="15"/>
      <c r="UO105" s="15"/>
      <c r="UP105" s="15"/>
      <c r="UQ105" s="15"/>
      <c r="UR105" s="15"/>
      <c r="US105" s="15"/>
      <c r="UT105" s="15"/>
      <c r="UU105" s="15"/>
      <c r="UV105" s="15"/>
      <c r="UW105" s="15"/>
      <c r="UX105" s="15"/>
      <c r="UY105" s="15"/>
      <c r="UZ105" s="15"/>
      <c r="VA105" s="15"/>
      <c r="VB105" s="15"/>
      <c r="VC105" s="15"/>
      <c r="VD105" s="15"/>
      <c r="VE105" s="15"/>
      <c r="VF105" s="15"/>
      <c r="VG105" s="15"/>
      <c r="VH105" s="15"/>
      <c r="VI105" s="15"/>
      <c r="VJ105" s="15"/>
      <c r="VK105" s="15"/>
      <c r="VL105" s="15"/>
      <c r="VM105" s="15"/>
      <c r="VN105" s="15"/>
      <c r="VO105" s="15"/>
      <c r="VP105" s="15"/>
      <c r="VQ105" s="15"/>
      <c r="VR105" s="15"/>
      <c r="VS105" s="15"/>
      <c r="VT105" s="15"/>
      <c r="VU105" s="15"/>
      <c r="VV105" s="15"/>
      <c r="VW105" s="15"/>
      <c r="VX105" s="15"/>
      <c r="VY105" s="15"/>
      <c r="VZ105" s="15"/>
      <c r="WA105" s="15"/>
      <c r="WB105" s="15"/>
      <c r="WC105" s="15"/>
      <c r="WD105" s="15"/>
      <c r="WE105" s="15"/>
      <c r="WF105" s="15"/>
      <c r="WG105" s="15"/>
      <c r="WH105" s="15"/>
      <c r="WI105" s="15"/>
      <c r="WJ105" s="15"/>
      <c r="WK105" s="15"/>
      <c r="WL105" s="15"/>
      <c r="WM105" s="15"/>
      <c r="WN105" s="15"/>
      <c r="WO105" s="15"/>
      <c r="WP105" s="15"/>
      <c r="WQ105" s="15"/>
      <c r="WR105" s="15"/>
      <c r="WS105" s="15"/>
      <c r="WT105" s="15"/>
      <c r="WU105" s="15"/>
      <c r="WV105" s="15"/>
      <c r="WW105" s="15"/>
      <c r="WX105" s="15"/>
      <c r="WY105" s="15"/>
      <c r="WZ105" s="15"/>
      <c r="XA105" s="15"/>
      <c r="XB105" s="15"/>
      <c r="XC105" s="15"/>
      <c r="XD105" s="15"/>
      <c r="XE105" s="15"/>
      <c r="XF105" s="15"/>
      <c r="XG105" s="15"/>
      <c r="XH105" s="15"/>
      <c r="XI105" s="15"/>
      <c r="XJ105" s="15"/>
      <c r="XK105" s="15"/>
      <c r="XL105" s="15"/>
      <c r="XM105" s="15"/>
      <c r="XN105" s="15"/>
      <c r="XO105" s="15"/>
      <c r="XP105" s="15"/>
      <c r="XQ105" s="15"/>
      <c r="XR105" s="15"/>
      <c r="XS105" s="15"/>
      <c r="XT105" s="15"/>
      <c r="XU105" s="15"/>
      <c r="XV105" s="15"/>
      <c r="XW105" s="15"/>
      <c r="XX105" s="15"/>
      <c r="XY105" s="15"/>
      <c r="XZ105" s="15"/>
      <c r="YA105" s="15"/>
      <c r="YB105" s="15"/>
      <c r="YC105" s="15"/>
      <c r="YD105" s="15"/>
      <c r="YE105" s="15"/>
      <c r="YF105" s="15"/>
      <c r="YG105" s="15"/>
      <c r="YH105" s="15"/>
      <c r="YI105" s="15"/>
      <c r="YJ105" s="15"/>
      <c r="YK105" s="15"/>
      <c r="YL105" s="15"/>
      <c r="YM105" s="15"/>
      <c r="YN105" s="15"/>
      <c r="YO105" s="15"/>
      <c r="YP105" s="15"/>
      <c r="YQ105" s="15"/>
      <c r="YR105" s="15"/>
      <c r="YS105" s="15"/>
      <c r="YT105" s="15"/>
      <c r="YU105" s="15"/>
      <c r="YV105" s="15"/>
      <c r="YW105" s="15"/>
      <c r="YX105" s="15"/>
      <c r="YY105" s="15"/>
      <c r="YZ105" s="15"/>
      <c r="ZA105" s="15"/>
      <c r="ZB105" s="15"/>
      <c r="ZC105" s="15"/>
      <c r="ZD105" s="15"/>
      <c r="ZE105" s="15"/>
      <c r="ZF105" s="15"/>
      <c r="ZG105" s="15"/>
      <c r="ZH105" s="15"/>
      <c r="ZI105" s="15"/>
      <c r="ZJ105" s="15"/>
      <c r="ZK105" s="15"/>
      <c r="ZL105" s="15"/>
      <c r="ZM105" s="15"/>
      <c r="ZN105" s="15"/>
      <c r="ZO105" s="15"/>
      <c r="ZP105" s="15"/>
      <c r="ZQ105" s="15"/>
      <c r="ZR105" s="15"/>
      <c r="ZS105" s="15"/>
      <c r="ZT105" s="15"/>
      <c r="ZU105" s="15"/>
      <c r="ZV105" s="15"/>
      <c r="ZW105" s="15"/>
      <c r="ZX105" s="15"/>
      <c r="ZY105" s="15"/>
      <c r="ZZ105" s="15"/>
      <c r="AAA105" s="15"/>
      <c r="AAB105" s="15"/>
      <c r="AAC105" s="15"/>
      <c r="AAD105" s="15"/>
      <c r="AAE105" s="15"/>
      <c r="AAF105" s="15"/>
      <c r="AAG105" s="15"/>
      <c r="AAH105" s="15"/>
      <c r="AAI105" s="15"/>
      <c r="AAJ105" s="15"/>
      <c r="AAK105" s="15"/>
      <c r="AAL105" s="15"/>
      <c r="AAM105" s="15"/>
      <c r="AAN105" s="15"/>
      <c r="AAO105" s="15"/>
      <c r="AAP105" s="15"/>
      <c r="AAQ105" s="15"/>
      <c r="AAR105" s="15"/>
      <c r="AAS105" s="15"/>
      <c r="AAT105" s="15"/>
      <c r="AAU105" s="15"/>
      <c r="AAV105" s="15"/>
      <c r="AAW105" s="15"/>
      <c r="AAX105" s="15"/>
      <c r="AAY105" s="15"/>
      <c r="AAZ105" s="15"/>
      <c r="ABA105" s="15"/>
      <c r="ABB105" s="15"/>
      <c r="ABC105" s="15"/>
      <c r="ABD105" s="15"/>
      <c r="ABE105" s="15"/>
      <c r="ABF105" s="15"/>
      <c r="ABG105" s="15"/>
      <c r="ABH105" s="15"/>
      <c r="ABI105" s="15"/>
      <c r="ABJ105" s="15"/>
      <c r="ABK105" s="15"/>
      <c r="ABL105" s="15"/>
      <c r="ABM105" s="15"/>
      <c r="ABN105" s="15"/>
      <c r="ABO105" s="15"/>
      <c r="ABP105" s="15"/>
      <c r="ABQ105" s="15"/>
      <c r="ABR105" s="15"/>
      <c r="ABS105" s="15"/>
      <c r="ABT105" s="15"/>
      <c r="ABU105" s="15"/>
      <c r="ABV105" s="15"/>
      <c r="ABW105" s="15"/>
      <c r="ABX105" s="15"/>
      <c r="ABY105" s="15"/>
      <c r="ABZ105" s="15"/>
      <c r="ACA105" s="15"/>
      <c r="ACB105" s="15"/>
      <c r="ACC105" s="15"/>
      <c r="ACD105" s="15"/>
      <c r="ACE105" s="15"/>
      <c r="ACF105" s="15"/>
      <c r="ACG105" s="15"/>
      <c r="ACH105" s="15"/>
      <c r="ACI105" s="15"/>
      <c r="ACJ105" s="15"/>
      <c r="ACK105" s="15"/>
      <c r="ACL105" s="15"/>
      <c r="ACM105" s="15"/>
      <c r="ACN105" s="15"/>
      <c r="ACO105" s="15"/>
      <c r="ACP105" s="15"/>
    </row>
    <row r="106" spans="1:770" x14ac:dyDescent="0.2">
      <c r="A106" s="21" t="s">
        <v>1704</v>
      </c>
      <c r="B106" s="21" t="str">
        <f>LEFT(A106,3)</f>
        <v>384</v>
      </c>
      <c r="C106" s="22"/>
      <c r="D106" s="22"/>
      <c r="E106" s="42">
        <v>27676.22</v>
      </c>
      <c r="F106" s="42">
        <v>0</v>
      </c>
      <c r="G106" s="42">
        <v>27676.22</v>
      </c>
      <c r="H106" s="42">
        <v>96275.640000000014</v>
      </c>
      <c r="I106" s="42">
        <v>123952</v>
      </c>
      <c r="J106" s="42"/>
      <c r="K106" s="42"/>
      <c r="L106" s="42">
        <v>3422</v>
      </c>
      <c r="M106" s="182"/>
    </row>
    <row r="107" spans="1:770" s="22" customFormat="1" x14ac:dyDescent="0.2">
      <c r="A107" s="14" t="s">
        <v>1696</v>
      </c>
      <c r="B107" s="14"/>
      <c r="C107" s="15" t="s">
        <v>981</v>
      </c>
      <c r="D107" s="15" t="s">
        <v>982</v>
      </c>
      <c r="E107" s="37">
        <v>8081.1</v>
      </c>
      <c r="F107" s="37">
        <v>0</v>
      </c>
      <c r="G107" s="37">
        <v>8081.1</v>
      </c>
      <c r="H107" s="37">
        <v>75552.02</v>
      </c>
      <c r="I107" s="37">
        <v>83633</v>
      </c>
      <c r="J107" s="178" t="s">
        <v>531</v>
      </c>
      <c r="K107" s="23">
        <v>2.9100000000000001E-2</v>
      </c>
      <c r="L107" s="20">
        <v>2434</v>
      </c>
      <c r="M107" s="181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  <c r="BB107" s="15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5"/>
      <c r="BP107" s="15"/>
      <c r="BQ107" s="15"/>
      <c r="BR107" s="15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/>
      <c r="CJ107" s="15"/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/>
      <c r="DD107" s="15"/>
      <c r="DE107" s="15"/>
      <c r="DF107" s="15"/>
      <c r="DG107" s="15"/>
      <c r="DH107" s="15"/>
      <c r="DI107" s="15"/>
      <c r="DJ107" s="15"/>
      <c r="DK107" s="15"/>
      <c r="DL107" s="15"/>
      <c r="DM107" s="15"/>
      <c r="DN107" s="15"/>
      <c r="DO107" s="15"/>
      <c r="DP107" s="15"/>
      <c r="DQ107" s="15"/>
      <c r="DR107" s="15"/>
      <c r="DS107" s="15"/>
      <c r="DT107" s="15"/>
      <c r="DU107" s="15"/>
      <c r="DV107" s="15"/>
      <c r="DW107" s="15"/>
      <c r="DX107" s="15"/>
      <c r="DY107" s="15"/>
      <c r="DZ107" s="15"/>
      <c r="EA107" s="15"/>
      <c r="EB107" s="15"/>
      <c r="EC107" s="15"/>
      <c r="ED107" s="15"/>
      <c r="EE107" s="15"/>
      <c r="EF107" s="15"/>
      <c r="EG107" s="15"/>
      <c r="EH107" s="15"/>
      <c r="EI107" s="15"/>
      <c r="EJ107" s="15"/>
      <c r="EK107" s="15"/>
      <c r="EL107" s="15"/>
      <c r="EM107" s="15"/>
      <c r="EN107" s="15"/>
      <c r="EO107" s="15"/>
      <c r="EP107" s="15"/>
      <c r="EQ107" s="15"/>
      <c r="ER107" s="15"/>
      <c r="ES107" s="15"/>
      <c r="ET107" s="15"/>
      <c r="EU107" s="15"/>
      <c r="EV107" s="15"/>
      <c r="EW107" s="15"/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/>
      <c r="GJ107" s="15"/>
      <c r="GK107" s="15"/>
      <c r="GL107" s="15"/>
      <c r="GM107" s="15"/>
      <c r="GN107" s="15"/>
      <c r="GO107" s="15"/>
      <c r="GP107" s="15"/>
      <c r="GQ107" s="15"/>
      <c r="GR107" s="15"/>
      <c r="GS107" s="15"/>
      <c r="GT107" s="15"/>
      <c r="GU107" s="15"/>
      <c r="GV107" s="15"/>
      <c r="GW107" s="15"/>
      <c r="GX107" s="15"/>
      <c r="GY107" s="15"/>
      <c r="GZ107" s="15"/>
      <c r="HA107" s="15"/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  <c r="HM107" s="15"/>
      <c r="HN107" s="15"/>
      <c r="HO107" s="15"/>
      <c r="HP107" s="15"/>
      <c r="HQ107" s="15"/>
      <c r="HR107" s="15"/>
      <c r="HS107" s="15"/>
      <c r="HT107" s="15"/>
      <c r="HU107" s="15"/>
      <c r="HV107" s="15"/>
      <c r="HW107" s="15"/>
      <c r="HX107" s="15"/>
      <c r="HY107" s="15"/>
      <c r="HZ107" s="15"/>
      <c r="IA107" s="15"/>
      <c r="IB107" s="15"/>
      <c r="IC107" s="15"/>
      <c r="ID107" s="15"/>
      <c r="IE107" s="15"/>
      <c r="IF107" s="15"/>
      <c r="IG107" s="15"/>
      <c r="IH107" s="15"/>
      <c r="II107" s="15"/>
      <c r="IJ107" s="15"/>
      <c r="IK107" s="15"/>
      <c r="IL107" s="15"/>
      <c r="IM107" s="15"/>
      <c r="IN107" s="15"/>
      <c r="IO107" s="15"/>
      <c r="IP107" s="15"/>
      <c r="IQ107" s="15"/>
      <c r="IR107" s="15"/>
      <c r="IS107" s="15"/>
      <c r="IT107" s="15"/>
      <c r="IU107" s="15"/>
      <c r="IV107" s="15"/>
      <c r="IW107" s="15"/>
      <c r="IX107" s="15"/>
      <c r="IY107" s="15"/>
      <c r="IZ107" s="15"/>
      <c r="JA107" s="15"/>
      <c r="JB107" s="15"/>
      <c r="JC107" s="15"/>
      <c r="JD107" s="15"/>
      <c r="JE107" s="15"/>
      <c r="JF107" s="15"/>
      <c r="JG107" s="15"/>
      <c r="JH107" s="15"/>
      <c r="JI107" s="15"/>
      <c r="JJ107" s="15"/>
      <c r="JK107" s="15"/>
      <c r="JL107" s="15"/>
      <c r="JM107" s="15"/>
      <c r="JN107" s="15"/>
      <c r="JO107" s="15"/>
      <c r="JP107" s="15"/>
      <c r="JQ107" s="15"/>
      <c r="JR107" s="15"/>
      <c r="JS107" s="15"/>
      <c r="JT107" s="15"/>
      <c r="JU107" s="15"/>
      <c r="JV107" s="15"/>
      <c r="JW107" s="15"/>
      <c r="JX107" s="15"/>
      <c r="JY107" s="15"/>
      <c r="JZ107" s="15"/>
      <c r="KA107" s="15"/>
      <c r="KB107" s="15"/>
      <c r="KC107" s="15"/>
      <c r="KD107" s="15"/>
      <c r="KE107" s="15"/>
      <c r="KF107" s="15"/>
      <c r="KG107" s="15"/>
      <c r="KH107" s="15"/>
      <c r="KI107" s="15"/>
      <c r="KJ107" s="15"/>
      <c r="KK107" s="15"/>
      <c r="KL107" s="15"/>
      <c r="KM107" s="15"/>
      <c r="KN107" s="15"/>
      <c r="KO107" s="15"/>
      <c r="KP107" s="15"/>
      <c r="KQ107" s="15"/>
      <c r="KR107" s="15"/>
      <c r="KS107" s="15"/>
      <c r="KT107" s="15"/>
      <c r="KU107" s="15"/>
      <c r="KV107" s="15"/>
      <c r="KW107" s="15"/>
      <c r="KX107" s="15"/>
      <c r="KY107" s="15"/>
      <c r="KZ107" s="15"/>
      <c r="LA107" s="15"/>
      <c r="LB107" s="15"/>
      <c r="LC107" s="15"/>
      <c r="LD107" s="15"/>
      <c r="LE107" s="15"/>
      <c r="LF107" s="15"/>
      <c r="LG107" s="15"/>
      <c r="LH107" s="15"/>
      <c r="LI107" s="15"/>
      <c r="LJ107" s="15"/>
      <c r="LK107" s="15"/>
      <c r="LL107" s="15"/>
      <c r="LM107" s="15"/>
      <c r="LN107" s="15"/>
      <c r="LO107" s="15"/>
      <c r="LP107" s="15"/>
      <c r="LQ107" s="15"/>
      <c r="LR107" s="15"/>
      <c r="LS107" s="15"/>
      <c r="LT107" s="15"/>
      <c r="LU107" s="15"/>
      <c r="LV107" s="15"/>
      <c r="LW107" s="15"/>
      <c r="LX107" s="15"/>
      <c r="LY107" s="15"/>
      <c r="LZ107" s="15"/>
      <c r="MA107" s="15"/>
      <c r="MB107" s="15"/>
      <c r="MC107" s="15"/>
      <c r="MD107" s="15"/>
      <c r="ME107" s="15"/>
      <c r="MF107" s="15"/>
      <c r="MG107" s="15"/>
      <c r="MH107" s="15"/>
      <c r="MI107" s="15"/>
      <c r="MJ107" s="15"/>
      <c r="MK107" s="15"/>
      <c r="ML107" s="15"/>
      <c r="MM107" s="15"/>
      <c r="MN107" s="15"/>
      <c r="MO107" s="15"/>
      <c r="MP107" s="15"/>
      <c r="MQ107" s="15"/>
      <c r="MR107" s="15"/>
      <c r="MS107" s="15"/>
      <c r="MT107" s="15"/>
      <c r="MU107" s="15"/>
      <c r="MV107" s="15"/>
      <c r="MW107" s="15"/>
      <c r="MX107" s="15"/>
      <c r="MY107" s="15"/>
      <c r="MZ107" s="15"/>
      <c r="NA107" s="15"/>
      <c r="NB107" s="15"/>
      <c r="NC107" s="15"/>
      <c r="ND107" s="15"/>
      <c r="NE107" s="15"/>
      <c r="NF107" s="15"/>
      <c r="NG107" s="15"/>
      <c r="NH107" s="15"/>
      <c r="NI107" s="15"/>
      <c r="NJ107" s="15"/>
      <c r="NK107" s="15"/>
      <c r="NL107" s="15"/>
      <c r="NM107" s="15"/>
      <c r="NN107" s="15"/>
      <c r="NO107" s="15"/>
      <c r="NP107" s="15"/>
      <c r="NQ107" s="15"/>
      <c r="NR107" s="15"/>
      <c r="NS107" s="15"/>
      <c r="NT107" s="15"/>
      <c r="NU107" s="15"/>
      <c r="NV107" s="15"/>
      <c r="NW107" s="15"/>
      <c r="NX107" s="15"/>
      <c r="NY107" s="15"/>
      <c r="NZ107" s="15"/>
      <c r="OA107" s="15"/>
      <c r="OB107" s="15"/>
      <c r="OC107" s="15"/>
      <c r="OD107" s="15"/>
      <c r="OE107" s="15"/>
      <c r="OF107" s="15"/>
      <c r="OG107" s="15"/>
      <c r="OH107" s="15"/>
      <c r="OI107" s="15"/>
      <c r="OJ107" s="15"/>
      <c r="OK107" s="15"/>
      <c r="OL107" s="15"/>
      <c r="OM107" s="15"/>
      <c r="ON107" s="15"/>
      <c r="OO107" s="15"/>
      <c r="OP107" s="15"/>
      <c r="OQ107" s="15"/>
      <c r="OR107" s="15"/>
      <c r="OS107" s="15"/>
      <c r="OT107" s="15"/>
      <c r="OU107" s="15"/>
      <c r="OV107" s="15"/>
      <c r="OW107" s="15"/>
      <c r="OX107" s="15"/>
      <c r="OY107" s="15"/>
      <c r="OZ107" s="15"/>
      <c r="PA107" s="15"/>
      <c r="PB107" s="15"/>
      <c r="PC107" s="15"/>
      <c r="PD107" s="15"/>
      <c r="PE107" s="15"/>
      <c r="PF107" s="15"/>
      <c r="PG107" s="15"/>
      <c r="PH107" s="15"/>
      <c r="PI107" s="15"/>
      <c r="PJ107" s="15"/>
      <c r="PK107" s="15"/>
      <c r="PL107" s="15"/>
      <c r="PM107" s="15"/>
      <c r="PN107" s="15"/>
      <c r="PO107" s="15"/>
      <c r="PP107" s="15"/>
      <c r="PQ107" s="15"/>
      <c r="PR107" s="15"/>
      <c r="PS107" s="15"/>
      <c r="PT107" s="15"/>
      <c r="PU107" s="15"/>
      <c r="PV107" s="15"/>
      <c r="PW107" s="15"/>
      <c r="PX107" s="15"/>
      <c r="PY107" s="15"/>
      <c r="PZ107" s="15"/>
      <c r="QA107" s="15"/>
      <c r="QB107" s="15"/>
      <c r="QC107" s="15"/>
      <c r="QD107" s="15"/>
      <c r="QE107" s="15"/>
      <c r="QF107" s="15"/>
      <c r="QG107" s="15"/>
      <c r="QH107" s="15"/>
      <c r="QI107" s="15"/>
      <c r="QJ107" s="15"/>
      <c r="QK107" s="15"/>
      <c r="QL107" s="15"/>
      <c r="QM107" s="15"/>
      <c r="QN107" s="15"/>
      <c r="QO107" s="15"/>
      <c r="QP107" s="15"/>
      <c r="QQ107" s="15"/>
      <c r="QR107" s="15"/>
      <c r="QS107" s="15"/>
      <c r="QT107" s="15"/>
      <c r="QU107" s="15"/>
      <c r="QV107" s="15"/>
      <c r="QW107" s="15"/>
      <c r="QX107" s="15"/>
      <c r="QY107" s="15"/>
      <c r="QZ107" s="15"/>
      <c r="RA107" s="15"/>
      <c r="RB107" s="15"/>
      <c r="RC107" s="15"/>
      <c r="RD107" s="15"/>
      <c r="RE107" s="15"/>
      <c r="RF107" s="15"/>
      <c r="RG107" s="15"/>
      <c r="RH107" s="15"/>
      <c r="RI107" s="15"/>
      <c r="RJ107" s="15"/>
      <c r="RK107" s="15"/>
      <c r="RL107" s="15"/>
      <c r="RM107" s="15"/>
      <c r="RN107" s="15"/>
      <c r="RO107" s="15"/>
      <c r="RP107" s="15"/>
      <c r="RQ107" s="15"/>
      <c r="RR107" s="15"/>
      <c r="RS107" s="15"/>
      <c r="RT107" s="15"/>
      <c r="RU107" s="15"/>
      <c r="RV107" s="15"/>
      <c r="RW107" s="15"/>
      <c r="RX107" s="15"/>
      <c r="RY107" s="15"/>
      <c r="RZ107" s="15"/>
      <c r="SA107" s="15"/>
      <c r="SB107" s="15"/>
      <c r="SC107" s="15"/>
      <c r="SD107" s="15"/>
      <c r="SE107" s="15"/>
      <c r="SF107" s="15"/>
      <c r="SG107" s="15"/>
      <c r="SH107" s="15"/>
      <c r="SI107" s="15"/>
      <c r="SJ107" s="15"/>
      <c r="SK107" s="15"/>
      <c r="SL107" s="15"/>
      <c r="SM107" s="15"/>
      <c r="SN107" s="15"/>
      <c r="SO107" s="15"/>
      <c r="SP107" s="15"/>
      <c r="SQ107" s="15"/>
      <c r="SR107" s="15"/>
      <c r="SS107" s="15"/>
      <c r="ST107" s="15"/>
      <c r="SU107" s="15"/>
      <c r="SV107" s="15"/>
      <c r="SW107" s="15"/>
      <c r="SX107" s="15"/>
      <c r="SY107" s="15"/>
      <c r="SZ107" s="15"/>
      <c r="TA107" s="15"/>
      <c r="TB107" s="15"/>
      <c r="TC107" s="15"/>
      <c r="TD107" s="15"/>
      <c r="TE107" s="15"/>
      <c r="TF107" s="15"/>
      <c r="TG107" s="15"/>
      <c r="TH107" s="15"/>
      <c r="TI107" s="15"/>
      <c r="TJ107" s="15"/>
      <c r="TK107" s="15"/>
      <c r="TL107" s="15"/>
      <c r="TM107" s="15"/>
      <c r="TN107" s="15"/>
      <c r="TO107" s="15"/>
      <c r="TP107" s="15"/>
      <c r="TQ107" s="15"/>
      <c r="TR107" s="15"/>
      <c r="TS107" s="15"/>
      <c r="TT107" s="15"/>
      <c r="TU107" s="15"/>
      <c r="TV107" s="15"/>
      <c r="TW107" s="15"/>
      <c r="TX107" s="15"/>
      <c r="TY107" s="15"/>
      <c r="TZ107" s="15"/>
      <c r="UA107" s="15"/>
      <c r="UB107" s="15"/>
      <c r="UC107" s="15"/>
      <c r="UD107" s="15"/>
      <c r="UE107" s="15"/>
      <c r="UF107" s="15"/>
      <c r="UG107" s="15"/>
      <c r="UH107" s="15"/>
      <c r="UI107" s="15"/>
      <c r="UJ107" s="15"/>
      <c r="UK107" s="15"/>
      <c r="UL107" s="15"/>
      <c r="UM107" s="15"/>
      <c r="UN107" s="15"/>
      <c r="UO107" s="15"/>
      <c r="UP107" s="15"/>
      <c r="UQ107" s="15"/>
      <c r="UR107" s="15"/>
      <c r="US107" s="15"/>
      <c r="UT107" s="15"/>
      <c r="UU107" s="15"/>
      <c r="UV107" s="15"/>
      <c r="UW107" s="15"/>
      <c r="UX107" s="15"/>
      <c r="UY107" s="15"/>
      <c r="UZ107" s="15"/>
      <c r="VA107" s="15"/>
      <c r="VB107" s="15"/>
      <c r="VC107" s="15"/>
      <c r="VD107" s="15"/>
      <c r="VE107" s="15"/>
      <c r="VF107" s="15"/>
      <c r="VG107" s="15"/>
      <c r="VH107" s="15"/>
      <c r="VI107" s="15"/>
      <c r="VJ107" s="15"/>
      <c r="VK107" s="15"/>
      <c r="VL107" s="15"/>
      <c r="VM107" s="15"/>
      <c r="VN107" s="15"/>
      <c r="VO107" s="15"/>
      <c r="VP107" s="15"/>
      <c r="VQ107" s="15"/>
      <c r="VR107" s="15"/>
      <c r="VS107" s="15"/>
      <c r="VT107" s="15"/>
      <c r="VU107" s="15"/>
      <c r="VV107" s="15"/>
      <c r="VW107" s="15"/>
      <c r="VX107" s="15"/>
      <c r="VY107" s="15"/>
      <c r="VZ107" s="15"/>
      <c r="WA107" s="15"/>
      <c r="WB107" s="15"/>
      <c r="WC107" s="15"/>
      <c r="WD107" s="15"/>
      <c r="WE107" s="15"/>
      <c r="WF107" s="15"/>
      <c r="WG107" s="15"/>
      <c r="WH107" s="15"/>
      <c r="WI107" s="15"/>
      <c r="WJ107" s="15"/>
      <c r="WK107" s="15"/>
      <c r="WL107" s="15"/>
      <c r="WM107" s="15"/>
      <c r="WN107" s="15"/>
      <c r="WO107" s="15"/>
      <c r="WP107" s="15"/>
      <c r="WQ107" s="15"/>
      <c r="WR107" s="15"/>
      <c r="WS107" s="15"/>
      <c r="WT107" s="15"/>
      <c r="WU107" s="15"/>
      <c r="WV107" s="15"/>
      <c r="WW107" s="15"/>
      <c r="WX107" s="15"/>
      <c r="WY107" s="15"/>
      <c r="WZ107" s="15"/>
      <c r="XA107" s="15"/>
      <c r="XB107" s="15"/>
      <c r="XC107" s="15"/>
      <c r="XD107" s="15"/>
      <c r="XE107" s="15"/>
      <c r="XF107" s="15"/>
      <c r="XG107" s="15"/>
      <c r="XH107" s="15"/>
      <c r="XI107" s="15"/>
      <c r="XJ107" s="15"/>
      <c r="XK107" s="15"/>
      <c r="XL107" s="15"/>
      <c r="XM107" s="15"/>
      <c r="XN107" s="15"/>
      <c r="XO107" s="15"/>
      <c r="XP107" s="15"/>
      <c r="XQ107" s="15"/>
      <c r="XR107" s="15"/>
      <c r="XS107" s="15"/>
      <c r="XT107" s="15"/>
      <c r="XU107" s="15"/>
      <c r="XV107" s="15"/>
      <c r="XW107" s="15"/>
      <c r="XX107" s="15"/>
      <c r="XY107" s="15"/>
      <c r="XZ107" s="15"/>
      <c r="YA107" s="15"/>
      <c r="YB107" s="15"/>
      <c r="YC107" s="15"/>
      <c r="YD107" s="15"/>
      <c r="YE107" s="15"/>
      <c r="YF107" s="15"/>
      <c r="YG107" s="15"/>
      <c r="YH107" s="15"/>
      <c r="YI107" s="15"/>
      <c r="YJ107" s="15"/>
      <c r="YK107" s="15"/>
      <c r="YL107" s="15"/>
      <c r="YM107" s="15"/>
      <c r="YN107" s="15"/>
      <c r="YO107" s="15"/>
      <c r="YP107" s="15"/>
      <c r="YQ107" s="15"/>
      <c r="YR107" s="15"/>
      <c r="YS107" s="15"/>
      <c r="YT107" s="15"/>
      <c r="YU107" s="15"/>
      <c r="YV107" s="15"/>
      <c r="YW107" s="15"/>
      <c r="YX107" s="15"/>
      <c r="YY107" s="15"/>
      <c r="YZ107" s="15"/>
      <c r="ZA107" s="15"/>
      <c r="ZB107" s="15"/>
      <c r="ZC107" s="15"/>
      <c r="ZD107" s="15"/>
      <c r="ZE107" s="15"/>
      <c r="ZF107" s="15"/>
      <c r="ZG107" s="15"/>
      <c r="ZH107" s="15"/>
      <c r="ZI107" s="15"/>
      <c r="ZJ107" s="15"/>
      <c r="ZK107" s="15"/>
      <c r="ZL107" s="15"/>
      <c r="ZM107" s="15"/>
      <c r="ZN107" s="15"/>
      <c r="ZO107" s="15"/>
      <c r="ZP107" s="15"/>
      <c r="ZQ107" s="15"/>
      <c r="ZR107" s="15"/>
      <c r="ZS107" s="15"/>
      <c r="ZT107" s="15"/>
      <c r="ZU107" s="15"/>
      <c r="ZV107" s="15"/>
      <c r="ZW107" s="15"/>
      <c r="ZX107" s="15"/>
      <c r="ZY107" s="15"/>
      <c r="ZZ107" s="15"/>
      <c r="AAA107" s="15"/>
      <c r="AAB107" s="15"/>
      <c r="AAC107" s="15"/>
      <c r="AAD107" s="15"/>
      <c r="AAE107" s="15"/>
      <c r="AAF107" s="15"/>
      <c r="AAG107" s="15"/>
      <c r="AAH107" s="15"/>
      <c r="AAI107" s="15"/>
      <c r="AAJ107" s="15"/>
      <c r="AAK107" s="15"/>
      <c r="AAL107" s="15"/>
      <c r="AAM107" s="15"/>
      <c r="AAN107" s="15"/>
      <c r="AAO107" s="15"/>
      <c r="AAP107" s="15"/>
      <c r="AAQ107" s="15"/>
      <c r="AAR107" s="15"/>
      <c r="AAS107" s="15"/>
      <c r="AAT107" s="15"/>
      <c r="AAU107" s="15"/>
      <c r="AAV107" s="15"/>
      <c r="AAW107" s="15"/>
      <c r="AAX107" s="15"/>
      <c r="AAY107" s="15"/>
      <c r="AAZ107" s="15"/>
      <c r="ABA107" s="15"/>
      <c r="ABB107" s="15"/>
      <c r="ABC107" s="15"/>
      <c r="ABD107" s="15"/>
      <c r="ABE107" s="15"/>
      <c r="ABF107" s="15"/>
      <c r="ABG107" s="15"/>
      <c r="ABH107" s="15"/>
      <c r="ABI107" s="15"/>
      <c r="ABJ107" s="15"/>
      <c r="ABK107" s="15"/>
      <c r="ABL107" s="15"/>
      <c r="ABM107" s="15"/>
      <c r="ABN107" s="15"/>
      <c r="ABO107" s="15"/>
      <c r="ABP107" s="15"/>
      <c r="ABQ107" s="15"/>
      <c r="ABR107" s="15"/>
      <c r="ABS107" s="15"/>
      <c r="ABT107" s="15"/>
      <c r="ABU107" s="15"/>
      <c r="ABV107" s="15"/>
      <c r="ABW107" s="15"/>
      <c r="ABX107" s="15"/>
      <c r="ABY107" s="15"/>
      <c r="ABZ107" s="15"/>
      <c r="ACA107" s="15"/>
      <c r="ACB107" s="15"/>
      <c r="ACC107" s="15"/>
      <c r="ACD107" s="15"/>
      <c r="ACE107" s="15"/>
      <c r="ACF107" s="15"/>
      <c r="ACG107" s="15"/>
      <c r="ACH107" s="15"/>
      <c r="ACI107" s="15"/>
      <c r="ACJ107" s="15"/>
      <c r="ACK107" s="15"/>
      <c r="ACL107" s="15"/>
      <c r="ACM107" s="15"/>
      <c r="ACN107" s="15"/>
      <c r="ACO107" s="15"/>
      <c r="ACP107" s="15"/>
    </row>
    <row r="108" spans="1:770" x14ac:dyDescent="0.2">
      <c r="C108" s="15" t="s">
        <v>1083</v>
      </c>
      <c r="D108" s="15" t="s">
        <v>1084</v>
      </c>
      <c r="E108" s="37">
        <v>3196.79</v>
      </c>
      <c r="F108" s="37">
        <v>0</v>
      </c>
      <c r="G108" s="37">
        <v>3196.79</v>
      </c>
      <c r="H108" s="37">
        <v>32373.469999999994</v>
      </c>
      <c r="I108" s="37">
        <v>35570</v>
      </c>
      <c r="J108" s="178" t="s">
        <v>531</v>
      </c>
      <c r="K108" s="23">
        <v>2.9100000000000001E-2</v>
      </c>
      <c r="L108" s="20">
        <v>1035</v>
      </c>
    </row>
    <row r="109" spans="1:770" x14ac:dyDescent="0.2">
      <c r="C109" s="15" t="s">
        <v>881</v>
      </c>
      <c r="D109" s="15" t="s">
        <v>882</v>
      </c>
      <c r="E109" s="37">
        <v>689.97</v>
      </c>
      <c r="F109" s="37">
        <v>0</v>
      </c>
      <c r="G109" s="37">
        <v>689.97</v>
      </c>
      <c r="H109" s="37">
        <v>17717.48211367894</v>
      </c>
      <c r="I109" s="37">
        <v>18407</v>
      </c>
      <c r="J109" s="178" t="s">
        <v>531</v>
      </c>
      <c r="K109" s="23">
        <v>2.9100000000000001E-2</v>
      </c>
      <c r="L109" s="20">
        <v>536</v>
      </c>
    </row>
    <row r="110" spans="1:770" x14ac:dyDescent="0.2">
      <c r="C110" s="15" t="s">
        <v>1155</v>
      </c>
      <c r="D110" s="15" t="s">
        <v>1156</v>
      </c>
      <c r="E110" s="37">
        <v>468.41999999999996</v>
      </c>
      <c r="F110" s="37">
        <v>0</v>
      </c>
      <c r="G110" s="37">
        <v>468.41999999999996</v>
      </c>
      <c r="H110" s="37">
        <v>0</v>
      </c>
      <c r="I110" s="37">
        <v>468</v>
      </c>
      <c r="J110" s="178" t="s">
        <v>531</v>
      </c>
      <c r="K110" s="23">
        <v>2.9100000000000001E-2</v>
      </c>
      <c r="L110" s="20">
        <v>14</v>
      </c>
    </row>
    <row r="111" spans="1:770" x14ac:dyDescent="0.2">
      <c r="C111" s="15" t="s">
        <v>1225</v>
      </c>
      <c r="D111" s="15" t="s">
        <v>1226</v>
      </c>
      <c r="E111" s="37">
        <v>0</v>
      </c>
      <c r="F111" s="37">
        <v>0</v>
      </c>
      <c r="G111" s="37">
        <v>0</v>
      </c>
      <c r="H111" s="37">
        <v>3646.5399999999991</v>
      </c>
      <c r="I111" s="37">
        <v>3647</v>
      </c>
      <c r="J111" s="178" t="s">
        <v>531</v>
      </c>
      <c r="K111" s="23">
        <v>2.9100000000000001E-2</v>
      </c>
      <c r="L111" s="20">
        <v>106</v>
      </c>
    </row>
    <row r="112" spans="1:770" x14ac:dyDescent="0.2">
      <c r="C112" s="15" t="s">
        <v>798</v>
      </c>
      <c r="D112" s="15" t="s">
        <v>799</v>
      </c>
      <c r="E112" s="37">
        <v>0</v>
      </c>
      <c r="F112" s="37">
        <v>0</v>
      </c>
      <c r="G112" s="37">
        <v>0</v>
      </c>
      <c r="H112" s="37">
        <v>60711.960000000006</v>
      </c>
      <c r="I112" s="37">
        <v>60712</v>
      </c>
      <c r="J112" s="178" t="s">
        <v>531</v>
      </c>
      <c r="K112" s="23">
        <v>2.9100000000000001E-2</v>
      </c>
      <c r="L112" s="20">
        <v>1767</v>
      </c>
    </row>
    <row r="113" spans="1:770" x14ac:dyDescent="0.2">
      <c r="A113" s="21" t="s">
        <v>1703</v>
      </c>
      <c r="B113" s="21" t="str">
        <f>LEFT(A113,3)</f>
        <v>385</v>
      </c>
      <c r="C113" s="22"/>
      <c r="D113" s="22"/>
      <c r="E113" s="42">
        <v>12436.279999999999</v>
      </c>
      <c r="F113" s="42">
        <v>0</v>
      </c>
      <c r="G113" s="42">
        <v>12436.279999999999</v>
      </c>
      <c r="H113" s="42">
        <v>190001.47211367893</v>
      </c>
      <c r="I113" s="42">
        <v>202437</v>
      </c>
      <c r="J113" s="42"/>
      <c r="K113" s="42"/>
      <c r="L113" s="42">
        <v>5892</v>
      </c>
      <c r="M113" s="182"/>
    </row>
    <row r="114" spans="1:770" x14ac:dyDescent="0.2">
      <c r="A114" s="14" t="s">
        <v>2012</v>
      </c>
      <c r="C114" s="15" t="s">
        <v>883</v>
      </c>
      <c r="D114" s="15" t="s">
        <v>884</v>
      </c>
      <c r="E114" s="37">
        <v>-39.890000000000043</v>
      </c>
      <c r="F114" s="37">
        <v>0</v>
      </c>
      <c r="G114" s="37">
        <v>-39.890000000000043</v>
      </c>
      <c r="H114" s="37">
        <v>122555.73</v>
      </c>
      <c r="I114" s="37">
        <v>122516</v>
      </c>
      <c r="J114" s="178" t="s">
        <v>534</v>
      </c>
      <c r="K114" s="23">
        <v>3.0200000000000001E-2</v>
      </c>
      <c r="L114" s="20">
        <v>3700</v>
      </c>
    </row>
    <row r="115" spans="1:770" x14ac:dyDescent="0.2">
      <c r="C115" s="15" t="s">
        <v>801</v>
      </c>
      <c r="D115" s="15" t="s">
        <v>802</v>
      </c>
      <c r="E115" s="37">
        <v>0</v>
      </c>
      <c r="F115" s="37">
        <v>0</v>
      </c>
      <c r="G115" s="37">
        <v>0</v>
      </c>
      <c r="H115" s="37">
        <v>9731.7199999999993</v>
      </c>
      <c r="I115" s="37">
        <v>9732</v>
      </c>
      <c r="J115" s="178" t="s">
        <v>534</v>
      </c>
      <c r="K115" s="23">
        <v>3.0200000000000001E-2</v>
      </c>
      <c r="L115" s="20">
        <v>294</v>
      </c>
    </row>
    <row r="116" spans="1:770" x14ac:dyDescent="0.2">
      <c r="C116" s="15" t="s">
        <v>1085</v>
      </c>
      <c r="D116" s="15" t="s">
        <v>1086</v>
      </c>
      <c r="E116" s="37">
        <v>0</v>
      </c>
      <c r="F116" s="37">
        <v>0</v>
      </c>
      <c r="G116" s="37">
        <v>0</v>
      </c>
      <c r="H116" s="37">
        <v>9513.7200000000012</v>
      </c>
      <c r="I116" s="37">
        <v>9514</v>
      </c>
      <c r="J116" s="178" t="s">
        <v>534</v>
      </c>
      <c r="K116" s="23">
        <v>3.0200000000000001E-2</v>
      </c>
      <c r="L116" s="20">
        <v>287</v>
      </c>
    </row>
    <row r="117" spans="1:770" x14ac:dyDescent="0.2">
      <c r="C117" s="15" t="s">
        <v>985</v>
      </c>
      <c r="D117" s="15" t="s">
        <v>986</v>
      </c>
      <c r="E117" s="37">
        <v>0</v>
      </c>
      <c r="F117" s="37">
        <v>0</v>
      </c>
      <c r="G117" s="37">
        <v>0</v>
      </c>
      <c r="H117" s="37">
        <v>62330.8</v>
      </c>
      <c r="I117" s="37">
        <v>62331</v>
      </c>
      <c r="J117" s="178" t="s">
        <v>534</v>
      </c>
      <c r="K117" s="23">
        <v>3.0200000000000001E-2</v>
      </c>
      <c r="L117" s="20">
        <v>1882</v>
      </c>
    </row>
    <row r="118" spans="1:770" x14ac:dyDescent="0.2">
      <c r="C118" s="15" t="s">
        <v>1157</v>
      </c>
      <c r="D118" s="15" t="s">
        <v>1158</v>
      </c>
      <c r="E118" s="37">
        <v>0</v>
      </c>
      <c r="F118" s="37">
        <v>0</v>
      </c>
      <c r="G118" s="37">
        <v>0</v>
      </c>
      <c r="H118" s="37">
        <v>26521.730000000003</v>
      </c>
      <c r="I118" s="37">
        <v>26522</v>
      </c>
      <c r="J118" s="178" t="s">
        <v>534</v>
      </c>
      <c r="K118" s="23">
        <v>3.0200000000000001E-2</v>
      </c>
      <c r="L118" s="20">
        <v>801</v>
      </c>
    </row>
    <row r="119" spans="1:770" x14ac:dyDescent="0.2">
      <c r="C119" s="15" t="s">
        <v>1227</v>
      </c>
      <c r="D119" s="15" t="s">
        <v>1228</v>
      </c>
      <c r="E119" s="37">
        <v>0</v>
      </c>
      <c r="F119" s="37">
        <v>0</v>
      </c>
      <c r="G119" s="37">
        <v>0</v>
      </c>
      <c r="H119" s="37">
        <v>95781.419999999984</v>
      </c>
      <c r="I119" s="37">
        <v>95781</v>
      </c>
      <c r="J119" s="178" t="s">
        <v>534</v>
      </c>
      <c r="K119" s="23">
        <v>3.0200000000000001E-2</v>
      </c>
      <c r="L119" s="20">
        <v>2893</v>
      </c>
    </row>
    <row r="120" spans="1:770" x14ac:dyDescent="0.2">
      <c r="A120" s="21" t="s">
        <v>2012</v>
      </c>
      <c r="B120" s="21" t="str">
        <f>LEFT(A120,3)</f>
        <v>387</v>
      </c>
      <c r="C120" s="22"/>
      <c r="D120" s="22"/>
      <c r="E120" s="42">
        <v>-39.890000000000043</v>
      </c>
      <c r="F120" s="42">
        <v>0</v>
      </c>
      <c r="G120" s="42">
        <v>-39.890000000000043</v>
      </c>
      <c r="H120" s="42">
        <v>326435.12</v>
      </c>
      <c r="I120" s="42">
        <v>326396</v>
      </c>
      <c r="J120" s="42"/>
      <c r="K120" s="42"/>
      <c r="L120" s="42">
        <v>9857</v>
      </c>
      <c r="M120" s="182"/>
    </row>
    <row r="121" spans="1:770" s="22" customFormat="1" x14ac:dyDescent="0.2">
      <c r="A121" s="14" t="s">
        <v>1697</v>
      </c>
      <c r="B121" s="14"/>
      <c r="C121" s="15" t="s">
        <v>1023</v>
      </c>
      <c r="D121" s="15" t="s">
        <v>1024</v>
      </c>
      <c r="E121" s="37">
        <v>142351.71000000124</v>
      </c>
      <c r="F121" s="37">
        <v>0</v>
      </c>
      <c r="G121" s="37">
        <v>142351.71000000124</v>
      </c>
      <c r="H121" s="37">
        <v>161400.8576255599</v>
      </c>
      <c r="I121" s="37">
        <v>303753</v>
      </c>
      <c r="J121" s="175" t="s">
        <v>2017</v>
      </c>
      <c r="K121" s="23">
        <v>3.4000000000000002E-2</v>
      </c>
      <c r="L121" s="20">
        <v>10328</v>
      </c>
      <c r="M121" s="181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DR121" s="15"/>
      <c r="DS121" s="15"/>
      <c r="DT121" s="15"/>
      <c r="DU121" s="15"/>
      <c r="DV121" s="15"/>
      <c r="DW121" s="15"/>
      <c r="DX121" s="15"/>
      <c r="DY121" s="15"/>
      <c r="DZ121" s="15"/>
      <c r="EA121" s="15"/>
      <c r="EB121" s="15"/>
      <c r="EC121" s="15"/>
      <c r="ED121" s="15"/>
      <c r="EE121" s="15"/>
      <c r="EF121" s="15"/>
      <c r="EG121" s="15"/>
      <c r="EH121" s="15"/>
      <c r="EI121" s="15"/>
      <c r="EJ121" s="15"/>
      <c r="EK121" s="15"/>
      <c r="EL121" s="15"/>
      <c r="EM121" s="15"/>
      <c r="EN121" s="15"/>
      <c r="EO121" s="15"/>
      <c r="EP121" s="15"/>
      <c r="EQ121" s="15"/>
      <c r="ER121" s="15"/>
      <c r="ES121" s="15"/>
      <c r="ET121" s="15"/>
      <c r="EU121" s="15"/>
      <c r="EV121" s="15"/>
      <c r="EW121" s="15"/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/>
      <c r="GJ121" s="15"/>
      <c r="GK121" s="15"/>
      <c r="GL121" s="15"/>
      <c r="GM121" s="15"/>
      <c r="GN121" s="15"/>
      <c r="GO121" s="15"/>
      <c r="GP121" s="15"/>
      <c r="GQ121" s="15"/>
      <c r="GR121" s="15"/>
      <c r="GS121" s="15"/>
      <c r="GT121" s="15"/>
      <c r="GU121" s="15"/>
      <c r="GV121" s="15"/>
      <c r="GW121" s="15"/>
      <c r="GX121" s="15"/>
      <c r="GY121" s="15"/>
      <c r="GZ121" s="15"/>
      <c r="HA121" s="15"/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  <c r="HM121" s="15"/>
      <c r="HN121" s="15"/>
      <c r="HO121" s="15"/>
      <c r="HP121" s="15"/>
      <c r="HQ121" s="15"/>
      <c r="HR121" s="15"/>
      <c r="HS121" s="15"/>
      <c r="HT121" s="15"/>
      <c r="HU121" s="15"/>
      <c r="HV121" s="15"/>
      <c r="HW121" s="15"/>
      <c r="HX121" s="15"/>
      <c r="HY121" s="15"/>
      <c r="HZ121" s="15"/>
      <c r="IA121" s="15"/>
      <c r="IB121" s="15"/>
      <c r="IC121" s="15"/>
      <c r="ID121" s="15"/>
      <c r="IE121" s="15"/>
      <c r="IF121" s="15"/>
      <c r="IG121" s="15"/>
      <c r="IH121" s="15"/>
      <c r="II121" s="15"/>
      <c r="IJ121" s="15"/>
      <c r="IK121" s="15"/>
      <c r="IL121" s="15"/>
      <c r="IM121" s="15"/>
      <c r="IN121" s="15"/>
      <c r="IO121" s="15"/>
      <c r="IP121" s="15"/>
      <c r="IQ121" s="15"/>
      <c r="IR121" s="15"/>
      <c r="IS121" s="15"/>
      <c r="IT121" s="15"/>
      <c r="IU121" s="15"/>
      <c r="IV121" s="15"/>
      <c r="IW121" s="15"/>
      <c r="IX121" s="15"/>
      <c r="IY121" s="15"/>
      <c r="IZ121" s="15"/>
      <c r="JA121" s="15"/>
      <c r="JB121" s="15"/>
      <c r="JC121" s="15"/>
      <c r="JD121" s="15"/>
      <c r="JE121" s="15"/>
      <c r="JF121" s="15"/>
      <c r="JG121" s="15"/>
      <c r="JH121" s="15"/>
      <c r="JI121" s="15"/>
      <c r="JJ121" s="15"/>
      <c r="JK121" s="15"/>
      <c r="JL121" s="15"/>
      <c r="JM121" s="15"/>
      <c r="JN121" s="15"/>
      <c r="JO121" s="15"/>
      <c r="JP121" s="15"/>
      <c r="JQ121" s="15"/>
      <c r="JR121" s="15"/>
      <c r="JS121" s="15"/>
      <c r="JT121" s="15"/>
      <c r="JU121" s="15"/>
      <c r="JV121" s="15"/>
      <c r="JW121" s="15"/>
      <c r="JX121" s="15"/>
      <c r="JY121" s="15"/>
      <c r="JZ121" s="15"/>
      <c r="KA121" s="15"/>
      <c r="KB121" s="15"/>
      <c r="KC121" s="15"/>
      <c r="KD121" s="15"/>
      <c r="KE121" s="15"/>
      <c r="KF121" s="15"/>
      <c r="KG121" s="15"/>
      <c r="KH121" s="15"/>
      <c r="KI121" s="15"/>
      <c r="KJ121" s="15"/>
      <c r="KK121" s="15"/>
      <c r="KL121" s="15"/>
      <c r="KM121" s="15"/>
      <c r="KN121" s="15"/>
      <c r="KO121" s="15"/>
      <c r="KP121" s="15"/>
      <c r="KQ121" s="15"/>
      <c r="KR121" s="15"/>
      <c r="KS121" s="15"/>
      <c r="KT121" s="15"/>
      <c r="KU121" s="15"/>
      <c r="KV121" s="15"/>
      <c r="KW121" s="15"/>
      <c r="KX121" s="15"/>
      <c r="KY121" s="15"/>
      <c r="KZ121" s="15"/>
      <c r="LA121" s="15"/>
      <c r="LB121" s="15"/>
      <c r="LC121" s="15"/>
      <c r="LD121" s="15"/>
      <c r="LE121" s="15"/>
      <c r="LF121" s="15"/>
      <c r="LG121" s="15"/>
      <c r="LH121" s="15"/>
      <c r="LI121" s="15"/>
      <c r="LJ121" s="15"/>
      <c r="LK121" s="15"/>
      <c r="LL121" s="15"/>
      <c r="LM121" s="15"/>
      <c r="LN121" s="15"/>
      <c r="LO121" s="15"/>
      <c r="LP121" s="15"/>
      <c r="LQ121" s="15"/>
      <c r="LR121" s="15"/>
      <c r="LS121" s="15"/>
      <c r="LT121" s="15"/>
      <c r="LU121" s="15"/>
      <c r="LV121" s="15"/>
      <c r="LW121" s="15"/>
      <c r="LX121" s="15"/>
      <c r="LY121" s="15"/>
      <c r="LZ121" s="15"/>
      <c r="MA121" s="15"/>
      <c r="MB121" s="15"/>
      <c r="MC121" s="15"/>
      <c r="MD121" s="15"/>
      <c r="ME121" s="15"/>
      <c r="MF121" s="15"/>
      <c r="MG121" s="15"/>
      <c r="MH121" s="15"/>
      <c r="MI121" s="15"/>
      <c r="MJ121" s="15"/>
      <c r="MK121" s="15"/>
      <c r="ML121" s="15"/>
      <c r="MM121" s="15"/>
      <c r="MN121" s="15"/>
      <c r="MO121" s="15"/>
      <c r="MP121" s="15"/>
      <c r="MQ121" s="15"/>
      <c r="MR121" s="15"/>
      <c r="MS121" s="15"/>
      <c r="MT121" s="15"/>
      <c r="MU121" s="15"/>
      <c r="MV121" s="15"/>
      <c r="MW121" s="15"/>
      <c r="MX121" s="15"/>
      <c r="MY121" s="15"/>
      <c r="MZ121" s="15"/>
      <c r="NA121" s="15"/>
      <c r="NB121" s="15"/>
      <c r="NC121" s="15"/>
      <c r="ND121" s="15"/>
      <c r="NE121" s="15"/>
      <c r="NF121" s="15"/>
      <c r="NG121" s="15"/>
      <c r="NH121" s="15"/>
      <c r="NI121" s="15"/>
      <c r="NJ121" s="15"/>
      <c r="NK121" s="15"/>
      <c r="NL121" s="15"/>
      <c r="NM121" s="15"/>
      <c r="NN121" s="15"/>
      <c r="NO121" s="15"/>
      <c r="NP121" s="15"/>
      <c r="NQ121" s="15"/>
      <c r="NR121" s="15"/>
      <c r="NS121" s="15"/>
      <c r="NT121" s="15"/>
      <c r="NU121" s="15"/>
      <c r="NV121" s="15"/>
      <c r="NW121" s="15"/>
      <c r="NX121" s="15"/>
      <c r="NY121" s="15"/>
      <c r="NZ121" s="15"/>
      <c r="OA121" s="15"/>
      <c r="OB121" s="15"/>
      <c r="OC121" s="15"/>
      <c r="OD121" s="15"/>
      <c r="OE121" s="15"/>
      <c r="OF121" s="15"/>
      <c r="OG121" s="15"/>
      <c r="OH121" s="15"/>
      <c r="OI121" s="15"/>
      <c r="OJ121" s="15"/>
      <c r="OK121" s="15"/>
      <c r="OL121" s="15"/>
      <c r="OM121" s="15"/>
      <c r="ON121" s="15"/>
      <c r="OO121" s="15"/>
      <c r="OP121" s="15"/>
      <c r="OQ121" s="15"/>
      <c r="OR121" s="15"/>
      <c r="OS121" s="15"/>
      <c r="OT121" s="15"/>
      <c r="OU121" s="15"/>
      <c r="OV121" s="15"/>
      <c r="OW121" s="15"/>
      <c r="OX121" s="15"/>
      <c r="OY121" s="15"/>
      <c r="OZ121" s="15"/>
      <c r="PA121" s="15"/>
      <c r="PB121" s="15"/>
      <c r="PC121" s="15"/>
      <c r="PD121" s="15"/>
      <c r="PE121" s="15"/>
      <c r="PF121" s="15"/>
      <c r="PG121" s="15"/>
      <c r="PH121" s="15"/>
      <c r="PI121" s="15"/>
      <c r="PJ121" s="15"/>
      <c r="PK121" s="15"/>
      <c r="PL121" s="15"/>
      <c r="PM121" s="15"/>
      <c r="PN121" s="15"/>
      <c r="PO121" s="15"/>
      <c r="PP121" s="15"/>
      <c r="PQ121" s="15"/>
      <c r="PR121" s="15"/>
      <c r="PS121" s="15"/>
      <c r="PT121" s="15"/>
      <c r="PU121" s="15"/>
      <c r="PV121" s="15"/>
      <c r="PW121" s="15"/>
      <c r="PX121" s="15"/>
      <c r="PY121" s="15"/>
      <c r="PZ121" s="15"/>
      <c r="QA121" s="15"/>
      <c r="QB121" s="15"/>
      <c r="QC121" s="15"/>
      <c r="QD121" s="15"/>
      <c r="QE121" s="15"/>
      <c r="QF121" s="15"/>
      <c r="QG121" s="15"/>
      <c r="QH121" s="15"/>
      <c r="QI121" s="15"/>
      <c r="QJ121" s="15"/>
      <c r="QK121" s="15"/>
      <c r="QL121" s="15"/>
      <c r="QM121" s="15"/>
      <c r="QN121" s="15"/>
      <c r="QO121" s="15"/>
      <c r="QP121" s="15"/>
      <c r="QQ121" s="15"/>
      <c r="QR121" s="15"/>
      <c r="QS121" s="15"/>
      <c r="QT121" s="15"/>
      <c r="QU121" s="15"/>
      <c r="QV121" s="15"/>
      <c r="QW121" s="15"/>
      <c r="QX121" s="15"/>
      <c r="QY121" s="15"/>
      <c r="QZ121" s="15"/>
      <c r="RA121" s="15"/>
      <c r="RB121" s="15"/>
      <c r="RC121" s="15"/>
      <c r="RD121" s="15"/>
      <c r="RE121" s="15"/>
      <c r="RF121" s="15"/>
      <c r="RG121" s="15"/>
      <c r="RH121" s="15"/>
      <c r="RI121" s="15"/>
      <c r="RJ121" s="15"/>
      <c r="RK121" s="15"/>
      <c r="RL121" s="15"/>
      <c r="RM121" s="15"/>
      <c r="RN121" s="15"/>
      <c r="RO121" s="15"/>
      <c r="RP121" s="15"/>
      <c r="RQ121" s="15"/>
      <c r="RR121" s="15"/>
      <c r="RS121" s="15"/>
      <c r="RT121" s="15"/>
      <c r="RU121" s="15"/>
      <c r="RV121" s="15"/>
      <c r="RW121" s="15"/>
      <c r="RX121" s="15"/>
      <c r="RY121" s="15"/>
      <c r="RZ121" s="15"/>
      <c r="SA121" s="15"/>
      <c r="SB121" s="15"/>
      <c r="SC121" s="15"/>
      <c r="SD121" s="15"/>
      <c r="SE121" s="15"/>
      <c r="SF121" s="15"/>
      <c r="SG121" s="15"/>
      <c r="SH121" s="15"/>
      <c r="SI121" s="15"/>
      <c r="SJ121" s="15"/>
      <c r="SK121" s="15"/>
      <c r="SL121" s="15"/>
      <c r="SM121" s="15"/>
      <c r="SN121" s="15"/>
      <c r="SO121" s="15"/>
      <c r="SP121" s="15"/>
      <c r="SQ121" s="15"/>
      <c r="SR121" s="15"/>
      <c r="SS121" s="15"/>
      <c r="ST121" s="15"/>
      <c r="SU121" s="15"/>
      <c r="SV121" s="15"/>
      <c r="SW121" s="15"/>
      <c r="SX121" s="15"/>
      <c r="SY121" s="15"/>
      <c r="SZ121" s="15"/>
      <c r="TA121" s="15"/>
      <c r="TB121" s="15"/>
      <c r="TC121" s="15"/>
      <c r="TD121" s="15"/>
      <c r="TE121" s="15"/>
      <c r="TF121" s="15"/>
      <c r="TG121" s="15"/>
      <c r="TH121" s="15"/>
      <c r="TI121" s="15"/>
      <c r="TJ121" s="15"/>
      <c r="TK121" s="15"/>
      <c r="TL121" s="15"/>
      <c r="TM121" s="15"/>
      <c r="TN121" s="15"/>
      <c r="TO121" s="15"/>
      <c r="TP121" s="15"/>
      <c r="TQ121" s="15"/>
      <c r="TR121" s="15"/>
      <c r="TS121" s="15"/>
      <c r="TT121" s="15"/>
      <c r="TU121" s="15"/>
      <c r="TV121" s="15"/>
      <c r="TW121" s="15"/>
      <c r="TX121" s="15"/>
      <c r="TY121" s="15"/>
      <c r="TZ121" s="15"/>
      <c r="UA121" s="15"/>
      <c r="UB121" s="15"/>
      <c r="UC121" s="15"/>
      <c r="UD121" s="15"/>
      <c r="UE121" s="15"/>
      <c r="UF121" s="15"/>
      <c r="UG121" s="15"/>
      <c r="UH121" s="15"/>
      <c r="UI121" s="15"/>
      <c r="UJ121" s="15"/>
      <c r="UK121" s="15"/>
      <c r="UL121" s="15"/>
      <c r="UM121" s="15"/>
      <c r="UN121" s="15"/>
      <c r="UO121" s="15"/>
      <c r="UP121" s="15"/>
      <c r="UQ121" s="15"/>
      <c r="UR121" s="15"/>
      <c r="US121" s="15"/>
      <c r="UT121" s="15"/>
      <c r="UU121" s="15"/>
      <c r="UV121" s="15"/>
      <c r="UW121" s="15"/>
      <c r="UX121" s="15"/>
      <c r="UY121" s="15"/>
      <c r="UZ121" s="15"/>
      <c r="VA121" s="15"/>
      <c r="VB121" s="15"/>
      <c r="VC121" s="15"/>
      <c r="VD121" s="15"/>
      <c r="VE121" s="15"/>
      <c r="VF121" s="15"/>
      <c r="VG121" s="15"/>
      <c r="VH121" s="15"/>
      <c r="VI121" s="15"/>
      <c r="VJ121" s="15"/>
      <c r="VK121" s="15"/>
      <c r="VL121" s="15"/>
      <c r="VM121" s="15"/>
      <c r="VN121" s="15"/>
      <c r="VO121" s="15"/>
      <c r="VP121" s="15"/>
      <c r="VQ121" s="15"/>
      <c r="VR121" s="15"/>
      <c r="VS121" s="15"/>
      <c r="VT121" s="15"/>
      <c r="VU121" s="15"/>
      <c r="VV121" s="15"/>
      <c r="VW121" s="15"/>
      <c r="VX121" s="15"/>
      <c r="VY121" s="15"/>
      <c r="VZ121" s="15"/>
      <c r="WA121" s="15"/>
      <c r="WB121" s="15"/>
      <c r="WC121" s="15"/>
      <c r="WD121" s="15"/>
      <c r="WE121" s="15"/>
      <c r="WF121" s="15"/>
      <c r="WG121" s="15"/>
      <c r="WH121" s="15"/>
      <c r="WI121" s="15"/>
      <c r="WJ121" s="15"/>
      <c r="WK121" s="15"/>
      <c r="WL121" s="15"/>
      <c r="WM121" s="15"/>
      <c r="WN121" s="15"/>
      <c r="WO121" s="15"/>
      <c r="WP121" s="15"/>
      <c r="WQ121" s="15"/>
      <c r="WR121" s="15"/>
      <c r="WS121" s="15"/>
      <c r="WT121" s="15"/>
      <c r="WU121" s="15"/>
      <c r="WV121" s="15"/>
      <c r="WW121" s="15"/>
      <c r="WX121" s="15"/>
      <c r="WY121" s="15"/>
      <c r="WZ121" s="15"/>
      <c r="XA121" s="15"/>
      <c r="XB121" s="15"/>
      <c r="XC121" s="15"/>
      <c r="XD121" s="15"/>
      <c r="XE121" s="15"/>
      <c r="XF121" s="15"/>
      <c r="XG121" s="15"/>
      <c r="XH121" s="15"/>
      <c r="XI121" s="15"/>
      <c r="XJ121" s="15"/>
      <c r="XK121" s="15"/>
      <c r="XL121" s="15"/>
      <c r="XM121" s="15"/>
      <c r="XN121" s="15"/>
      <c r="XO121" s="15"/>
      <c r="XP121" s="15"/>
      <c r="XQ121" s="15"/>
      <c r="XR121" s="15"/>
      <c r="XS121" s="15"/>
      <c r="XT121" s="15"/>
      <c r="XU121" s="15"/>
      <c r="XV121" s="15"/>
      <c r="XW121" s="15"/>
      <c r="XX121" s="15"/>
      <c r="XY121" s="15"/>
      <c r="XZ121" s="15"/>
      <c r="YA121" s="15"/>
      <c r="YB121" s="15"/>
      <c r="YC121" s="15"/>
      <c r="YD121" s="15"/>
      <c r="YE121" s="15"/>
      <c r="YF121" s="15"/>
      <c r="YG121" s="15"/>
      <c r="YH121" s="15"/>
      <c r="YI121" s="15"/>
      <c r="YJ121" s="15"/>
      <c r="YK121" s="15"/>
      <c r="YL121" s="15"/>
      <c r="YM121" s="15"/>
      <c r="YN121" s="15"/>
      <c r="YO121" s="15"/>
      <c r="YP121" s="15"/>
      <c r="YQ121" s="15"/>
      <c r="YR121" s="15"/>
      <c r="YS121" s="15"/>
      <c r="YT121" s="15"/>
      <c r="YU121" s="15"/>
      <c r="YV121" s="15"/>
      <c r="YW121" s="15"/>
      <c r="YX121" s="15"/>
      <c r="YY121" s="15"/>
      <c r="YZ121" s="15"/>
      <c r="ZA121" s="15"/>
      <c r="ZB121" s="15"/>
      <c r="ZC121" s="15"/>
      <c r="ZD121" s="15"/>
      <c r="ZE121" s="15"/>
      <c r="ZF121" s="15"/>
      <c r="ZG121" s="15"/>
      <c r="ZH121" s="15"/>
      <c r="ZI121" s="15"/>
      <c r="ZJ121" s="15"/>
      <c r="ZK121" s="15"/>
      <c r="ZL121" s="15"/>
      <c r="ZM121" s="15"/>
      <c r="ZN121" s="15"/>
      <c r="ZO121" s="15"/>
      <c r="ZP121" s="15"/>
      <c r="ZQ121" s="15"/>
      <c r="ZR121" s="15"/>
      <c r="ZS121" s="15"/>
      <c r="ZT121" s="15"/>
      <c r="ZU121" s="15"/>
      <c r="ZV121" s="15"/>
      <c r="ZW121" s="15"/>
      <c r="ZX121" s="15"/>
      <c r="ZY121" s="15"/>
      <c r="ZZ121" s="15"/>
      <c r="AAA121" s="15"/>
      <c r="AAB121" s="15"/>
      <c r="AAC121" s="15"/>
      <c r="AAD121" s="15"/>
      <c r="AAE121" s="15"/>
      <c r="AAF121" s="15"/>
      <c r="AAG121" s="15"/>
      <c r="AAH121" s="15"/>
      <c r="AAI121" s="15"/>
      <c r="AAJ121" s="15"/>
      <c r="AAK121" s="15"/>
      <c r="AAL121" s="15"/>
      <c r="AAM121" s="15"/>
      <c r="AAN121" s="15"/>
      <c r="AAO121" s="15"/>
      <c r="AAP121" s="15"/>
      <c r="AAQ121" s="15"/>
      <c r="AAR121" s="15"/>
      <c r="AAS121" s="15"/>
      <c r="AAT121" s="15"/>
      <c r="AAU121" s="15"/>
      <c r="AAV121" s="15"/>
      <c r="AAW121" s="15"/>
      <c r="AAX121" s="15"/>
      <c r="AAY121" s="15"/>
      <c r="AAZ121" s="15"/>
      <c r="ABA121" s="15"/>
      <c r="ABB121" s="15"/>
      <c r="ABC121" s="15"/>
      <c r="ABD121" s="15"/>
      <c r="ABE121" s="15"/>
      <c r="ABF121" s="15"/>
      <c r="ABG121" s="15"/>
      <c r="ABH121" s="15"/>
      <c r="ABI121" s="15"/>
      <c r="ABJ121" s="15"/>
      <c r="ABK121" s="15"/>
      <c r="ABL121" s="15"/>
      <c r="ABM121" s="15"/>
      <c r="ABN121" s="15"/>
      <c r="ABO121" s="15"/>
      <c r="ABP121" s="15"/>
      <c r="ABQ121" s="15"/>
      <c r="ABR121" s="15"/>
      <c r="ABS121" s="15"/>
      <c r="ABT121" s="15"/>
      <c r="ABU121" s="15"/>
      <c r="ABV121" s="15"/>
      <c r="ABW121" s="15"/>
      <c r="ABX121" s="15"/>
      <c r="ABY121" s="15"/>
      <c r="ABZ121" s="15"/>
      <c r="ACA121" s="15"/>
      <c r="ACB121" s="15"/>
      <c r="ACC121" s="15"/>
      <c r="ACD121" s="15"/>
      <c r="ACE121" s="15"/>
      <c r="ACF121" s="15"/>
      <c r="ACG121" s="15"/>
      <c r="ACH121" s="15"/>
      <c r="ACI121" s="15"/>
      <c r="ACJ121" s="15"/>
      <c r="ACK121" s="15"/>
      <c r="ACL121" s="15"/>
      <c r="ACM121" s="15"/>
      <c r="ACN121" s="15"/>
      <c r="ACO121" s="15"/>
      <c r="ACP121" s="15"/>
    </row>
    <row r="122" spans="1:770" x14ac:dyDescent="0.2">
      <c r="C122" s="15" t="s">
        <v>1019</v>
      </c>
      <c r="D122" s="15" t="s">
        <v>1020</v>
      </c>
      <c r="E122" s="37">
        <v>0</v>
      </c>
      <c r="F122" s="37">
        <v>0</v>
      </c>
      <c r="G122" s="37">
        <v>0</v>
      </c>
      <c r="H122" s="37">
        <v>8678.25</v>
      </c>
      <c r="I122" s="37">
        <v>8678</v>
      </c>
      <c r="J122" s="175" t="s">
        <v>2017</v>
      </c>
      <c r="K122" s="23">
        <v>3.4000000000000002E-2</v>
      </c>
      <c r="L122" s="20">
        <v>295</v>
      </c>
    </row>
    <row r="123" spans="1:770" x14ac:dyDescent="0.2">
      <c r="C123" s="15" t="s">
        <v>1233</v>
      </c>
      <c r="D123" s="15" t="s">
        <v>1234</v>
      </c>
      <c r="E123" s="37">
        <v>625.62</v>
      </c>
      <c r="F123" s="37">
        <v>625.62</v>
      </c>
      <c r="G123" s="37">
        <v>0</v>
      </c>
      <c r="H123" s="37">
        <v>35000</v>
      </c>
      <c r="I123" s="37">
        <v>35000</v>
      </c>
      <c r="J123" s="175" t="s">
        <v>2017</v>
      </c>
      <c r="K123" s="23">
        <v>3.4000000000000002E-2</v>
      </c>
      <c r="L123" s="20">
        <v>1190</v>
      </c>
    </row>
    <row r="124" spans="1:770" x14ac:dyDescent="0.2">
      <c r="C124" s="15" t="s">
        <v>691</v>
      </c>
      <c r="D124" s="15" t="s">
        <v>692</v>
      </c>
      <c r="E124" s="37">
        <v>18923.310000000001</v>
      </c>
      <c r="F124" s="37">
        <v>0</v>
      </c>
      <c r="G124" s="37">
        <v>18923.310000000001</v>
      </c>
      <c r="H124" s="37">
        <v>0</v>
      </c>
      <c r="I124" s="37">
        <v>18923</v>
      </c>
      <c r="J124" s="175" t="s">
        <v>2017</v>
      </c>
      <c r="K124" s="23">
        <v>3.4000000000000002E-2</v>
      </c>
      <c r="L124" s="20">
        <v>643</v>
      </c>
    </row>
    <row r="125" spans="1:770" x14ac:dyDescent="0.2">
      <c r="A125" s="21" t="s">
        <v>1702</v>
      </c>
      <c r="B125" s="21" t="str">
        <f>LEFT(A125,3)</f>
        <v>390</v>
      </c>
      <c r="C125" s="22"/>
      <c r="D125" s="22"/>
      <c r="E125" s="42">
        <v>161900.64000000124</v>
      </c>
      <c r="F125" s="42">
        <v>625.62</v>
      </c>
      <c r="G125" s="42">
        <v>161275.02000000124</v>
      </c>
      <c r="H125" s="42">
        <v>205079.1076255599</v>
      </c>
      <c r="I125" s="42">
        <v>366354</v>
      </c>
      <c r="J125" s="42"/>
      <c r="K125" s="42"/>
      <c r="L125" s="42">
        <v>12456</v>
      </c>
      <c r="M125" s="42">
        <v>0</v>
      </c>
    </row>
    <row r="126" spans="1:770" x14ac:dyDescent="0.2">
      <c r="A126" s="14" t="s">
        <v>1698</v>
      </c>
      <c r="C126" s="15" t="s">
        <v>1023</v>
      </c>
      <c r="D126" s="15" t="s">
        <v>1024</v>
      </c>
      <c r="E126" s="37">
        <v>8361.8799999999756</v>
      </c>
      <c r="F126" s="37">
        <v>0</v>
      </c>
      <c r="G126" s="43">
        <v>8361.8799999999756</v>
      </c>
      <c r="H126" s="43">
        <v>0</v>
      </c>
      <c r="I126" s="43">
        <v>8362</v>
      </c>
      <c r="J126" s="175" t="s">
        <v>2039</v>
      </c>
      <c r="K126" s="23">
        <v>0.2</v>
      </c>
      <c r="L126" s="20">
        <v>1672</v>
      </c>
      <c r="M126" s="181" t="s">
        <v>2040</v>
      </c>
    </row>
    <row r="127" spans="1:770" s="22" customFormat="1" x14ac:dyDescent="0.2">
      <c r="A127" s="14"/>
      <c r="B127" s="14"/>
      <c r="C127" s="15" t="s">
        <v>698</v>
      </c>
      <c r="D127" s="15" t="s">
        <v>699</v>
      </c>
      <c r="E127" s="37">
        <v>15477.98</v>
      </c>
      <c r="F127" s="37">
        <v>0</v>
      </c>
      <c r="G127" s="43">
        <v>15477.98</v>
      </c>
      <c r="H127" s="37">
        <v>339989.49</v>
      </c>
      <c r="I127" s="43">
        <v>355467</v>
      </c>
      <c r="J127" s="175" t="s">
        <v>2184</v>
      </c>
      <c r="K127" s="23">
        <v>0.2</v>
      </c>
      <c r="L127" s="20">
        <v>71093</v>
      </c>
      <c r="M127" s="181" t="s">
        <v>2038</v>
      </c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/>
      <c r="GJ127" s="15"/>
      <c r="GK127" s="15"/>
      <c r="GL127" s="15"/>
      <c r="GM127" s="15"/>
      <c r="GN127" s="15"/>
      <c r="GO127" s="15"/>
      <c r="GP127" s="15"/>
      <c r="GQ127" s="15"/>
      <c r="GR127" s="15"/>
      <c r="GS127" s="15"/>
      <c r="GT127" s="15"/>
      <c r="GU127" s="15"/>
      <c r="GV127" s="15"/>
      <c r="GW127" s="15"/>
      <c r="GX127" s="15"/>
      <c r="GY127" s="15"/>
      <c r="GZ127" s="15"/>
      <c r="HA127" s="15"/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  <c r="HM127" s="15"/>
      <c r="HN127" s="15"/>
      <c r="HO127" s="15"/>
      <c r="HP127" s="15"/>
      <c r="HQ127" s="15"/>
      <c r="HR127" s="15"/>
      <c r="HS127" s="15"/>
      <c r="HT127" s="15"/>
      <c r="HU127" s="15"/>
      <c r="HV127" s="15"/>
      <c r="HW127" s="15"/>
      <c r="HX127" s="15"/>
      <c r="HY127" s="15"/>
      <c r="HZ127" s="15"/>
      <c r="IA127" s="15"/>
      <c r="IB127" s="15"/>
      <c r="IC127" s="15"/>
      <c r="ID127" s="15"/>
      <c r="IE127" s="15"/>
      <c r="IF127" s="15"/>
      <c r="IG127" s="15"/>
      <c r="IH127" s="15"/>
      <c r="II127" s="15"/>
      <c r="IJ127" s="15"/>
      <c r="IK127" s="15"/>
      <c r="IL127" s="15"/>
      <c r="IM127" s="15"/>
      <c r="IN127" s="15"/>
      <c r="IO127" s="15"/>
      <c r="IP127" s="15"/>
      <c r="IQ127" s="15"/>
      <c r="IR127" s="15"/>
      <c r="IS127" s="15"/>
      <c r="IT127" s="15"/>
      <c r="IU127" s="15"/>
      <c r="IV127" s="15"/>
      <c r="IW127" s="15"/>
      <c r="IX127" s="15"/>
      <c r="IY127" s="15"/>
      <c r="IZ127" s="15"/>
      <c r="JA127" s="15"/>
      <c r="JB127" s="15"/>
      <c r="JC127" s="15"/>
      <c r="JD127" s="15"/>
      <c r="JE127" s="15"/>
      <c r="JF127" s="15"/>
      <c r="JG127" s="15"/>
      <c r="JH127" s="15"/>
      <c r="JI127" s="15"/>
      <c r="JJ127" s="15"/>
      <c r="JK127" s="15"/>
      <c r="JL127" s="15"/>
      <c r="JM127" s="15"/>
      <c r="JN127" s="15"/>
      <c r="JO127" s="15"/>
      <c r="JP127" s="15"/>
      <c r="JQ127" s="15"/>
      <c r="JR127" s="15"/>
      <c r="JS127" s="15"/>
      <c r="JT127" s="15"/>
      <c r="JU127" s="15"/>
      <c r="JV127" s="15"/>
      <c r="JW127" s="15"/>
      <c r="JX127" s="15"/>
      <c r="JY127" s="15"/>
      <c r="JZ127" s="15"/>
      <c r="KA127" s="15"/>
      <c r="KB127" s="15"/>
      <c r="KC127" s="15"/>
      <c r="KD127" s="15"/>
      <c r="KE127" s="15"/>
      <c r="KF127" s="15"/>
      <c r="KG127" s="15"/>
      <c r="KH127" s="15"/>
      <c r="KI127" s="15"/>
      <c r="KJ127" s="15"/>
      <c r="KK127" s="15"/>
      <c r="KL127" s="15"/>
      <c r="KM127" s="15"/>
      <c r="KN127" s="15"/>
      <c r="KO127" s="15"/>
      <c r="KP127" s="15"/>
      <c r="KQ127" s="15"/>
      <c r="KR127" s="15"/>
      <c r="KS127" s="15"/>
      <c r="KT127" s="15"/>
      <c r="KU127" s="15"/>
      <c r="KV127" s="15"/>
      <c r="KW127" s="15"/>
      <c r="KX127" s="15"/>
      <c r="KY127" s="15"/>
      <c r="KZ127" s="15"/>
      <c r="LA127" s="15"/>
      <c r="LB127" s="15"/>
      <c r="LC127" s="15"/>
      <c r="LD127" s="15"/>
      <c r="LE127" s="15"/>
      <c r="LF127" s="15"/>
      <c r="LG127" s="15"/>
      <c r="LH127" s="15"/>
      <c r="LI127" s="15"/>
      <c r="LJ127" s="15"/>
      <c r="LK127" s="15"/>
      <c r="LL127" s="15"/>
      <c r="LM127" s="15"/>
      <c r="LN127" s="15"/>
      <c r="LO127" s="15"/>
      <c r="LP127" s="15"/>
      <c r="LQ127" s="15"/>
      <c r="LR127" s="15"/>
      <c r="LS127" s="15"/>
      <c r="LT127" s="15"/>
      <c r="LU127" s="15"/>
      <c r="LV127" s="15"/>
      <c r="LW127" s="15"/>
      <c r="LX127" s="15"/>
      <c r="LY127" s="15"/>
      <c r="LZ127" s="15"/>
      <c r="MA127" s="15"/>
      <c r="MB127" s="15"/>
      <c r="MC127" s="15"/>
      <c r="MD127" s="15"/>
      <c r="ME127" s="15"/>
      <c r="MF127" s="15"/>
      <c r="MG127" s="15"/>
      <c r="MH127" s="15"/>
      <c r="MI127" s="15"/>
      <c r="MJ127" s="15"/>
      <c r="MK127" s="15"/>
      <c r="ML127" s="15"/>
      <c r="MM127" s="15"/>
      <c r="MN127" s="15"/>
      <c r="MO127" s="15"/>
      <c r="MP127" s="15"/>
      <c r="MQ127" s="15"/>
      <c r="MR127" s="15"/>
      <c r="MS127" s="15"/>
      <c r="MT127" s="15"/>
      <c r="MU127" s="15"/>
      <c r="MV127" s="15"/>
      <c r="MW127" s="15"/>
      <c r="MX127" s="15"/>
      <c r="MY127" s="15"/>
      <c r="MZ127" s="15"/>
      <c r="NA127" s="15"/>
      <c r="NB127" s="15"/>
      <c r="NC127" s="15"/>
      <c r="ND127" s="15"/>
      <c r="NE127" s="15"/>
      <c r="NF127" s="15"/>
      <c r="NG127" s="15"/>
      <c r="NH127" s="15"/>
      <c r="NI127" s="15"/>
      <c r="NJ127" s="15"/>
      <c r="NK127" s="15"/>
      <c r="NL127" s="15"/>
      <c r="NM127" s="15"/>
      <c r="NN127" s="15"/>
      <c r="NO127" s="15"/>
      <c r="NP127" s="15"/>
      <c r="NQ127" s="15"/>
      <c r="NR127" s="15"/>
      <c r="NS127" s="15"/>
      <c r="NT127" s="15"/>
      <c r="NU127" s="15"/>
      <c r="NV127" s="15"/>
      <c r="NW127" s="15"/>
      <c r="NX127" s="15"/>
      <c r="NY127" s="15"/>
      <c r="NZ127" s="15"/>
      <c r="OA127" s="15"/>
      <c r="OB127" s="15"/>
      <c r="OC127" s="15"/>
      <c r="OD127" s="15"/>
      <c r="OE127" s="15"/>
      <c r="OF127" s="15"/>
      <c r="OG127" s="15"/>
      <c r="OH127" s="15"/>
      <c r="OI127" s="15"/>
      <c r="OJ127" s="15"/>
      <c r="OK127" s="15"/>
      <c r="OL127" s="15"/>
      <c r="OM127" s="15"/>
      <c r="ON127" s="15"/>
      <c r="OO127" s="15"/>
      <c r="OP127" s="15"/>
      <c r="OQ127" s="15"/>
      <c r="OR127" s="15"/>
      <c r="OS127" s="15"/>
      <c r="OT127" s="15"/>
      <c r="OU127" s="15"/>
      <c r="OV127" s="15"/>
      <c r="OW127" s="15"/>
      <c r="OX127" s="15"/>
      <c r="OY127" s="15"/>
      <c r="OZ127" s="15"/>
      <c r="PA127" s="15"/>
      <c r="PB127" s="15"/>
      <c r="PC127" s="15"/>
      <c r="PD127" s="15"/>
      <c r="PE127" s="15"/>
      <c r="PF127" s="15"/>
      <c r="PG127" s="15"/>
      <c r="PH127" s="15"/>
      <c r="PI127" s="15"/>
      <c r="PJ127" s="15"/>
      <c r="PK127" s="15"/>
      <c r="PL127" s="15"/>
      <c r="PM127" s="15"/>
      <c r="PN127" s="15"/>
      <c r="PO127" s="15"/>
      <c r="PP127" s="15"/>
      <c r="PQ127" s="15"/>
      <c r="PR127" s="15"/>
      <c r="PS127" s="15"/>
      <c r="PT127" s="15"/>
      <c r="PU127" s="15"/>
      <c r="PV127" s="15"/>
      <c r="PW127" s="15"/>
      <c r="PX127" s="15"/>
      <c r="PY127" s="15"/>
      <c r="PZ127" s="15"/>
      <c r="QA127" s="15"/>
      <c r="QB127" s="15"/>
      <c r="QC127" s="15"/>
      <c r="QD127" s="15"/>
      <c r="QE127" s="15"/>
      <c r="QF127" s="15"/>
      <c r="QG127" s="15"/>
      <c r="QH127" s="15"/>
      <c r="QI127" s="15"/>
      <c r="QJ127" s="15"/>
      <c r="QK127" s="15"/>
      <c r="QL127" s="15"/>
      <c r="QM127" s="15"/>
      <c r="QN127" s="15"/>
      <c r="QO127" s="15"/>
      <c r="QP127" s="15"/>
      <c r="QQ127" s="15"/>
      <c r="QR127" s="15"/>
      <c r="QS127" s="15"/>
      <c r="QT127" s="15"/>
      <c r="QU127" s="15"/>
      <c r="QV127" s="15"/>
      <c r="QW127" s="15"/>
      <c r="QX127" s="15"/>
      <c r="QY127" s="15"/>
      <c r="QZ127" s="15"/>
      <c r="RA127" s="15"/>
      <c r="RB127" s="15"/>
      <c r="RC127" s="15"/>
      <c r="RD127" s="15"/>
      <c r="RE127" s="15"/>
      <c r="RF127" s="15"/>
      <c r="RG127" s="15"/>
      <c r="RH127" s="15"/>
      <c r="RI127" s="15"/>
      <c r="RJ127" s="15"/>
      <c r="RK127" s="15"/>
      <c r="RL127" s="15"/>
      <c r="RM127" s="15"/>
      <c r="RN127" s="15"/>
      <c r="RO127" s="15"/>
      <c r="RP127" s="15"/>
      <c r="RQ127" s="15"/>
      <c r="RR127" s="15"/>
      <c r="RS127" s="15"/>
      <c r="RT127" s="15"/>
      <c r="RU127" s="15"/>
      <c r="RV127" s="15"/>
      <c r="RW127" s="15"/>
      <c r="RX127" s="15"/>
      <c r="RY127" s="15"/>
      <c r="RZ127" s="15"/>
      <c r="SA127" s="15"/>
      <c r="SB127" s="15"/>
      <c r="SC127" s="15"/>
      <c r="SD127" s="15"/>
      <c r="SE127" s="15"/>
      <c r="SF127" s="15"/>
      <c r="SG127" s="15"/>
      <c r="SH127" s="15"/>
      <c r="SI127" s="15"/>
      <c r="SJ127" s="15"/>
      <c r="SK127" s="15"/>
      <c r="SL127" s="15"/>
      <c r="SM127" s="15"/>
      <c r="SN127" s="15"/>
      <c r="SO127" s="15"/>
      <c r="SP127" s="15"/>
      <c r="SQ127" s="15"/>
      <c r="SR127" s="15"/>
      <c r="SS127" s="15"/>
      <c r="ST127" s="15"/>
      <c r="SU127" s="15"/>
      <c r="SV127" s="15"/>
      <c r="SW127" s="15"/>
      <c r="SX127" s="15"/>
      <c r="SY127" s="15"/>
      <c r="SZ127" s="15"/>
      <c r="TA127" s="15"/>
      <c r="TB127" s="15"/>
      <c r="TC127" s="15"/>
      <c r="TD127" s="15"/>
      <c r="TE127" s="15"/>
      <c r="TF127" s="15"/>
      <c r="TG127" s="15"/>
      <c r="TH127" s="15"/>
      <c r="TI127" s="15"/>
      <c r="TJ127" s="15"/>
      <c r="TK127" s="15"/>
      <c r="TL127" s="15"/>
      <c r="TM127" s="15"/>
      <c r="TN127" s="15"/>
      <c r="TO127" s="15"/>
      <c r="TP127" s="15"/>
      <c r="TQ127" s="15"/>
      <c r="TR127" s="15"/>
      <c r="TS127" s="15"/>
      <c r="TT127" s="15"/>
      <c r="TU127" s="15"/>
      <c r="TV127" s="15"/>
      <c r="TW127" s="15"/>
      <c r="TX127" s="15"/>
      <c r="TY127" s="15"/>
      <c r="TZ127" s="15"/>
      <c r="UA127" s="15"/>
      <c r="UB127" s="15"/>
      <c r="UC127" s="15"/>
      <c r="UD127" s="15"/>
      <c r="UE127" s="15"/>
      <c r="UF127" s="15"/>
      <c r="UG127" s="15"/>
      <c r="UH127" s="15"/>
      <c r="UI127" s="15"/>
      <c r="UJ127" s="15"/>
      <c r="UK127" s="15"/>
      <c r="UL127" s="15"/>
      <c r="UM127" s="15"/>
      <c r="UN127" s="15"/>
      <c r="UO127" s="15"/>
      <c r="UP127" s="15"/>
      <c r="UQ127" s="15"/>
      <c r="UR127" s="15"/>
      <c r="US127" s="15"/>
      <c r="UT127" s="15"/>
      <c r="UU127" s="15"/>
      <c r="UV127" s="15"/>
      <c r="UW127" s="15"/>
      <c r="UX127" s="15"/>
      <c r="UY127" s="15"/>
      <c r="UZ127" s="15"/>
      <c r="VA127" s="15"/>
      <c r="VB127" s="15"/>
      <c r="VC127" s="15"/>
      <c r="VD127" s="15"/>
      <c r="VE127" s="15"/>
      <c r="VF127" s="15"/>
      <c r="VG127" s="15"/>
      <c r="VH127" s="15"/>
      <c r="VI127" s="15"/>
      <c r="VJ127" s="15"/>
      <c r="VK127" s="15"/>
      <c r="VL127" s="15"/>
      <c r="VM127" s="15"/>
      <c r="VN127" s="15"/>
      <c r="VO127" s="15"/>
      <c r="VP127" s="15"/>
      <c r="VQ127" s="15"/>
      <c r="VR127" s="15"/>
      <c r="VS127" s="15"/>
      <c r="VT127" s="15"/>
      <c r="VU127" s="15"/>
      <c r="VV127" s="15"/>
      <c r="VW127" s="15"/>
      <c r="VX127" s="15"/>
      <c r="VY127" s="15"/>
      <c r="VZ127" s="15"/>
      <c r="WA127" s="15"/>
      <c r="WB127" s="15"/>
      <c r="WC127" s="15"/>
      <c r="WD127" s="15"/>
      <c r="WE127" s="15"/>
      <c r="WF127" s="15"/>
      <c r="WG127" s="15"/>
      <c r="WH127" s="15"/>
      <c r="WI127" s="15"/>
      <c r="WJ127" s="15"/>
      <c r="WK127" s="15"/>
      <c r="WL127" s="15"/>
      <c r="WM127" s="15"/>
      <c r="WN127" s="15"/>
      <c r="WO127" s="15"/>
      <c r="WP127" s="15"/>
      <c r="WQ127" s="15"/>
      <c r="WR127" s="15"/>
      <c r="WS127" s="15"/>
      <c r="WT127" s="15"/>
      <c r="WU127" s="15"/>
      <c r="WV127" s="15"/>
      <c r="WW127" s="15"/>
      <c r="WX127" s="15"/>
      <c r="WY127" s="15"/>
      <c r="WZ127" s="15"/>
      <c r="XA127" s="15"/>
      <c r="XB127" s="15"/>
      <c r="XC127" s="15"/>
      <c r="XD127" s="15"/>
      <c r="XE127" s="15"/>
      <c r="XF127" s="15"/>
      <c r="XG127" s="15"/>
      <c r="XH127" s="15"/>
      <c r="XI127" s="15"/>
      <c r="XJ127" s="15"/>
      <c r="XK127" s="15"/>
      <c r="XL127" s="15"/>
      <c r="XM127" s="15"/>
      <c r="XN127" s="15"/>
      <c r="XO127" s="15"/>
      <c r="XP127" s="15"/>
      <c r="XQ127" s="15"/>
      <c r="XR127" s="15"/>
      <c r="XS127" s="15"/>
      <c r="XT127" s="15"/>
      <c r="XU127" s="15"/>
      <c r="XV127" s="15"/>
      <c r="XW127" s="15"/>
      <c r="XX127" s="15"/>
      <c r="XY127" s="15"/>
      <c r="XZ127" s="15"/>
      <c r="YA127" s="15"/>
      <c r="YB127" s="15"/>
      <c r="YC127" s="15"/>
      <c r="YD127" s="15"/>
      <c r="YE127" s="15"/>
      <c r="YF127" s="15"/>
      <c r="YG127" s="15"/>
      <c r="YH127" s="15"/>
      <c r="YI127" s="15"/>
      <c r="YJ127" s="15"/>
      <c r="YK127" s="15"/>
      <c r="YL127" s="15"/>
      <c r="YM127" s="15"/>
      <c r="YN127" s="15"/>
      <c r="YO127" s="15"/>
      <c r="YP127" s="15"/>
      <c r="YQ127" s="15"/>
      <c r="YR127" s="15"/>
      <c r="YS127" s="15"/>
      <c r="YT127" s="15"/>
      <c r="YU127" s="15"/>
      <c r="YV127" s="15"/>
      <c r="YW127" s="15"/>
      <c r="YX127" s="15"/>
      <c r="YY127" s="15"/>
      <c r="YZ127" s="15"/>
      <c r="ZA127" s="15"/>
      <c r="ZB127" s="15"/>
      <c r="ZC127" s="15"/>
      <c r="ZD127" s="15"/>
      <c r="ZE127" s="15"/>
      <c r="ZF127" s="15"/>
      <c r="ZG127" s="15"/>
      <c r="ZH127" s="15"/>
      <c r="ZI127" s="15"/>
      <c r="ZJ127" s="15"/>
      <c r="ZK127" s="15"/>
      <c r="ZL127" s="15"/>
      <c r="ZM127" s="15"/>
      <c r="ZN127" s="15"/>
      <c r="ZO127" s="15"/>
      <c r="ZP127" s="15"/>
      <c r="ZQ127" s="15"/>
      <c r="ZR127" s="15"/>
      <c r="ZS127" s="15"/>
      <c r="ZT127" s="15"/>
      <c r="ZU127" s="15"/>
      <c r="ZV127" s="15"/>
      <c r="ZW127" s="15"/>
      <c r="ZX127" s="15"/>
      <c r="ZY127" s="15"/>
      <c r="ZZ127" s="15"/>
      <c r="AAA127" s="15"/>
      <c r="AAB127" s="15"/>
      <c r="AAC127" s="15"/>
      <c r="AAD127" s="15"/>
      <c r="AAE127" s="15"/>
      <c r="AAF127" s="15"/>
      <c r="AAG127" s="15"/>
      <c r="AAH127" s="15"/>
      <c r="AAI127" s="15"/>
      <c r="AAJ127" s="15"/>
      <c r="AAK127" s="15"/>
      <c r="AAL127" s="15"/>
      <c r="AAM127" s="15"/>
      <c r="AAN127" s="15"/>
      <c r="AAO127" s="15"/>
      <c r="AAP127" s="15"/>
      <c r="AAQ127" s="15"/>
      <c r="AAR127" s="15"/>
      <c r="AAS127" s="15"/>
      <c r="AAT127" s="15"/>
      <c r="AAU127" s="15"/>
      <c r="AAV127" s="15"/>
      <c r="AAW127" s="15"/>
      <c r="AAX127" s="15"/>
      <c r="AAY127" s="15"/>
      <c r="AAZ127" s="15"/>
      <c r="ABA127" s="15"/>
      <c r="ABB127" s="15"/>
      <c r="ABC127" s="15"/>
      <c r="ABD127" s="15"/>
      <c r="ABE127" s="15"/>
      <c r="ABF127" s="15"/>
      <c r="ABG127" s="15"/>
      <c r="ABH127" s="15"/>
      <c r="ABI127" s="15"/>
      <c r="ABJ127" s="15"/>
      <c r="ABK127" s="15"/>
      <c r="ABL127" s="15"/>
      <c r="ABM127" s="15"/>
      <c r="ABN127" s="15"/>
      <c r="ABO127" s="15"/>
      <c r="ABP127" s="15"/>
      <c r="ABQ127" s="15"/>
      <c r="ABR127" s="15"/>
      <c r="ABS127" s="15"/>
      <c r="ABT127" s="15"/>
      <c r="ABU127" s="15"/>
      <c r="ABV127" s="15"/>
      <c r="ABW127" s="15"/>
      <c r="ABX127" s="15"/>
      <c r="ABY127" s="15"/>
      <c r="ABZ127" s="15"/>
      <c r="ACA127" s="15"/>
      <c r="ACB127" s="15"/>
      <c r="ACC127" s="15"/>
      <c r="ACD127" s="15"/>
      <c r="ACE127" s="15"/>
      <c r="ACF127" s="15"/>
      <c r="ACG127" s="15"/>
      <c r="ACH127" s="15"/>
      <c r="ACI127" s="15"/>
      <c r="ACJ127" s="15"/>
      <c r="ACK127" s="15"/>
      <c r="ACL127" s="15"/>
      <c r="ACM127" s="15"/>
      <c r="ACN127" s="15"/>
      <c r="ACO127" s="15"/>
      <c r="ACP127" s="15"/>
    </row>
    <row r="128" spans="1:770" x14ac:dyDescent="0.2">
      <c r="C128" s="15" t="s">
        <v>712</v>
      </c>
      <c r="D128" s="15" t="s">
        <v>713</v>
      </c>
      <c r="E128" s="37">
        <v>0</v>
      </c>
      <c r="F128" s="37">
        <v>0</v>
      </c>
      <c r="G128" s="43">
        <v>0</v>
      </c>
      <c r="H128" s="37">
        <v>619000</v>
      </c>
      <c r="I128" s="43">
        <v>619000</v>
      </c>
      <c r="J128" s="175" t="s">
        <v>2039</v>
      </c>
      <c r="K128" s="23">
        <v>0.2</v>
      </c>
      <c r="L128" s="20">
        <v>123800</v>
      </c>
      <c r="M128" s="181" t="s">
        <v>2038</v>
      </c>
    </row>
    <row r="129" spans="1:770" x14ac:dyDescent="0.2">
      <c r="C129" s="15" t="s">
        <v>714</v>
      </c>
      <c r="D129" s="15" t="s">
        <v>715</v>
      </c>
      <c r="E129" s="37">
        <v>0</v>
      </c>
      <c r="F129" s="37">
        <v>0</v>
      </c>
      <c r="G129" s="43">
        <v>0</v>
      </c>
      <c r="H129" s="37">
        <v>82338.194525800645</v>
      </c>
      <c r="I129" s="43">
        <v>82338</v>
      </c>
      <c r="J129" s="175" t="s">
        <v>2039</v>
      </c>
      <c r="K129" s="23">
        <v>0.2</v>
      </c>
      <c r="L129" s="20">
        <v>16468</v>
      </c>
      <c r="M129" s="181" t="s">
        <v>2038</v>
      </c>
    </row>
    <row r="130" spans="1:770" x14ac:dyDescent="0.2">
      <c r="C130" s="15" t="s">
        <v>1099</v>
      </c>
      <c r="D130" s="15" t="s">
        <v>1100</v>
      </c>
      <c r="E130" s="37">
        <v>3436.04</v>
      </c>
      <c r="F130" s="37">
        <v>0</v>
      </c>
      <c r="G130" s="43">
        <v>3436.04</v>
      </c>
      <c r="H130" s="37">
        <v>1522.5</v>
      </c>
      <c r="I130" s="43">
        <v>4959</v>
      </c>
      <c r="J130" s="175" t="s">
        <v>571</v>
      </c>
      <c r="K130" s="23">
        <v>4.5499999999999999E-2</v>
      </c>
      <c r="L130" s="20">
        <v>226</v>
      </c>
      <c r="M130" s="181" t="s">
        <v>2038</v>
      </c>
    </row>
    <row r="131" spans="1:770" x14ac:dyDescent="0.2">
      <c r="C131" s="15" t="s">
        <v>693</v>
      </c>
      <c r="D131" s="15" t="s">
        <v>694</v>
      </c>
      <c r="E131" s="37">
        <v>1952.77</v>
      </c>
      <c r="F131" s="37">
        <v>0</v>
      </c>
      <c r="G131" s="43">
        <v>1952.77</v>
      </c>
      <c r="H131" s="37">
        <v>0</v>
      </c>
      <c r="I131" s="43">
        <v>1953</v>
      </c>
      <c r="J131" s="175" t="s">
        <v>571</v>
      </c>
      <c r="K131" s="23">
        <v>4.5499999999999999E-2</v>
      </c>
      <c r="L131" s="20">
        <v>89</v>
      </c>
      <c r="M131" s="181" t="s">
        <v>2038</v>
      </c>
    </row>
    <row r="132" spans="1:770" x14ac:dyDescent="0.2">
      <c r="C132" s="15" t="s">
        <v>813</v>
      </c>
      <c r="D132" s="15" t="s">
        <v>814</v>
      </c>
      <c r="E132" s="37">
        <v>2841.13</v>
      </c>
      <c r="F132" s="37">
        <v>0</v>
      </c>
      <c r="G132" s="43">
        <v>2841.13</v>
      </c>
      <c r="H132" s="37">
        <v>104043.76</v>
      </c>
      <c r="I132" s="43">
        <v>106885</v>
      </c>
      <c r="J132" s="175" t="s">
        <v>571</v>
      </c>
      <c r="K132" s="23">
        <v>4.5499999999999999E-2</v>
      </c>
      <c r="L132" s="20">
        <v>4863</v>
      </c>
      <c r="M132" s="181" t="s">
        <v>2038</v>
      </c>
    </row>
    <row r="133" spans="1:770" x14ac:dyDescent="0.2">
      <c r="C133" s="15" t="s">
        <v>1025</v>
      </c>
      <c r="D133" s="15" t="s">
        <v>1026</v>
      </c>
      <c r="E133" s="37">
        <v>0</v>
      </c>
      <c r="F133" s="37">
        <v>0</v>
      </c>
      <c r="G133" s="43">
        <v>0</v>
      </c>
      <c r="H133" s="37">
        <v>6090</v>
      </c>
      <c r="I133" s="43">
        <v>6090</v>
      </c>
      <c r="J133" s="175" t="s">
        <v>571</v>
      </c>
      <c r="K133" s="23">
        <v>4.5499999999999999E-2</v>
      </c>
      <c r="L133" s="20">
        <v>277</v>
      </c>
      <c r="M133" s="181" t="s">
        <v>2038</v>
      </c>
    </row>
    <row r="134" spans="1:770" x14ac:dyDescent="0.2">
      <c r="C134" s="15" t="s">
        <v>1239</v>
      </c>
      <c r="D134" s="15" t="s">
        <v>1240</v>
      </c>
      <c r="E134" s="37">
        <v>0</v>
      </c>
      <c r="F134" s="37">
        <v>0</v>
      </c>
      <c r="G134" s="43">
        <v>0</v>
      </c>
      <c r="H134" s="37">
        <v>2030</v>
      </c>
      <c r="I134" s="43">
        <v>2030</v>
      </c>
      <c r="J134" s="175" t="s">
        <v>571</v>
      </c>
      <c r="K134" s="23">
        <v>4.5499999999999999E-2</v>
      </c>
      <c r="L134" s="20">
        <v>92</v>
      </c>
      <c r="M134" s="181" t="s">
        <v>2038</v>
      </c>
    </row>
    <row r="135" spans="1:770" x14ac:dyDescent="0.2">
      <c r="A135" s="21" t="s">
        <v>1701</v>
      </c>
      <c r="B135" s="21" t="str">
        <f>LEFT(A135,3)</f>
        <v>391</v>
      </c>
      <c r="C135" s="22"/>
      <c r="D135" s="22"/>
      <c r="E135" s="42">
        <v>32069.799999999977</v>
      </c>
      <c r="F135" s="42">
        <v>0</v>
      </c>
      <c r="G135" s="42">
        <v>32069.799999999977</v>
      </c>
      <c r="H135" s="42">
        <v>1155013.9445258006</v>
      </c>
      <c r="I135" s="42">
        <v>1187084</v>
      </c>
      <c r="J135" s="42"/>
      <c r="K135" s="42"/>
      <c r="L135" s="42">
        <v>218580</v>
      </c>
      <c r="M135" s="182"/>
    </row>
    <row r="136" spans="1:770" x14ac:dyDescent="0.2">
      <c r="A136" s="14" t="s">
        <v>1699</v>
      </c>
      <c r="C136" s="15" t="s">
        <v>679</v>
      </c>
      <c r="D136" s="15" t="s">
        <v>680</v>
      </c>
      <c r="E136" s="37">
        <v>328116.37</v>
      </c>
      <c r="F136" s="37">
        <v>275871.63</v>
      </c>
      <c r="G136" s="37">
        <v>52244.739999999991</v>
      </c>
      <c r="H136" s="37">
        <v>2181294.84</v>
      </c>
      <c r="I136" s="37">
        <v>2233540</v>
      </c>
      <c r="J136" s="175" t="s">
        <v>2182</v>
      </c>
      <c r="K136" s="23">
        <v>0.10780000000000001</v>
      </c>
      <c r="L136" s="20">
        <v>240776</v>
      </c>
      <c r="M136" s="181" t="s">
        <v>2183</v>
      </c>
    </row>
    <row r="137" spans="1:770" x14ac:dyDescent="0.2">
      <c r="A137" s="21" t="s">
        <v>1700</v>
      </c>
      <c r="B137" s="21" t="str">
        <f>LEFT(A137,3)</f>
        <v>392</v>
      </c>
      <c r="C137" s="22"/>
      <c r="D137" s="22"/>
      <c r="E137" s="42">
        <v>328116.37</v>
      </c>
      <c r="F137" s="42">
        <v>275871.63</v>
      </c>
      <c r="G137" s="42">
        <v>52244.739999999991</v>
      </c>
      <c r="H137" s="42">
        <v>2181294.84</v>
      </c>
      <c r="I137" s="42">
        <v>2233540</v>
      </c>
      <c r="J137" s="42"/>
      <c r="K137" s="42"/>
      <c r="L137" s="42">
        <v>240776</v>
      </c>
      <c r="M137" s="182"/>
    </row>
    <row r="138" spans="1:770" x14ac:dyDescent="0.2">
      <c r="A138" s="14" t="s">
        <v>2023</v>
      </c>
      <c r="C138" s="15" t="s">
        <v>1113</v>
      </c>
      <c r="D138" s="15" t="s">
        <v>1114</v>
      </c>
      <c r="E138" s="37">
        <v>10364.759999999998</v>
      </c>
      <c r="F138" s="37">
        <v>0</v>
      </c>
      <c r="G138" s="37">
        <v>10364.759999999998</v>
      </c>
      <c r="H138" s="37">
        <v>21020.83</v>
      </c>
      <c r="I138" s="37">
        <v>31386</v>
      </c>
      <c r="J138" s="178" t="s">
        <v>370</v>
      </c>
      <c r="K138" s="23">
        <v>0.04</v>
      </c>
      <c r="L138" s="20">
        <v>1255</v>
      </c>
    </row>
    <row r="139" spans="1:770" s="22" customFormat="1" x14ac:dyDescent="0.2">
      <c r="A139" s="14"/>
      <c r="B139" s="14"/>
      <c r="C139" s="15" t="s">
        <v>929</v>
      </c>
      <c r="D139" s="15" t="s">
        <v>930</v>
      </c>
      <c r="E139" s="37">
        <v>6270.75</v>
      </c>
      <c r="F139" s="37">
        <v>0</v>
      </c>
      <c r="G139" s="43">
        <v>6270.75</v>
      </c>
      <c r="H139" s="37">
        <v>76356</v>
      </c>
      <c r="I139" s="43">
        <v>82627</v>
      </c>
      <c r="J139" s="178" t="s">
        <v>370</v>
      </c>
      <c r="K139" s="23">
        <v>0.04</v>
      </c>
      <c r="L139" s="20">
        <v>3305</v>
      </c>
      <c r="M139" s="181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DR139" s="15"/>
      <c r="DS139" s="15"/>
      <c r="DT139" s="15"/>
      <c r="DU139" s="15"/>
      <c r="DV139" s="15"/>
      <c r="DW139" s="15"/>
      <c r="DX139" s="15"/>
      <c r="DY139" s="15"/>
      <c r="DZ139" s="15"/>
      <c r="EA139" s="15"/>
      <c r="EB139" s="15"/>
      <c r="EC139" s="15"/>
      <c r="ED139" s="15"/>
      <c r="EE139" s="15"/>
      <c r="EF139" s="15"/>
      <c r="EG139" s="15"/>
      <c r="EH139" s="15"/>
      <c r="EI139" s="15"/>
      <c r="EJ139" s="15"/>
      <c r="EK139" s="15"/>
      <c r="EL139" s="15"/>
      <c r="EM139" s="15"/>
      <c r="EN139" s="15"/>
      <c r="EO139" s="15"/>
      <c r="EP139" s="15"/>
      <c r="EQ139" s="15"/>
      <c r="ER139" s="15"/>
      <c r="ES139" s="15"/>
      <c r="ET139" s="15"/>
      <c r="EU139" s="15"/>
      <c r="EV139" s="15"/>
      <c r="EW139" s="15"/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/>
      <c r="GJ139" s="15"/>
      <c r="GK139" s="15"/>
      <c r="GL139" s="15"/>
      <c r="GM139" s="15"/>
      <c r="GN139" s="15"/>
      <c r="GO139" s="15"/>
      <c r="GP139" s="15"/>
      <c r="GQ139" s="15"/>
      <c r="GR139" s="15"/>
      <c r="GS139" s="15"/>
      <c r="GT139" s="15"/>
      <c r="GU139" s="15"/>
      <c r="GV139" s="15"/>
      <c r="GW139" s="15"/>
      <c r="GX139" s="15"/>
      <c r="GY139" s="15"/>
      <c r="GZ139" s="15"/>
      <c r="HA139" s="15"/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  <c r="HM139" s="15"/>
      <c r="HN139" s="15"/>
      <c r="HO139" s="15"/>
      <c r="HP139" s="15"/>
      <c r="HQ139" s="15"/>
      <c r="HR139" s="15"/>
      <c r="HS139" s="15"/>
      <c r="HT139" s="15"/>
      <c r="HU139" s="15"/>
      <c r="HV139" s="15"/>
      <c r="HW139" s="15"/>
      <c r="HX139" s="15"/>
      <c r="HY139" s="15"/>
      <c r="HZ139" s="15"/>
      <c r="IA139" s="15"/>
      <c r="IB139" s="15"/>
      <c r="IC139" s="15"/>
      <c r="ID139" s="15"/>
      <c r="IE139" s="15"/>
      <c r="IF139" s="15"/>
      <c r="IG139" s="15"/>
      <c r="IH139" s="15"/>
      <c r="II139" s="15"/>
      <c r="IJ139" s="15"/>
      <c r="IK139" s="15"/>
      <c r="IL139" s="15"/>
      <c r="IM139" s="15"/>
      <c r="IN139" s="15"/>
      <c r="IO139" s="15"/>
      <c r="IP139" s="15"/>
      <c r="IQ139" s="15"/>
      <c r="IR139" s="15"/>
      <c r="IS139" s="15"/>
      <c r="IT139" s="15"/>
      <c r="IU139" s="15"/>
      <c r="IV139" s="15"/>
      <c r="IW139" s="15"/>
      <c r="IX139" s="15"/>
      <c r="IY139" s="15"/>
      <c r="IZ139" s="15"/>
      <c r="JA139" s="15"/>
      <c r="JB139" s="15"/>
      <c r="JC139" s="15"/>
      <c r="JD139" s="15"/>
      <c r="JE139" s="15"/>
      <c r="JF139" s="15"/>
      <c r="JG139" s="15"/>
      <c r="JH139" s="15"/>
      <c r="JI139" s="15"/>
      <c r="JJ139" s="15"/>
      <c r="JK139" s="15"/>
      <c r="JL139" s="15"/>
      <c r="JM139" s="15"/>
      <c r="JN139" s="15"/>
      <c r="JO139" s="15"/>
      <c r="JP139" s="15"/>
      <c r="JQ139" s="15"/>
      <c r="JR139" s="15"/>
      <c r="JS139" s="15"/>
      <c r="JT139" s="15"/>
      <c r="JU139" s="15"/>
      <c r="JV139" s="15"/>
      <c r="JW139" s="15"/>
      <c r="JX139" s="15"/>
      <c r="JY139" s="15"/>
      <c r="JZ139" s="15"/>
      <c r="KA139" s="15"/>
      <c r="KB139" s="15"/>
      <c r="KC139" s="15"/>
      <c r="KD139" s="15"/>
      <c r="KE139" s="15"/>
      <c r="KF139" s="15"/>
      <c r="KG139" s="15"/>
      <c r="KH139" s="15"/>
      <c r="KI139" s="15"/>
      <c r="KJ139" s="15"/>
      <c r="KK139" s="15"/>
      <c r="KL139" s="15"/>
      <c r="KM139" s="15"/>
      <c r="KN139" s="15"/>
      <c r="KO139" s="15"/>
      <c r="KP139" s="15"/>
      <c r="KQ139" s="15"/>
      <c r="KR139" s="15"/>
      <c r="KS139" s="15"/>
      <c r="KT139" s="15"/>
      <c r="KU139" s="15"/>
      <c r="KV139" s="15"/>
      <c r="KW139" s="15"/>
      <c r="KX139" s="15"/>
      <c r="KY139" s="15"/>
      <c r="KZ139" s="15"/>
      <c r="LA139" s="15"/>
      <c r="LB139" s="15"/>
      <c r="LC139" s="15"/>
      <c r="LD139" s="15"/>
      <c r="LE139" s="15"/>
      <c r="LF139" s="15"/>
      <c r="LG139" s="15"/>
      <c r="LH139" s="15"/>
      <c r="LI139" s="15"/>
      <c r="LJ139" s="15"/>
      <c r="LK139" s="15"/>
      <c r="LL139" s="15"/>
      <c r="LM139" s="15"/>
      <c r="LN139" s="15"/>
      <c r="LO139" s="15"/>
      <c r="LP139" s="15"/>
      <c r="LQ139" s="15"/>
      <c r="LR139" s="15"/>
      <c r="LS139" s="15"/>
      <c r="LT139" s="15"/>
      <c r="LU139" s="15"/>
      <c r="LV139" s="15"/>
      <c r="LW139" s="15"/>
      <c r="LX139" s="15"/>
      <c r="LY139" s="15"/>
      <c r="LZ139" s="15"/>
      <c r="MA139" s="15"/>
      <c r="MB139" s="15"/>
      <c r="MC139" s="15"/>
      <c r="MD139" s="15"/>
      <c r="ME139" s="15"/>
      <c r="MF139" s="15"/>
      <c r="MG139" s="15"/>
      <c r="MH139" s="15"/>
      <c r="MI139" s="15"/>
      <c r="MJ139" s="15"/>
      <c r="MK139" s="15"/>
      <c r="ML139" s="15"/>
      <c r="MM139" s="15"/>
      <c r="MN139" s="15"/>
      <c r="MO139" s="15"/>
      <c r="MP139" s="15"/>
      <c r="MQ139" s="15"/>
      <c r="MR139" s="15"/>
      <c r="MS139" s="15"/>
      <c r="MT139" s="15"/>
      <c r="MU139" s="15"/>
      <c r="MV139" s="15"/>
      <c r="MW139" s="15"/>
      <c r="MX139" s="15"/>
      <c r="MY139" s="15"/>
      <c r="MZ139" s="15"/>
      <c r="NA139" s="15"/>
      <c r="NB139" s="15"/>
      <c r="NC139" s="15"/>
      <c r="ND139" s="15"/>
      <c r="NE139" s="15"/>
      <c r="NF139" s="15"/>
      <c r="NG139" s="15"/>
      <c r="NH139" s="15"/>
      <c r="NI139" s="15"/>
      <c r="NJ139" s="15"/>
      <c r="NK139" s="15"/>
      <c r="NL139" s="15"/>
      <c r="NM139" s="15"/>
      <c r="NN139" s="15"/>
      <c r="NO139" s="15"/>
      <c r="NP139" s="15"/>
      <c r="NQ139" s="15"/>
      <c r="NR139" s="15"/>
      <c r="NS139" s="15"/>
      <c r="NT139" s="15"/>
      <c r="NU139" s="15"/>
      <c r="NV139" s="15"/>
      <c r="NW139" s="15"/>
      <c r="NX139" s="15"/>
      <c r="NY139" s="15"/>
      <c r="NZ139" s="15"/>
      <c r="OA139" s="15"/>
      <c r="OB139" s="15"/>
      <c r="OC139" s="15"/>
      <c r="OD139" s="15"/>
      <c r="OE139" s="15"/>
      <c r="OF139" s="15"/>
      <c r="OG139" s="15"/>
      <c r="OH139" s="15"/>
      <c r="OI139" s="15"/>
      <c r="OJ139" s="15"/>
      <c r="OK139" s="15"/>
      <c r="OL139" s="15"/>
      <c r="OM139" s="15"/>
      <c r="ON139" s="15"/>
      <c r="OO139" s="15"/>
      <c r="OP139" s="15"/>
      <c r="OQ139" s="15"/>
      <c r="OR139" s="15"/>
      <c r="OS139" s="15"/>
      <c r="OT139" s="15"/>
      <c r="OU139" s="15"/>
      <c r="OV139" s="15"/>
      <c r="OW139" s="15"/>
      <c r="OX139" s="15"/>
      <c r="OY139" s="15"/>
      <c r="OZ139" s="15"/>
      <c r="PA139" s="15"/>
      <c r="PB139" s="15"/>
      <c r="PC139" s="15"/>
      <c r="PD139" s="15"/>
      <c r="PE139" s="15"/>
      <c r="PF139" s="15"/>
      <c r="PG139" s="15"/>
      <c r="PH139" s="15"/>
      <c r="PI139" s="15"/>
      <c r="PJ139" s="15"/>
      <c r="PK139" s="15"/>
      <c r="PL139" s="15"/>
      <c r="PM139" s="15"/>
      <c r="PN139" s="15"/>
      <c r="PO139" s="15"/>
      <c r="PP139" s="15"/>
      <c r="PQ139" s="15"/>
      <c r="PR139" s="15"/>
      <c r="PS139" s="15"/>
      <c r="PT139" s="15"/>
      <c r="PU139" s="15"/>
      <c r="PV139" s="15"/>
      <c r="PW139" s="15"/>
      <c r="PX139" s="15"/>
      <c r="PY139" s="15"/>
      <c r="PZ139" s="15"/>
      <c r="QA139" s="15"/>
      <c r="QB139" s="15"/>
      <c r="QC139" s="15"/>
      <c r="QD139" s="15"/>
      <c r="QE139" s="15"/>
      <c r="QF139" s="15"/>
      <c r="QG139" s="15"/>
      <c r="QH139" s="15"/>
      <c r="QI139" s="15"/>
      <c r="QJ139" s="15"/>
      <c r="QK139" s="15"/>
      <c r="QL139" s="15"/>
      <c r="QM139" s="15"/>
      <c r="QN139" s="15"/>
      <c r="QO139" s="15"/>
      <c r="QP139" s="15"/>
      <c r="QQ139" s="15"/>
      <c r="QR139" s="15"/>
      <c r="QS139" s="15"/>
      <c r="QT139" s="15"/>
      <c r="QU139" s="15"/>
      <c r="QV139" s="15"/>
      <c r="QW139" s="15"/>
      <c r="QX139" s="15"/>
      <c r="QY139" s="15"/>
      <c r="QZ139" s="15"/>
      <c r="RA139" s="15"/>
      <c r="RB139" s="15"/>
      <c r="RC139" s="15"/>
      <c r="RD139" s="15"/>
      <c r="RE139" s="15"/>
      <c r="RF139" s="15"/>
      <c r="RG139" s="15"/>
      <c r="RH139" s="15"/>
      <c r="RI139" s="15"/>
      <c r="RJ139" s="15"/>
      <c r="RK139" s="15"/>
      <c r="RL139" s="15"/>
      <c r="RM139" s="15"/>
      <c r="RN139" s="15"/>
      <c r="RO139" s="15"/>
      <c r="RP139" s="15"/>
      <c r="RQ139" s="15"/>
      <c r="RR139" s="15"/>
      <c r="RS139" s="15"/>
      <c r="RT139" s="15"/>
      <c r="RU139" s="15"/>
      <c r="RV139" s="15"/>
      <c r="RW139" s="15"/>
      <c r="RX139" s="15"/>
      <c r="RY139" s="15"/>
      <c r="RZ139" s="15"/>
      <c r="SA139" s="15"/>
      <c r="SB139" s="15"/>
      <c r="SC139" s="15"/>
      <c r="SD139" s="15"/>
      <c r="SE139" s="15"/>
      <c r="SF139" s="15"/>
      <c r="SG139" s="15"/>
      <c r="SH139" s="15"/>
      <c r="SI139" s="15"/>
      <c r="SJ139" s="15"/>
      <c r="SK139" s="15"/>
      <c r="SL139" s="15"/>
      <c r="SM139" s="15"/>
      <c r="SN139" s="15"/>
      <c r="SO139" s="15"/>
      <c r="SP139" s="15"/>
      <c r="SQ139" s="15"/>
      <c r="SR139" s="15"/>
      <c r="SS139" s="15"/>
      <c r="ST139" s="15"/>
      <c r="SU139" s="15"/>
      <c r="SV139" s="15"/>
      <c r="SW139" s="15"/>
      <c r="SX139" s="15"/>
      <c r="SY139" s="15"/>
      <c r="SZ139" s="15"/>
      <c r="TA139" s="15"/>
      <c r="TB139" s="15"/>
      <c r="TC139" s="15"/>
      <c r="TD139" s="15"/>
      <c r="TE139" s="15"/>
      <c r="TF139" s="15"/>
      <c r="TG139" s="15"/>
      <c r="TH139" s="15"/>
      <c r="TI139" s="15"/>
      <c r="TJ139" s="15"/>
      <c r="TK139" s="15"/>
      <c r="TL139" s="15"/>
      <c r="TM139" s="15"/>
      <c r="TN139" s="15"/>
      <c r="TO139" s="15"/>
      <c r="TP139" s="15"/>
      <c r="TQ139" s="15"/>
      <c r="TR139" s="15"/>
      <c r="TS139" s="15"/>
      <c r="TT139" s="15"/>
      <c r="TU139" s="15"/>
      <c r="TV139" s="15"/>
      <c r="TW139" s="15"/>
      <c r="TX139" s="15"/>
      <c r="TY139" s="15"/>
      <c r="TZ139" s="15"/>
      <c r="UA139" s="15"/>
      <c r="UB139" s="15"/>
      <c r="UC139" s="15"/>
      <c r="UD139" s="15"/>
      <c r="UE139" s="15"/>
      <c r="UF139" s="15"/>
      <c r="UG139" s="15"/>
      <c r="UH139" s="15"/>
      <c r="UI139" s="15"/>
      <c r="UJ139" s="15"/>
      <c r="UK139" s="15"/>
      <c r="UL139" s="15"/>
      <c r="UM139" s="15"/>
      <c r="UN139" s="15"/>
      <c r="UO139" s="15"/>
      <c r="UP139" s="15"/>
      <c r="UQ139" s="15"/>
      <c r="UR139" s="15"/>
      <c r="US139" s="15"/>
      <c r="UT139" s="15"/>
      <c r="UU139" s="15"/>
      <c r="UV139" s="15"/>
      <c r="UW139" s="15"/>
      <c r="UX139" s="15"/>
      <c r="UY139" s="15"/>
      <c r="UZ139" s="15"/>
      <c r="VA139" s="15"/>
      <c r="VB139" s="15"/>
      <c r="VC139" s="15"/>
      <c r="VD139" s="15"/>
      <c r="VE139" s="15"/>
      <c r="VF139" s="15"/>
      <c r="VG139" s="15"/>
      <c r="VH139" s="15"/>
      <c r="VI139" s="15"/>
      <c r="VJ139" s="15"/>
      <c r="VK139" s="15"/>
      <c r="VL139" s="15"/>
      <c r="VM139" s="15"/>
      <c r="VN139" s="15"/>
      <c r="VO139" s="15"/>
      <c r="VP139" s="15"/>
      <c r="VQ139" s="15"/>
      <c r="VR139" s="15"/>
      <c r="VS139" s="15"/>
      <c r="VT139" s="15"/>
      <c r="VU139" s="15"/>
      <c r="VV139" s="15"/>
      <c r="VW139" s="15"/>
      <c r="VX139" s="15"/>
      <c r="VY139" s="15"/>
      <c r="VZ139" s="15"/>
      <c r="WA139" s="15"/>
      <c r="WB139" s="15"/>
      <c r="WC139" s="15"/>
      <c r="WD139" s="15"/>
      <c r="WE139" s="15"/>
      <c r="WF139" s="15"/>
      <c r="WG139" s="15"/>
      <c r="WH139" s="15"/>
      <c r="WI139" s="15"/>
      <c r="WJ139" s="15"/>
      <c r="WK139" s="15"/>
      <c r="WL139" s="15"/>
      <c r="WM139" s="15"/>
      <c r="WN139" s="15"/>
      <c r="WO139" s="15"/>
      <c r="WP139" s="15"/>
      <c r="WQ139" s="15"/>
      <c r="WR139" s="15"/>
      <c r="WS139" s="15"/>
      <c r="WT139" s="15"/>
      <c r="WU139" s="15"/>
      <c r="WV139" s="15"/>
      <c r="WW139" s="15"/>
      <c r="WX139" s="15"/>
      <c r="WY139" s="15"/>
      <c r="WZ139" s="15"/>
      <c r="XA139" s="15"/>
      <c r="XB139" s="15"/>
      <c r="XC139" s="15"/>
      <c r="XD139" s="15"/>
      <c r="XE139" s="15"/>
      <c r="XF139" s="15"/>
      <c r="XG139" s="15"/>
      <c r="XH139" s="15"/>
      <c r="XI139" s="15"/>
      <c r="XJ139" s="15"/>
      <c r="XK139" s="15"/>
      <c r="XL139" s="15"/>
      <c r="XM139" s="15"/>
      <c r="XN139" s="15"/>
      <c r="XO139" s="15"/>
      <c r="XP139" s="15"/>
      <c r="XQ139" s="15"/>
      <c r="XR139" s="15"/>
      <c r="XS139" s="15"/>
      <c r="XT139" s="15"/>
      <c r="XU139" s="15"/>
      <c r="XV139" s="15"/>
      <c r="XW139" s="15"/>
      <c r="XX139" s="15"/>
      <c r="XY139" s="15"/>
      <c r="XZ139" s="15"/>
      <c r="YA139" s="15"/>
      <c r="YB139" s="15"/>
      <c r="YC139" s="15"/>
      <c r="YD139" s="15"/>
      <c r="YE139" s="15"/>
      <c r="YF139" s="15"/>
      <c r="YG139" s="15"/>
      <c r="YH139" s="15"/>
      <c r="YI139" s="15"/>
      <c r="YJ139" s="15"/>
      <c r="YK139" s="15"/>
      <c r="YL139" s="15"/>
      <c r="YM139" s="15"/>
      <c r="YN139" s="15"/>
      <c r="YO139" s="15"/>
      <c r="YP139" s="15"/>
      <c r="YQ139" s="15"/>
      <c r="YR139" s="15"/>
      <c r="YS139" s="15"/>
      <c r="YT139" s="15"/>
      <c r="YU139" s="15"/>
      <c r="YV139" s="15"/>
      <c r="YW139" s="15"/>
      <c r="YX139" s="15"/>
      <c r="YY139" s="15"/>
      <c r="YZ139" s="15"/>
      <c r="ZA139" s="15"/>
      <c r="ZB139" s="15"/>
      <c r="ZC139" s="15"/>
      <c r="ZD139" s="15"/>
      <c r="ZE139" s="15"/>
      <c r="ZF139" s="15"/>
      <c r="ZG139" s="15"/>
      <c r="ZH139" s="15"/>
      <c r="ZI139" s="15"/>
      <c r="ZJ139" s="15"/>
      <c r="ZK139" s="15"/>
      <c r="ZL139" s="15"/>
      <c r="ZM139" s="15"/>
      <c r="ZN139" s="15"/>
      <c r="ZO139" s="15"/>
      <c r="ZP139" s="15"/>
      <c r="ZQ139" s="15"/>
      <c r="ZR139" s="15"/>
      <c r="ZS139" s="15"/>
      <c r="ZT139" s="15"/>
      <c r="ZU139" s="15"/>
      <c r="ZV139" s="15"/>
      <c r="ZW139" s="15"/>
      <c r="ZX139" s="15"/>
      <c r="ZY139" s="15"/>
      <c r="ZZ139" s="15"/>
      <c r="AAA139" s="15"/>
      <c r="AAB139" s="15"/>
      <c r="AAC139" s="15"/>
      <c r="AAD139" s="15"/>
      <c r="AAE139" s="15"/>
      <c r="AAF139" s="15"/>
      <c r="AAG139" s="15"/>
      <c r="AAH139" s="15"/>
      <c r="AAI139" s="15"/>
      <c r="AAJ139" s="15"/>
      <c r="AAK139" s="15"/>
      <c r="AAL139" s="15"/>
      <c r="AAM139" s="15"/>
      <c r="AAN139" s="15"/>
      <c r="AAO139" s="15"/>
      <c r="AAP139" s="15"/>
      <c r="AAQ139" s="15"/>
      <c r="AAR139" s="15"/>
      <c r="AAS139" s="15"/>
      <c r="AAT139" s="15"/>
      <c r="AAU139" s="15"/>
      <c r="AAV139" s="15"/>
      <c r="AAW139" s="15"/>
      <c r="AAX139" s="15"/>
      <c r="AAY139" s="15"/>
      <c r="AAZ139" s="15"/>
      <c r="ABA139" s="15"/>
      <c r="ABB139" s="15"/>
      <c r="ABC139" s="15"/>
      <c r="ABD139" s="15"/>
      <c r="ABE139" s="15"/>
      <c r="ABF139" s="15"/>
      <c r="ABG139" s="15"/>
      <c r="ABH139" s="15"/>
      <c r="ABI139" s="15"/>
      <c r="ABJ139" s="15"/>
      <c r="ABK139" s="15"/>
      <c r="ABL139" s="15"/>
      <c r="ABM139" s="15"/>
      <c r="ABN139" s="15"/>
      <c r="ABO139" s="15"/>
      <c r="ABP139" s="15"/>
      <c r="ABQ139" s="15"/>
      <c r="ABR139" s="15"/>
      <c r="ABS139" s="15"/>
      <c r="ABT139" s="15"/>
      <c r="ABU139" s="15"/>
      <c r="ABV139" s="15"/>
      <c r="ABW139" s="15"/>
      <c r="ABX139" s="15"/>
      <c r="ABY139" s="15"/>
      <c r="ABZ139" s="15"/>
      <c r="ACA139" s="15"/>
      <c r="ACB139" s="15"/>
      <c r="ACC139" s="15"/>
      <c r="ACD139" s="15"/>
      <c r="ACE139" s="15"/>
      <c r="ACF139" s="15"/>
      <c r="ACG139" s="15"/>
      <c r="ACH139" s="15"/>
      <c r="ACI139" s="15"/>
      <c r="ACJ139" s="15"/>
      <c r="ACK139" s="15"/>
      <c r="ACL139" s="15"/>
      <c r="ACM139" s="15"/>
      <c r="ACN139" s="15"/>
      <c r="ACO139" s="15"/>
      <c r="ACP139" s="15"/>
    </row>
    <row r="140" spans="1:770" s="24" customFormat="1" ht="11.25" customHeight="1" x14ac:dyDescent="0.2">
      <c r="A140" s="14"/>
      <c r="B140" s="14"/>
      <c r="C140" s="15" t="s">
        <v>731</v>
      </c>
      <c r="D140" s="15" t="s">
        <v>732</v>
      </c>
      <c r="E140" s="37">
        <v>25994.81</v>
      </c>
      <c r="F140" s="37">
        <v>0</v>
      </c>
      <c r="G140" s="37">
        <v>25994.81</v>
      </c>
      <c r="H140" s="37">
        <v>76800</v>
      </c>
      <c r="I140" s="37">
        <v>102795</v>
      </c>
      <c r="J140" s="178" t="s">
        <v>370</v>
      </c>
      <c r="K140" s="23">
        <v>0.04</v>
      </c>
      <c r="L140" s="20">
        <v>4112</v>
      </c>
      <c r="M140" s="181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DR140" s="15"/>
      <c r="DS140" s="15"/>
      <c r="DT140" s="15"/>
      <c r="DU140" s="15"/>
      <c r="DV140" s="15"/>
      <c r="DW140" s="15"/>
      <c r="DX140" s="15"/>
      <c r="DY140" s="15"/>
      <c r="DZ140" s="15"/>
      <c r="EA140" s="15"/>
      <c r="EB140" s="15"/>
      <c r="EC140" s="15"/>
      <c r="ED140" s="15"/>
      <c r="EE140" s="15"/>
      <c r="EF140" s="15"/>
      <c r="EG140" s="15"/>
      <c r="EH140" s="15"/>
      <c r="EI140" s="15"/>
      <c r="EJ140" s="15"/>
      <c r="EK140" s="15"/>
      <c r="EL140" s="15"/>
      <c r="EM140" s="15"/>
      <c r="EN140" s="15"/>
      <c r="EO140" s="15"/>
      <c r="EP140" s="15"/>
      <c r="EQ140" s="15"/>
      <c r="ER140" s="15"/>
      <c r="ES140" s="15"/>
      <c r="ET140" s="15"/>
      <c r="EU140" s="15"/>
      <c r="EV140" s="15"/>
      <c r="EW140" s="15"/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/>
      <c r="GJ140" s="15"/>
      <c r="GK140" s="15"/>
      <c r="GL140" s="15"/>
      <c r="GM140" s="15"/>
      <c r="GN140" s="15"/>
      <c r="GO140" s="15"/>
      <c r="GP140" s="15"/>
      <c r="GQ140" s="15"/>
      <c r="GR140" s="15"/>
      <c r="GS140" s="15"/>
      <c r="GT140" s="15"/>
      <c r="GU140" s="15"/>
      <c r="GV140" s="15"/>
      <c r="GW140" s="15"/>
      <c r="GX140" s="15"/>
      <c r="GY140" s="15"/>
      <c r="GZ140" s="15"/>
      <c r="HA140" s="15"/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  <c r="HM140" s="15"/>
      <c r="HN140" s="15"/>
      <c r="HO140" s="15"/>
      <c r="HP140" s="15"/>
      <c r="HQ140" s="15"/>
      <c r="HR140" s="15"/>
      <c r="HS140" s="15"/>
      <c r="HT140" s="15"/>
      <c r="HU140" s="15"/>
      <c r="HV140" s="15"/>
      <c r="HW140" s="15"/>
      <c r="HX140" s="15"/>
      <c r="HY140" s="15"/>
      <c r="HZ140" s="15"/>
      <c r="IA140" s="15"/>
      <c r="IB140" s="15"/>
      <c r="IC140" s="15"/>
      <c r="ID140" s="15"/>
      <c r="IE140" s="15"/>
      <c r="IF140" s="15"/>
      <c r="IG140" s="15"/>
      <c r="IH140" s="15"/>
      <c r="II140" s="15"/>
      <c r="IJ140" s="15"/>
      <c r="IK140" s="15"/>
      <c r="IL140" s="15"/>
      <c r="IM140" s="15"/>
      <c r="IN140" s="15"/>
      <c r="IO140" s="15"/>
      <c r="IP140" s="15"/>
      <c r="IQ140" s="15"/>
      <c r="IR140" s="15"/>
      <c r="IS140" s="15"/>
      <c r="IT140" s="15"/>
      <c r="IU140" s="15"/>
      <c r="IV140" s="15"/>
      <c r="IW140" s="15"/>
      <c r="IX140" s="15"/>
      <c r="IY140" s="15"/>
      <c r="IZ140" s="15"/>
      <c r="JA140" s="15"/>
      <c r="JB140" s="15"/>
      <c r="JC140" s="15"/>
      <c r="JD140" s="15"/>
      <c r="JE140" s="15"/>
      <c r="JF140" s="15"/>
      <c r="JG140" s="15"/>
      <c r="JH140" s="15"/>
      <c r="JI140" s="15"/>
      <c r="JJ140" s="15"/>
      <c r="JK140" s="15"/>
      <c r="JL140" s="15"/>
      <c r="JM140" s="15"/>
      <c r="JN140" s="15"/>
      <c r="JO140" s="15"/>
      <c r="JP140" s="15"/>
      <c r="JQ140" s="15"/>
      <c r="JR140" s="15"/>
      <c r="JS140" s="15"/>
      <c r="JT140" s="15"/>
      <c r="JU140" s="15"/>
      <c r="JV140" s="15"/>
      <c r="JW140" s="15"/>
      <c r="JX140" s="15"/>
      <c r="JY140" s="15"/>
      <c r="JZ140" s="15"/>
      <c r="KA140" s="15"/>
      <c r="KB140" s="15"/>
      <c r="KC140" s="15"/>
      <c r="KD140" s="15"/>
      <c r="KE140" s="15"/>
      <c r="KF140" s="15"/>
      <c r="KG140" s="15"/>
      <c r="KH140" s="15"/>
      <c r="KI140" s="15"/>
      <c r="KJ140" s="15"/>
      <c r="KK140" s="15"/>
      <c r="KL140" s="15"/>
      <c r="KM140" s="15"/>
      <c r="KN140" s="15"/>
      <c r="KO140" s="15"/>
      <c r="KP140" s="15"/>
      <c r="KQ140" s="15"/>
      <c r="KR140" s="15"/>
      <c r="KS140" s="15"/>
      <c r="KT140" s="15"/>
      <c r="KU140" s="15"/>
      <c r="KV140" s="15"/>
      <c r="KW140" s="15"/>
      <c r="KX140" s="15"/>
      <c r="KY140" s="15"/>
      <c r="KZ140" s="15"/>
      <c r="LA140" s="15"/>
      <c r="LB140" s="15"/>
      <c r="LC140" s="15"/>
      <c r="LD140" s="15"/>
      <c r="LE140" s="15"/>
      <c r="LF140" s="15"/>
      <c r="LG140" s="15"/>
      <c r="LH140" s="15"/>
      <c r="LI140" s="15"/>
      <c r="LJ140" s="15"/>
      <c r="LK140" s="15"/>
      <c r="LL140" s="15"/>
      <c r="LM140" s="15"/>
      <c r="LN140" s="15"/>
      <c r="LO140" s="15"/>
      <c r="LP140" s="15"/>
      <c r="LQ140" s="15"/>
      <c r="LR140" s="15"/>
      <c r="LS140" s="15"/>
      <c r="LT140" s="15"/>
      <c r="LU140" s="15"/>
      <c r="LV140" s="15"/>
      <c r="LW140" s="15"/>
      <c r="LX140" s="15"/>
      <c r="LY140" s="15"/>
      <c r="LZ140" s="15"/>
      <c r="MA140" s="15"/>
      <c r="MB140" s="15"/>
      <c r="MC140" s="15"/>
      <c r="MD140" s="15"/>
      <c r="ME140" s="15"/>
      <c r="MF140" s="15"/>
      <c r="MG140" s="15"/>
      <c r="MH140" s="15"/>
      <c r="MI140" s="15"/>
      <c r="MJ140" s="15"/>
      <c r="MK140" s="15"/>
      <c r="ML140" s="15"/>
      <c r="MM140" s="15"/>
      <c r="MN140" s="15"/>
      <c r="MO140" s="15"/>
      <c r="MP140" s="15"/>
      <c r="MQ140" s="15"/>
      <c r="MR140" s="15"/>
      <c r="MS140" s="15"/>
      <c r="MT140" s="15"/>
      <c r="MU140" s="15"/>
      <c r="MV140" s="15"/>
      <c r="MW140" s="15"/>
      <c r="MX140" s="15"/>
      <c r="MY140" s="15"/>
      <c r="MZ140" s="15"/>
      <c r="NA140" s="15"/>
      <c r="NB140" s="15"/>
      <c r="NC140" s="15"/>
      <c r="ND140" s="15"/>
      <c r="NE140" s="15"/>
      <c r="NF140" s="15"/>
      <c r="NG140" s="15"/>
      <c r="NH140" s="15"/>
      <c r="NI140" s="15"/>
      <c r="NJ140" s="15"/>
      <c r="NK140" s="15"/>
      <c r="NL140" s="15"/>
      <c r="NM140" s="15"/>
      <c r="NN140" s="15"/>
      <c r="NO140" s="15"/>
      <c r="NP140" s="15"/>
      <c r="NQ140" s="15"/>
      <c r="NR140" s="15"/>
      <c r="NS140" s="15"/>
      <c r="NT140" s="15"/>
      <c r="NU140" s="15"/>
      <c r="NV140" s="15"/>
      <c r="NW140" s="15"/>
      <c r="NX140" s="15"/>
      <c r="NY140" s="15"/>
      <c r="NZ140" s="15"/>
      <c r="OA140" s="15"/>
      <c r="OB140" s="15"/>
      <c r="OC140" s="15"/>
      <c r="OD140" s="15"/>
      <c r="OE140" s="15"/>
      <c r="OF140" s="15"/>
      <c r="OG140" s="15"/>
      <c r="OH140" s="15"/>
      <c r="OI140" s="15"/>
      <c r="OJ140" s="15"/>
      <c r="OK140" s="15"/>
      <c r="OL140" s="15"/>
      <c r="OM140" s="15"/>
      <c r="ON140" s="15"/>
      <c r="OO140" s="15"/>
      <c r="OP140" s="15"/>
      <c r="OQ140" s="15"/>
      <c r="OR140" s="15"/>
      <c r="OS140" s="15"/>
      <c r="OT140" s="15"/>
      <c r="OU140" s="15"/>
      <c r="OV140" s="15"/>
      <c r="OW140" s="15"/>
      <c r="OX140" s="15"/>
      <c r="OY140" s="15"/>
      <c r="OZ140" s="15"/>
      <c r="PA140" s="15"/>
      <c r="PB140" s="15"/>
      <c r="PC140" s="15"/>
      <c r="PD140" s="15"/>
      <c r="PE140" s="15"/>
      <c r="PF140" s="15"/>
      <c r="PG140" s="15"/>
      <c r="PH140" s="15"/>
      <c r="PI140" s="15"/>
      <c r="PJ140" s="15"/>
      <c r="PK140" s="15"/>
      <c r="PL140" s="15"/>
      <c r="PM140" s="15"/>
      <c r="PN140" s="15"/>
      <c r="PO140" s="15"/>
      <c r="PP140" s="15"/>
      <c r="PQ140" s="15"/>
      <c r="PR140" s="15"/>
      <c r="PS140" s="15"/>
      <c r="PT140" s="15"/>
      <c r="PU140" s="15"/>
      <c r="PV140" s="15"/>
      <c r="PW140" s="15"/>
      <c r="PX140" s="15"/>
      <c r="PY140" s="15"/>
      <c r="PZ140" s="15"/>
      <c r="QA140" s="15"/>
      <c r="QB140" s="15"/>
      <c r="QC140" s="15"/>
      <c r="QD140" s="15"/>
      <c r="QE140" s="15"/>
      <c r="QF140" s="15"/>
      <c r="QG140" s="15"/>
      <c r="QH140" s="15"/>
      <c r="QI140" s="15"/>
      <c r="QJ140" s="15"/>
      <c r="QK140" s="15"/>
      <c r="QL140" s="15"/>
      <c r="QM140" s="15"/>
      <c r="QN140" s="15"/>
      <c r="QO140" s="15"/>
      <c r="QP140" s="15"/>
      <c r="QQ140" s="15"/>
      <c r="QR140" s="15"/>
      <c r="QS140" s="15"/>
      <c r="QT140" s="15"/>
      <c r="QU140" s="15"/>
      <c r="QV140" s="15"/>
      <c r="QW140" s="15"/>
      <c r="QX140" s="15"/>
      <c r="QY140" s="15"/>
      <c r="QZ140" s="15"/>
      <c r="RA140" s="15"/>
      <c r="RB140" s="15"/>
      <c r="RC140" s="15"/>
      <c r="RD140" s="15"/>
      <c r="RE140" s="15"/>
      <c r="RF140" s="15"/>
      <c r="RG140" s="15"/>
      <c r="RH140" s="15"/>
      <c r="RI140" s="15"/>
      <c r="RJ140" s="15"/>
      <c r="RK140" s="15"/>
      <c r="RL140" s="15"/>
      <c r="RM140" s="15"/>
      <c r="RN140" s="15"/>
      <c r="RO140" s="15"/>
      <c r="RP140" s="15"/>
      <c r="RQ140" s="15"/>
      <c r="RR140" s="15"/>
      <c r="RS140" s="15"/>
      <c r="RT140" s="15"/>
      <c r="RU140" s="15"/>
      <c r="RV140" s="15"/>
      <c r="RW140" s="15"/>
      <c r="RX140" s="15"/>
      <c r="RY140" s="15"/>
      <c r="RZ140" s="15"/>
      <c r="SA140" s="15"/>
      <c r="SB140" s="15"/>
      <c r="SC140" s="15"/>
      <c r="SD140" s="15"/>
      <c r="SE140" s="15"/>
      <c r="SF140" s="15"/>
      <c r="SG140" s="15"/>
      <c r="SH140" s="15"/>
      <c r="SI140" s="15"/>
      <c r="SJ140" s="15"/>
      <c r="SK140" s="15"/>
      <c r="SL140" s="15"/>
      <c r="SM140" s="15"/>
      <c r="SN140" s="15"/>
      <c r="SO140" s="15"/>
      <c r="SP140" s="15"/>
      <c r="SQ140" s="15"/>
      <c r="SR140" s="15"/>
      <c r="SS140" s="15"/>
      <c r="ST140" s="15"/>
      <c r="SU140" s="15"/>
      <c r="SV140" s="15"/>
      <c r="SW140" s="15"/>
      <c r="SX140" s="15"/>
      <c r="SY140" s="15"/>
      <c r="SZ140" s="15"/>
      <c r="TA140" s="15"/>
      <c r="TB140" s="15"/>
      <c r="TC140" s="15"/>
      <c r="TD140" s="15"/>
      <c r="TE140" s="15"/>
      <c r="TF140" s="15"/>
      <c r="TG140" s="15"/>
      <c r="TH140" s="15"/>
      <c r="TI140" s="15"/>
      <c r="TJ140" s="15"/>
      <c r="TK140" s="15"/>
      <c r="TL140" s="15"/>
      <c r="TM140" s="15"/>
      <c r="TN140" s="15"/>
      <c r="TO140" s="15"/>
      <c r="TP140" s="15"/>
      <c r="TQ140" s="15"/>
      <c r="TR140" s="15"/>
      <c r="TS140" s="15"/>
      <c r="TT140" s="15"/>
      <c r="TU140" s="15"/>
      <c r="TV140" s="15"/>
      <c r="TW140" s="15"/>
      <c r="TX140" s="15"/>
      <c r="TY140" s="15"/>
      <c r="TZ140" s="15"/>
      <c r="UA140" s="15"/>
      <c r="UB140" s="15"/>
      <c r="UC140" s="15"/>
      <c r="UD140" s="15"/>
      <c r="UE140" s="15"/>
      <c r="UF140" s="15"/>
      <c r="UG140" s="15"/>
      <c r="UH140" s="15"/>
      <c r="UI140" s="15"/>
      <c r="UJ140" s="15"/>
      <c r="UK140" s="15"/>
      <c r="UL140" s="15"/>
      <c r="UM140" s="15"/>
      <c r="UN140" s="15"/>
      <c r="UO140" s="15"/>
      <c r="UP140" s="15"/>
      <c r="UQ140" s="15"/>
      <c r="UR140" s="15"/>
      <c r="US140" s="15"/>
      <c r="UT140" s="15"/>
      <c r="UU140" s="15"/>
      <c r="UV140" s="15"/>
      <c r="UW140" s="15"/>
      <c r="UX140" s="15"/>
      <c r="UY140" s="15"/>
      <c r="UZ140" s="15"/>
      <c r="VA140" s="15"/>
      <c r="VB140" s="15"/>
      <c r="VC140" s="15"/>
      <c r="VD140" s="15"/>
      <c r="VE140" s="15"/>
      <c r="VF140" s="15"/>
      <c r="VG140" s="15"/>
      <c r="VH140" s="15"/>
      <c r="VI140" s="15"/>
      <c r="VJ140" s="15"/>
      <c r="VK140" s="15"/>
      <c r="VL140" s="15"/>
      <c r="VM140" s="15"/>
      <c r="VN140" s="15"/>
      <c r="VO140" s="15"/>
      <c r="VP140" s="15"/>
      <c r="VQ140" s="15"/>
      <c r="VR140" s="15"/>
      <c r="VS140" s="15"/>
      <c r="VT140" s="15"/>
      <c r="VU140" s="15"/>
      <c r="VV140" s="15"/>
      <c r="VW140" s="15"/>
      <c r="VX140" s="15"/>
      <c r="VY140" s="15"/>
      <c r="VZ140" s="15"/>
      <c r="WA140" s="15"/>
      <c r="WB140" s="15"/>
      <c r="WC140" s="15"/>
      <c r="WD140" s="15"/>
      <c r="WE140" s="15"/>
      <c r="WF140" s="15"/>
      <c r="WG140" s="15"/>
      <c r="WH140" s="15"/>
      <c r="WI140" s="15"/>
      <c r="WJ140" s="15"/>
      <c r="WK140" s="15"/>
      <c r="WL140" s="15"/>
      <c r="WM140" s="15"/>
      <c r="WN140" s="15"/>
      <c r="WO140" s="15"/>
      <c r="WP140" s="15"/>
      <c r="WQ140" s="15"/>
      <c r="WR140" s="15"/>
      <c r="WS140" s="15"/>
      <c r="WT140" s="15"/>
      <c r="WU140" s="15"/>
      <c r="WV140" s="15"/>
      <c r="WW140" s="15"/>
      <c r="WX140" s="15"/>
      <c r="WY140" s="15"/>
      <c r="WZ140" s="15"/>
      <c r="XA140" s="15"/>
      <c r="XB140" s="15"/>
      <c r="XC140" s="15"/>
      <c r="XD140" s="15"/>
      <c r="XE140" s="15"/>
      <c r="XF140" s="15"/>
      <c r="XG140" s="15"/>
      <c r="XH140" s="15"/>
      <c r="XI140" s="15"/>
      <c r="XJ140" s="15"/>
      <c r="XK140" s="15"/>
      <c r="XL140" s="15"/>
      <c r="XM140" s="15"/>
      <c r="XN140" s="15"/>
      <c r="XO140" s="15"/>
      <c r="XP140" s="15"/>
      <c r="XQ140" s="15"/>
      <c r="XR140" s="15"/>
      <c r="XS140" s="15"/>
      <c r="XT140" s="15"/>
      <c r="XU140" s="15"/>
      <c r="XV140" s="15"/>
      <c r="XW140" s="15"/>
      <c r="XX140" s="15"/>
      <c r="XY140" s="15"/>
      <c r="XZ140" s="15"/>
      <c r="YA140" s="15"/>
      <c r="YB140" s="15"/>
      <c r="YC140" s="15"/>
      <c r="YD140" s="15"/>
      <c r="YE140" s="15"/>
      <c r="YF140" s="15"/>
      <c r="YG140" s="15"/>
      <c r="YH140" s="15"/>
      <c r="YI140" s="15"/>
      <c r="YJ140" s="15"/>
      <c r="YK140" s="15"/>
      <c r="YL140" s="15"/>
      <c r="YM140" s="15"/>
      <c r="YN140" s="15"/>
      <c r="YO140" s="15"/>
      <c r="YP140" s="15"/>
      <c r="YQ140" s="15"/>
      <c r="YR140" s="15"/>
      <c r="YS140" s="15"/>
      <c r="YT140" s="15"/>
      <c r="YU140" s="15"/>
      <c r="YV140" s="15"/>
      <c r="YW140" s="15"/>
      <c r="YX140" s="15"/>
      <c r="YY140" s="15"/>
      <c r="YZ140" s="15"/>
      <c r="ZA140" s="15"/>
      <c r="ZB140" s="15"/>
      <c r="ZC140" s="15"/>
      <c r="ZD140" s="15"/>
      <c r="ZE140" s="15"/>
      <c r="ZF140" s="15"/>
      <c r="ZG140" s="15"/>
      <c r="ZH140" s="15"/>
      <c r="ZI140" s="15"/>
      <c r="ZJ140" s="15"/>
      <c r="ZK140" s="15"/>
      <c r="ZL140" s="15"/>
      <c r="ZM140" s="15"/>
      <c r="ZN140" s="15"/>
      <c r="ZO140" s="15"/>
      <c r="ZP140" s="15"/>
      <c r="ZQ140" s="15"/>
      <c r="ZR140" s="15"/>
      <c r="ZS140" s="15"/>
      <c r="ZT140" s="15"/>
      <c r="ZU140" s="15"/>
      <c r="ZV140" s="15"/>
      <c r="ZW140" s="15"/>
      <c r="ZX140" s="15"/>
      <c r="ZY140" s="15"/>
      <c r="ZZ140" s="15"/>
      <c r="AAA140" s="15"/>
      <c r="AAB140" s="15"/>
      <c r="AAC140" s="15"/>
      <c r="AAD140" s="15"/>
      <c r="AAE140" s="15"/>
      <c r="AAF140" s="15"/>
      <c r="AAG140" s="15"/>
      <c r="AAH140" s="15"/>
      <c r="AAI140" s="15"/>
      <c r="AAJ140" s="15"/>
      <c r="AAK140" s="15"/>
      <c r="AAL140" s="15"/>
      <c r="AAM140" s="15"/>
      <c r="AAN140" s="15"/>
      <c r="AAO140" s="15"/>
      <c r="AAP140" s="15"/>
      <c r="AAQ140" s="15"/>
      <c r="AAR140" s="15"/>
      <c r="AAS140" s="15"/>
      <c r="AAT140" s="15"/>
      <c r="AAU140" s="15"/>
      <c r="AAV140" s="15"/>
      <c r="AAW140" s="15"/>
      <c r="AAX140" s="15"/>
      <c r="AAY140" s="15"/>
      <c r="AAZ140" s="15"/>
      <c r="ABA140" s="15"/>
      <c r="ABB140" s="15"/>
      <c r="ABC140" s="15"/>
      <c r="ABD140" s="15"/>
      <c r="ABE140" s="15"/>
      <c r="ABF140" s="15"/>
      <c r="ABG140" s="15"/>
      <c r="ABH140" s="15"/>
      <c r="ABI140" s="15"/>
      <c r="ABJ140" s="15"/>
      <c r="ABK140" s="15"/>
      <c r="ABL140" s="15"/>
      <c r="ABM140" s="15"/>
      <c r="ABN140" s="15"/>
      <c r="ABO140" s="15"/>
      <c r="ABP140" s="15"/>
      <c r="ABQ140" s="15"/>
      <c r="ABR140" s="15"/>
      <c r="ABS140" s="15"/>
      <c r="ABT140" s="15"/>
      <c r="ABU140" s="15"/>
      <c r="ABV140" s="15"/>
      <c r="ABW140" s="15"/>
      <c r="ABX140" s="15"/>
      <c r="ABY140" s="15"/>
      <c r="ABZ140" s="15"/>
      <c r="ACA140" s="15"/>
      <c r="ACB140" s="15"/>
      <c r="ACC140" s="15"/>
      <c r="ACD140" s="15"/>
      <c r="ACE140" s="15"/>
      <c r="ACF140" s="15"/>
      <c r="ACG140" s="15"/>
      <c r="ACH140" s="15"/>
      <c r="ACI140" s="15"/>
      <c r="ACJ140" s="15"/>
      <c r="ACK140" s="15"/>
      <c r="ACL140" s="15"/>
      <c r="ACM140" s="15"/>
      <c r="ACN140" s="15"/>
      <c r="ACO140" s="15"/>
      <c r="ACP140" s="15"/>
    </row>
    <row r="141" spans="1:770" s="24" customFormat="1" ht="11.25" customHeight="1" x14ac:dyDescent="0.2">
      <c r="A141" s="14"/>
      <c r="B141" s="14"/>
      <c r="C141" s="15" t="s">
        <v>1183</v>
      </c>
      <c r="D141" s="15" t="s">
        <v>1184</v>
      </c>
      <c r="E141" s="37">
        <v>9572.49</v>
      </c>
      <c r="F141" s="37">
        <v>0</v>
      </c>
      <c r="G141" s="43">
        <v>9572.49</v>
      </c>
      <c r="H141" s="37">
        <v>21020.82</v>
      </c>
      <c r="I141" s="43">
        <v>30593</v>
      </c>
      <c r="J141" s="178" t="s">
        <v>370</v>
      </c>
      <c r="K141" s="23">
        <v>0.04</v>
      </c>
      <c r="L141" s="20">
        <v>1224</v>
      </c>
      <c r="M141" s="181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  <c r="EA141" s="15"/>
      <c r="EB141" s="15"/>
      <c r="EC141" s="15"/>
      <c r="ED141" s="15"/>
      <c r="EE141" s="15"/>
      <c r="EF141" s="15"/>
      <c r="EG141" s="15"/>
      <c r="EH141" s="15"/>
      <c r="EI141" s="15"/>
      <c r="EJ141" s="15"/>
      <c r="EK141" s="15"/>
      <c r="EL141" s="15"/>
      <c r="EM141" s="15"/>
      <c r="EN141" s="15"/>
      <c r="EO141" s="15"/>
      <c r="EP141" s="15"/>
      <c r="EQ141" s="15"/>
      <c r="ER141" s="15"/>
      <c r="ES141" s="15"/>
      <c r="ET141" s="15"/>
      <c r="EU141" s="15"/>
      <c r="EV141" s="15"/>
      <c r="EW141" s="15"/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/>
      <c r="GJ141" s="15"/>
      <c r="GK141" s="15"/>
      <c r="GL141" s="15"/>
      <c r="GM141" s="15"/>
      <c r="GN141" s="15"/>
      <c r="GO141" s="15"/>
      <c r="GP141" s="15"/>
      <c r="GQ141" s="15"/>
      <c r="GR141" s="15"/>
      <c r="GS141" s="15"/>
      <c r="GT141" s="15"/>
      <c r="GU141" s="15"/>
      <c r="GV141" s="15"/>
      <c r="GW141" s="15"/>
      <c r="GX141" s="15"/>
      <c r="GY141" s="15"/>
      <c r="GZ141" s="15"/>
      <c r="HA141" s="15"/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  <c r="HM141" s="15"/>
      <c r="HN141" s="15"/>
      <c r="HO141" s="15"/>
      <c r="HP141" s="15"/>
      <c r="HQ141" s="15"/>
      <c r="HR141" s="15"/>
      <c r="HS141" s="15"/>
      <c r="HT141" s="15"/>
      <c r="HU141" s="15"/>
      <c r="HV141" s="15"/>
      <c r="HW141" s="15"/>
      <c r="HX141" s="15"/>
      <c r="HY141" s="15"/>
      <c r="HZ141" s="15"/>
      <c r="IA141" s="15"/>
      <c r="IB141" s="15"/>
      <c r="IC141" s="15"/>
      <c r="ID141" s="15"/>
      <c r="IE141" s="15"/>
      <c r="IF141" s="15"/>
      <c r="IG141" s="15"/>
      <c r="IH141" s="15"/>
      <c r="II141" s="15"/>
      <c r="IJ141" s="15"/>
      <c r="IK141" s="15"/>
      <c r="IL141" s="15"/>
      <c r="IM141" s="15"/>
      <c r="IN141" s="15"/>
      <c r="IO141" s="15"/>
      <c r="IP141" s="15"/>
      <c r="IQ141" s="15"/>
      <c r="IR141" s="15"/>
      <c r="IS141" s="15"/>
      <c r="IT141" s="15"/>
      <c r="IU141" s="15"/>
      <c r="IV141" s="15"/>
      <c r="IW141" s="15"/>
      <c r="IX141" s="15"/>
      <c r="IY141" s="15"/>
      <c r="IZ141" s="15"/>
      <c r="JA141" s="15"/>
      <c r="JB141" s="15"/>
      <c r="JC141" s="15"/>
      <c r="JD141" s="15"/>
      <c r="JE141" s="15"/>
      <c r="JF141" s="15"/>
      <c r="JG141" s="15"/>
      <c r="JH141" s="15"/>
      <c r="JI141" s="15"/>
      <c r="JJ141" s="15"/>
      <c r="JK141" s="15"/>
      <c r="JL141" s="15"/>
      <c r="JM141" s="15"/>
      <c r="JN141" s="15"/>
      <c r="JO141" s="15"/>
      <c r="JP141" s="15"/>
      <c r="JQ141" s="15"/>
      <c r="JR141" s="15"/>
      <c r="JS141" s="15"/>
      <c r="JT141" s="15"/>
      <c r="JU141" s="15"/>
      <c r="JV141" s="15"/>
      <c r="JW141" s="15"/>
      <c r="JX141" s="15"/>
      <c r="JY141" s="15"/>
      <c r="JZ141" s="15"/>
      <c r="KA141" s="15"/>
      <c r="KB141" s="15"/>
      <c r="KC141" s="15"/>
      <c r="KD141" s="15"/>
      <c r="KE141" s="15"/>
      <c r="KF141" s="15"/>
      <c r="KG141" s="15"/>
      <c r="KH141" s="15"/>
      <c r="KI141" s="15"/>
      <c r="KJ141" s="15"/>
      <c r="KK141" s="15"/>
      <c r="KL141" s="15"/>
      <c r="KM141" s="15"/>
      <c r="KN141" s="15"/>
      <c r="KO141" s="15"/>
      <c r="KP141" s="15"/>
      <c r="KQ141" s="15"/>
      <c r="KR141" s="15"/>
      <c r="KS141" s="15"/>
      <c r="KT141" s="15"/>
      <c r="KU141" s="15"/>
      <c r="KV141" s="15"/>
      <c r="KW141" s="15"/>
      <c r="KX141" s="15"/>
      <c r="KY141" s="15"/>
      <c r="KZ141" s="15"/>
      <c r="LA141" s="15"/>
      <c r="LB141" s="15"/>
      <c r="LC141" s="15"/>
      <c r="LD141" s="15"/>
      <c r="LE141" s="15"/>
      <c r="LF141" s="15"/>
      <c r="LG141" s="15"/>
      <c r="LH141" s="15"/>
      <c r="LI141" s="15"/>
      <c r="LJ141" s="15"/>
      <c r="LK141" s="15"/>
      <c r="LL141" s="15"/>
      <c r="LM141" s="15"/>
      <c r="LN141" s="15"/>
      <c r="LO141" s="15"/>
      <c r="LP141" s="15"/>
      <c r="LQ141" s="15"/>
      <c r="LR141" s="15"/>
      <c r="LS141" s="15"/>
      <c r="LT141" s="15"/>
      <c r="LU141" s="15"/>
      <c r="LV141" s="15"/>
      <c r="LW141" s="15"/>
      <c r="LX141" s="15"/>
      <c r="LY141" s="15"/>
      <c r="LZ141" s="15"/>
      <c r="MA141" s="15"/>
      <c r="MB141" s="15"/>
      <c r="MC141" s="15"/>
      <c r="MD141" s="15"/>
      <c r="ME141" s="15"/>
      <c r="MF141" s="15"/>
      <c r="MG141" s="15"/>
      <c r="MH141" s="15"/>
      <c r="MI141" s="15"/>
      <c r="MJ141" s="15"/>
      <c r="MK141" s="15"/>
      <c r="ML141" s="15"/>
      <c r="MM141" s="15"/>
      <c r="MN141" s="15"/>
      <c r="MO141" s="15"/>
      <c r="MP141" s="15"/>
      <c r="MQ141" s="15"/>
      <c r="MR141" s="15"/>
      <c r="MS141" s="15"/>
      <c r="MT141" s="15"/>
      <c r="MU141" s="15"/>
      <c r="MV141" s="15"/>
      <c r="MW141" s="15"/>
      <c r="MX141" s="15"/>
      <c r="MY141" s="15"/>
      <c r="MZ141" s="15"/>
      <c r="NA141" s="15"/>
      <c r="NB141" s="15"/>
      <c r="NC141" s="15"/>
      <c r="ND141" s="15"/>
      <c r="NE141" s="15"/>
      <c r="NF141" s="15"/>
      <c r="NG141" s="15"/>
      <c r="NH141" s="15"/>
      <c r="NI141" s="15"/>
      <c r="NJ141" s="15"/>
      <c r="NK141" s="15"/>
      <c r="NL141" s="15"/>
      <c r="NM141" s="15"/>
      <c r="NN141" s="15"/>
      <c r="NO141" s="15"/>
      <c r="NP141" s="15"/>
      <c r="NQ141" s="15"/>
      <c r="NR141" s="15"/>
      <c r="NS141" s="15"/>
      <c r="NT141" s="15"/>
      <c r="NU141" s="15"/>
      <c r="NV141" s="15"/>
      <c r="NW141" s="15"/>
      <c r="NX141" s="15"/>
      <c r="NY141" s="15"/>
      <c r="NZ141" s="15"/>
      <c r="OA141" s="15"/>
      <c r="OB141" s="15"/>
      <c r="OC141" s="15"/>
      <c r="OD141" s="15"/>
      <c r="OE141" s="15"/>
      <c r="OF141" s="15"/>
      <c r="OG141" s="15"/>
      <c r="OH141" s="15"/>
      <c r="OI141" s="15"/>
      <c r="OJ141" s="15"/>
      <c r="OK141" s="15"/>
      <c r="OL141" s="15"/>
      <c r="OM141" s="15"/>
      <c r="ON141" s="15"/>
      <c r="OO141" s="15"/>
      <c r="OP141" s="15"/>
      <c r="OQ141" s="15"/>
      <c r="OR141" s="15"/>
      <c r="OS141" s="15"/>
      <c r="OT141" s="15"/>
      <c r="OU141" s="15"/>
      <c r="OV141" s="15"/>
      <c r="OW141" s="15"/>
      <c r="OX141" s="15"/>
      <c r="OY141" s="15"/>
      <c r="OZ141" s="15"/>
      <c r="PA141" s="15"/>
      <c r="PB141" s="15"/>
      <c r="PC141" s="15"/>
      <c r="PD141" s="15"/>
      <c r="PE141" s="15"/>
      <c r="PF141" s="15"/>
      <c r="PG141" s="15"/>
      <c r="PH141" s="15"/>
      <c r="PI141" s="15"/>
      <c r="PJ141" s="15"/>
      <c r="PK141" s="15"/>
      <c r="PL141" s="15"/>
      <c r="PM141" s="15"/>
      <c r="PN141" s="15"/>
      <c r="PO141" s="15"/>
      <c r="PP141" s="15"/>
      <c r="PQ141" s="15"/>
      <c r="PR141" s="15"/>
      <c r="PS141" s="15"/>
      <c r="PT141" s="15"/>
      <c r="PU141" s="15"/>
      <c r="PV141" s="15"/>
      <c r="PW141" s="15"/>
      <c r="PX141" s="15"/>
      <c r="PY141" s="15"/>
      <c r="PZ141" s="15"/>
      <c r="QA141" s="15"/>
      <c r="QB141" s="15"/>
      <c r="QC141" s="15"/>
      <c r="QD141" s="15"/>
      <c r="QE141" s="15"/>
      <c r="QF141" s="15"/>
      <c r="QG141" s="15"/>
      <c r="QH141" s="15"/>
      <c r="QI141" s="15"/>
      <c r="QJ141" s="15"/>
      <c r="QK141" s="15"/>
      <c r="QL141" s="15"/>
      <c r="QM141" s="15"/>
      <c r="QN141" s="15"/>
      <c r="QO141" s="15"/>
      <c r="QP141" s="15"/>
      <c r="QQ141" s="15"/>
      <c r="QR141" s="15"/>
      <c r="QS141" s="15"/>
      <c r="QT141" s="15"/>
      <c r="QU141" s="15"/>
      <c r="QV141" s="15"/>
      <c r="QW141" s="15"/>
      <c r="QX141" s="15"/>
      <c r="QY141" s="15"/>
      <c r="QZ141" s="15"/>
      <c r="RA141" s="15"/>
      <c r="RB141" s="15"/>
      <c r="RC141" s="15"/>
      <c r="RD141" s="15"/>
      <c r="RE141" s="15"/>
      <c r="RF141" s="15"/>
      <c r="RG141" s="15"/>
      <c r="RH141" s="15"/>
      <c r="RI141" s="15"/>
      <c r="RJ141" s="15"/>
      <c r="RK141" s="15"/>
      <c r="RL141" s="15"/>
      <c r="RM141" s="15"/>
      <c r="RN141" s="15"/>
      <c r="RO141" s="15"/>
      <c r="RP141" s="15"/>
      <c r="RQ141" s="15"/>
      <c r="RR141" s="15"/>
      <c r="RS141" s="15"/>
      <c r="RT141" s="15"/>
      <c r="RU141" s="15"/>
      <c r="RV141" s="15"/>
      <c r="RW141" s="15"/>
      <c r="RX141" s="15"/>
      <c r="RY141" s="15"/>
      <c r="RZ141" s="15"/>
      <c r="SA141" s="15"/>
      <c r="SB141" s="15"/>
      <c r="SC141" s="15"/>
      <c r="SD141" s="15"/>
      <c r="SE141" s="15"/>
      <c r="SF141" s="15"/>
      <c r="SG141" s="15"/>
      <c r="SH141" s="15"/>
      <c r="SI141" s="15"/>
      <c r="SJ141" s="15"/>
      <c r="SK141" s="15"/>
      <c r="SL141" s="15"/>
      <c r="SM141" s="15"/>
      <c r="SN141" s="15"/>
      <c r="SO141" s="15"/>
      <c r="SP141" s="15"/>
      <c r="SQ141" s="15"/>
      <c r="SR141" s="15"/>
      <c r="SS141" s="15"/>
      <c r="ST141" s="15"/>
      <c r="SU141" s="15"/>
      <c r="SV141" s="15"/>
      <c r="SW141" s="15"/>
      <c r="SX141" s="15"/>
      <c r="SY141" s="15"/>
      <c r="SZ141" s="15"/>
      <c r="TA141" s="15"/>
      <c r="TB141" s="15"/>
      <c r="TC141" s="15"/>
      <c r="TD141" s="15"/>
      <c r="TE141" s="15"/>
      <c r="TF141" s="15"/>
      <c r="TG141" s="15"/>
      <c r="TH141" s="15"/>
      <c r="TI141" s="15"/>
      <c r="TJ141" s="15"/>
      <c r="TK141" s="15"/>
      <c r="TL141" s="15"/>
      <c r="TM141" s="15"/>
      <c r="TN141" s="15"/>
      <c r="TO141" s="15"/>
      <c r="TP141" s="15"/>
      <c r="TQ141" s="15"/>
      <c r="TR141" s="15"/>
      <c r="TS141" s="15"/>
      <c r="TT141" s="15"/>
      <c r="TU141" s="15"/>
      <c r="TV141" s="15"/>
      <c r="TW141" s="15"/>
      <c r="TX141" s="15"/>
      <c r="TY141" s="15"/>
      <c r="TZ141" s="15"/>
      <c r="UA141" s="15"/>
      <c r="UB141" s="15"/>
      <c r="UC141" s="15"/>
      <c r="UD141" s="15"/>
      <c r="UE141" s="15"/>
      <c r="UF141" s="15"/>
      <c r="UG141" s="15"/>
      <c r="UH141" s="15"/>
      <c r="UI141" s="15"/>
      <c r="UJ141" s="15"/>
      <c r="UK141" s="15"/>
      <c r="UL141" s="15"/>
      <c r="UM141" s="15"/>
      <c r="UN141" s="15"/>
      <c r="UO141" s="15"/>
      <c r="UP141" s="15"/>
      <c r="UQ141" s="15"/>
      <c r="UR141" s="15"/>
      <c r="US141" s="15"/>
      <c r="UT141" s="15"/>
      <c r="UU141" s="15"/>
      <c r="UV141" s="15"/>
      <c r="UW141" s="15"/>
      <c r="UX141" s="15"/>
      <c r="UY141" s="15"/>
      <c r="UZ141" s="15"/>
      <c r="VA141" s="15"/>
      <c r="VB141" s="15"/>
      <c r="VC141" s="15"/>
      <c r="VD141" s="15"/>
      <c r="VE141" s="15"/>
      <c r="VF141" s="15"/>
      <c r="VG141" s="15"/>
      <c r="VH141" s="15"/>
      <c r="VI141" s="15"/>
      <c r="VJ141" s="15"/>
      <c r="VK141" s="15"/>
      <c r="VL141" s="15"/>
      <c r="VM141" s="15"/>
      <c r="VN141" s="15"/>
      <c r="VO141" s="15"/>
      <c r="VP141" s="15"/>
      <c r="VQ141" s="15"/>
      <c r="VR141" s="15"/>
      <c r="VS141" s="15"/>
      <c r="VT141" s="15"/>
      <c r="VU141" s="15"/>
      <c r="VV141" s="15"/>
      <c r="VW141" s="15"/>
      <c r="VX141" s="15"/>
      <c r="VY141" s="15"/>
      <c r="VZ141" s="15"/>
      <c r="WA141" s="15"/>
      <c r="WB141" s="15"/>
      <c r="WC141" s="15"/>
      <c r="WD141" s="15"/>
      <c r="WE141" s="15"/>
      <c r="WF141" s="15"/>
      <c r="WG141" s="15"/>
      <c r="WH141" s="15"/>
      <c r="WI141" s="15"/>
      <c r="WJ141" s="15"/>
      <c r="WK141" s="15"/>
      <c r="WL141" s="15"/>
      <c r="WM141" s="15"/>
      <c r="WN141" s="15"/>
      <c r="WO141" s="15"/>
      <c r="WP141" s="15"/>
      <c r="WQ141" s="15"/>
      <c r="WR141" s="15"/>
      <c r="WS141" s="15"/>
      <c r="WT141" s="15"/>
      <c r="WU141" s="15"/>
      <c r="WV141" s="15"/>
      <c r="WW141" s="15"/>
      <c r="WX141" s="15"/>
      <c r="WY141" s="15"/>
      <c r="WZ141" s="15"/>
      <c r="XA141" s="15"/>
      <c r="XB141" s="15"/>
      <c r="XC141" s="15"/>
      <c r="XD141" s="15"/>
      <c r="XE141" s="15"/>
      <c r="XF141" s="15"/>
      <c r="XG141" s="15"/>
      <c r="XH141" s="15"/>
      <c r="XI141" s="15"/>
      <c r="XJ141" s="15"/>
      <c r="XK141" s="15"/>
      <c r="XL141" s="15"/>
      <c r="XM141" s="15"/>
      <c r="XN141" s="15"/>
      <c r="XO141" s="15"/>
      <c r="XP141" s="15"/>
      <c r="XQ141" s="15"/>
      <c r="XR141" s="15"/>
      <c r="XS141" s="15"/>
      <c r="XT141" s="15"/>
      <c r="XU141" s="15"/>
      <c r="XV141" s="15"/>
      <c r="XW141" s="15"/>
      <c r="XX141" s="15"/>
      <c r="XY141" s="15"/>
      <c r="XZ141" s="15"/>
      <c r="YA141" s="15"/>
      <c r="YB141" s="15"/>
      <c r="YC141" s="15"/>
      <c r="YD141" s="15"/>
      <c r="YE141" s="15"/>
      <c r="YF141" s="15"/>
      <c r="YG141" s="15"/>
      <c r="YH141" s="15"/>
      <c r="YI141" s="15"/>
      <c r="YJ141" s="15"/>
      <c r="YK141" s="15"/>
      <c r="YL141" s="15"/>
      <c r="YM141" s="15"/>
      <c r="YN141" s="15"/>
      <c r="YO141" s="15"/>
      <c r="YP141" s="15"/>
      <c r="YQ141" s="15"/>
      <c r="YR141" s="15"/>
      <c r="YS141" s="15"/>
      <c r="YT141" s="15"/>
      <c r="YU141" s="15"/>
      <c r="YV141" s="15"/>
      <c r="YW141" s="15"/>
      <c r="YX141" s="15"/>
      <c r="YY141" s="15"/>
      <c r="YZ141" s="15"/>
      <c r="ZA141" s="15"/>
      <c r="ZB141" s="15"/>
      <c r="ZC141" s="15"/>
      <c r="ZD141" s="15"/>
      <c r="ZE141" s="15"/>
      <c r="ZF141" s="15"/>
      <c r="ZG141" s="15"/>
      <c r="ZH141" s="15"/>
      <c r="ZI141" s="15"/>
      <c r="ZJ141" s="15"/>
      <c r="ZK141" s="15"/>
      <c r="ZL141" s="15"/>
      <c r="ZM141" s="15"/>
      <c r="ZN141" s="15"/>
      <c r="ZO141" s="15"/>
      <c r="ZP141" s="15"/>
      <c r="ZQ141" s="15"/>
      <c r="ZR141" s="15"/>
      <c r="ZS141" s="15"/>
      <c r="ZT141" s="15"/>
      <c r="ZU141" s="15"/>
      <c r="ZV141" s="15"/>
      <c r="ZW141" s="15"/>
      <c r="ZX141" s="15"/>
      <c r="ZY141" s="15"/>
      <c r="ZZ141" s="15"/>
      <c r="AAA141" s="15"/>
      <c r="AAB141" s="15"/>
      <c r="AAC141" s="15"/>
      <c r="AAD141" s="15"/>
      <c r="AAE141" s="15"/>
      <c r="AAF141" s="15"/>
      <c r="AAG141" s="15"/>
      <c r="AAH141" s="15"/>
      <c r="AAI141" s="15"/>
      <c r="AAJ141" s="15"/>
      <c r="AAK141" s="15"/>
      <c r="AAL141" s="15"/>
      <c r="AAM141" s="15"/>
      <c r="AAN141" s="15"/>
      <c r="AAO141" s="15"/>
      <c r="AAP141" s="15"/>
      <c r="AAQ141" s="15"/>
      <c r="AAR141" s="15"/>
      <c r="AAS141" s="15"/>
      <c r="AAT141" s="15"/>
      <c r="AAU141" s="15"/>
      <c r="AAV141" s="15"/>
      <c r="AAW141" s="15"/>
      <c r="AAX141" s="15"/>
      <c r="AAY141" s="15"/>
      <c r="AAZ141" s="15"/>
      <c r="ABA141" s="15"/>
      <c r="ABB141" s="15"/>
      <c r="ABC141" s="15"/>
      <c r="ABD141" s="15"/>
      <c r="ABE141" s="15"/>
      <c r="ABF141" s="15"/>
      <c r="ABG141" s="15"/>
      <c r="ABH141" s="15"/>
      <c r="ABI141" s="15"/>
      <c r="ABJ141" s="15"/>
      <c r="ABK141" s="15"/>
      <c r="ABL141" s="15"/>
      <c r="ABM141" s="15"/>
      <c r="ABN141" s="15"/>
      <c r="ABO141" s="15"/>
      <c r="ABP141" s="15"/>
      <c r="ABQ141" s="15"/>
      <c r="ABR141" s="15"/>
      <c r="ABS141" s="15"/>
      <c r="ABT141" s="15"/>
      <c r="ABU141" s="15"/>
      <c r="ABV141" s="15"/>
      <c r="ABW141" s="15"/>
      <c r="ABX141" s="15"/>
      <c r="ABY141" s="15"/>
      <c r="ABZ141" s="15"/>
      <c r="ACA141" s="15"/>
      <c r="ACB141" s="15"/>
      <c r="ACC141" s="15"/>
      <c r="ACD141" s="15"/>
      <c r="ACE141" s="15"/>
      <c r="ACF141" s="15"/>
      <c r="ACG141" s="15"/>
      <c r="ACH141" s="15"/>
      <c r="ACI141" s="15"/>
      <c r="ACJ141" s="15"/>
      <c r="ACK141" s="15"/>
      <c r="ACL141" s="15"/>
      <c r="ACM141" s="15"/>
      <c r="ACN141" s="15"/>
      <c r="ACO141" s="15"/>
      <c r="ACP141" s="15"/>
    </row>
    <row r="142" spans="1:770" s="24" customFormat="1" ht="11.25" customHeight="1" x14ac:dyDescent="0.2">
      <c r="A142" s="14"/>
      <c r="B142" s="14"/>
      <c r="C142" s="15" t="s">
        <v>1037</v>
      </c>
      <c r="D142" s="15" t="s">
        <v>1038</v>
      </c>
      <c r="E142" s="37">
        <v>70641.97</v>
      </c>
      <c r="F142" s="37">
        <v>0</v>
      </c>
      <c r="G142" s="37">
        <v>70641.97</v>
      </c>
      <c r="H142" s="37">
        <v>45921.32</v>
      </c>
      <c r="I142" s="37">
        <v>116563</v>
      </c>
      <c r="J142" s="178" t="s">
        <v>370</v>
      </c>
      <c r="K142" s="23">
        <v>0.04</v>
      </c>
      <c r="L142" s="20">
        <v>4663</v>
      </c>
      <c r="M142" s="181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  <c r="EA142" s="15"/>
      <c r="EB142" s="15"/>
      <c r="EC142" s="15"/>
      <c r="ED142" s="15"/>
      <c r="EE142" s="15"/>
      <c r="EF142" s="15"/>
      <c r="EG142" s="15"/>
      <c r="EH142" s="15"/>
      <c r="EI142" s="15"/>
      <c r="EJ142" s="15"/>
      <c r="EK142" s="15"/>
      <c r="EL142" s="15"/>
      <c r="EM142" s="15"/>
      <c r="EN142" s="15"/>
      <c r="EO142" s="15"/>
      <c r="EP142" s="15"/>
      <c r="EQ142" s="15"/>
      <c r="ER142" s="15"/>
      <c r="ES142" s="15"/>
      <c r="ET142" s="15"/>
      <c r="EU142" s="15"/>
      <c r="EV142" s="15"/>
      <c r="EW142" s="15"/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/>
      <c r="GJ142" s="15"/>
      <c r="GK142" s="15"/>
      <c r="GL142" s="15"/>
      <c r="GM142" s="15"/>
      <c r="GN142" s="15"/>
      <c r="GO142" s="15"/>
      <c r="GP142" s="15"/>
      <c r="GQ142" s="15"/>
      <c r="GR142" s="15"/>
      <c r="GS142" s="15"/>
      <c r="GT142" s="15"/>
      <c r="GU142" s="15"/>
      <c r="GV142" s="15"/>
      <c r="GW142" s="15"/>
      <c r="GX142" s="15"/>
      <c r="GY142" s="15"/>
      <c r="GZ142" s="15"/>
      <c r="HA142" s="15"/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  <c r="HM142" s="15"/>
      <c r="HN142" s="15"/>
      <c r="HO142" s="15"/>
      <c r="HP142" s="15"/>
      <c r="HQ142" s="15"/>
      <c r="HR142" s="15"/>
      <c r="HS142" s="15"/>
      <c r="HT142" s="15"/>
      <c r="HU142" s="15"/>
      <c r="HV142" s="15"/>
      <c r="HW142" s="15"/>
      <c r="HX142" s="15"/>
      <c r="HY142" s="15"/>
      <c r="HZ142" s="15"/>
      <c r="IA142" s="15"/>
      <c r="IB142" s="15"/>
      <c r="IC142" s="15"/>
      <c r="ID142" s="15"/>
      <c r="IE142" s="15"/>
      <c r="IF142" s="15"/>
      <c r="IG142" s="15"/>
      <c r="IH142" s="15"/>
      <c r="II142" s="15"/>
      <c r="IJ142" s="15"/>
      <c r="IK142" s="15"/>
      <c r="IL142" s="15"/>
      <c r="IM142" s="15"/>
      <c r="IN142" s="15"/>
      <c r="IO142" s="15"/>
      <c r="IP142" s="15"/>
      <c r="IQ142" s="15"/>
      <c r="IR142" s="15"/>
      <c r="IS142" s="15"/>
      <c r="IT142" s="15"/>
      <c r="IU142" s="15"/>
      <c r="IV142" s="15"/>
      <c r="IW142" s="15"/>
      <c r="IX142" s="15"/>
      <c r="IY142" s="15"/>
      <c r="IZ142" s="15"/>
      <c r="JA142" s="15"/>
      <c r="JB142" s="15"/>
      <c r="JC142" s="15"/>
      <c r="JD142" s="15"/>
      <c r="JE142" s="15"/>
      <c r="JF142" s="15"/>
      <c r="JG142" s="15"/>
      <c r="JH142" s="15"/>
      <c r="JI142" s="15"/>
      <c r="JJ142" s="15"/>
      <c r="JK142" s="15"/>
      <c r="JL142" s="15"/>
      <c r="JM142" s="15"/>
      <c r="JN142" s="15"/>
      <c r="JO142" s="15"/>
      <c r="JP142" s="15"/>
      <c r="JQ142" s="15"/>
      <c r="JR142" s="15"/>
      <c r="JS142" s="15"/>
      <c r="JT142" s="15"/>
      <c r="JU142" s="15"/>
      <c r="JV142" s="15"/>
      <c r="JW142" s="15"/>
      <c r="JX142" s="15"/>
      <c r="JY142" s="15"/>
      <c r="JZ142" s="15"/>
      <c r="KA142" s="15"/>
      <c r="KB142" s="15"/>
      <c r="KC142" s="15"/>
      <c r="KD142" s="15"/>
      <c r="KE142" s="15"/>
      <c r="KF142" s="15"/>
      <c r="KG142" s="15"/>
      <c r="KH142" s="15"/>
      <c r="KI142" s="15"/>
      <c r="KJ142" s="15"/>
      <c r="KK142" s="15"/>
      <c r="KL142" s="15"/>
      <c r="KM142" s="15"/>
      <c r="KN142" s="15"/>
      <c r="KO142" s="15"/>
      <c r="KP142" s="15"/>
      <c r="KQ142" s="15"/>
      <c r="KR142" s="15"/>
      <c r="KS142" s="15"/>
      <c r="KT142" s="15"/>
      <c r="KU142" s="15"/>
      <c r="KV142" s="15"/>
      <c r="KW142" s="15"/>
      <c r="KX142" s="15"/>
      <c r="KY142" s="15"/>
      <c r="KZ142" s="15"/>
      <c r="LA142" s="15"/>
      <c r="LB142" s="15"/>
      <c r="LC142" s="15"/>
      <c r="LD142" s="15"/>
      <c r="LE142" s="15"/>
      <c r="LF142" s="15"/>
      <c r="LG142" s="15"/>
      <c r="LH142" s="15"/>
      <c r="LI142" s="15"/>
      <c r="LJ142" s="15"/>
      <c r="LK142" s="15"/>
      <c r="LL142" s="15"/>
      <c r="LM142" s="15"/>
      <c r="LN142" s="15"/>
      <c r="LO142" s="15"/>
      <c r="LP142" s="15"/>
      <c r="LQ142" s="15"/>
      <c r="LR142" s="15"/>
      <c r="LS142" s="15"/>
      <c r="LT142" s="15"/>
      <c r="LU142" s="15"/>
      <c r="LV142" s="15"/>
      <c r="LW142" s="15"/>
      <c r="LX142" s="15"/>
      <c r="LY142" s="15"/>
      <c r="LZ142" s="15"/>
      <c r="MA142" s="15"/>
      <c r="MB142" s="15"/>
      <c r="MC142" s="15"/>
      <c r="MD142" s="15"/>
      <c r="ME142" s="15"/>
      <c r="MF142" s="15"/>
      <c r="MG142" s="15"/>
      <c r="MH142" s="15"/>
      <c r="MI142" s="15"/>
      <c r="MJ142" s="15"/>
      <c r="MK142" s="15"/>
      <c r="ML142" s="15"/>
      <c r="MM142" s="15"/>
      <c r="MN142" s="15"/>
      <c r="MO142" s="15"/>
      <c r="MP142" s="15"/>
      <c r="MQ142" s="15"/>
      <c r="MR142" s="15"/>
      <c r="MS142" s="15"/>
      <c r="MT142" s="15"/>
      <c r="MU142" s="15"/>
      <c r="MV142" s="15"/>
      <c r="MW142" s="15"/>
      <c r="MX142" s="15"/>
      <c r="MY142" s="15"/>
      <c r="MZ142" s="15"/>
      <c r="NA142" s="15"/>
      <c r="NB142" s="15"/>
      <c r="NC142" s="15"/>
      <c r="ND142" s="15"/>
      <c r="NE142" s="15"/>
      <c r="NF142" s="15"/>
      <c r="NG142" s="15"/>
      <c r="NH142" s="15"/>
      <c r="NI142" s="15"/>
      <c r="NJ142" s="15"/>
      <c r="NK142" s="15"/>
      <c r="NL142" s="15"/>
      <c r="NM142" s="15"/>
      <c r="NN142" s="15"/>
      <c r="NO142" s="15"/>
      <c r="NP142" s="15"/>
      <c r="NQ142" s="15"/>
      <c r="NR142" s="15"/>
      <c r="NS142" s="15"/>
      <c r="NT142" s="15"/>
      <c r="NU142" s="15"/>
      <c r="NV142" s="15"/>
      <c r="NW142" s="15"/>
      <c r="NX142" s="15"/>
      <c r="NY142" s="15"/>
      <c r="NZ142" s="15"/>
      <c r="OA142" s="15"/>
      <c r="OB142" s="15"/>
      <c r="OC142" s="15"/>
      <c r="OD142" s="15"/>
      <c r="OE142" s="15"/>
      <c r="OF142" s="15"/>
      <c r="OG142" s="15"/>
      <c r="OH142" s="15"/>
      <c r="OI142" s="15"/>
      <c r="OJ142" s="15"/>
      <c r="OK142" s="15"/>
      <c r="OL142" s="15"/>
      <c r="OM142" s="15"/>
      <c r="ON142" s="15"/>
      <c r="OO142" s="15"/>
      <c r="OP142" s="15"/>
      <c r="OQ142" s="15"/>
      <c r="OR142" s="15"/>
      <c r="OS142" s="15"/>
      <c r="OT142" s="15"/>
      <c r="OU142" s="15"/>
      <c r="OV142" s="15"/>
      <c r="OW142" s="15"/>
      <c r="OX142" s="15"/>
      <c r="OY142" s="15"/>
      <c r="OZ142" s="15"/>
      <c r="PA142" s="15"/>
      <c r="PB142" s="15"/>
      <c r="PC142" s="15"/>
      <c r="PD142" s="15"/>
      <c r="PE142" s="15"/>
      <c r="PF142" s="15"/>
      <c r="PG142" s="15"/>
      <c r="PH142" s="15"/>
      <c r="PI142" s="15"/>
      <c r="PJ142" s="15"/>
      <c r="PK142" s="15"/>
      <c r="PL142" s="15"/>
      <c r="PM142" s="15"/>
      <c r="PN142" s="15"/>
      <c r="PO142" s="15"/>
      <c r="PP142" s="15"/>
      <c r="PQ142" s="15"/>
      <c r="PR142" s="15"/>
      <c r="PS142" s="15"/>
      <c r="PT142" s="15"/>
      <c r="PU142" s="15"/>
      <c r="PV142" s="15"/>
      <c r="PW142" s="15"/>
      <c r="PX142" s="15"/>
      <c r="PY142" s="15"/>
      <c r="PZ142" s="15"/>
      <c r="QA142" s="15"/>
      <c r="QB142" s="15"/>
      <c r="QC142" s="15"/>
      <c r="QD142" s="15"/>
      <c r="QE142" s="15"/>
      <c r="QF142" s="15"/>
      <c r="QG142" s="15"/>
      <c r="QH142" s="15"/>
      <c r="QI142" s="15"/>
      <c r="QJ142" s="15"/>
      <c r="QK142" s="15"/>
      <c r="QL142" s="15"/>
      <c r="QM142" s="15"/>
      <c r="QN142" s="15"/>
      <c r="QO142" s="15"/>
      <c r="QP142" s="15"/>
      <c r="QQ142" s="15"/>
      <c r="QR142" s="15"/>
      <c r="QS142" s="15"/>
      <c r="QT142" s="15"/>
      <c r="QU142" s="15"/>
      <c r="QV142" s="15"/>
      <c r="QW142" s="15"/>
      <c r="QX142" s="15"/>
      <c r="QY142" s="15"/>
      <c r="QZ142" s="15"/>
      <c r="RA142" s="15"/>
      <c r="RB142" s="15"/>
      <c r="RC142" s="15"/>
      <c r="RD142" s="15"/>
      <c r="RE142" s="15"/>
      <c r="RF142" s="15"/>
      <c r="RG142" s="15"/>
      <c r="RH142" s="15"/>
      <c r="RI142" s="15"/>
      <c r="RJ142" s="15"/>
      <c r="RK142" s="15"/>
      <c r="RL142" s="15"/>
      <c r="RM142" s="15"/>
      <c r="RN142" s="15"/>
      <c r="RO142" s="15"/>
      <c r="RP142" s="15"/>
      <c r="RQ142" s="15"/>
      <c r="RR142" s="15"/>
      <c r="RS142" s="15"/>
      <c r="RT142" s="15"/>
      <c r="RU142" s="15"/>
      <c r="RV142" s="15"/>
      <c r="RW142" s="15"/>
      <c r="RX142" s="15"/>
      <c r="RY142" s="15"/>
      <c r="RZ142" s="15"/>
      <c r="SA142" s="15"/>
      <c r="SB142" s="15"/>
      <c r="SC142" s="15"/>
      <c r="SD142" s="15"/>
      <c r="SE142" s="15"/>
      <c r="SF142" s="15"/>
      <c r="SG142" s="15"/>
      <c r="SH142" s="15"/>
      <c r="SI142" s="15"/>
      <c r="SJ142" s="15"/>
      <c r="SK142" s="15"/>
      <c r="SL142" s="15"/>
      <c r="SM142" s="15"/>
      <c r="SN142" s="15"/>
      <c r="SO142" s="15"/>
      <c r="SP142" s="15"/>
      <c r="SQ142" s="15"/>
      <c r="SR142" s="15"/>
      <c r="SS142" s="15"/>
      <c r="ST142" s="15"/>
      <c r="SU142" s="15"/>
      <c r="SV142" s="15"/>
      <c r="SW142" s="15"/>
      <c r="SX142" s="15"/>
      <c r="SY142" s="15"/>
      <c r="SZ142" s="15"/>
      <c r="TA142" s="15"/>
      <c r="TB142" s="15"/>
      <c r="TC142" s="15"/>
      <c r="TD142" s="15"/>
      <c r="TE142" s="15"/>
      <c r="TF142" s="15"/>
      <c r="TG142" s="15"/>
      <c r="TH142" s="15"/>
      <c r="TI142" s="15"/>
      <c r="TJ142" s="15"/>
      <c r="TK142" s="15"/>
      <c r="TL142" s="15"/>
      <c r="TM142" s="15"/>
      <c r="TN142" s="15"/>
      <c r="TO142" s="15"/>
      <c r="TP142" s="15"/>
      <c r="TQ142" s="15"/>
      <c r="TR142" s="15"/>
      <c r="TS142" s="15"/>
      <c r="TT142" s="15"/>
      <c r="TU142" s="15"/>
      <c r="TV142" s="15"/>
      <c r="TW142" s="15"/>
      <c r="TX142" s="15"/>
      <c r="TY142" s="15"/>
      <c r="TZ142" s="15"/>
      <c r="UA142" s="15"/>
      <c r="UB142" s="15"/>
      <c r="UC142" s="15"/>
      <c r="UD142" s="15"/>
      <c r="UE142" s="15"/>
      <c r="UF142" s="15"/>
      <c r="UG142" s="15"/>
      <c r="UH142" s="15"/>
      <c r="UI142" s="15"/>
      <c r="UJ142" s="15"/>
      <c r="UK142" s="15"/>
      <c r="UL142" s="15"/>
      <c r="UM142" s="15"/>
      <c r="UN142" s="15"/>
      <c r="UO142" s="15"/>
      <c r="UP142" s="15"/>
      <c r="UQ142" s="15"/>
      <c r="UR142" s="15"/>
      <c r="US142" s="15"/>
      <c r="UT142" s="15"/>
      <c r="UU142" s="15"/>
      <c r="UV142" s="15"/>
      <c r="UW142" s="15"/>
      <c r="UX142" s="15"/>
      <c r="UY142" s="15"/>
      <c r="UZ142" s="15"/>
      <c r="VA142" s="15"/>
      <c r="VB142" s="15"/>
      <c r="VC142" s="15"/>
      <c r="VD142" s="15"/>
      <c r="VE142" s="15"/>
      <c r="VF142" s="15"/>
      <c r="VG142" s="15"/>
      <c r="VH142" s="15"/>
      <c r="VI142" s="15"/>
      <c r="VJ142" s="15"/>
      <c r="VK142" s="15"/>
      <c r="VL142" s="15"/>
      <c r="VM142" s="15"/>
      <c r="VN142" s="15"/>
      <c r="VO142" s="15"/>
      <c r="VP142" s="15"/>
      <c r="VQ142" s="15"/>
      <c r="VR142" s="15"/>
      <c r="VS142" s="15"/>
      <c r="VT142" s="15"/>
      <c r="VU142" s="15"/>
      <c r="VV142" s="15"/>
      <c r="VW142" s="15"/>
      <c r="VX142" s="15"/>
      <c r="VY142" s="15"/>
      <c r="VZ142" s="15"/>
      <c r="WA142" s="15"/>
      <c r="WB142" s="15"/>
      <c r="WC142" s="15"/>
      <c r="WD142" s="15"/>
      <c r="WE142" s="15"/>
      <c r="WF142" s="15"/>
      <c r="WG142" s="15"/>
      <c r="WH142" s="15"/>
      <c r="WI142" s="15"/>
      <c r="WJ142" s="15"/>
      <c r="WK142" s="15"/>
      <c r="WL142" s="15"/>
      <c r="WM142" s="15"/>
      <c r="WN142" s="15"/>
      <c r="WO142" s="15"/>
      <c r="WP142" s="15"/>
      <c r="WQ142" s="15"/>
      <c r="WR142" s="15"/>
      <c r="WS142" s="15"/>
      <c r="WT142" s="15"/>
      <c r="WU142" s="15"/>
      <c r="WV142" s="15"/>
      <c r="WW142" s="15"/>
      <c r="WX142" s="15"/>
      <c r="WY142" s="15"/>
      <c r="WZ142" s="15"/>
      <c r="XA142" s="15"/>
      <c r="XB142" s="15"/>
      <c r="XC142" s="15"/>
      <c r="XD142" s="15"/>
      <c r="XE142" s="15"/>
      <c r="XF142" s="15"/>
      <c r="XG142" s="15"/>
      <c r="XH142" s="15"/>
      <c r="XI142" s="15"/>
      <c r="XJ142" s="15"/>
      <c r="XK142" s="15"/>
      <c r="XL142" s="15"/>
      <c r="XM142" s="15"/>
      <c r="XN142" s="15"/>
      <c r="XO142" s="15"/>
      <c r="XP142" s="15"/>
      <c r="XQ142" s="15"/>
      <c r="XR142" s="15"/>
      <c r="XS142" s="15"/>
      <c r="XT142" s="15"/>
      <c r="XU142" s="15"/>
      <c r="XV142" s="15"/>
      <c r="XW142" s="15"/>
      <c r="XX142" s="15"/>
      <c r="XY142" s="15"/>
      <c r="XZ142" s="15"/>
      <c r="YA142" s="15"/>
      <c r="YB142" s="15"/>
      <c r="YC142" s="15"/>
      <c r="YD142" s="15"/>
      <c r="YE142" s="15"/>
      <c r="YF142" s="15"/>
      <c r="YG142" s="15"/>
      <c r="YH142" s="15"/>
      <c r="YI142" s="15"/>
      <c r="YJ142" s="15"/>
      <c r="YK142" s="15"/>
      <c r="YL142" s="15"/>
      <c r="YM142" s="15"/>
      <c r="YN142" s="15"/>
      <c r="YO142" s="15"/>
      <c r="YP142" s="15"/>
      <c r="YQ142" s="15"/>
      <c r="YR142" s="15"/>
      <c r="YS142" s="15"/>
      <c r="YT142" s="15"/>
      <c r="YU142" s="15"/>
      <c r="YV142" s="15"/>
      <c r="YW142" s="15"/>
      <c r="YX142" s="15"/>
      <c r="YY142" s="15"/>
      <c r="YZ142" s="15"/>
      <c r="ZA142" s="15"/>
      <c r="ZB142" s="15"/>
      <c r="ZC142" s="15"/>
      <c r="ZD142" s="15"/>
      <c r="ZE142" s="15"/>
      <c r="ZF142" s="15"/>
      <c r="ZG142" s="15"/>
      <c r="ZH142" s="15"/>
      <c r="ZI142" s="15"/>
      <c r="ZJ142" s="15"/>
      <c r="ZK142" s="15"/>
      <c r="ZL142" s="15"/>
      <c r="ZM142" s="15"/>
      <c r="ZN142" s="15"/>
      <c r="ZO142" s="15"/>
      <c r="ZP142" s="15"/>
      <c r="ZQ142" s="15"/>
      <c r="ZR142" s="15"/>
      <c r="ZS142" s="15"/>
      <c r="ZT142" s="15"/>
      <c r="ZU142" s="15"/>
      <c r="ZV142" s="15"/>
      <c r="ZW142" s="15"/>
      <c r="ZX142" s="15"/>
      <c r="ZY142" s="15"/>
      <c r="ZZ142" s="15"/>
      <c r="AAA142" s="15"/>
      <c r="AAB142" s="15"/>
      <c r="AAC142" s="15"/>
      <c r="AAD142" s="15"/>
      <c r="AAE142" s="15"/>
      <c r="AAF142" s="15"/>
      <c r="AAG142" s="15"/>
      <c r="AAH142" s="15"/>
      <c r="AAI142" s="15"/>
      <c r="AAJ142" s="15"/>
      <c r="AAK142" s="15"/>
      <c r="AAL142" s="15"/>
      <c r="AAM142" s="15"/>
      <c r="AAN142" s="15"/>
      <c r="AAO142" s="15"/>
      <c r="AAP142" s="15"/>
      <c r="AAQ142" s="15"/>
      <c r="AAR142" s="15"/>
      <c r="AAS142" s="15"/>
      <c r="AAT142" s="15"/>
      <c r="AAU142" s="15"/>
      <c r="AAV142" s="15"/>
      <c r="AAW142" s="15"/>
      <c r="AAX142" s="15"/>
      <c r="AAY142" s="15"/>
      <c r="AAZ142" s="15"/>
      <c r="ABA142" s="15"/>
      <c r="ABB142" s="15"/>
      <c r="ABC142" s="15"/>
      <c r="ABD142" s="15"/>
      <c r="ABE142" s="15"/>
      <c r="ABF142" s="15"/>
      <c r="ABG142" s="15"/>
      <c r="ABH142" s="15"/>
      <c r="ABI142" s="15"/>
      <c r="ABJ142" s="15"/>
      <c r="ABK142" s="15"/>
      <c r="ABL142" s="15"/>
      <c r="ABM142" s="15"/>
      <c r="ABN142" s="15"/>
      <c r="ABO142" s="15"/>
      <c r="ABP142" s="15"/>
      <c r="ABQ142" s="15"/>
      <c r="ABR142" s="15"/>
      <c r="ABS142" s="15"/>
      <c r="ABT142" s="15"/>
      <c r="ABU142" s="15"/>
      <c r="ABV142" s="15"/>
      <c r="ABW142" s="15"/>
      <c r="ABX142" s="15"/>
      <c r="ABY142" s="15"/>
      <c r="ABZ142" s="15"/>
      <c r="ACA142" s="15"/>
      <c r="ACB142" s="15"/>
      <c r="ACC142" s="15"/>
      <c r="ACD142" s="15"/>
      <c r="ACE142" s="15"/>
      <c r="ACF142" s="15"/>
      <c r="ACG142" s="15"/>
      <c r="ACH142" s="15"/>
      <c r="ACI142" s="15"/>
      <c r="ACJ142" s="15"/>
      <c r="ACK142" s="15"/>
      <c r="ACL142" s="15"/>
      <c r="ACM142" s="15"/>
      <c r="ACN142" s="15"/>
      <c r="ACO142" s="15"/>
      <c r="ACP142" s="15"/>
    </row>
    <row r="143" spans="1:770" s="24" customFormat="1" ht="11.25" customHeight="1" x14ac:dyDescent="0.2">
      <c r="A143" s="14"/>
      <c r="B143" s="14"/>
      <c r="C143" s="15" t="s">
        <v>828</v>
      </c>
      <c r="D143" s="15" t="s">
        <v>829</v>
      </c>
      <c r="E143" s="37">
        <v>13070.51</v>
      </c>
      <c r="F143" s="37">
        <v>0</v>
      </c>
      <c r="G143" s="43">
        <v>13070.51</v>
      </c>
      <c r="H143" s="37">
        <v>25510.5</v>
      </c>
      <c r="I143" s="43">
        <v>38581</v>
      </c>
      <c r="J143" s="178" t="s">
        <v>370</v>
      </c>
      <c r="K143" s="23">
        <v>0.04</v>
      </c>
      <c r="L143" s="20">
        <v>1543</v>
      </c>
      <c r="M143" s="181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/>
      <c r="CF143" s="15"/>
      <c r="CG143" s="15"/>
      <c r="CH143" s="15"/>
      <c r="CI143" s="15"/>
      <c r="CJ143" s="15"/>
      <c r="CK143" s="15"/>
      <c r="CL143" s="15"/>
      <c r="CM143" s="15"/>
      <c r="CN143" s="15"/>
      <c r="CO143" s="15"/>
      <c r="CP143" s="15"/>
      <c r="CQ143" s="15"/>
      <c r="CR143" s="15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  <c r="EA143" s="15"/>
      <c r="EB143" s="15"/>
      <c r="EC143" s="15"/>
      <c r="ED143" s="15"/>
      <c r="EE143" s="15"/>
      <c r="EF143" s="15"/>
      <c r="EG143" s="15"/>
      <c r="EH143" s="15"/>
      <c r="EI143" s="15"/>
      <c r="EJ143" s="15"/>
      <c r="EK143" s="15"/>
      <c r="EL143" s="15"/>
      <c r="EM143" s="15"/>
      <c r="EN143" s="15"/>
      <c r="EO143" s="15"/>
      <c r="EP143" s="15"/>
      <c r="EQ143" s="15"/>
      <c r="ER143" s="15"/>
      <c r="ES143" s="15"/>
      <c r="ET143" s="15"/>
      <c r="EU143" s="15"/>
      <c r="EV143" s="15"/>
      <c r="EW143" s="15"/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/>
      <c r="GJ143" s="15"/>
      <c r="GK143" s="15"/>
      <c r="GL143" s="15"/>
      <c r="GM143" s="15"/>
      <c r="GN143" s="15"/>
      <c r="GO143" s="15"/>
      <c r="GP143" s="15"/>
      <c r="GQ143" s="15"/>
      <c r="GR143" s="15"/>
      <c r="GS143" s="15"/>
      <c r="GT143" s="15"/>
      <c r="GU143" s="15"/>
      <c r="GV143" s="15"/>
      <c r="GW143" s="15"/>
      <c r="GX143" s="15"/>
      <c r="GY143" s="15"/>
      <c r="GZ143" s="15"/>
      <c r="HA143" s="15"/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  <c r="HM143" s="15"/>
      <c r="HN143" s="15"/>
      <c r="HO143" s="15"/>
      <c r="HP143" s="15"/>
      <c r="HQ143" s="15"/>
      <c r="HR143" s="15"/>
      <c r="HS143" s="15"/>
      <c r="HT143" s="15"/>
      <c r="HU143" s="15"/>
      <c r="HV143" s="15"/>
      <c r="HW143" s="15"/>
      <c r="HX143" s="15"/>
      <c r="HY143" s="15"/>
      <c r="HZ143" s="15"/>
      <c r="IA143" s="15"/>
      <c r="IB143" s="15"/>
      <c r="IC143" s="15"/>
      <c r="ID143" s="15"/>
      <c r="IE143" s="15"/>
      <c r="IF143" s="15"/>
      <c r="IG143" s="15"/>
      <c r="IH143" s="15"/>
      <c r="II143" s="15"/>
      <c r="IJ143" s="15"/>
      <c r="IK143" s="15"/>
      <c r="IL143" s="15"/>
      <c r="IM143" s="15"/>
      <c r="IN143" s="15"/>
      <c r="IO143" s="15"/>
      <c r="IP143" s="15"/>
      <c r="IQ143" s="15"/>
      <c r="IR143" s="15"/>
      <c r="IS143" s="15"/>
      <c r="IT143" s="15"/>
      <c r="IU143" s="15"/>
      <c r="IV143" s="15"/>
      <c r="IW143" s="15"/>
      <c r="IX143" s="15"/>
      <c r="IY143" s="15"/>
      <c r="IZ143" s="15"/>
      <c r="JA143" s="15"/>
      <c r="JB143" s="15"/>
      <c r="JC143" s="15"/>
      <c r="JD143" s="15"/>
      <c r="JE143" s="15"/>
      <c r="JF143" s="15"/>
      <c r="JG143" s="15"/>
      <c r="JH143" s="15"/>
      <c r="JI143" s="15"/>
      <c r="JJ143" s="15"/>
      <c r="JK143" s="15"/>
      <c r="JL143" s="15"/>
      <c r="JM143" s="15"/>
      <c r="JN143" s="15"/>
      <c r="JO143" s="15"/>
      <c r="JP143" s="15"/>
      <c r="JQ143" s="15"/>
      <c r="JR143" s="15"/>
      <c r="JS143" s="15"/>
      <c r="JT143" s="15"/>
      <c r="JU143" s="15"/>
      <c r="JV143" s="15"/>
      <c r="JW143" s="15"/>
      <c r="JX143" s="15"/>
      <c r="JY143" s="15"/>
      <c r="JZ143" s="15"/>
      <c r="KA143" s="15"/>
      <c r="KB143" s="15"/>
      <c r="KC143" s="15"/>
      <c r="KD143" s="15"/>
      <c r="KE143" s="15"/>
      <c r="KF143" s="15"/>
      <c r="KG143" s="15"/>
      <c r="KH143" s="15"/>
      <c r="KI143" s="15"/>
      <c r="KJ143" s="15"/>
      <c r="KK143" s="15"/>
      <c r="KL143" s="15"/>
      <c r="KM143" s="15"/>
      <c r="KN143" s="15"/>
      <c r="KO143" s="15"/>
      <c r="KP143" s="15"/>
      <c r="KQ143" s="15"/>
      <c r="KR143" s="15"/>
      <c r="KS143" s="15"/>
      <c r="KT143" s="15"/>
      <c r="KU143" s="15"/>
      <c r="KV143" s="15"/>
      <c r="KW143" s="15"/>
      <c r="KX143" s="15"/>
      <c r="KY143" s="15"/>
      <c r="KZ143" s="15"/>
      <c r="LA143" s="15"/>
      <c r="LB143" s="15"/>
      <c r="LC143" s="15"/>
      <c r="LD143" s="15"/>
      <c r="LE143" s="15"/>
      <c r="LF143" s="15"/>
      <c r="LG143" s="15"/>
      <c r="LH143" s="15"/>
      <c r="LI143" s="15"/>
      <c r="LJ143" s="15"/>
      <c r="LK143" s="15"/>
      <c r="LL143" s="15"/>
      <c r="LM143" s="15"/>
      <c r="LN143" s="15"/>
      <c r="LO143" s="15"/>
      <c r="LP143" s="15"/>
      <c r="LQ143" s="15"/>
      <c r="LR143" s="15"/>
      <c r="LS143" s="15"/>
      <c r="LT143" s="15"/>
      <c r="LU143" s="15"/>
      <c r="LV143" s="15"/>
      <c r="LW143" s="15"/>
      <c r="LX143" s="15"/>
      <c r="LY143" s="15"/>
      <c r="LZ143" s="15"/>
      <c r="MA143" s="15"/>
      <c r="MB143" s="15"/>
      <c r="MC143" s="15"/>
      <c r="MD143" s="15"/>
      <c r="ME143" s="15"/>
      <c r="MF143" s="15"/>
      <c r="MG143" s="15"/>
      <c r="MH143" s="15"/>
      <c r="MI143" s="15"/>
      <c r="MJ143" s="15"/>
      <c r="MK143" s="15"/>
      <c r="ML143" s="15"/>
      <c r="MM143" s="15"/>
      <c r="MN143" s="15"/>
      <c r="MO143" s="15"/>
      <c r="MP143" s="15"/>
      <c r="MQ143" s="15"/>
      <c r="MR143" s="15"/>
      <c r="MS143" s="15"/>
      <c r="MT143" s="15"/>
      <c r="MU143" s="15"/>
      <c r="MV143" s="15"/>
      <c r="MW143" s="15"/>
      <c r="MX143" s="15"/>
      <c r="MY143" s="15"/>
      <c r="MZ143" s="15"/>
      <c r="NA143" s="15"/>
      <c r="NB143" s="15"/>
      <c r="NC143" s="15"/>
      <c r="ND143" s="15"/>
      <c r="NE143" s="15"/>
      <c r="NF143" s="15"/>
      <c r="NG143" s="15"/>
      <c r="NH143" s="15"/>
      <c r="NI143" s="15"/>
      <c r="NJ143" s="15"/>
      <c r="NK143" s="15"/>
      <c r="NL143" s="15"/>
      <c r="NM143" s="15"/>
      <c r="NN143" s="15"/>
      <c r="NO143" s="15"/>
      <c r="NP143" s="15"/>
      <c r="NQ143" s="15"/>
      <c r="NR143" s="15"/>
      <c r="NS143" s="15"/>
      <c r="NT143" s="15"/>
      <c r="NU143" s="15"/>
      <c r="NV143" s="15"/>
      <c r="NW143" s="15"/>
      <c r="NX143" s="15"/>
      <c r="NY143" s="15"/>
      <c r="NZ143" s="15"/>
      <c r="OA143" s="15"/>
      <c r="OB143" s="15"/>
      <c r="OC143" s="15"/>
      <c r="OD143" s="15"/>
      <c r="OE143" s="15"/>
      <c r="OF143" s="15"/>
      <c r="OG143" s="15"/>
      <c r="OH143" s="15"/>
      <c r="OI143" s="15"/>
      <c r="OJ143" s="15"/>
      <c r="OK143" s="15"/>
      <c r="OL143" s="15"/>
      <c r="OM143" s="15"/>
      <c r="ON143" s="15"/>
      <c r="OO143" s="15"/>
      <c r="OP143" s="15"/>
      <c r="OQ143" s="15"/>
      <c r="OR143" s="15"/>
      <c r="OS143" s="15"/>
      <c r="OT143" s="15"/>
      <c r="OU143" s="15"/>
      <c r="OV143" s="15"/>
      <c r="OW143" s="15"/>
      <c r="OX143" s="15"/>
      <c r="OY143" s="15"/>
      <c r="OZ143" s="15"/>
      <c r="PA143" s="15"/>
      <c r="PB143" s="15"/>
      <c r="PC143" s="15"/>
      <c r="PD143" s="15"/>
      <c r="PE143" s="15"/>
      <c r="PF143" s="15"/>
      <c r="PG143" s="15"/>
      <c r="PH143" s="15"/>
      <c r="PI143" s="15"/>
      <c r="PJ143" s="15"/>
      <c r="PK143" s="15"/>
      <c r="PL143" s="15"/>
      <c r="PM143" s="15"/>
      <c r="PN143" s="15"/>
      <c r="PO143" s="15"/>
      <c r="PP143" s="15"/>
      <c r="PQ143" s="15"/>
      <c r="PR143" s="15"/>
      <c r="PS143" s="15"/>
      <c r="PT143" s="15"/>
      <c r="PU143" s="15"/>
      <c r="PV143" s="15"/>
      <c r="PW143" s="15"/>
      <c r="PX143" s="15"/>
      <c r="PY143" s="15"/>
      <c r="PZ143" s="15"/>
      <c r="QA143" s="15"/>
      <c r="QB143" s="15"/>
      <c r="QC143" s="15"/>
      <c r="QD143" s="15"/>
      <c r="QE143" s="15"/>
      <c r="QF143" s="15"/>
      <c r="QG143" s="15"/>
      <c r="QH143" s="15"/>
      <c r="QI143" s="15"/>
      <c r="QJ143" s="15"/>
      <c r="QK143" s="15"/>
      <c r="QL143" s="15"/>
      <c r="QM143" s="15"/>
      <c r="QN143" s="15"/>
      <c r="QO143" s="15"/>
      <c r="QP143" s="15"/>
      <c r="QQ143" s="15"/>
      <c r="QR143" s="15"/>
      <c r="QS143" s="15"/>
      <c r="QT143" s="15"/>
      <c r="QU143" s="15"/>
      <c r="QV143" s="15"/>
      <c r="QW143" s="15"/>
      <c r="QX143" s="15"/>
      <c r="QY143" s="15"/>
      <c r="QZ143" s="15"/>
      <c r="RA143" s="15"/>
      <c r="RB143" s="15"/>
      <c r="RC143" s="15"/>
      <c r="RD143" s="15"/>
      <c r="RE143" s="15"/>
      <c r="RF143" s="15"/>
      <c r="RG143" s="15"/>
      <c r="RH143" s="15"/>
      <c r="RI143" s="15"/>
      <c r="RJ143" s="15"/>
      <c r="RK143" s="15"/>
      <c r="RL143" s="15"/>
      <c r="RM143" s="15"/>
      <c r="RN143" s="15"/>
      <c r="RO143" s="15"/>
      <c r="RP143" s="15"/>
      <c r="RQ143" s="15"/>
      <c r="RR143" s="15"/>
      <c r="RS143" s="15"/>
      <c r="RT143" s="15"/>
      <c r="RU143" s="15"/>
      <c r="RV143" s="15"/>
      <c r="RW143" s="15"/>
      <c r="RX143" s="15"/>
      <c r="RY143" s="15"/>
      <c r="RZ143" s="15"/>
      <c r="SA143" s="15"/>
      <c r="SB143" s="15"/>
      <c r="SC143" s="15"/>
      <c r="SD143" s="15"/>
      <c r="SE143" s="15"/>
      <c r="SF143" s="15"/>
      <c r="SG143" s="15"/>
      <c r="SH143" s="15"/>
      <c r="SI143" s="15"/>
      <c r="SJ143" s="15"/>
      <c r="SK143" s="15"/>
      <c r="SL143" s="15"/>
      <c r="SM143" s="15"/>
      <c r="SN143" s="15"/>
      <c r="SO143" s="15"/>
      <c r="SP143" s="15"/>
      <c r="SQ143" s="15"/>
      <c r="SR143" s="15"/>
      <c r="SS143" s="15"/>
      <c r="ST143" s="15"/>
      <c r="SU143" s="15"/>
      <c r="SV143" s="15"/>
      <c r="SW143" s="15"/>
      <c r="SX143" s="15"/>
      <c r="SY143" s="15"/>
      <c r="SZ143" s="15"/>
      <c r="TA143" s="15"/>
      <c r="TB143" s="15"/>
      <c r="TC143" s="15"/>
      <c r="TD143" s="15"/>
      <c r="TE143" s="15"/>
      <c r="TF143" s="15"/>
      <c r="TG143" s="15"/>
      <c r="TH143" s="15"/>
      <c r="TI143" s="15"/>
      <c r="TJ143" s="15"/>
      <c r="TK143" s="15"/>
      <c r="TL143" s="15"/>
      <c r="TM143" s="15"/>
      <c r="TN143" s="15"/>
      <c r="TO143" s="15"/>
      <c r="TP143" s="15"/>
      <c r="TQ143" s="15"/>
      <c r="TR143" s="15"/>
      <c r="TS143" s="15"/>
      <c r="TT143" s="15"/>
      <c r="TU143" s="15"/>
      <c r="TV143" s="15"/>
      <c r="TW143" s="15"/>
      <c r="TX143" s="15"/>
      <c r="TY143" s="15"/>
      <c r="TZ143" s="15"/>
      <c r="UA143" s="15"/>
      <c r="UB143" s="15"/>
      <c r="UC143" s="15"/>
      <c r="UD143" s="15"/>
      <c r="UE143" s="15"/>
      <c r="UF143" s="15"/>
      <c r="UG143" s="15"/>
      <c r="UH143" s="15"/>
      <c r="UI143" s="15"/>
      <c r="UJ143" s="15"/>
      <c r="UK143" s="15"/>
      <c r="UL143" s="15"/>
      <c r="UM143" s="15"/>
      <c r="UN143" s="15"/>
      <c r="UO143" s="15"/>
      <c r="UP143" s="15"/>
      <c r="UQ143" s="15"/>
      <c r="UR143" s="15"/>
      <c r="US143" s="15"/>
      <c r="UT143" s="15"/>
      <c r="UU143" s="15"/>
      <c r="UV143" s="15"/>
      <c r="UW143" s="15"/>
      <c r="UX143" s="15"/>
      <c r="UY143" s="15"/>
      <c r="UZ143" s="15"/>
      <c r="VA143" s="15"/>
      <c r="VB143" s="15"/>
      <c r="VC143" s="15"/>
      <c r="VD143" s="15"/>
      <c r="VE143" s="15"/>
      <c r="VF143" s="15"/>
      <c r="VG143" s="15"/>
      <c r="VH143" s="15"/>
      <c r="VI143" s="15"/>
      <c r="VJ143" s="15"/>
      <c r="VK143" s="15"/>
      <c r="VL143" s="15"/>
      <c r="VM143" s="15"/>
      <c r="VN143" s="15"/>
      <c r="VO143" s="15"/>
      <c r="VP143" s="15"/>
      <c r="VQ143" s="15"/>
      <c r="VR143" s="15"/>
      <c r="VS143" s="15"/>
      <c r="VT143" s="15"/>
      <c r="VU143" s="15"/>
      <c r="VV143" s="15"/>
      <c r="VW143" s="15"/>
      <c r="VX143" s="15"/>
      <c r="VY143" s="15"/>
      <c r="VZ143" s="15"/>
      <c r="WA143" s="15"/>
      <c r="WB143" s="15"/>
      <c r="WC143" s="15"/>
      <c r="WD143" s="15"/>
      <c r="WE143" s="15"/>
      <c r="WF143" s="15"/>
      <c r="WG143" s="15"/>
      <c r="WH143" s="15"/>
      <c r="WI143" s="15"/>
      <c r="WJ143" s="15"/>
      <c r="WK143" s="15"/>
      <c r="WL143" s="15"/>
      <c r="WM143" s="15"/>
      <c r="WN143" s="15"/>
      <c r="WO143" s="15"/>
      <c r="WP143" s="15"/>
      <c r="WQ143" s="15"/>
      <c r="WR143" s="15"/>
      <c r="WS143" s="15"/>
      <c r="WT143" s="15"/>
      <c r="WU143" s="15"/>
      <c r="WV143" s="15"/>
      <c r="WW143" s="15"/>
      <c r="WX143" s="15"/>
      <c r="WY143" s="15"/>
      <c r="WZ143" s="15"/>
      <c r="XA143" s="15"/>
      <c r="XB143" s="15"/>
      <c r="XC143" s="15"/>
      <c r="XD143" s="15"/>
      <c r="XE143" s="15"/>
      <c r="XF143" s="15"/>
      <c r="XG143" s="15"/>
      <c r="XH143" s="15"/>
      <c r="XI143" s="15"/>
      <c r="XJ143" s="15"/>
      <c r="XK143" s="15"/>
      <c r="XL143" s="15"/>
      <c r="XM143" s="15"/>
      <c r="XN143" s="15"/>
      <c r="XO143" s="15"/>
      <c r="XP143" s="15"/>
      <c r="XQ143" s="15"/>
      <c r="XR143" s="15"/>
      <c r="XS143" s="15"/>
      <c r="XT143" s="15"/>
      <c r="XU143" s="15"/>
      <c r="XV143" s="15"/>
      <c r="XW143" s="15"/>
      <c r="XX143" s="15"/>
      <c r="XY143" s="15"/>
      <c r="XZ143" s="15"/>
      <c r="YA143" s="15"/>
      <c r="YB143" s="15"/>
      <c r="YC143" s="15"/>
      <c r="YD143" s="15"/>
      <c r="YE143" s="15"/>
      <c r="YF143" s="15"/>
      <c r="YG143" s="15"/>
      <c r="YH143" s="15"/>
      <c r="YI143" s="15"/>
      <c r="YJ143" s="15"/>
      <c r="YK143" s="15"/>
      <c r="YL143" s="15"/>
      <c r="YM143" s="15"/>
      <c r="YN143" s="15"/>
      <c r="YO143" s="15"/>
      <c r="YP143" s="15"/>
      <c r="YQ143" s="15"/>
      <c r="YR143" s="15"/>
      <c r="YS143" s="15"/>
      <c r="YT143" s="15"/>
      <c r="YU143" s="15"/>
      <c r="YV143" s="15"/>
      <c r="YW143" s="15"/>
      <c r="YX143" s="15"/>
      <c r="YY143" s="15"/>
      <c r="YZ143" s="15"/>
      <c r="ZA143" s="15"/>
      <c r="ZB143" s="15"/>
      <c r="ZC143" s="15"/>
      <c r="ZD143" s="15"/>
      <c r="ZE143" s="15"/>
      <c r="ZF143" s="15"/>
      <c r="ZG143" s="15"/>
      <c r="ZH143" s="15"/>
      <c r="ZI143" s="15"/>
      <c r="ZJ143" s="15"/>
      <c r="ZK143" s="15"/>
      <c r="ZL143" s="15"/>
      <c r="ZM143" s="15"/>
      <c r="ZN143" s="15"/>
      <c r="ZO143" s="15"/>
      <c r="ZP143" s="15"/>
      <c r="ZQ143" s="15"/>
      <c r="ZR143" s="15"/>
      <c r="ZS143" s="15"/>
      <c r="ZT143" s="15"/>
      <c r="ZU143" s="15"/>
      <c r="ZV143" s="15"/>
      <c r="ZW143" s="15"/>
      <c r="ZX143" s="15"/>
      <c r="ZY143" s="15"/>
      <c r="ZZ143" s="15"/>
      <c r="AAA143" s="15"/>
      <c r="AAB143" s="15"/>
      <c r="AAC143" s="15"/>
      <c r="AAD143" s="15"/>
      <c r="AAE143" s="15"/>
      <c r="AAF143" s="15"/>
      <c r="AAG143" s="15"/>
      <c r="AAH143" s="15"/>
      <c r="AAI143" s="15"/>
      <c r="AAJ143" s="15"/>
      <c r="AAK143" s="15"/>
      <c r="AAL143" s="15"/>
      <c r="AAM143" s="15"/>
      <c r="AAN143" s="15"/>
      <c r="AAO143" s="15"/>
      <c r="AAP143" s="15"/>
      <c r="AAQ143" s="15"/>
      <c r="AAR143" s="15"/>
      <c r="AAS143" s="15"/>
      <c r="AAT143" s="15"/>
      <c r="AAU143" s="15"/>
      <c r="AAV143" s="15"/>
      <c r="AAW143" s="15"/>
      <c r="AAX143" s="15"/>
      <c r="AAY143" s="15"/>
      <c r="AAZ143" s="15"/>
      <c r="ABA143" s="15"/>
      <c r="ABB143" s="15"/>
      <c r="ABC143" s="15"/>
      <c r="ABD143" s="15"/>
      <c r="ABE143" s="15"/>
      <c r="ABF143" s="15"/>
      <c r="ABG143" s="15"/>
      <c r="ABH143" s="15"/>
      <c r="ABI143" s="15"/>
      <c r="ABJ143" s="15"/>
      <c r="ABK143" s="15"/>
      <c r="ABL143" s="15"/>
      <c r="ABM143" s="15"/>
      <c r="ABN143" s="15"/>
      <c r="ABO143" s="15"/>
      <c r="ABP143" s="15"/>
      <c r="ABQ143" s="15"/>
      <c r="ABR143" s="15"/>
      <c r="ABS143" s="15"/>
      <c r="ABT143" s="15"/>
      <c r="ABU143" s="15"/>
      <c r="ABV143" s="15"/>
      <c r="ABW143" s="15"/>
      <c r="ABX143" s="15"/>
      <c r="ABY143" s="15"/>
      <c r="ABZ143" s="15"/>
      <c r="ACA143" s="15"/>
      <c r="ACB143" s="15"/>
      <c r="ACC143" s="15"/>
      <c r="ACD143" s="15"/>
      <c r="ACE143" s="15"/>
      <c r="ACF143" s="15"/>
      <c r="ACG143" s="15"/>
      <c r="ACH143" s="15"/>
      <c r="ACI143" s="15"/>
      <c r="ACJ143" s="15"/>
      <c r="ACK143" s="15"/>
      <c r="ACL143" s="15"/>
      <c r="ACM143" s="15"/>
      <c r="ACN143" s="15"/>
      <c r="ACO143" s="15"/>
      <c r="ACP143" s="15"/>
    </row>
    <row r="144" spans="1:770" s="24" customFormat="1" x14ac:dyDescent="0.2">
      <c r="A144" s="14"/>
      <c r="B144" s="14"/>
      <c r="C144" s="15" t="s">
        <v>1249</v>
      </c>
      <c r="D144" s="15" t="s">
        <v>1250</v>
      </c>
      <c r="E144" s="37">
        <v>12213.67</v>
      </c>
      <c r="F144" s="37">
        <v>0</v>
      </c>
      <c r="G144" s="37">
        <v>12213.67</v>
      </c>
      <c r="H144" s="37">
        <v>2131.5</v>
      </c>
      <c r="I144" s="37">
        <v>14345</v>
      </c>
      <c r="J144" s="178" t="s">
        <v>370</v>
      </c>
      <c r="K144" s="23">
        <v>0.04</v>
      </c>
      <c r="L144" s="20">
        <v>574</v>
      </c>
      <c r="M144" s="181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/>
      <c r="CG144" s="15"/>
      <c r="CH144" s="15"/>
      <c r="CI144" s="15"/>
      <c r="CJ144" s="15"/>
      <c r="CK144" s="15"/>
      <c r="CL144" s="15"/>
      <c r="CM144" s="15"/>
      <c r="CN144" s="15"/>
      <c r="CO144" s="15"/>
      <c r="CP144" s="15"/>
      <c r="CQ144" s="15"/>
      <c r="CR144" s="15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  <c r="EA144" s="15"/>
      <c r="EB144" s="15"/>
      <c r="EC144" s="15"/>
      <c r="ED144" s="15"/>
      <c r="EE144" s="15"/>
      <c r="EF144" s="15"/>
      <c r="EG144" s="15"/>
      <c r="EH144" s="15"/>
      <c r="EI144" s="15"/>
      <c r="EJ144" s="15"/>
      <c r="EK144" s="15"/>
      <c r="EL144" s="15"/>
      <c r="EM144" s="15"/>
      <c r="EN144" s="15"/>
      <c r="EO144" s="15"/>
      <c r="EP144" s="15"/>
      <c r="EQ144" s="15"/>
      <c r="ER144" s="15"/>
      <c r="ES144" s="15"/>
      <c r="ET144" s="15"/>
      <c r="EU144" s="15"/>
      <c r="EV144" s="15"/>
      <c r="EW144" s="15"/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/>
      <c r="GJ144" s="15"/>
      <c r="GK144" s="15"/>
      <c r="GL144" s="15"/>
      <c r="GM144" s="15"/>
      <c r="GN144" s="15"/>
      <c r="GO144" s="15"/>
      <c r="GP144" s="15"/>
      <c r="GQ144" s="15"/>
      <c r="GR144" s="15"/>
      <c r="GS144" s="15"/>
      <c r="GT144" s="15"/>
      <c r="GU144" s="15"/>
      <c r="GV144" s="15"/>
      <c r="GW144" s="15"/>
      <c r="GX144" s="15"/>
      <c r="GY144" s="15"/>
      <c r="GZ144" s="15"/>
      <c r="HA144" s="15"/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  <c r="HM144" s="15"/>
      <c r="HN144" s="15"/>
      <c r="HO144" s="15"/>
      <c r="HP144" s="15"/>
      <c r="HQ144" s="15"/>
      <c r="HR144" s="15"/>
      <c r="HS144" s="15"/>
      <c r="HT144" s="15"/>
      <c r="HU144" s="15"/>
      <c r="HV144" s="15"/>
      <c r="HW144" s="15"/>
      <c r="HX144" s="15"/>
      <c r="HY144" s="15"/>
      <c r="HZ144" s="15"/>
      <c r="IA144" s="15"/>
      <c r="IB144" s="15"/>
      <c r="IC144" s="15"/>
      <c r="ID144" s="15"/>
      <c r="IE144" s="15"/>
      <c r="IF144" s="15"/>
      <c r="IG144" s="15"/>
      <c r="IH144" s="15"/>
      <c r="II144" s="15"/>
      <c r="IJ144" s="15"/>
      <c r="IK144" s="15"/>
      <c r="IL144" s="15"/>
      <c r="IM144" s="15"/>
      <c r="IN144" s="15"/>
      <c r="IO144" s="15"/>
      <c r="IP144" s="15"/>
      <c r="IQ144" s="15"/>
      <c r="IR144" s="15"/>
      <c r="IS144" s="15"/>
      <c r="IT144" s="15"/>
      <c r="IU144" s="15"/>
      <c r="IV144" s="15"/>
      <c r="IW144" s="15"/>
      <c r="IX144" s="15"/>
      <c r="IY144" s="15"/>
      <c r="IZ144" s="15"/>
      <c r="JA144" s="15"/>
      <c r="JB144" s="15"/>
      <c r="JC144" s="15"/>
      <c r="JD144" s="15"/>
      <c r="JE144" s="15"/>
      <c r="JF144" s="15"/>
      <c r="JG144" s="15"/>
      <c r="JH144" s="15"/>
      <c r="JI144" s="15"/>
      <c r="JJ144" s="15"/>
      <c r="JK144" s="15"/>
      <c r="JL144" s="15"/>
      <c r="JM144" s="15"/>
      <c r="JN144" s="15"/>
      <c r="JO144" s="15"/>
      <c r="JP144" s="15"/>
      <c r="JQ144" s="15"/>
      <c r="JR144" s="15"/>
      <c r="JS144" s="15"/>
      <c r="JT144" s="15"/>
      <c r="JU144" s="15"/>
      <c r="JV144" s="15"/>
      <c r="JW144" s="15"/>
      <c r="JX144" s="15"/>
      <c r="JY144" s="15"/>
      <c r="JZ144" s="15"/>
      <c r="KA144" s="15"/>
      <c r="KB144" s="15"/>
      <c r="KC144" s="15"/>
      <c r="KD144" s="15"/>
      <c r="KE144" s="15"/>
      <c r="KF144" s="15"/>
      <c r="KG144" s="15"/>
      <c r="KH144" s="15"/>
      <c r="KI144" s="15"/>
      <c r="KJ144" s="15"/>
      <c r="KK144" s="15"/>
      <c r="KL144" s="15"/>
      <c r="KM144" s="15"/>
      <c r="KN144" s="15"/>
      <c r="KO144" s="15"/>
      <c r="KP144" s="15"/>
      <c r="KQ144" s="15"/>
      <c r="KR144" s="15"/>
      <c r="KS144" s="15"/>
      <c r="KT144" s="15"/>
      <c r="KU144" s="15"/>
      <c r="KV144" s="15"/>
      <c r="KW144" s="15"/>
      <c r="KX144" s="15"/>
      <c r="KY144" s="15"/>
      <c r="KZ144" s="15"/>
      <c r="LA144" s="15"/>
      <c r="LB144" s="15"/>
      <c r="LC144" s="15"/>
      <c r="LD144" s="15"/>
      <c r="LE144" s="15"/>
      <c r="LF144" s="15"/>
      <c r="LG144" s="15"/>
      <c r="LH144" s="15"/>
      <c r="LI144" s="15"/>
      <c r="LJ144" s="15"/>
      <c r="LK144" s="15"/>
      <c r="LL144" s="15"/>
      <c r="LM144" s="15"/>
      <c r="LN144" s="15"/>
      <c r="LO144" s="15"/>
      <c r="LP144" s="15"/>
      <c r="LQ144" s="15"/>
      <c r="LR144" s="15"/>
      <c r="LS144" s="15"/>
      <c r="LT144" s="15"/>
      <c r="LU144" s="15"/>
      <c r="LV144" s="15"/>
      <c r="LW144" s="15"/>
      <c r="LX144" s="15"/>
      <c r="LY144" s="15"/>
      <c r="LZ144" s="15"/>
      <c r="MA144" s="15"/>
      <c r="MB144" s="15"/>
      <c r="MC144" s="15"/>
      <c r="MD144" s="15"/>
      <c r="ME144" s="15"/>
      <c r="MF144" s="15"/>
      <c r="MG144" s="15"/>
      <c r="MH144" s="15"/>
      <c r="MI144" s="15"/>
      <c r="MJ144" s="15"/>
      <c r="MK144" s="15"/>
      <c r="ML144" s="15"/>
      <c r="MM144" s="15"/>
      <c r="MN144" s="15"/>
      <c r="MO144" s="15"/>
      <c r="MP144" s="15"/>
      <c r="MQ144" s="15"/>
      <c r="MR144" s="15"/>
      <c r="MS144" s="15"/>
      <c r="MT144" s="15"/>
      <c r="MU144" s="15"/>
      <c r="MV144" s="15"/>
      <c r="MW144" s="15"/>
      <c r="MX144" s="15"/>
      <c r="MY144" s="15"/>
      <c r="MZ144" s="15"/>
      <c r="NA144" s="15"/>
      <c r="NB144" s="15"/>
      <c r="NC144" s="15"/>
      <c r="ND144" s="15"/>
      <c r="NE144" s="15"/>
      <c r="NF144" s="15"/>
      <c r="NG144" s="15"/>
      <c r="NH144" s="15"/>
      <c r="NI144" s="15"/>
      <c r="NJ144" s="15"/>
      <c r="NK144" s="15"/>
      <c r="NL144" s="15"/>
      <c r="NM144" s="15"/>
      <c r="NN144" s="15"/>
      <c r="NO144" s="15"/>
      <c r="NP144" s="15"/>
      <c r="NQ144" s="15"/>
      <c r="NR144" s="15"/>
      <c r="NS144" s="15"/>
      <c r="NT144" s="15"/>
      <c r="NU144" s="15"/>
      <c r="NV144" s="15"/>
      <c r="NW144" s="15"/>
      <c r="NX144" s="15"/>
      <c r="NY144" s="15"/>
      <c r="NZ144" s="15"/>
      <c r="OA144" s="15"/>
      <c r="OB144" s="15"/>
      <c r="OC144" s="15"/>
      <c r="OD144" s="15"/>
      <c r="OE144" s="15"/>
      <c r="OF144" s="15"/>
      <c r="OG144" s="15"/>
      <c r="OH144" s="15"/>
      <c r="OI144" s="15"/>
      <c r="OJ144" s="15"/>
      <c r="OK144" s="15"/>
      <c r="OL144" s="15"/>
      <c r="OM144" s="15"/>
      <c r="ON144" s="15"/>
      <c r="OO144" s="15"/>
      <c r="OP144" s="15"/>
      <c r="OQ144" s="15"/>
      <c r="OR144" s="15"/>
      <c r="OS144" s="15"/>
      <c r="OT144" s="15"/>
      <c r="OU144" s="15"/>
      <c r="OV144" s="15"/>
      <c r="OW144" s="15"/>
      <c r="OX144" s="15"/>
      <c r="OY144" s="15"/>
      <c r="OZ144" s="15"/>
      <c r="PA144" s="15"/>
      <c r="PB144" s="15"/>
      <c r="PC144" s="15"/>
      <c r="PD144" s="15"/>
      <c r="PE144" s="15"/>
      <c r="PF144" s="15"/>
      <c r="PG144" s="15"/>
      <c r="PH144" s="15"/>
      <c r="PI144" s="15"/>
      <c r="PJ144" s="15"/>
      <c r="PK144" s="15"/>
      <c r="PL144" s="15"/>
      <c r="PM144" s="15"/>
      <c r="PN144" s="15"/>
      <c r="PO144" s="15"/>
      <c r="PP144" s="15"/>
      <c r="PQ144" s="15"/>
      <c r="PR144" s="15"/>
      <c r="PS144" s="15"/>
      <c r="PT144" s="15"/>
      <c r="PU144" s="15"/>
      <c r="PV144" s="15"/>
      <c r="PW144" s="15"/>
      <c r="PX144" s="15"/>
      <c r="PY144" s="15"/>
      <c r="PZ144" s="15"/>
      <c r="QA144" s="15"/>
      <c r="QB144" s="15"/>
      <c r="QC144" s="15"/>
      <c r="QD144" s="15"/>
      <c r="QE144" s="15"/>
      <c r="QF144" s="15"/>
      <c r="QG144" s="15"/>
      <c r="QH144" s="15"/>
      <c r="QI144" s="15"/>
      <c r="QJ144" s="15"/>
      <c r="QK144" s="15"/>
      <c r="QL144" s="15"/>
      <c r="QM144" s="15"/>
      <c r="QN144" s="15"/>
      <c r="QO144" s="15"/>
      <c r="QP144" s="15"/>
      <c r="QQ144" s="15"/>
      <c r="QR144" s="15"/>
      <c r="QS144" s="15"/>
      <c r="QT144" s="15"/>
      <c r="QU144" s="15"/>
      <c r="QV144" s="15"/>
      <c r="QW144" s="15"/>
      <c r="QX144" s="15"/>
      <c r="QY144" s="15"/>
      <c r="QZ144" s="15"/>
      <c r="RA144" s="15"/>
      <c r="RB144" s="15"/>
      <c r="RC144" s="15"/>
      <c r="RD144" s="15"/>
      <c r="RE144" s="15"/>
      <c r="RF144" s="15"/>
      <c r="RG144" s="15"/>
      <c r="RH144" s="15"/>
      <c r="RI144" s="15"/>
      <c r="RJ144" s="15"/>
      <c r="RK144" s="15"/>
      <c r="RL144" s="15"/>
      <c r="RM144" s="15"/>
      <c r="RN144" s="15"/>
      <c r="RO144" s="15"/>
      <c r="RP144" s="15"/>
      <c r="RQ144" s="15"/>
      <c r="RR144" s="15"/>
      <c r="RS144" s="15"/>
      <c r="RT144" s="15"/>
      <c r="RU144" s="15"/>
      <c r="RV144" s="15"/>
      <c r="RW144" s="15"/>
      <c r="RX144" s="15"/>
      <c r="RY144" s="15"/>
      <c r="RZ144" s="15"/>
      <c r="SA144" s="15"/>
      <c r="SB144" s="15"/>
      <c r="SC144" s="15"/>
      <c r="SD144" s="15"/>
      <c r="SE144" s="15"/>
      <c r="SF144" s="15"/>
      <c r="SG144" s="15"/>
      <c r="SH144" s="15"/>
      <c r="SI144" s="15"/>
      <c r="SJ144" s="15"/>
      <c r="SK144" s="15"/>
      <c r="SL144" s="15"/>
      <c r="SM144" s="15"/>
      <c r="SN144" s="15"/>
      <c r="SO144" s="15"/>
      <c r="SP144" s="15"/>
      <c r="SQ144" s="15"/>
      <c r="SR144" s="15"/>
      <c r="SS144" s="15"/>
      <c r="ST144" s="15"/>
      <c r="SU144" s="15"/>
      <c r="SV144" s="15"/>
      <c r="SW144" s="15"/>
      <c r="SX144" s="15"/>
      <c r="SY144" s="15"/>
      <c r="SZ144" s="15"/>
      <c r="TA144" s="15"/>
      <c r="TB144" s="15"/>
      <c r="TC144" s="15"/>
      <c r="TD144" s="15"/>
      <c r="TE144" s="15"/>
      <c r="TF144" s="15"/>
      <c r="TG144" s="15"/>
      <c r="TH144" s="15"/>
      <c r="TI144" s="15"/>
      <c r="TJ144" s="15"/>
      <c r="TK144" s="15"/>
      <c r="TL144" s="15"/>
      <c r="TM144" s="15"/>
      <c r="TN144" s="15"/>
      <c r="TO144" s="15"/>
      <c r="TP144" s="15"/>
      <c r="TQ144" s="15"/>
      <c r="TR144" s="15"/>
      <c r="TS144" s="15"/>
      <c r="TT144" s="15"/>
      <c r="TU144" s="15"/>
      <c r="TV144" s="15"/>
      <c r="TW144" s="15"/>
      <c r="TX144" s="15"/>
      <c r="TY144" s="15"/>
      <c r="TZ144" s="15"/>
      <c r="UA144" s="15"/>
      <c r="UB144" s="15"/>
      <c r="UC144" s="15"/>
      <c r="UD144" s="15"/>
      <c r="UE144" s="15"/>
      <c r="UF144" s="15"/>
      <c r="UG144" s="15"/>
      <c r="UH144" s="15"/>
      <c r="UI144" s="15"/>
      <c r="UJ144" s="15"/>
      <c r="UK144" s="15"/>
      <c r="UL144" s="15"/>
      <c r="UM144" s="15"/>
      <c r="UN144" s="15"/>
      <c r="UO144" s="15"/>
      <c r="UP144" s="15"/>
      <c r="UQ144" s="15"/>
      <c r="UR144" s="15"/>
      <c r="US144" s="15"/>
      <c r="UT144" s="15"/>
      <c r="UU144" s="15"/>
      <c r="UV144" s="15"/>
      <c r="UW144" s="15"/>
      <c r="UX144" s="15"/>
      <c r="UY144" s="15"/>
      <c r="UZ144" s="15"/>
      <c r="VA144" s="15"/>
      <c r="VB144" s="15"/>
      <c r="VC144" s="15"/>
      <c r="VD144" s="15"/>
      <c r="VE144" s="15"/>
      <c r="VF144" s="15"/>
      <c r="VG144" s="15"/>
      <c r="VH144" s="15"/>
      <c r="VI144" s="15"/>
      <c r="VJ144" s="15"/>
      <c r="VK144" s="15"/>
      <c r="VL144" s="15"/>
      <c r="VM144" s="15"/>
      <c r="VN144" s="15"/>
      <c r="VO144" s="15"/>
      <c r="VP144" s="15"/>
      <c r="VQ144" s="15"/>
      <c r="VR144" s="15"/>
      <c r="VS144" s="15"/>
      <c r="VT144" s="15"/>
      <c r="VU144" s="15"/>
      <c r="VV144" s="15"/>
      <c r="VW144" s="15"/>
      <c r="VX144" s="15"/>
      <c r="VY144" s="15"/>
      <c r="VZ144" s="15"/>
      <c r="WA144" s="15"/>
      <c r="WB144" s="15"/>
      <c r="WC144" s="15"/>
      <c r="WD144" s="15"/>
      <c r="WE144" s="15"/>
      <c r="WF144" s="15"/>
      <c r="WG144" s="15"/>
      <c r="WH144" s="15"/>
      <c r="WI144" s="15"/>
      <c r="WJ144" s="15"/>
      <c r="WK144" s="15"/>
      <c r="WL144" s="15"/>
      <c r="WM144" s="15"/>
      <c r="WN144" s="15"/>
      <c r="WO144" s="15"/>
      <c r="WP144" s="15"/>
      <c r="WQ144" s="15"/>
      <c r="WR144" s="15"/>
      <c r="WS144" s="15"/>
      <c r="WT144" s="15"/>
      <c r="WU144" s="15"/>
      <c r="WV144" s="15"/>
      <c r="WW144" s="15"/>
      <c r="WX144" s="15"/>
      <c r="WY144" s="15"/>
      <c r="WZ144" s="15"/>
      <c r="XA144" s="15"/>
      <c r="XB144" s="15"/>
      <c r="XC144" s="15"/>
      <c r="XD144" s="15"/>
      <c r="XE144" s="15"/>
      <c r="XF144" s="15"/>
      <c r="XG144" s="15"/>
      <c r="XH144" s="15"/>
      <c r="XI144" s="15"/>
      <c r="XJ144" s="15"/>
      <c r="XK144" s="15"/>
      <c r="XL144" s="15"/>
      <c r="XM144" s="15"/>
      <c r="XN144" s="15"/>
      <c r="XO144" s="15"/>
      <c r="XP144" s="15"/>
      <c r="XQ144" s="15"/>
      <c r="XR144" s="15"/>
      <c r="XS144" s="15"/>
      <c r="XT144" s="15"/>
      <c r="XU144" s="15"/>
      <c r="XV144" s="15"/>
      <c r="XW144" s="15"/>
      <c r="XX144" s="15"/>
      <c r="XY144" s="15"/>
      <c r="XZ144" s="15"/>
      <c r="YA144" s="15"/>
      <c r="YB144" s="15"/>
      <c r="YC144" s="15"/>
      <c r="YD144" s="15"/>
      <c r="YE144" s="15"/>
      <c r="YF144" s="15"/>
      <c r="YG144" s="15"/>
      <c r="YH144" s="15"/>
      <c r="YI144" s="15"/>
      <c r="YJ144" s="15"/>
      <c r="YK144" s="15"/>
      <c r="YL144" s="15"/>
      <c r="YM144" s="15"/>
      <c r="YN144" s="15"/>
      <c r="YO144" s="15"/>
      <c r="YP144" s="15"/>
      <c r="YQ144" s="15"/>
      <c r="YR144" s="15"/>
      <c r="YS144" s="15"/>
      <c r="YT144" s="15"/>
      <c r="YU144" s="15"/>
      <c r="YV144" s="15"/>
      <c r="YW144" s="15"/>
      <c r="YX144" s="15"/>
      <c r="YY144" s="15"/>
      <c r="YZ144" s="15"/>
      <c r="ZA144" s="15"/>
      <c r="ZB144" s="15"/>
      <c r="ZC144" s="15"/>
      <c r="ZD144" s="15"/>
      <c r="ZE144" s="15"/>
      <c r="ZF144" s="15"/>
      <c r="ZG144" s="15"/>
      <c r="ZH144" s="15"/>
      <c r="ZI144" s="15"/>
      <c r="ZJ144" s="15"/>
      <c r="ZK144" s="15"/>
      <c r="ZL144" s="15"/>
      <c r="ZM144" s="15"/>
      <c r="ZN144" s="15"/>
      <c r="ZO144" s="15"/>
      <c r="ZP144" s="15"/>
      <c r="ZQ144" s="15"/>
      <c r="ZR144" s="15"/>
      <c r="ZS144" s="15"/>
      <c r="ZT144" s="15"/>
      <c r="ZU144" s="15"/>
      <c r="ZV144" s="15"/>
      <c r="ZW144" s="15"/>
      <c r="ZX144" s="15"/>
      <c r="ZY144" s="15"/>
      <c r="ZZ144" s="15"/>
      <c r="AAA144" s="15"/>
      <c r="AAB144" s="15"/>
      <c r="AAC144" s="15"/>
      <c r="AAD144" s="15"/>
      <c r="AAE144" s="15"/>
      <c r="AAF144" s="15"/>
      <c r="AAG144" s="15"/>
      <c r="AAH144" s="15"/>
      <c r="AAI144" s="15"/>
      <c r="AAJ144" s="15"/>
      <c r="AAK144" s="15"/>
      <c r="AAL144" s="15"/>
      <c r="AAM144" s="15"/>
      <c r="AAN144" s="15"/>
      <c r="AAO144" s="15"/>
      <c r="AAP144" s="15"/>
      <c r="AAQ144" s="15"/>
      <c r="AAR144" s="15"/>
      <c r="AAS144" s="15"/>
      <c r="AAT144" s="15"/>
      <c r="AAU144" s="15"/>
      <c r="AAV144" s="15"/>
      <c r="AAW144" s="15"/>
      <c r="AAX144" s="15"/>
      <c r="AAY144" s="15"/>
      <c r="AAZ144" s="15"/>
      <c r="ABA144" s="15"/>
      <c r="ABB144" s="15"/>
      <c r="ABC144" s="15"/>
      <c r="ABD144" s="15"/>
      <c r="ABE144" s="15"/>
      <c r="ABF144" s="15"/>
      <c r="ABG144" s="15"/>
      <c r="ABH144" s="15"/>
      <c r="ABI144" s="15"/>
      <c r="ABJ144" s="15"/>
      <c r="ABK144" s="15"/>
      <c r="ABL144" s="15"/>
      <c r="ABM144" s="15"/>
      <c r="ABN144" s="15"/>
      <c r="ABO144" s="15"/>
      <c r="ABP144" s="15"/>
      <c r="ABQ144" s="15"/>
      <c r="ABR144" s="15"/>
      <c r="ABS144" s="15"/>
      <c r="ABT144" s="15"/>
      <c r="ABU144" s="15"/>
      <c r="ABV144" s="15"/>
      <c r="ABW144" s="15"/>
      <c r="ABX144" s="15"/>
      <c r="ABY144" s="15"/>
      <c r="ABZ144" s="15"/>
      <c r="ACA144" s="15"/>
      <c r="ACB144" s="15"/>
      <c r="ACC144" s="15"/>
      <c r="ACD144" s="15"/>
      <c r="ACE144" s="15"/>
      <c r="ACF144" s="15"/>
      <c r="ACG144" s="15"/>
      <c r="ACH144" s="15"/>
      <c r="ACI144" s="15"/>
      <c r="ACJ144" s="15"/>
      <c r="ACK144" s="15"/>
      <c r="ACL144" s="15"/>
      <c r="ACM144" s="15"/>
      <c r="ACN144" s="15"/>
      <c r="ACO144" s="15"/>
      <c r="ACP144" s="15"/>
    </row>
    <row r="145" spans="1:770" s="24" customFormat="1" x14ac:dyDescent="0.2">
      <c r="A145" s="21" t="s">
        <v>2024</v>
      </c>
      <c r="B145" s="21" t="str">
        <f>LEFT(A145,3)</f>
        <v>394</v>
      </c>
      <c r="C145" s="22"/>
      <c r="D145" s="22"/>
      <c r="E145" s="42">
        <v>148128.96000000002</v>
      </c>
      <c r="F145" s="42">
        <v>0</v>
      </c>
      <c r="G145" s="42">
        <v>148128.96000000002</v>
      </c>
      <c r="H145" s="42">
        <v>268760.97000000003</v>
      </c>
      <c r="I145" s="42">
        <v>416890</v>
      </c>
      <c r="J145" s="42"/>
      <c r="K145" s="42"/>
      <c r="L145" s="42">
        <v>16676</v>
      </c>
      <c r="M145" s="182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DR145" s="15"/>
      <c r="DS145" s="15"/>
      <c r="DT145" s="15"/>
      <c r="DU145" s="15"/>
      <c r="DV145" s="15"/>
      <c r="DW145" s="15"/>
      <c r="DX145" s="15"/>
      <c r="DY145" s="15"/>
      <c r="DZ145" s="15"/>
      <c r="EA145" s="15"/>
      <c r="EB145" s="15"/>
      <c r="EC145" s="15"/>
      <c r="ED145" s="15"/>
      <c r="EE145" s="15"/>
      <c r="EF145" s="15"/>
      <c r="EG145" s="15"/>
      <c r="EH145" s="15"/>
      <c r="EI145" s="15"/>
      <c r="EJ145" s="15"/>
      <c r="EK145" s="15"/>
      <c r="EL145" s="15"/>
      <c r="EM145" s="15"/>
      <c r="EN145" s="15"/>
      <c r="EO145" s="15"/>
      <c r="EP145" s="15"/>
      <c r="EQ145" s="15"/>
      <c r="ER145" s="15"/>
      <c r="ES145" s="15"/>
      <c r="ET145" s="15"/>
      <c r="EU145" s="15"/>
      <c r="EV145" s="15"/>
      <c r="EW145" s="15"/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/>
      <c r="GJ145" s="15"/>
      <c r="GK145" s="15"/>
      <c r="GL145" s="15"/>
      <c r="GM145" s="15"/>
      <c r="GN145" s="15"/>
      <c r="GO145" s="15"/>
      <c r="GP145" s="15"/>
      <c r="GQ145" s="15"/>
      <c r="GR145" s="15"/>
      <c r="GS145" s="15"/>
      <c r="GT145" s="15"/>
      <c r="GU145" s="15"/>
      <c r="GV145" s="15"/>
      <c r="GW145" s="15"/>
      <c r="GX145" s="15"/>
      <c r="GY145" s="15"/>
      <c r="GZ145" s="15"/>
      <c r="HA145" s="15"/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  <c r="HM145" s="15"/>
      <c r="HN145" s="15"/>
      <c r="HO145" s="15"/>
      <c r="HP145" s="15"/>
      <c r="HQ145" s="15"/>
      <c r="HR145" s="15"/>
      <c r="HS145" s="15"/>
      <c r="HT145" s="15"/>
      <c r="HU145" s="15"/>
      <c r="HV145" s="15"/>
      <c r="HW145" s="15"/>
      <c r="HX145" s="15"/>
      <c r="HY145" s="15"/>
      <c r="HZ145" s="15"/>
      <c r="IA145" s="15"/>
      <c r="IB145" s="15"/>
      <c r="IC145" s="15"/>
      <c r="ID145" s="15"/>
      <c r="IE145" s="15"/>
      <c r="IF145" s="15"/>
      <c r="IG145" s="15"/>
      <c r="IH145" s="15"/>
      <c r="II145" s="15"/>
      <c r="IJ145" s="15"/>
      <c r="IK145" s="15"/>
      <c r="IL145" s="15"/>
      <c r="IM145" s="15"/>
      <c r="IN145" s="15"/>
      <c r="IO145" s="15"/>
      <c r="IP145" s="15"/>
      <c r="IQ145" s="15"/>
      <c r="IR145" s="15"/>
      <c r="IS145" s="15"/>
      <c r="IT145" s="15"/>
      <c r="IU145" s="15"/>
      <c r="IV145" s="15"/>
      <c r="IW145" s="15"/>
      <c r="IX145" s="15"/>
      <c r="IY145" s="15"/>
      <c r="IZ145" s="15"/>
      <c r="JA145" s="15"/>
      <c r="JB145" s="15"/>
      <c r="JC145" s="15"/>
      <c r="JD145" s="15"/>
      <c r="JE145" s="15"/>
      <c r="JF145" s="15"/>
      <c r="JG145" s="15"/>
      <c r="JH145" s="15"/>
      <c r="JI145" s="15"/>
      <c r="JJ145" s="15"/>
      <c r="JK145" s="15"/>
      <c r="JL145" s="15"/>
      <c r="JM145" s="15"/>
      <c r="JN145" s="15"/>
      <c r="JO145" s="15"/>
      <c r="JP145" s="15"/>
      <c r="JQ145" s="15"/>
      <c r="JR145" s="15"/>
      <c r="JS145" s="15"/>
      <c r="JT145" s="15"/>
      <c r="JU145" s="15"/>
      <c r="JV145" s="15"/>
      <c r="JW145" s="15"/>
      <c r="JX145" s="15"/>
      <c r="JY145" s="15"/>
      <c r="JZ145" s="15"/>
      <c r="KA145" s="15"/>
      <c r="KB145" s="15"/>
      <c r="KC145" s="15"/>
      <c r="KD145" s="15"/>
      <c r="KE145" s="15"/>
      <c r="KF145" s="15"/>
      <c r="KG145" s="15"/>
      <c r="KH145" s="15"/>
      <c r="KI145" s="15"/>
      <c r="KJ145" s="15"/>
      <c r="KK145" s="15"/>
      <c r="KL145" s="15"/>
      <c r="KM145" s="15"/>
      <c r="KN145" s="15"/>
      <c r="KO145" s="15"/>
      <c r="KP145" s="15"/>
      <c r="KQ145" s="15"/>
      <c r="KR145" s="15"/>
      <c r="KS145" s="15"/>
      <c r="KT145" s="15"/>
      <c r="KU145" s="15"/>
      <c r="KV145" s="15"/>
      <c r="KW145" s="15"/>
      <c r="KX145" s="15"/>
      <c r="KY145" s="15"/>
      <c r="KZ145" s="15"/>
      <c r="LA145" s="15"/>
      <c r="LB145" s="15"/>
      <c r="LC145" s="15"/>
      <c r="LD145" s="15"/>
      <c r="LE145" s="15"/>
      <c r="LF145" s="15"/>
      <c r="LG145" s="15"/>
      <c r="LH145" s="15"/>
      <c r="LI145" s="15"/>
      <c r="LJ145" s="15"/>
      <c r="LK145" s="15"/>
      <c r="LL145" s="15"/>
      <c r="LM145" s="15"/>
      <c r="LN145" s="15"/>
      <c r="LO145" s="15"/>
      <c r="LP145" s="15"/>
      <c r="LQ145" s="15"/>
      <c r="LR145" s="15"/>
      <c r="LS145" s="15"/>
      <c r="LT145" s="15"/>
      <c r="LU145" s="15"/>
      <c r="LV145" s="15"/>
      <c r="LW145" s="15"/>
      <c r="LX145" s="15"/>
      <c r="LY145" s="15"/>
      <c r="LZ145" s="15"/>
      <c r="MA145" s="15"/>
      <c r="MB145" s="15"/>
      <c r="MC145" s="15"/>
      <c r="MD145" s="15"/>
      <c r="ME145" s="15"/>
      <c r="MF145" s="15"/>
      <c r="MG145" s="15"/>
      <c r="MH145" s="15"/>
      <c r="MI145" s="15"/>
      <c r="MJ145" s="15"/>
      <c r="MK145" s="15"/>
      <c r="ML145" s="15"/>
      <c r="MM145" s="15"/>
      <c r="MN145" s="15"/>
      <c r="MO145" s="15"/>
      <c r="MP145" s="15"/>
      <c r="MQ145" s="15"/>
      <c r="MR145" s="15"/>
      <c r="MS145" s="15"/>
      <c r="MT145" s="15"/>
      <c r="MU145" s="15"/>
      <c r="MV145" s="15"/>
      <c r="MW145" s="15"/>
      <c r="MX145" s="15"/>
      <c r="MY145" s="15"/>
      <c r="MZ145" s="15"/>
      <c r="NA145" s="15"/>
      <c r="NB145" s="15"/>
      <c r="NC145" s="15"/>
      <c r="ND145" s="15"/>
      <c r="NE145" s="15"/>
      <c r="NF145" s="15"/>
      <c r="NG145" s="15"/>
      <c r="NH145" s="15"/>
      <c r="NI145" s="15"/>
      <c r="NJ145" s="15"/>
      <c r="NK145" s="15"/>
      <c r="NL145" s="15"/>
      <c r="NM145" s="15"/>
      <c r="NN145" s="15"/>
      <c r="NO145" s="15"/>
      <c r="NP145" s="15"/>
      <c r="NQ145" s="15"/>
      <c r="NR145" s="15"/>
      <c r="NS145" s="15"/>
      <c r="NT145" s="15"/>
      <c r="NU145" s="15"/>
      <c r="NV145" s="15"/>
      <c r="NW145" s="15"/>
      <c r="NX145" s="15"/>
      <c r="NY145" s="15"/>
      <c r="NZ145" s="15"/>
      <c r="OA145" s="15"/>
      <c r="OB145" s="15"/>
      <c r="OC145" s="15"/>
      <c r="OD145" s="15"/>
      <c r="OE145" s="15"/>
      <c r="OF145" s="15"/>
      <c r="OG145" s="15"/>
      <c r="OH145" s="15"/>
      <c r="OI145" s="15"/>
      <c r="OJ145" s="15"/>
      <c r="OK145" s="15"/>
      <c r="OL145" s="15"/>
      <c r="OM145" s="15"/>
      <c r="ON145" s="15"/>
      <c r="OO145" s="15"/>
      <c r="OP145" s="15"/>
      <c r="OQ145" s="15"/>
      <c r="OR145" s="15"/>
      <c r="OS145" s="15"/>
      <c r="OT145" s="15"/>
      <c r="OU145" s="15"/>
      <c r="OV145" s="15"/>
      <c r="OW145" s="15"/>
      <c r="OX145" s="15"/>
      <c r="OY145" s="15"/>
      <c r="OZ145" s="15"/>
      <c r="PA145" s="15"/>
      <c r="PB145" s="15"/>
      <c r="PC145" s="15"/>
      <c r="PD145" s="15"/>
      <c r="PE145" s="15"/>
      <c r="PF145" s="15"/>
      <c r="PG145" s="15"/>
      <c r="PH145" s="15"/>
      <c r="PI145" s="15"/>
      <c r="PJ145" s="15"/>
      <c r="PK145" s="15"/>
      <c r="PL145" s="15"/>
      <c r="PM145" s="15"/>
      <c r="PN145" s="15"/>
      <c r="PO145" s="15"/>
      <c r="PP145" s="15"/>
      <c r="PQ145" s="15"/>
      <c r="PR145" s="15"/>
      <c r="PS145" s="15"/>
      <c r="PT145" s="15"/>
      <c r="PU145" s="15"/>
      <c r="PV145" s="15"/>
      <c r="PW145" s="15"/>
      <c r="PX145" s="15"/>
      <c r="PY145" s="15"/>
      <c r="PZ145" s="15"/>
      <c r="QA145" s="15"/>
      <c r="QB145" s="15"/>
      <c r="QC145" s="15"/>
      <c r="QD145" s="15"/>
      <c r="QE145" s="15"/>
      <c r="QF145" s="15"/>
      <c r="QG145" s="15"/>
      <c r="QH145" s="15"/>
      <c r="QI145" s="15"/>
      <c r="QJ145" s="15"/>
      <c r="QK145" s="15"/>
      <c r="QL145" s="15"/>
      <c r="QM145" s="15"/>
      <c r="QN145" s="15"/>
      <c r="QO145" s="15"/>
      <c r="QP145" s="15"/>
      <c r="QQ145" s="15"/>
      <c r="QR145" s="15"/>
      <c r="QS145" s="15"/>
      <c r="QT145" s="15"/>
      <c r="QU145" s="15"/>
      <c r="QV145" s="15"/>
      <c r="QW145" s="15"/>
      <c r="QX145" s="15"/>
      <c r="QY145" s="15"/>
      <c r="QZ145" s="15"/>
      <c r="RA145" s="15"/>
      <c r="RB145" s="15"/>
      <c r="RC145" s="15"/>
      <c r="RD145" s="15"/>
      <c r="RE145" s="15"/>
      <c r="RF145" s="15"/>
      <c r="RG145" s="15"/>
      <c r="RH145" s="15"/>
      <c r="RI145" s="15"/>
      <c r="RJ145" s="15"/>
      <c r="RK145" s="15"/>
      <c r="RL145" s="15"/>
      <c r="RM145" s="15"/>
      <c r="RN145" s="15"/>
      <c r="RO145" s="15"/>
      <c r="RP145" s="15"/>
      <c r="RQ145" s="15"/>
      <c r="RR145" s="15"/>
      <c r="RS145" s="15"/>
      <c r="RT145" s="15"/>
      <c r="RU145" s="15"/>
      <c r="RV145" s="15"/>
      <c r="RW145" s="15"/>
      <c r="RX145" s="15"/>
      <c r="RY145" s="15"/>
      <c r="RZ145" s="15"/>
      <c r="SA145" s="15"/>
      <c r="SB145" s="15"/>
      <c r="SC145" s="15"/>
      <c r="SD145" s="15"/>
      <c r="SE145" s="15"/>
      <c r="SF145" s="15"/>
      <c r="SG145" s="15"/>
      <c r="SH145" s="15"/>
      <c r="SI145" s="15"/>
      <c r="SJ145" s="15"/>
      <c r="SK145" s="15"/>
      <c r="SL145" s="15"/>
      <c r="SM145" s="15"/>
      <c r="SN145" s="15"/>
      <c r="SO145" s="15"/>
      <c r="SP145" s="15"/>
      <c r="SQ145" s="15"/>
      <c r="SR145" s="15"/>
      <c r="SS145" s="15"/>
      <c r="ST145" s="15"/>
      <c r="SU145" s="15"/>
      <c r="SV145" s="15"/>
      <c r="SW145" s="15"/>
      <c r="SX145" s="15"/>
      <c r="SY145" s="15"/>
      <c r="SZ145" s="15"/>
      <c r="TA145" s="15"/>
      <c r="TB145" s="15"/>
      <c r="TC145" s="15"/>
      <c r="TD145" s="15"/>
      <c r="TE145" s="15"/>
      <c r="TF145" s="15"/>
      <c r="TG145" s="15"/>
      <c r="TH145" s="15"/>
      <c r="TI145" s="15"/>
      <c r="TJ145" s="15"/>
      <c r="TK145" s="15"/>
      <c r="TL145" s="15"/>
      <c r="TM145" s="15"/>
      <c r="TN145" s="15"/>
      <c r="TO145" s="15"/>
      <c r="TP145" s="15"/>
      <c r="TQ145" s="15"/>
      <c r="TR145" s="15"/>
      <c r="TS145" s="15"/>
      <c r="TT145" s="15"/>
      <c r="TU145" s="15"/>
      <c r="TV145" s="15"/>
      <c r="TW145" s="15"/>
      <c r="TX145" s="15"/>
      <c r="TY145" s="15"/>
      <c r="TZ145" s="15"/>
      <c r="UA145" s="15"/>
      <c r="UB145" s="15"/>
      <c r="UC145" s="15"/>
      <c r="UD145" s="15"/>
      <c r="UE145" s="15"/>
      <c r="UF145" s="15"/>
      <c r="UG145" s="15"/>
      <c r="UH145" s="15"/>
      <c r="UI145" s="15"/>
      <c r="UJ145" s="15"/>
      <c r="UK145" s="15"/>
      <c r="UL145" s="15"/>
      <c r="UM145" s="15"/>
      <c r="UN145" s="15"/>
      <c r="UO145" s="15"/>
      <c r="UP145" s="15"/>
      <c r="UQ145" s="15"/>
      <c r="UR145" s="15"/>
      <c r="US145" s="15"/>
      <c r="UT145" s="15"/>
      <c r="UU145" s="15"/>
      <c r="UV145" s="15"/>
      <c r="UW145" s="15"/>
      <c r="UX145" s="15"/>
      <c r="UY145" s="15"/>
      <c r="UZ145" s="15"/>
      <c r="VA145" s="15"/>
      <c r="VB145" s="15"/>
      <c r="VC145" s="15"/>
      <c r="VD145" s="15"/>
      <c r="VE145" s="15"/>
      <c r="VF145" s="15"/>
      <c r="VG145" s="15"/>
      <c r="VH145" s="15"/>
      <c r="VI145" s="15"/>
      <c r="VJ145" s="15"/>
      <c r="VK145" s="15"/>
      <c r="VL145" s="15"/>
      <c r="VM145" s="15"/>
      <c r="VN145" s="15"/>
      <c r="VO145" s="15"/>
      <c r="VP145" s="15"/>
      <c r="VQ145" s="15"/>
      <c r="VR145" s="15"/>
      <c r="VS145" s="15"/>
      <c r="VT145" s="15"/>
      <c r="VU145" s="15"/>
      <c r="VV145" s="15"/>
      <c r="VW145" s="15"/>
      <c r="VX145" s="15"/>
      <c r="VY145" s="15"/>
      <c r="VZ145" s="15"/>
      <c r="WA145" s="15"/>
      <c r="WB145" s="15"/>
      <c r="WC145" s="15"/>
      <c r="WD145" s="15"/>
      <c r="WE145" s="15"/>
      <c r="WF145" s="15"/>
      <c r="WG145" s="15"/>
      <c r="WH145" s="15"/>
      <c r="WI145" s="15"/>
      <c r="WJ145" s="15"/>
      <c r="WK145" s="15"/>
      <c r="WL145" s="15"/>
      <c r="WM145" s="15"/>
      <c r="WN145" s="15"/>
      <c r="WO145" s="15"/>
      <c r="WP145" s="15"/>
      <c r="WQ145" s="15"/>
      <c r="WR145" s="15"/>
      <c r="WS145" s="15"/>
      <c r="WT145" s="15"/>
      <c r="WU145" s="15"/>
      <c r="WV145" s="15"/>
      <c r="WW145" s="15"/>
      <c r="WX145" s="15"/>
      <c r="WY145" s="15"/>
      <c r="WZ145" s="15"/>
      <c r="XA145" s="15"/>
      <c r="XB145" s="15"/>
      <c r="XC145" s="15"/>
      <c r="XD145" s="15"/>
      <c r="XE145" s="15"/>
      <c r="XF145" s="15"/>
      <c r="XG145" s="15"/>
      <c r="XH145" s="15"/>
      <c r="XI145" s="15"/>
      <c r="XJ145" s="15"/>
      <c r="XK145" s="15"/>
      <c r="XL145" s="15"/>
      <c r="XM145" s="15"/>
      <c r="XN145" s="15"/>
      <c r="XO145" s="15"/>
      <c r="XP145" s="15"/>
      <c r="XQ145" s="15"/>
      <c r="XR145" s="15"/>
      <c r="XS145" s="15"/>
      <c r="XT145" s="15"/>
      <c r="XU145" s="15"/>
      <c r="XV145" s="15"/>
      <c r="XW145" s="15"/>
      <c r="XX145" s="15"/>
      <c r="XY145" s="15"/>
      <c r="XZ145" s="15"/>
      <c r="YA145" s="15"/>
      <c r="YB145" s="15"/>
      <c r="YC145" s="15"/>
      <c r="YD145" s="15"/>
      <c r="YE145" s="15"/>
      <c r="YF145" s="15"/>
      <c r="YG145" s="15"/>
      <c r="YH145" s="15"/>
      <c r="YI145" s="15"/>
      <c r="YJ145" s="15"/>
      <c r="YK145" s="15"/>
      <c r="YL145" s="15"/>
      <c r="YM145" s="15"/>
      <c r="YN145" s="15"/>
      <c r="YO145" s="15"/>
      <c r="YP145" s="15"/>
      <c r="YQ145" s="15"/>
      <c r="YR145" s="15"/>
      <c r="YS145" s="15"/>
      <c r="YT145" s="15"/>
      <c r="YU145" s="15"/>
      <c r="YV145" s="15"/>
      <c r="YW145" s="15"/>
      <c r="YX145" s="15"/>
      <c r="YY145" s="15"/>
      <c r="YZ145" s="15"/>
      <c r="ZA145" s="15"/>
      <c r="ZB145" s="15"/>
      <c r="ZC145" s="15"/>
      <c r="ZD145" s="15"/>
      <c r="ZE145" s="15"/>
      <c r="ZF145" s="15"/>
      <c r="ZG145" s="15"/>
      <c r="ZH145" s="15"/>
      <c r="ZI145" s="15"/>
      <c r="ZJ145" s="15"/>
      <c r="ZK145" s="15"/>
      <c r="ZL145" s="15"/>
      <c r="ZM145" s="15"/>
      <c r="ZN145" s="15"/>
      <c r="ZO145" s="15"/>
      <c r="ZP145" s="15"/>
      <c r="ZQ145" s="15"/>
      <c r="ZR145" s="15"/>
      <c r="ZS145" s="15"/>
      <c r="ZT145" s="15"/>
      <c r="ZU145" s="15"/>
      <c r="ZV145" s="15"/>
      <c r="ZW145" s="15"/>
      <c r="ZX145" s="15"/>
      <c r="ZY145" s="15"/>
      <c r="ZZ145" s="15"/>
      <c r="AAA145" s="15"/>
      <c r="AAB145" s="15"/>
      <c r="AAC145" s="15"/>
      <c r="AAD145" s="15"/>
      <c r="AAE145" s="15"/>
      <c r="AAF145" s="15"/>
      <c r="AAG145" s="15"/>
      <c r="AAH145" s="15"/>
      <c r="AAI145" s="15"/>
      <c r="AAJ145" s="15"/>
      <c r="AAK145" s="15"/>
      <c r="AAL145" s="15"/>
      <c r="AAM145" s="15"/>
      <c r="AAN145" s="15"/>
      <c r="AAO145" s="15"/>
      <c r="AAP145" s="15"/>
      <c r="AAQ145" s="15"/>
      <c r="AAR145" s="15"/>
      <c r="AAS145" s="15"/>
      <c r="AAT145" s="15"/>
      <c r="AAU145" s="15"/>
      <c r="AAV145" s="15"/>
      <c r="AAW145" s="15"/>
      <c r="AAX145" s="15"/>
      <c r="AAY145" s="15"/>
      <c r="AAZ145" s="15"/>
      <c r="ABA145" s="15"/>
      <c r="ABB145" s="15"/>
      <c r="ABC145" s="15"/>
      <c r="ABD145" s="15"/>
      <c r="ABE145" s="15"/>
      <c r="ABF145" s="15"/>
      <c r="ABG145" s="15"/>
      <c r="ABH145" s="15"/>
      <c r="ABI145" s="15"/>
      <c r="ABJ145" s="15"/>
      <c r="ABK145" s="15"/>
      <c r="ABL145" s="15"/>
      <c r="ABM145" s="15"/>
      <c r="ABN145" s="15"/>
      <c r="ABO145" s="15"/>
      <c r="ABP145" s="15"/>
      <c r="ABQ145" s="15"/>
      <c r="ABR145" s="15"/>
      <c r="ABS145" s="15"/>
      <c r="ABT145" s="15"/>
      <c r="ABU145" s="15"/>
      <c r="ABV145" s="15"/>
      <c r="ABW145" s="15"/>
      <c r="ABX145" s="15"/>
      <c r="ABY145" s="15"/>
      <c r="ABZ145" s="15"/>
      <c r="ACA145" s="15"/>
      <c r="ACB145" s="15"/>
      <c r="ACC145" s="15"/>
      <c r="ACD145" s="15"/>
      <c r="ACE145" s="15"/>
      <c r="ACF145" s="15"/>
      <c r="ACG145" s="15"/>
      <c r="ACH145" s="15"/>
      <c r="ACI145" s="15"/>
      <c r="ACJ145" s="15"/>
      <c r="ACK145" s="15"/>
      <c r="ACL145" s="15"/>
      <c r="ACM145" s="15"/>
      <c r="ACN145" s="15"/>
      <c r="ACO145" s="15"/>
      <c r="ACP145" s="15"/>
    </row>
    <row r="146" spans="1:770" x14ac:dyDescent="0.2">
      <c r="A146" s="14" t="s">
        <v>2025</v>
      </c>
      <c r="C146" s="15" t="s">
        <v>741</v>
      </c>
      <c r="D146" s="15" t="s">
        <v>742</v>
      </c>
      <c r="E146" s="37">
        <v>939.16</v>
      </c>
      <c r="F146" s="37">
        <v>0</v>
      </c>
      <c r="G146" s="37">
        <v>939.16</v>
      </c>
      <c r="H146" s="37">
        <v>476262.98</v>
      </c>
      <c r="I146" s="37">
        <v>477202</v>
      </c>
      <c r="J146" s="178" t="s">
        <v>2013</v>
      </c>
      <c r="K146" s="23">
        <v>4.0399999999999998E-2</v>
      </c>
      <c r="L146" s="20">
        <v>19279</v>
      </c>
    </row>
    <row r="147" spans="1:770" s="22" customFormat="1" x14ac:dyDescent="0.2">
      <c r="A147" s="21" t="s">
        <v>2026</v>
      </c>
      <c r="B147" s="21" t="str">
        <f>LEFT(A147,3)</f>
        <v>396</v>
      </c>
      <c r="E147" s="42">
        <v>939.16</v>
      </c>
      <c r="F147" s="42">
        <v>0</v>
      </c>
      <c r="G147" s="42">
        <v>939.16</v>
      </c>
      <c r="H147" s="42">
        <v>476262.98</v>
      </c>
      <c r="I147" s="42">
        <v>477202</v>
      </c>
      <c r="J147" s="42"/>
      <c r="K147" s="42"/>
      <c r="L147" s="42">
        <v>19279</v>
      </c>
      <c r="M147" s="182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/>
      <c r="GJ147" s="15"/>
      <c r="GK147" s="15"/>
      <c r="GL147" s="15"/>
      <c r="GM147" s="15"/>
      <c r="GN147" s="15"/>
      <c r="GO147" s="15"/>
      <c r="GP147" s="15"/>
      <c r="GQ147" s="15"/>
      <c r="GR147" s="15"/>
      <c r="GS147" s="15"/>
      <c r="GT147" s="15"/>
      <c r="GU147" s="15"/>
      <c r="GV147" s="15"/>
      <c r="GW147" s="15"/>
      <c r="GX147" s="15"/>
      <c r="GY147" s="15"/>
      <c r="GZ147" s="15"/>
      <c r="HA147" s="15"/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  <c r="HM147" s="15"/>
      <c r="HN147" s="15"/>
      <c r="HO147" s="15"/>
      <c r="HP147" s="15"/>
      <c r="HQ147" s="15"/>
      <c r="HR147" s="15"/>
      <c r="HS147" s="15"/>
      <c r="HT147" s="15"/>
      <c r="HU147" s="15"/>
      <c r="HV147" s="15"/>
      <c r="HW147" s="15"/>
      <c r="HX147" s="15"/>
      <c r="HY147" s="15"/>
      <c r="HZ147" s="15"/>
      <c r="IA147" s="15"/>
      <c r="IB147" s="15"/>
      <c r="IC147" s="15"/>
      <c r="ID147" s="15"/>
      <c r="IE147" s="15"/>
      <c r="IF147" s="15"/>
      <c r="IG147" s="15"/>
      <c r="IH147" s="15"/>
      <c r="II147" s="15"/>
      <c r="IJ147" s="15"/>
      <c r="IK147" s="15"/>
      <c r="IL147" s="15"/>
      <c r="IM147" s="15"/>
      <c r="IN147" s="15"/>
      <c r="IO147" s="15"/>
      <c r="IP147" s="15"/>
      <c r="IQ147" s="15"/>
      <c r="IR147" s="15"/>
      <c r="IS147" s="15"/>
      <c r="IT147" s="15"/>
      <c r="IU147" s="15"/>
      <c r="IV147" s="15"/>
      <c r="IW147" s="15"/>
      <c r="IX147" s="15"/>
      <c r="IY147" s="15"/>
      <c r="IZ147" s="15"/>
      <c r="JA147" s="15"/>
      <c r="JB147" s="15"/>
      <c r="JC147" s="15"/>
      <c r="JD147" s="15"/>
      <c r="JE147" s="15"/>
      <c r="JF147" s="15"/>
      <c r="JG147" s="15"/>
      <c r="JH147" s="15"/>
      <c r="JI147" s="15"/>
      <c r="JJ147" s="15"/>
      <c r="JK147" s="15"/>
      <c r="JL147" s="15"/>
      <c r="JM147" s="15"/>
      <c r="JN147" s="15"/>
      <c r="JO147" s="15"/>
      <c r="JP147" s="15"/>
      <c r="JQ147" s="15"/>
      <c r="JR147" s="15"/>
      <c r="JS147" s="15"/>
      <c r="JT147" s="15"/>
      <c r="JU147" s="15"/>
      <c r="JV147" s="15"/>
      <c r="JW147" s="15"/>
      <c r="JX147" s="15"/>
      <c r="JY147" s="15"/>
      <c r="JZ147" s="15"/>
      <c r="KA147" s="15"/>
      <c r="KB147" s="15"/>
      <c r="KC147" s="15"/>
      <c r="KD147" s="15"/>
      <c r="KE147" s="15"/>
      <c r="KF147" s="15"/>
      <c r="KG147" s="15"/>
      <c r="KH147" s="15"/>
      <c r="KI147" s="15"/>
      <c r="KJ147" s="15"/>
      <c r="KK147" s="15"/>
      <c r="KL147" s="15"/>
      <c r="KM147" s="15"/>
      <c r="KN147" s="15"/>
      <c r="KO147" s="15"/>
      <c r="KP147" s="15"/>
      <c r="KQ147" s="15"/>
      <c r="KR147" s="15"/>
      <c r="KS147" s="15"/>
      <c r="KT147" s="15"/>
      <c r="KU147" s="15"/>
      <c r="KV147" s="15"/>
      <c r="KW147" s="15"/>
      <c r="KX147" s="15"/>
      <c r="KY147" s="15"/>
      <c r="KZ147" s="15"/>
      <c r="LA147" s="15"/>
      <c r="LB147" s="15"/>
      <c r="LC147" s="15"/>
      <c r="LD147" s="15"/>
      <c r="LE147" s="15"/>
      <c r="LF147" s="15"/>
      <c r="LG147" s="15"/>
      <c r="LH147" s="15"/>
      <c r="LI147" s="15"/>
      <c r="LJ147" s="15"/>
      <c r="LK147" s="15"/>
      <c r="LL147" s="15"/>
      <c r="LM147" s="15"/>
      <c r="LN147" s="15"/>
      <c r="LO147" s="15"/>
      <c r="LP147" s="15"/>
      <c r="LQ147" s="15"/>
      <c r="LR147" s="15"/>
      <c r="LS147" s="15"/>
      <c r="LT147" s="15"/>
      <c r="LU147" s="15"/>
      <c r="LV147" s="15"/>
      <c r="LW147" s="15"/>
      <c r="LX147" s="15"/>
      <c r="LY147" s="15"/>
      <c r="LZ147" s="15"/>
      <c r="MA147" s="15"/>
      <c r="MB147" s="15"/>
      <c r="MC147" s="15"/>
      <c r="MD147" s="15"/>
      <c r="ME147" s="15"/>
      <c r="MF147" s="15"/>
      <c r="MG147" s="15"/>
      <c r="MH147" s="15"/>
      <c r="MI147" s="15"/>
      <c r="MJ147" s="15"/>
      <c r="MK147" s="15"/>
      <c r="ML147" s="15"/>
      <c r="MM147" s="15"/>
      <c r="MN147" s="15"/>
      <c r="MO147" s="15"/>
      <c r="MP147" s="15"/>
      <c r="MQ147" s="15"/>
      <c r="MR147" s="15"/>
      <c r="MS147" s="15"/>
      <c r="MT147" s="15"/>
      <c r="MU147" s="15"/>
      <c r="MV147" s="15"/>
      <c r="MW147" s="15"/>
      <c r="MX147" s="15"/>
      <c r="MY147" s="15"/>
      <c r="MZ147" s="15"/>
      <c r="NA147" s="15"/>
      <c r="NB147" s="15"/>
      <c r="NC147" s="15"/>
      <c r="ND147" s="15"/>
      <c r="NE147" s="15"/>
      <c r="NF147" s="15"/>
      <c r="NG147" s="15"/>
      <c r="NH147" s="15"/>
      <c r="NI147" s="15"/>
      <c r="NJ147" s="15"/>
      <c r="NK147" s="15"/>
      <c r="NL147" s="15"/>
      <c r="NM147" s="15"/>
      <c r="NN147" s="15"/>
      <c r="NO147" s="15"/>
      <c r="NP147" s="15"/>
      <c r="NQ147" s="15"/>
      <c r="NR147" s="15"/>
      <c r="NS147" s="15"/>
      <c r="NT147" s="15"/>
      <c r="NU147" s="15"/>
      <c r="NV147" s="15"/>
      <c r="NW147" s="15"/>
      <c r="NX147" s="15"/>
      <c r="NY147" s="15"/>
      <c r="NZ147" s="15"/>
      <c r="OA147" s="15"/>
      <c r="OB147" s="15"/>
      <c r="OC147" s="15"/>
      <c r="OD147" s="15"/>
      <c r="OE147" s="15"/>
      <c r="OF147" s="15"/>
      <c r="OG147" s="15"/>
      <c r="OH147" s="15"/>
      <c r="OI147" s="15"/>
      <c r="OJ147" s="15"/>
      <c r="OK147" s="15"/>
      <c r="OL147" s="15"/>
      <c r="OM147" s="15"/>
      <c r="ON147" s="15"/>
      <c r="OO147" s="15"/>
      <c r="OP147" s="15"/>
      <c r="OQ147" s="15"/>
      <c r="OR147" s="15"/>
      <c r="OS147" s="15"/>
      <c r="OT147" s="15"/>
      <c r="OU147" s="15"/>
      <c r="OV147" s="15"/>
      <c r="OW147" s="15"/>
      <c r="OX147" s="15"/>
      <c r="OY147" s="15"/>
      <c r="OZ147" s="15"/>
      <c r="PA147" s="15"/>
      <c r="PB147" s="15"/>
      <c r="PC147" s="15"/>
      <c r="PD147" s="15"/>
      <c r="PE147" s="15"/>
      <c r="PF147" s="15"/>
      <c r="PG147" s="15"/>
      <c r="PH147" s="15"/>
      <c r="PI147" s="15"/>
      <c r="PJ147" s="15"/>
      <c r="PK147" s="15"/>
      <c r="PL147" s="15"/>
      <c r="PM147" s="15"/>
      <c r="PN147" s="15"/>
      <c r="PO147" s="15"/>
      <c r="PP147" s="15"/>
      <c r="PQ147" s="15"/>
      <c r="PR147" s="15"/>
      <c r="PS147" s="15"/>
      <c r="PT147" s="15"/>
      <c r="PU147" s="15"/>
      <c r="PV147" s="15"/>
      <c r="PW147" s="15"/>
      <c r="PX147" s="15"/>
      <c r="PY147" s="15"/>
      <c r="PZ147" s="15"/>
      <c r="QA147" s="15"/>
      <c r="QB147" s="15"/>
      <c r="QC147" s="15"/>
      <c r="QD147" s="15"/>
      <c r="QE147" s="15"/>
      <c r="QF147" s="15"/>
      <c r="QG147" s="15"/>
      <c r="QH147" s="15"/>
      <c r="QI147" s="15"/>
      <c r="QJ147" s="15"/>
      <c r="QK147" s="15"/>
      <c r="QL147" s="15"/>
      <c r="QM147" s="15"/>
      <c r="QN147" s="15"/>
      <c r="QO147" s="15"/>
      <c r="QP147" s="15"/>
      <c r="QQ147" s="15"/>
      <c r="QR147" s="15"/>
      <c r="QS147" s="15"/>
      <c r="QT147" s="15"/>
      <c r="QU147" s="15"/>
      <c r="QV147" s="15"/>
      <c r="QW147" s="15"/>
      <c r="QX147" s="15"/>
      <c r="QY147" s="15"/>
      <c r="QZ147" s="15"/>
      <c r="RA147" s="15"/>
      <c r="RB147" s="15"/>
      <c r="RC147" s="15"/>
      <c r="RD147" s="15"/>
      <c r="RE147" s="15"/>
      <c r="RF147" s="15"/>
      <c r="RG147" s="15"/>
      <c r="RH147" s="15"/>
      <c r="RI147" s="15"/>
      <c r="RJ147" s="15"/>
      <c r="RK147" s="15"/>
      <c r="RL147" s="15"/>
      <c r="RM147" s="15"/>
      <c r="RN147" s="15"/>
      <c r="RO147" s="15"/>
      <c r="RP147" s="15"/>
      <c r="RQ147" s="15"/>
      <c r="RR147" s="15"/>
      <c r="RS147" s="15"/>
      <c r="RT147" s="15"/>
      <c r="RU147" s="15"/>
      <c r="RV147" s="15"/>
      <c r="RW147" s="15"/>
      <c r="RX147" s="15"/>
      <c r="RY147" s="15"/>
      <c r="RZ147" s="15"/>
      <c r="SA147" s="15"/>
      <c r="SB147" s="15"/>
      <c r="SC147" s="15"/>
      <c r="SD147" s="15"/>
      <c r="SE147" s="15"/>
      <c r="SF147" s="15"/>
      <c r="SG147" s="15"/>
      <c r="SH147" s="15"/>
      <c r="SI147" s="15"/>
      <c r="SJ147" s="15"/>
      <c r="SK147" s="15"/>
      <c r="SL147" s="15"/>
      <c r="SM147" s="15"/>
      <c r="SN147" s="15"/>
      <c r="SO147" s="15"/>
      <c r="SP147" s="15"/>
      <c r="SQ147" s="15"/>
      <c r="SR147" s="15"/>
      <c r="SS147" s="15"/>
      <c r="ST147" s="15"/>
      <c r="SU147" s="15"/>
      <c r="SV147" s="15"/>
      <c r="SW147" s="15"/>
      <c r="SX147" s="15"/>
      <c r="SY147" s="15"/>
      <c r="SZ147" s="15"/>
      <c r="TA147" s="15"/>
      <c r="TB147" s="15"/>
      <c r="TC147" s="15"/>
      <c r="TD147" s="15"/>
      <c r="TE147" s="15"/>
      <c r="TF147" s="15"/>
      <c r="TG147" s="15"/>
      <c r="TH147" s="15"/>
      <c r="TI147" s="15"/>
      <c r="TJ147" s="15"/>
      <c r="TK147" s="15"/>
      <c r="TL147" s="15"/>
      <c r="TM147" s="15"/>
      <c r="TN147" s="15"/>
      <c r="TO147" s="15"/>
      <c r="TP147" s="15"/>
      <c r="TQ147" s="15"/>
      <c r="TR147" s="15"/>
      <c r="TS147" s="15"/>
      <c r="TT147" s="15"/>
      <c r="TU147" s="15"/>
      <c r="TV147" s="15"/>
      <c r="TW147" s="15"/>
      <c r="TX147" s="15"/>
      <c r="TY147" s="15"/>
      <c r="TZ147" s="15"/>
      <c r="UA147" s="15"/>
      <c r="UB147" s="15"/>
      <c r="UC147" s="15"/>
      <c r="UD147" s="15"/>
      <c r="UE147" s="15"/>
      <c r="UF147" s="15"/>
      <c r="UG147" s="15"/>
      <c r="UH147" s="15"/>
      <c r="UI147" s="15"/>
      <c r="UJ147" s="15"/>
      <c r="UK147" s="15"/>
      <c r="UL147" s="15"/>
      <c r="UM147" s="15"/>
      <c r="UN147" s="15"/>
      <c r="UO147" s="15"/>
      <c r="UP147" s="15"/>
      <c r="UQ147" s="15"/>
      <c r="UR147" s="15"/>
      <c r="US147" s="15"/>
      <c r="UT147" s="15"/>
      <c r="UU147" s="15"/>
      <c r="UV147" s="15"/>
      <c r="UW147" s="15"/>
      <c r="UX147" s="15"/>
      <c r="UY147" s="15"/>
      <c r="UZ147" s="15"/>
      <c r="VA147" s="15"/>
      <c r="VB147" s="15"/>
      <c r="VC147" s="15"/>
      <c r="VD147" s="15"/>
      <c r="VE147" s="15"/>
      <c r="VF147" s="15"/>
      <c r="VG147" s="15"/>
      <c r="VH147" s="15"/>
      <c r="VI147" s="15"/>
      <c r="VJ147" s="15"/>
      <c r="VK147" s="15"/>
      <c r="VL147" s="15"/>
      <c r="VM147" s="15"/>
      <c r="VN147" s="15"/>
      <c r="VO147" s="15"/>
      <c r="VP147" s="15"/>
      <c r="VQ147" s="15"/>
      <c r="VR147" s="15"/>
      <c r="VS147" s="15"/>
      <c r="VT147" s="15"/>
      <c r="VU147" s="15"/>
      <c r="VV147" s="15"/>
      <c r="VW147" s="15"/>
      <c r="VX147" s="15"/>
      <c r="VY147" s="15"/>
      <c r="VZ147" s="15"/>
      <c r="WA147" s="15"/>
      <c r="WB147" s="15"/>
      <c r="WC147" s="15"/>
      <c r="WD147" s="15"/>
      <c r="WE147" s="15"/>
      <c r="WF147" s="15"/>
      <c r="WG147" s="15"/>
      <c r="WH147" s="15"/>
      <c r="WI147" s="15"/>
      <c r="WJ147" s="15"/>
      <c r="WK147" s="15"/>
      <c r="WL147" s="15"/>
      <c r="WM147" s="15"/>
      <c r="WN147" s="15"/>
      <c r="WO147" s="15"/>
      <c r="WP147" s="15"/>
      <c r="WQ147" s="15"/>
      <c r="WR147" s="15"/>
      <c r="WS147" s="15"/>
      <c r="WT147" s="15"/>
      <c r="WU147" s="15"/>
      <c r="WV147" s="15"/>
      <c r="WW147" s="15"/>
      <c r="WX147" s="15"/>
      <c r="WY147" s="15"/>
      <c r="WZ147" s="15"/>
      <c r="XA147" s="15"/>
      <c r="XB147" s="15"/>
      <c r="XC147" s="15"/>
      <c r="XD147" s="15"/>
      <c r="XE147" s="15"/>
      <c r="XF147" s="15"/>
      <c r="XG147" s="15"/>
      <c r="XH147" s="15"/>
      <c r="XI147" s="15"/>
      <c r="XJ147" s="15"/>
      <c r="XK147" s="15"/>
      <c r="XL147" s="15"/>
      <c r="XM147" s="15"/>
      <c r="XN147" s="15"/>
      <c r="XO147" s="15"/>
      <c r="XP147" s="15"/>
      <c r="XQ147" s="15"/>
      <c r="XR147" s="15"/>
      <c r="XS147" s="15"/>
      <c r="XT147" s="15"/>
      <c r="XU147" s="15"/>
      <c r="XV147" s="15"/>
      <c r="XW147" s="15"/>
      <c r="XX147" s="15"/>
      <c r="XY147" s="15"/>
      <c r="XZ147" s="15"/>
      <c r="YA147" s="15"/>
      <c r="YB147" s="15"/>
      <c r="YC147" s="15"/>
      <c r="YD147" s="15"/>
      <c r="YE147" s="15"/>
      <c r="YF147" s="15"/>
      <c r="YG147" s="15"/>
      <c r="YH147" s="15"/>
      <c r="YI147" s="15"/>
      <c r="YJ147" s="15"/>
      <c r="YK147" s="15"/>
      <c r="YL147" s="15"/>
      <c r="YM147" s="15"/>
      <c r="YN147" s="15"/>
      <c r="YO147" s="15"/>
      <c r="YP147" s="15"/>
      <c r="YQ147" s="15"/>
      <c r="YR147" s="15"/>
      <c r="YS147" s="15"/>
      <c r="YT147" s="15"/>
      <c r="YU147" s="15"/>
      <c r="YV147" s="15"/>
      <c r="YW147" s="15"/>
      <c r="YX147" s="15"/>
      <c r="YY147" s="15"/>
      <c r="YZ147" s="15"/>
      <c r="ZA147" s="15"/>
      <c r="ZB147" s="15"/>
      <c r="ZC147" s="15"/>
      <c r="ZD147" s="15"/>
      <c r="ZE147" s="15"/>
      <c r="ZF147" s="15"/>
      <c r="ZG147" s="15"/>
      <c r="ZH147" s="15"/>
      <c r="ZI147" s="15"/>
      <c r="ZJ147" s="15"/>
      <c r="ZK147" s="15"/>
      <c r="ZL147" s="15"/>
      <c r="ZM147" s="15"/>
      <c r="ZN147" s="15"/>
      <c r="ZO147" s="15"/>
      <c r="ZP147" s="15"/>
      <c r="ZQ147" s="15"/>
      <c r="ZR147" s="15"/>
      <c r="ZS147" s="15"/>
      <c r="ZT147" s="15"/>
      <c r="ZU147" s="15"/>
      <c r="ZV147" s="15"/>
      <c r="ZW147" s="15"/>
      <c r="ZX147" s="15"/>
      <c r="ZY147" s="15"/>
      <c r="ZZ147" s="15"/>
      <c r="AAA147" s="15"/>
      <c r="AAB147" s="15"/>
      <c r="AAC147" s="15"/>
      <c r="AAD147" s="15"/>
      <c r="AAE147" s="15"/>
      <c r="AAF147" s="15"/>
      <c r="AAG147" s="15"/>
      <c r="AAH147" s="15"/>
      <c r="AAI147" s="15"/>
      <c r="AAJ147" s="15"/>
      <c r="AAK147" s="15"/>
      <c r="AAL147" s="15"/>
      <c r="AAM147" s="15"/>
      <c r="AAN147" s="15"/>
      <c r="AAO147" s="15"/>
      <c r="AAP147" s="15"/>
      <c r="AAQ147" s="15"/>
      <c r="AAR147" s="15"/>
      <c r="AAS147" s="15"/>
      <c r="AAT147" s="15"/>
      <c r="AAU147" s="15"/>
      <c r="AAV147" s="15"/>
      <c r="AAW147" s="15"/>
      <c r="AAX147" s="15"/>
      <c r="AAY147" s="15"/>
      <c r="AAZ147" s="15"/>
      <c r="ABA147" s="15"/>
      <c r="ABB147" s="15"/>
      <c r="ABC147" s="15"/>
      <c r="ABD147" s="15"/>
      <c r="ABE147" s="15"/>
      <c r="ABF147" s="15"/>
      <c r="ABG147" s="15"/>
      <c r="ABH147" s="15"/>
      <c r="ABI147" s="15"/>
      <c r="ABJ147" s="15"/>
      <c r="ABK147" s="15"/>
      <c r="ABL147" s="15"/>
      <c r="ABM147" s="15"/>
      <c r="ABN147" s="15"/>
      <c r="ABO147" s="15"/>
      <c r="ABP147" s="15"/>
      <c r="ABQ147" s="15"/>
      <c r="ABR147" s="15"/>
      <c r="ABS147" s="15"/>
      <c r="ABT147" s="15"/>
      <c r="ABU147" s="15"/>
      <c r="ABV147" s="15"/>
      <c r="ABW147" s="15"/>
      <c r="ABX147" s="15"/>
      <c r="ABY147" s="15"/>
      <c r="ABZ147" s="15"/>
      <c r="ACA147" s="15"/>
      <c r="ACB147" s="15"/>
      <c r="ACC147" s="15"/>
      <c r="ACD147" s="15"/>
      <c r="ACE147" s="15"/>
      <c r="ACF147" s="15"/>
      <c r="ACG147" s="15"/>
      <c r="ACH147" s="15"/>
      <c r="ACI147" s="15"/>
      <c r="ACJ147" s="15"/>
      <c r="ACK147" s="15"/>
      <c r="ACL147" s="15"/>
      <c r="ACM147" s="15"/>
      <c r="ACN147" s="15"/>
      <c r="ACO147" s="15"/>
      <c r="ACP147" s="15"/>
    </row>
    <row r="148" spans="1:770" x14ac:dyDescent="0.2">
      <c r="A148" s="14" t="s">
        <v>2027</v>
      </c>
      <c r="C148" s="15" t="s">
        <v>1023</v>
      </c>
      <c r="D148" s="15" t="s">
        <v>1024</v>
      </c>
      <c r="E148" s="37">
        <v>-28162.659999999993</v>
      </c>
      <c r="F148" s="37">
        <v>0</v>
      </c>
      <c r="G148" s="37">
        <v>-28162.659999999993</v>
      </c>
      <c r="H148" s="37">
        <v>0</v>
      </c>
      <c r="I148" s="37">
        <v>-28163</v>
      </c>
      <c r="J148" s="178" t="s">
        <v>628</v>
      </c>
      <c r="K148" s="23">
        <v>6.6699999999999995E-2</v>
      </c>
      <c r="L148" s="20">
        <v>-1878</v>
      </c>
      <c r="M148" s="181" t="s">
        <v>2032</v>
      </c>
    </row>
    <row r="149" spans="1:770" s="22" customFormat="1" x14ac:dyDescent="0.2">
      <c r="A149" s="14"/>
      <c r="B149" s="14"/>
      <c r="C149" s="15" t="s">
        <v>1045</v>
      </c>
      <c r="D149" s="15" t="s">
        <v>1046</v>
      </c>
      <c r="E149" s="37">
        <v>0</v>
      </c>
      <c r="F149" s="37">
        <v>0</v>
      </c>
      <c r="G149" s="37">
        <v>0</v>
      </c>
      <c r="H149" s="37">
        <v>26978.400000000005</v>
      </c>
      <c r="I149" s="37">
        <v>26978</v>
      </c>
      <c r="J149" s="178" t="s">
        <v>628</v>
      </c>
      <c r="K149" s="23">
        <v>6.6699999999999995E-2</v>
      </c>
      <c r="L149" s="20">
        <v>1799</v>
      </c>
      <c r="M149" s="181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/>
      <c r="GJ149" s="15"/>
      <c r="GK149" s="15"/>
      <c r="GL149" s="15"/>
      <c r="GM149" s="15"/>
      <c r="GN149" s="15"/>
      <c r="GO149" s="15"/>
      <c r="GP149" s="15"/>
      <c r="GQ149" s="15"/>
      <c r="GR149" s="15"/>
      <c r="GS149" s="15"/>
      <c r="GT149" s="15"/>
      <c r="GU149" s="15"/>
      <c r="GV149" s="15"/>
      <c r="GW149" s="15"/>
      <c r="GX149" s="15"/>
      <c r="GY149" s="15"/>
      <c r="GZ149" s="15"/>
      <c r="HA149" s="15"/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  <c r="HM149" s="15"/>
      <c r="HN149" s="15"/>
      <c r="HO149" s="15"/>
      <c r="HP149" s="15"/>
      <c r="HQ149" s="15"/>
      <c r="HR149" s="15"/>
      <c r="HS149" s="15"/>
      <c r="HT149" s="15"/>
      <c r="HU149" s="15"/>
      <c r="HV149" s="15"/>
      <c r="HW149" s="15"/>
      <c r="HX149" s="15"/>
      <c r="HY149" s="15"/>
      <c r="HZ149" s="15"/>
      <c r="IA149" s="15"/>
      <c r="IB149" s="15"/>
      <c r="IC149" s="15"/>
      <c r="ID149" s="15"/>
      <c r="IE149" s="15"/>
      <c r="IF149" s="15"/>
      <c r="IG149" s="15"/>
      <c r="IH149" s="15"/>
      <c r="II149" s="15"/>
      <c r="IJ149" s="15"/>
      <c r="IK149" s="15"/>
      <c r="IL149" s="15"/>
      <c r="IM149" s="15"/>
      <c r="IN149" s="15"/>
      <c r="IO149" s="15"/>
      <c r="IP149" s="15"/>
      <c r="IQ149" s="15"/>
      <c r="IR149" s="15"/>
      <c r="IS149" s="15"/>
      <c r="IT149" s="15"/>
      <c r="IU149" s="15"/>
      <c r="IV149" s="15"/>
      <c r="IW149" s="15"/>
      <c r="IX149" s="15"/>
      <c r="IY149" s="15"/>
      <c r="IZ149" s="15"/>
      <c r="JA149" s="15"/>
      <c r="JB149" s="15"/>
      <c r="JC149" s="15"/>
      <c r="JD149" s="15"/>
      <c r="JE149" s="15"/>
      <c r="JF149" s="15"/>
      <c r="JG149" s="15"/>
      <c r="JH149" s="15"/>
      <c r="JI149" s="15"/>
      <c r="JJ149" s="15"/>
      <c r="JK149" s="15"/>
      <c r="JL149" s="15"/>
      <c r="JM149" s="15"/>
      <c r="JN149" s="15"/>
      <c r="JO149" s="15"/>
      <c r="JP149" s="15"/>
      <c r="JQ149" s="15"/>
      <c r="JR149" s="15"/>
      <c r="JS149" s="15"/>
      <c r="JT149" s="15"/>
      <c r="JU149" s="15"/>
      <c r="JV149" s="15"/>
      <c r="JW149" s="15"/>
      <c r="JX149" s="15"/>
      <c r="JY149" s="15"/>
      <c r="JZ149" s="15"/>
      <c r="KA149" s="15"/>
      <c r="KB149" s="15"/>
      <c r="KC149" s="15"/>
      <c r="KD149" s="15"/>
      <c r="KE149" s="15"/>
      <c r="KF149" s="15"/>
      <c r="KG149" s="15"/>
      <c r="KH149" s="15"/>
      <c r="KI149" s="15"/>
      <c r="KJ149" s="15"/>
      <c r="KK149" s="15"/>
      <c r="KL149" s="15"/>
      <c r="KM149" s="15"/>
      <c r="KN149" s="15"/>
      <c r="KO149" s="15"/>
      <c r="KP149" s="15"/>
      <c r="KQ149" s="15"/>
      <c r="KR149" s="15"/>
      <c r="KS149" s="15"/>
      <c r="KT149" s="15"/>
      <c r="KU149" s="15"/>
      <c r="KV149" s="15"/>
      <c r="KW149" s="15"/>
      <c r="KX149" s="15"/>
      <c r="KY149" s="15"/>
      <c r="KZ149" s="15"/>
      <c r="LA149" s="15"/>
      <c r="LB149" s="15"/>
      <c r="LC149" s="15"/>
      <c r="LD149" s="15"/>
      <c r="LE149" s="15"/>
      <c r="LF149" s="15"/>
      <c r="LG149" s="15"/>
      <c r="LH149" s="15"/>
      <c r="LI149" s="15"/>
      <c r="LJ149" s="15"/>
      <c r="LK149" s="15"/>
      <c r="LL149" s="15"/>
      <c r="LM149" s="15"/>
      <c r="LN149" s="15"/>
      <c r="LO149" s="15"/>
      <c r="LP149" s="15"/>
      <c r="LQ149" s="15"/>
      <c r="LR149" s="15"/>
      <c r="LS149" s="15"/>
      <c r="LT149" s="15"/>
      <c r="LU149" s="15"/>
      <c r="LV149" s="15"/>
      <c r="LW149" s="15"/>
      <c r="LX149" s="15"/>
      <c r="LY149" s="15"/>
      <c r="LZ149" s="15"/>
      <c r="MA149" s="15"/>
      <c r="MB149" s="15"/>
      <c r="MC149" s="15"/>
      <c r="MD149" s="15"/>
      <c r="ME149" s="15"/>
      <c r="MF149" s="15"/>
      <c r="MG149" s="15"/>
      <c r="MH149" s="15"/>
      <c r="MI149" s="15"/>
      <c r="MJ149" s="15"/>
      <c r="MK149" s="15"/>
      <c r="ML149" s="15"/>
      <c r="MM149" s="15"/>
      <c r="MN149" s="15"/>
      <c r="MO149" s="15"/>
      <c r="MP149" s="15"/>
      <c r="MQ149" s="15"/>
      <c r="MR149" s="15"/>
      <c r="MS149" s="15"/>
      <c r="MT149" s="15"/>
      <c r="MU149" s="15"/>
      <c r="MV149" s="15"/>
      <c r="MW149" s="15"/>
      <c r="MX149" s="15"/>
      <c r="MY149" s="15"/>
      <c r="MZ149" s="15"/>
      <c r="NA149" s="15"/>
      <c r="NB149" s="15"/>
      <c r="NC149" s="15"/>
      <c r="ND149" s="15"/>
      <c r="NE149" s="15"/>
      <c r="NF149" s="15"/>
      <c r="NG149" s="15"/>
      <c r="NH149" s="15"/>
      <c r="NI149" s="15"/>
      <c r="NJ149" s="15"/>
      <c r="NK149" s="15"/>
      <c r="NL149" s="15"/>
      <c r="NM149" s="15"/>
      <c r="NN149" s="15"/>
      <c r="NO149" s="15"/>
      <c r="NP149" s="15"/>
      <c r="NQ149" s="15"/>
      <c r="NR149" s="15"/>
      <c r="NS149" s="15"/>
      <c r="NT149" s="15"/>
      <c r="NU149" s="15"/>
      <c r="NV149" s="15"/>
      <c r="NW149" s="15"/>
      <c r="NX149" s="15"/>
      <c r="NY149" s="15"/>
      <c r="NZ149" s="15"/>
      <c r="OA149" s="15"/>
      <c r="OB149" s="15"/>
      <c r="OC149" s="15"/>
      <c r="OD149" s="15"/>
      <c r="OE149" s="15"/>
      <c r="OF149" s="15"/>
      <c r="OG149" s="15"/>
      <c r="OH149" s="15"/>
      <c r="OI149" s="15"/>
      <c r="OJ149" s="15"/>
      <c r="OK149" s="15"/>
      <c r="OL149" s="15"/>
      <c r="OM149" s="15"/>
      <c r="ON149" s="15"/>
      <c r="OO149" s="15"/>
      <c r="OP149" s="15"/>
      <c r="OQ149" s="15"/>
      <c r="OR149" s="15"/>
      <c r="OS149" s="15"/>
      <c r="OT149" s="15"/>
      <c r="OU149" s="15"/>
      <c r="OV149" s="15"/>
      <c r="OW149" s="15"/>
      <c r="OX149" s="15"/>
      <c r="OY149" s="15"/>
      <c r="OZ149" s="15"/>
      <c r="PA149" s="15"/>
      <c r="PB149" s="15"/>
      <c r="PC149" s="15"/>
      <c r="PD149" s="15"/>
      <c r="PE149" s="15"/>
      <c r="PF149" s="15"/>
      <c r="PG149" s="15"/>
      <c r="PH149" s="15"/>
      <c r="PI149" s="15"/>
      <c r="PJ149" s="15"/>
      <c r="PK149" s="15"/>
      <c r="PL149" s="15"/>
      <c r="PM149" s="15"/>
      <c r="PN149" s="15"/>
      <c r="PO149" s="15"/>
      <c r="PP149" s="15"/>
      <c r="PQ149" s="15"/>
      <c r="PR149" s="15"/>
      <c r="PS149" s="15"/>
      <c r="PT149" s="15"/>
      <c r="PU149" s="15"/>
      <c r="PV149" s="15"/>
      <c r="PW149" s="15"/>
      <c r="PX149" s="15"/>
      <c r="PY149" s="15"/>
      <c r="PZ149" s="15"/>
      <c r="QA149" s="15"/>
      <c r="QB149" s="15"/>
      <c r="QC149" s="15"/>
      <c r="QD149" s="15"/>
      <c r="QE149" s="15"/>
      <c r="QF149" s="15"/>
      <c r="QG149" s="15"/>
      <c r="QH149" s="15"/>
      <c r="QI149" s="15"/>
      <c r="QJ149" s="15"/>
      <c r="QK149" s="15"/>
      <c r="QL149" s="15"/>
      <c r="QM149" s="15"/>
      <c r="QN149" s="15"/>
      <c r="QO149" s="15"/>
      <c r="QP149" s="15"/>
      <c r="QQ149" s="15"/>
      <c r="QR149" s="15"/>
      <c r="QS149" s="15"/>
      <c r="QT149" s="15"/>
      <c r="QU149" s="15"/>
      <c r="QV149" s="15"/>
      <c r="QW149" s="15"/>
      <c r="QX149" s="15"/>
      <c r="QY149" s="15"/>
      <c r="QZ149" s="15"/>
      <c r="RA149" s="15"/>
      <c r="RB149" s="15"/>
      <c r="RC149" s="15"/>
      <c r="RD149" s="15"/>
      <c r="RE149" s="15"/>
      <c r="RF149" s="15"/>
      <c r="RG149" s="15"/>
      <c r="RH149" s="15"/>
      <c r="RI149" s="15"/>
      <c r="RJ149" s="15"/>
      <c r="RK149" s="15"/>
      <c r="RL149" s="15"/>
      <c r="RM149" s="15"/>
      <c r="RN149" s="15"/>
      <c r="RO149" s="15"/>
      <c r="RP149" s="15"/>
      <c r="RQ149" s="15"/>
      <c r="RR149" s="15"/>
      <c r="RS149" s="15"/>
      <c r="RT149" s="15"/>
      <c r="RU149" s="15"/>
      <c r="RV149" s="15"/>
      <c r="RW149" s="15"/>
      <c r="RX149" s="15"/>
      <c r="RY149" s="15"/>
      <c r="RZ149" s="15"/>
      <c r="SA149" s="15"/>
      <c r="SB149" s="15"/>
      <c r="SC149" s="15"/>
      <c r="SD149" s="15"/>
      <c r="SE149" s="15"/>
      <c r="SF149" s="15"/>
      <c r="SG149" s="15"/>
      <c r="SH149" s="15"/>
      <c r="SI149" s="15"/>
      <c r="SJ149" s="15"/>
      <c r="SK149" s="15"/>
      <c r="SL149" s="15"/>
      <c r="SM149" s="15"/>
      <c r="SN149" s="15"/>
      <c r="SO149" s="15"/>
      <c r="SP149" s="15"/>
      <c r="SQ149" s="15"/>
      <c r="SR149" s="15"/>
      <c r="SS149" s="15"/>
      <c r="ST149" s="15"/>
      <c r="SU149" s="15"/>
      <c r="SV149" s="15"/>
      <c r="SW149" s="15"/>
      <c r="SX149" s="15"/>
      <c r="SY149" s="15"/>
      <c r="SZ149" s="15"/>
      <c r="TA149" s="15"/>
      <c r="TB149" s="15"/>
      <c r="TC149" s="15"/>
      <c r="TD149" s="15"/>
      <c r="TE149" s="15"/>
      <c r="TF149" s="15"/>
      <c r="TG149" s="15"/>
      <c r="TH149" s="15"/>
      <c r="TI149" s="15"/>
      <c r="TJ149" s="15"/>
      <c r="TK149" s="15"/>
      <c r="TL149" s="15"/>
      <c r="TM149" s="15"/>
      <c r="TN149" s="15"/>
      <c r="TO149" s="15"/>
      <c r="TP149" s="15"/>
      <c r="TQ149" s="15"/>
      <c r="TR149" s="15"/>
      <c r="TS149" s="15"/>
      <c r="TT149" s="15"/>
      <c r="TU149" s="15"/>
      <c r="TV149" s="15"/>
      <c r="TW149" s="15"/>
      <c r="TX149" s="15"/>
      <c r="TY149" s="15"/>
      <c r="TZ149" s="15"/>
      <c r="UA149" s="15"/>
      <c r="UB149" s="15"/>
      <c r="UC149" s="15"/>
      <c r="UD149" s="15"/>
      <c r="UE149" s="15"/>
      <c r="UF149" s="15"/>
      <c r="UG149" s="15"/>
      <c r="UH149" s="15"/>
      <c r="UI149" s="15"/>
      <c r="UJ149" s="15"/>
      <c r="UK149" s="15"/>
      <c r="UL149" s="15"/>
      <c r="UM149" s="15"/>
      <c r="UN149" s="15"/>
      <c r="UO149" s="15"/>
      <c r="UP149" s="15"/>
      <c r="UQ149" s="15"/>
      <c r="UR149" s="15"/>
      <c r="US149" s="15"/>
      <c r="UT149" s="15"/>
      <c r="UU149" s="15"/>
      <c r="UV149" s="15"/>
      <c r="UW149" s="15"/>
      <c r="UX149" s="15"/>
      <c r="UY149" s="15"/>
      <c r="UZ149" s="15"/>
      <c r="VA149" s="15"/>
      <c r="VB149" s="15"/>
      <c r="VC149" s="15"/>
      <c r="VD149" s="15"/>
      <c r="VE149" s="15"/>
      <c r="VF149" s="15"/>
      <c r="VG149" s="15"/>
      <c r="VH149" s="15"/>
      <c r="VI149" s="15"/>
      <c r="VJ149" s="15"/>
      <c r="VK149" s="15"/>
      <c r="VL149" s="15"/>
      <c r="VM149" s="15"/>
      <c r="VN149" s="15"/>
      <c r="VO149" s="15"/>
      <c r="VP149" s="15"/>
      <c r="VQ149" s="15"/>
      <c r="VR149" s="15"/>
      <c r="VS149" s="15"/>
      <c r="VT149" s="15"/>
      <c r="VU149" s="15"/>
      <c r="VV149" s="15"/>
      <c r="VW149" s="15"/>
      <c r="VX149" s="15"/>
      <c r="VY149" s="15"/>
      <c r="VZ149" s="15"/>
      <c r="WA149" s="15"/>
      <c r="WB149" s="15"/>
      <c r="WC149" s="15"/>
      <c r="WD149" s="15"/>
      <c r="WE149" s="15"/>
      <c r="WF149" s="15"/>
      <c r="WG149" s="15"/>
      <c r="WH149" s="15"/>
      <c r="WI149" s="15"/>
      <c r="WJ149" s="15"/>
      <c r="WK149" s="15"/>
      <c r="WL149" s="15"/>
      <c r="WM149" s="15"/>
      <c r="WN149" s="15"/>
      <c r="WO149" s="15"/>
      <c r="WP149" s="15"/>
      <c r="WQ149" s="15"/>
      <c r="WR149" s="15"/>
      <c r="WS149" s="15"/>
      <c r="WT149" s="15"/>
      <c r="WU149" s="15"/>
      <c r="WV149" s="15"/>
      <c r="WW149" s="15"/>
      <c r="WX149" s="15"/>
      <c r="WY149" s="15"/>
      <c r="WZ149" s="15"/>
      <c r="XA149" s="15"/>
      <c r="XB149" s="15"/>
      <c r="XC149" s="15"/>
      <c r="XD149" s="15"/>
      <c r="XE149" s="15"/>
      <c r="XF149" s="15"/>
      <c r="XG149" s="15"/>
      <c r="XH149" s="15"/>
      <c r="XI149" s="15"/>
      <c r="XJ149" s="15"/>
      <c r="XK149" s="15"/>
      <c r="XL149" s="15"/>
      <c r="XM149" s="15"/>
      <c r="XN149" s="15"/>
      <c r="XO149" s="15"/>
      <c r="XP149" s="15"/>
      <c r="XQ149" s="15"/>
      <c r="XR149" s="15"/>
      <c r="XS149" s="15"/>
      <c r="XT149" s="15"/>
      <c r="XU149" s="15"/>
      <c r="XV149" s="15"/>
      <c r="XW149" s="15"/>
      <c r="XX149" s="15"/>
      <c r="XY149" s="15"/>
      <c r="XZ149" s="15"/>
      <c r="YA149" s="15"/>
      <c r="YB149" s="15"/>
      <c r="YC149" s="15"/>
      <c r="YD149" s="15"/>
      <c r="YE149" s="15"/>
      <c r="YF149" s="15"/>
      <c r="YG149" s="15"/>
      <c r="YH149" s="15"/>
      <c r="YI149" s="15"/>
      <c r="YJ149" s="15"/>
      <c r="YK149" s="15"/>
      <c r="YL149" s="15"/>
      <c r="YM149" s="15"/>
      <c r="YN149" s="15"/>
      <c r="YO149" s="15"/>
      <c r="YP149" s="15"/>
      <c r="YQ149" s="15"/>
      <c r="YR149" s="15"/>
      <c r="YS149" s="15"/>
      <c r="YT149" s="15"/>
      <c r="YU149" s="15"/>
      <c r="YV149" s="15"/>
      <c r="YW149" s="15"/>
      <c r="YX149" s="15"/>
      <c r="YY149" s="15"/>
      <c r="YZ149" s="15"/>
      <c r="ZA149" s="15"/>
      <c r="ZB149" s="15"/>
      <c r="ZC149" s="15"/>
      <c r="ZD149" s="15"/>
      <c r="ZE149" s="15"/>
      <c r="ZF149" s="15"/>
      <c r="ZG149" s="15"/>
      <c r="ZH149" s="15"/>
      <c r="ZI149" s="15"/>
      <c r="ZJ149" s="15"/>
      <c r="ZK149" s="15"/>
      <c r="ZL149" s="15"/>
      <c r="ZM149" s="15"/>
      <c r="ZN149" s="15"/>
      <c r="ZO149" s="15"/>
      <c r="ZP149" s="15"/>
      <c r="ZQ149" s="15"/>
      <c r="ZR149" s="15"/>
      <c r="ZS149" s="15"/>
      <c r="ZT149" s="15"/>
      <c r="ZU149" s="15"/>
      <c r="ZV149" s="15"/>
      <c r="ZW149" s="15"/>
      <c r="ZX149" s="15"/>
      <c r="ZY149" s="15"/>
      <c r="ZZ149" s="15"/>
      <c r="AAA149" s="15"/>
      <c r="AAB149" s="15"/>
      <c r="AAC149" s="15"/>
      <c r="AAD149" s="15"/>
      <c r="AAE149" s="15"/>
      <c r="AAF149" s="15"/>
      <c r="AAG149" s="15"/>
      <c r="AAH149" s="15"/>
      <c r="AAI149" s="15"/>
      <c r="AAJ149" s="15"/>
      <c r="AAK149" s="15"/>
      <c r="AAL149" s="15"/>
      <c r="AAM149" s="15"/>
      <c r="AAN149" s="15"/>
      <c r="AAO149" s="15"/>
      <c r="AAP149" s="15"/>
      <c r="AAQ149" s="15"/>
      <c r="AAR149" s="15"/>
      <c r="AAS149" s="15"/>
      <c r="AAT149" s="15"/>
      <c r="AAU149" s="15"/>
      <c r="AAV149" s="15"/>
      <c r="AAW149" s="15"/>
      <c r="AAX149" s="15"/>
      <c r="AAY149" s="15"/>
      <c r="AAZ149" s="15"/>
      <c r="ABA149" s="15"/>
      <c r="ABB149" s="15"/>
      <c r="ABC149" s="15"/>
      <c r="ABD149" s="15"/>
      <c r="ABE149" s="15"/>
      <c r="ABF149" s="15"/>
      <c r="ABG149" s="15"/>
      <c r="ABH149" s="15"/>
      <c r="ABI149" s="15"/>
      <c r="ABJ149" s="15"/>
      <c r="ABK149" s="15"/>
      <c r="ABL149" s="15"/>
      <c r="ABM149" s="15"/>
      <c r="ABN149" s="15"/>
      <c r="ABO149" s="15"/>
      <c r="ABP149" s="15"/>
      <c r="ABQ149" s="15"/>
      <c r="ABR149" s="15"/>
      <c r="ABS149" s="15"/>
      <c r="ABT149" s="15"/>
      <c r="ABU149" s="15"/>
      <c r="ABV149" s="15"/>
      <c r="ABW149" s="15"/>
      <c r="ABX149" s="15"/>
      <c r="ABY149" s="15"/>
      <c r="ABZ149" s="15"/>
      <c r="ACA149" s="15"/>
      <c r="ACB149" s="15"/>
      <c r="ACC149" s="15"/>
      <c r="ACD149" s="15"/>
      <c r="ACE149" s="15"/>
      <c r="ACF149" s="15"/>
      <c r="ACG149" s="15"/>
      <c r="ACH149" s="15"/>
      <c r="ACI149" s="15"/>
      <c r="ACJ149" s="15"/>
      <c r="ACK149" s="15"/>
      <c r="ACL149" s="15"/>
      <c r="ACM149" s="15"/>
      <c r="ACN149" s="15"/>
      <c r="ACO149" s="15"/>
      <c r="ACP149" s="15"/>
    </row>
    <row r="150" spans="1:770" x14ac:dyDescent="0.2">
      <c r="C150" s="15" t="s">
        <v>746</v>
      </c>
      <c r="D150" s="15" t="s">
        <v>747</v>
      </c>
      <c r="E150" s="37">
        <v>1466.36</v>
      </c>
      <c r="F150" s="37">
        <v>0</v>
      </c>
      <c r="G150" s="37">
        <v>1466.36</v>
      </c>
      <c r="H150" s="37">
        <v>15281.669999999998</v>
      </c>
      <c r="I150" s="37">
        <v>16748</v>
      </c>
      <c r="J150" s="178" t="s">
        <v>628</v>
      </c>
      <c r="K150" s="23">
        <v>6.6699999999999995E-2</v>
      </c>
      <c r="L150" s="20">
        <v>1117</v>
      </c>
    </row>
    <row r="151" spans="1:770" x14ac:dyDescent="0.2">
      <c r="C151" s="15" t="s">
        <v>840</v>
      </c>
      <c r="D151" s="15" t="s">
        <v>841</v>
      </c>
      <c r="E151" s="37">
        <v>0</v>
      </c>
      <c r="F151" s="37">
        <v>0</v>
      </c>
      <c r="G151" s="37">
        <v>0</v>
      </c>
      <c r="H151" s="37">
        <v>2583.87</v>
      </c>
      <c r="I151" s="37">
        <v>2584</v>
      </c>
      <c r="J151" s="178" t="s">
        <v>628</v>
      </c>
      <c r="K151" s="23">
        <v>6.6699999999999995E-2</v>
      </c>
      <c r="L151" s="20">
        <v>172</v>
      </c>
    </row>
    <row r="152" spans="1:770" x14ac:dyDescent="0.2">
      <c r="C152" s="15" t="s">
        <v>1123</v>
      </c>
      <c r="D152" s="15" t="s">
        <v>1124</v>
      </c>
      <c r="E152" s="37">
        <v>0</v>
      </c>
      <c r="F152" s="37">
        <v>0</v>
      </c>
      <c r="G152" s="37">
        <v>0</v>
      </c>
      <c r="H152" s="37">
        <v>3817.37</v>
      </c>
      <c r="I152" s="37">
        <v>3817</v>
      </c>
      <c r="J152" s="178" t="s">
        <v>628</v>
      </c>
      <c r="K152" s="23">
        <v>6.6699999999999995E-2</v>
      </c>
      <c r="L152" s="20">
        <v>255</v>
      </c>
    </row>
    <row r="153" spans="1:770" x14ac:dyDescent="0.2">
      <c r="C153" s="15" t="s">
        <v>1195</v>
      </c>
      <c r="D153" s="15" t="s">
        <v>1196</v>
      </c>
      <c r="E153" s="37">
        <v>0</v>
      </c>
      <c r="F153" s="37">
        <v>0</v>
      </c>
      <c r="G153" s="37">
        <v>0</v>
      </c>
      <c r="H153" s="37">
        <v>2102.06</v>
      </c>
      <c r="I153" s="37">
        <v>2102</v>
      </c>
      <c r="J153" s="178" t="s">
        <v>628</v>
      </c>
      <c r="K153" s="23">
        <v>6.6699999999999995E-2</v>
      </c>
      <c r="L153" s="20">
        <v>140</v>
      </c>
    </row>
    <row r="154" spans="1:770" x14ac:dyDescent="0.2">
      <c r="C154" s="15" t="s">
        <v>1261</v>
      </c>
      <c r="D154" s="15" t="s">
        <v>1262</v>
      </c>
      <c r="E154" s="37">
        <v>0</v>
      </c>
      <c r="F154" s="37">
        <v>0</v>
      </c>
      <c r="G154" s="37">
        <v>0</v>
      </c>
      <c r="H154" s="37">
        <v>4533.75</v>
      </c>
      <c r="I154" s="37">
        <v>4534</v>
      </c>
      <c r="J154" s="178" t="s">
        <v>628</v>
      </c>
      <c r="K154" s="23">
        <v>6.6699999999999995E-2</v>
      </c>
      <c r="L154" s="20">
        <v>302</v>
      </c>
    </row>
    <row r="155" spans="1:770" x14ac:dyDescent="0.2">
      <c r="A155" s="21" t="s">
        <v>2028</v>
      </c>
      <c r="B155" s="21" t="str">
        <f>LEFT(A155,3)</f>
        <v>397</v>
      </c>
      <c r="C155" s="22"/>
      <c r="D155" s="22"/>
      <c r="E155" s="42">
        <v>-26696.299999999992</v>
      </c>
      <c r="F155" s="42">
        <v>0</v>
      </c>
      <c r="G155" s="42">
        <v>-26696.299999999992</v>
      </c>
      <c r="H155" s="42">
        <v>55297.12000000001</v>
      </c>
      <c r="I155" s="42">
        <v>28600</v>
      </c>
      <c r="J155" s="42"/>
      <c r="K155" s="42"/>
      <c r="L155" s="42">
        <v>1907</v>
      </c>
      <c r="M155" s="182"/>
    </row>
    <row r="156" spans="1:770" x14ac:dyDescent="0.2">
      <c r="A156" s="14" t="s">
        <v>2029</v>
      </c>
      <c r="C156" s="15" t="s">
        <v>1023</v>
      </c>
      <c r="D156" s="15" t="s">
        <v>1024</v>
      </c>
      <c r="E156" s="37">
        <v>-123270.97999999998</v>
      </c>
      <c r="F156" s="37">
        <v>0</v>
      </c>
      <c r="G156" s="37">
        <v>-123270.97999999998</v>
      </c>
      <c r="H156" s="37">
        <v>0</v>
      </c>
      <c r="I156" s="37">
        <v>-123271</v>
      </c>
      <c r="J156" s="178" t="s">
        <v>2014</v>
      </c>
      <c r="K156" s="23">
        <v>0.04</v>
      </c>
      <c r="L156" s="20">
        <v>-4931</v>
      </c>
      <c r="M156" s="181" t="s">
        <v>2032</v>
      </c>
    </row>
    <row r="157" spans="1:770" s="22" customFormat="1" x14ac:dyDescent="0.2">
      <c r="A157" s="21" t="s">
        <v>2030</v>
      </c>
      <c r="B157" s="21" t="str">
        <f>LEFT(A157,3)</f>
        <v>398</v>
      </c>
      <c r="E157" s="42">
        <v>-123270.97999999998</v>
      </c>
      <c r="F157" s="42">
        <v>0</v>
      </c>
      <c r="G157" s="42">
        <v>-123270.97999999998</v>
      </c>
      <c r="H157" s="42">
        <v>0</v>
      </c>
      <c r="I157" s="42">
        <v>-123271</v>
      </c>
      <c r="J157" s="42"/>
      <c r="K157" s="42"/>
      <c r="L157" s="42">
        <v>-4931</v>
      </c>
      <c r="M157" s="182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/>
      <c r="GJ157" s="15"/>
      <c r="GK157" s="15"/>
      <c r="GL157" s="15"/>
      <c r="GM157" s="15"/>
      <c r="GN157" s="15"/>
      <c r="GO157" s="15"/>
      <c r="GP157" s="15"/>
      <c r="GQ157" s="15"/>
      <c r="GR157" s="15"/>
      <c r="GS157" s="15"/>
      <c r="GT157" s="15"/>
      <c r="GU157" s="15"/>
      <c r="GV157" s="15"/>
      <c r="GW157" s="15"/>
      <c r="GX157" s="15"/>
      <c r="GY157" s="15"/>
      <c r="GZ157" s="15"/>
      <c r="HA157" s="15"/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  <c r="HM157" s="15"/>
      <c r="HN157" s="15"/>
      <c r="HO157" s="15"/>
      <c r="HP157" s="15"/>
      <c r="HQ157" s="15"/>
      <c r="HR157" s="15"/>
      <c r="HS157" s="15"/>
      <c r="HT157" s="15"/>
      <c r="HU157" s="15"/>
      <c r="HV157" s="15"/>
      <c r="HW157" s="15"/>
      <c r="HX157" s="15"/>
      <c r="HY157" s="15"/>
      <c r="HZ157" s="15"/>
      <c r="IA157" s="15"/>
      <c r="IB157" s="15"/>
      <c r="IC157" s="15"/>
      <c r="ID157" s="15"/>
      <c r="IE157" s="15"/>
      <c r="IF157" s="15"/>
      <c r="IG157" s="15"/>
      <c r="IH157" s="15"/>
      <c r="II157" s="15"/>
      <c r="IJ157" s="15"/>
      <c r="IK157" s="15"/>
      <c r="IL157" s="15"/>
      <c r="IM157" s="15"/>
      <c r="IN157" s="15"/>
      <c r="IO157" s="15"/>
      <c r="IP157" s="15"/>
      <c r="IQ157" s="15"/>
      <c r="IR157" s="15"/>
      <c r="IS157" s="15"/>
      <c r="IT157" s="15"/>
      <c r="IU157" s="15"/>
      <c r="IV157" s="15"/>
      <c r="IW157" s="15"/>
      <c r="IX157" s="15"/>
      <c r="IY157" s="15"/>
      <c r="IZ157" s="15"/>
      <c r="JA157" s="15"/>
      <c r="JB157" s="15"/>
      <c r="JC157" s="15"/>
      <c r="JD157" s="15"/>
      <c r="JE157" s="15"/>
      <c r="JF157" s="15"/>
      <c r="JG157" s="15"/>
      <c r="JH157" s="15"/>
      <c r="JI157" s="15"/>
      <c r="JJ157" s="15"/>
      <c r="JK157" s="15"/>
      <c r="JL157" s="15"/>
      <c r="JM157" s="15"/>
      <c r="JN157" s="15"/>
      <c r="JO157" s="15"/>
      <c r="JP157" s="15"/>
      <c r="JQ157" s="15"/>
      <c r="JR157" s="15"/>
      <c r="JS157" s="15"/>
      <c r="JT157" s="15"/>
      <c r="JU157" s="15"/>
      <c r="JV157" s="15"/>
      <c r="JW157" s="15"/>
      <c r="JX157" s="15"/>
      <c r="JY157" s="15"/>
      <c r="JZ157" s="15"/>
      <c r="KA157" s="15"/>
      <c r="KB157" s="15"/>
      <c r="KC157" s="15"/>
      <c r="KD157" s="15"/>
      <c r="KE157" s="15"/>
      <c r="KF157" s="15"/>
      <c r="KG157" s="15"/>
      <c r="KH157" s="15"/>
      <c r="KI157" s="15"/>
      <c r="KJ157" s="15"/>
      <c r="KK157" s="15"/>
      <c r="KL157" s="15"/>
      <c r="KM157" s="15"/>
      <c r="KN157" s="15"/>
      <c r="KO157" s="15"/>
      <c r="KP157" s="15"/>
      <c r="KQ157" s="15"/>
      <c r="KR157" s="15"/>
      <c r="KS157" s="15"/>
      <c r="KT157" s="15"/>
      <c r="KU157" s="15"/>
      <c r="KV157" s="15"/>
      <c r="KW157" s="15"/>
      <c r="KX157" s="15"/>
      <c r="KY157" s="15"/>
      <c r="KZ157" s="15"/>
      <c r="LA157" s="15"/>
      <c r="LB157" s="15"/>
      <c r="LC157" s="15"/>
      <c r="LD157" s="15"/>
      <c r="LE157" s="15"/>
      <c r="LF157" s="15"/>
      <c r="LG157" s="15"/>
      <c r="LH157" s="15"/>
      <c r="LI157" s="15"/>
      <c r="LJ157" s="15"/>
      <c r="LK157" s="15"/>
      <c r="LL157" s="15"/>
      <c r="LM157" s="15"/>
      <c r="LN157" s="15"/>
      <c r="LO157" s="15"/>
      <c r="LP157" s="15"/>
      <c r="LQ157" s="15"/>
      <c r="LR157" s="15"/>
      <c r="LS157" s="15"/>
      <c r="LT157" s="15"/>
      <c r="LU157" s="15"/>
      <c r="LV157" s="15"/>
      <c r="LW157" s="15"/>
      <c r="LX157" s="15"/>
      <c r="LY157" s="15"/>
      <c r="LZ157" s="15"/>
      <c r="MA157" s="15"/>
      <c r="MB157" s="15"/>
      <c r="MC157" s="15"/>
      <c r="MD157" s="15"/>
      <c r="ME157" s="15"/>
      <c r="MF157" s="15"/>
      <c r="MG157" s="15"/>
      <c r="MH157" s="15"/>
      <c r="MI157" s="15"/>
      <c r="MJ157" s="15"/>
      <c r="MK157" s="15"/>
      <c r="ML157" s="15"/>
      <c r="MM157" s="15"/>
      <c r="MN157" s="15"/>
      <c r="MO157" s="15"/>
      <c r="MP157" s="15"/>
      <c r="MQ157" s="15"/>
      <c r="MR157" s="15"/>
      <c r="MS157" s="15"/>
      <c r="MT157" s="15"/>
      <c r="MU157" s="15"/>
      <c r="MV157" s="15"/>
      <c r="MW157" s="15"/>
      <c r="MX157" s="15"/>
      <c r="MY157" s="15"/>
      <c r="MZ157" s="15"/>
      <c r="NA157" s="15"/>
      <c r="NB157" s="15"/>
      <c r="NC157" s="15"/>
      <c r="ND157" s="15"/>
      <c r="NE157" s="15"/>
      <c r="NF157" s="15"/>
      <c r="NG157" s="15"/>
      <c r="NH157" s="15"/>
      <c r="NI157" s="15"/>
      <c r="NJ157" s="15"/>
      <c r="NK157" s="15"/>
      <c r="NL157" s="15"/>
      <c r="NM157" s="15"/>
      <c r="NN157" s="15"/>
      <c r="NO157" s="15"/>
      <c r="NP157" s="15"/>
      <c r="NQ157" s="15"/>
      <c r="NR157" s="15"/>
      <c r="NS157" s="15"/>
      <c r="NT157" s="15"/>
      <c r="NU157" s="15"/>
      <c r="NV157" s="15"/>
      <c r="NW157" s="15"/>
      <c r="NX157" s="15"/>
      <c r="NY157" s="15"/>
      <c r="NZ157" s="15"/>
      <c r="OA157" s="15"/>
      <c r="OB157" s="15"/>
      <c r="OC157" s="15"/>
      <c r="OD157" s="15"/>
      <c r="OE157" s="15"/>
      <c r="OF157" s="15"/>
      <c r="OG157" s="15"/>
      <c r="OH157" s="15"/>
      <c r="OI157" s="15"/>
      <c r="OJ157" s="15"/>
      <c r="OK157" s="15"/>
      <c r="OL157" s="15"/>
      <c r="OM157" s="15"/>
      <c r="ON157" s="15"/>
      <c r="OO157" s="15"/>
      <c r="OP157" s="15"/>
      <c r="OQ157" s="15"/>
      <c r="OR157" s="15"/>
      <c r="OS157" s="15"/>
      <c r="OT157" s="15"/>
      <c r="OU157" s="15"/>
      <c r="OV157" s="15"/>
      <c r="OW157" s="15"/>
      <c r="OX157" s="15"/>
      <c r="OY157" s="15"/>
      <c r="OZ157" s="15"/>
      <c r="PA157" s="15"/>
      <c r="PB157" s="15"/>
      <c r="PC157" s="15"/>
      <c r="PD157" s="15"/>
      <c r="PE157" s="15"/>
      <c r="PF157" s="15"/>
      <c r="PG157" s="15"/>
      <c r="PH157" s="15"/>
      <c r="PI157" s="15"/>
      <c r="PJ157" s="15"/>
      <c r="PK157" s="15"/>
      <c r="PL157" s="15"/>
      <c r="PM157" s="15"/>
      <c r="PN157" s="15"/>
      <c r="PO157" s="15"/>
      <c r="PP157" s="15"/>
      <c r="PQ157" s="15"/>
      <c r="PR157" s="15"/>
      <c r="PS157" s="15"/>
      <c r="PT157" s="15"/>
      <c r="PU157" s="15"/>
      <c r="PV157" s="15"/>
      <c r="PW157" s="15"/>
      <c r="PX157" s="15"/>
      <c r="PY157" s="15"/>
      <c r="PZ157" s="15"/>
      <c r="QA157" s="15"/>
      <c r="QB157" s="15"/>
      <c r="QC157" s="15"/>
      <c r="QD157" s="15"/>
      <c r="QE157" s="15"/>
      <c r="QF157" s="15"/>
      <c r="QG157" s="15"/>
      <c r="QH157" s="15"/>
      <c r="QI157" s="15"/>
      <c r="QJ157" s="15"/>
      <c r="QK157" s="15"/>
      <c r="QL157" s="15"/>
      <c r="QM157" s="15"/>
      <c r="QN157" s="15"/>
      <c r="QO157" s="15"/>
      <c r="QP157" s="15"/>
      <c r="QQ157" s="15"/>
      <c r="QR157" s="15"/>
      <c r="QS157" s="15"/>
      <c r="QT157" s="15"/>
      <c r="QU157" s="15"/>
      <c r="QV157" s="15"/>
      <c r="QW157" s="15"/>
      <c r="QX157" s="15"/>
      <c r="QY157" s="15"/>
      <c r="QZ157" s="15"/>
      <c r="RA157" s="15"/>
      <c r="RB157" s="15"/>
      <c r="RC157" s="15"/>
      <c r="RD157" s="15"/>
      <c r="RE157" s="15"/>
      <c r="RF157" s="15"/>
      <c r="RG157" s="15"/>
      <c r="RH157" s="15"/>
      <c r="RI157" s="15"/>
      <c r="RJ157" s="15"/>
      <c r="RK157" s="15"/>
      <c r="RL157" s="15"/>
      <c r="RM157" s="15"/>
      <c r="RN157" s="15"/>
      <c r="RO157" s="15"/>
      <c r="RP157" s="15"/>
      <c r="RQ157" s="15"/>
      <c r="RR157" s="15"/>
      <c r="RS157" s="15"/>
      <c r="RT157" s="15"/>
      <c r="RU157" s="15"/>
      <c r="RV157" s="15"/>
      <c r="RW157" s="15"/>
      <c r="RX157" s="15"/>
      <c r="RY157" s="15"/>
      <c r="RZ157" s="15"/>
      <c r="SA157" s="15"/>
      <c r="SB157" s="15"/>
      <c r="SC157" s="15"/>
      <c r="SD157" s="15"/>
      <c r="SE157" s="15"/>
      <c r="SF157" s="15"/>
      <c r="SG157" s="15"/>
      <c r="SH157" s="15"/>
      <c r="SI157" s="15"/>
      <c r="SJ157" s="15"/>
      <c r="SK157" s="15"/>
      <c r="SL157" s="15"/>
      <c r="SM157" s="15"/>
      <c r="SN157" s="15"/>
      <c r="SO157" s="15"/>
      <c r="SP157" s="15"/>
      <c r="SQ157" s="15"/>
      <c r="SR157" s="15"/>
      <c r="SS157" s="15"/>
      <c r="ST157" s="15"/>
      <c r="SU157" s="15"/>
      <c r="SV157" s="15"/>
      <c r="SW157" s="15"/>
      <c r="SX157" s="15"/>
      <c r="SY157" s="15"/>
      <c r="SZ157" s="15"/>
      <c r="TA157" s="15"/>
      <c r="TB157" s="15"/>
      <c r="TC157" s="15"/>
      <c r="TD157" s="15"/>
      <c r="TE157" s="15"/>
      <c r="TF157" s="15"/>
      <c r="TG157" s="15"/>
      <c r="TH157" s="15"/>
      <c r="TI157" s="15"/>
      <c r="TJ157" s="15"/>
      <c r="TK157" s="15"/>
      <c r="TL157" s="15"/>
      <c r="TM157" s="15"/>
      <c r="TN157" s="15"/>
      <c r="TO157" s="15"/>
      <c r="TP157" s="15"/>
      <c r="TQ157" s="15"/>
      <c r="TR157" s="15"/>
      <c r="TS157" s="15"/>
      <c r="TT157" s="15"/>
      <c r="TU157" s="15"/>
      <c r="TV157" s="15"/>
      <c r="TW157" s="15"/>
      <c r="TX157" s="15"/>
      <c r="TY157" s="15"/>
      <c r="TZ157" s="15"/>
      <c r="UA157" s="15"/>
      <c r="UB157" s="15"/>
      <c r="UC157" s="15"/>
      <c r="UD157" s="15"/>
      <c r="UE157" s="15"/>
      <c r="UF157" s="15"/>
      <c r="UG157" s="15"/>
      <c r="UH157" s="15"/>
      <c r="UI157" s="15"/>
      <c r="UJ157" s="15"/>
      <c r="UK157" s="15"/>
      <c r="UL157" s="15"/>
      <c r="UM157" s="15"/>
      <c r="UN157" s="15"/>
      <c r="UO157" s="15"/>
      <c r="UP157" s="15"/>
      <c r="UQ157" s="15"/>
      <c r="UR157" s="15"/>
      <c r="US157" s="15"/>
      <c r="UT157" s="15"/>
      <c r="UU157" s="15"/>
      <c r="UV157" s="15"/>
      <c r="UW157" s="15"/>
      <c r="UX157" s="15"/>
      <c r="UY157" s="15"/>
      <c r="UZ157" s="15"/>
      <c r="VA157" s="15"/>
      <c r="VB157" s="15"/>
      <c r="VC157" s="15"/>
      <c r="VD157" s="15"/>
      <c r="VE157" s="15"/>
      <c r="VF157" s="15"/>
      <c r="VG157" s="15"/>
      <c r="VH157" s="15"/>
      <c r="VI157" s="15"/>
      <c r="VJ157" s="15"/>
      <c r="VK157" s="15"/>
      <c r="VL157" s="15"/>
      <c r="VM157" s="15"/>
      <c r="VN157" s="15"/>
      <c r="VO157" s="15"/>
      <c r="VP157" s="15"/>
      <c r="VQ157" s="15"/>
      <c r="VR157" s="15"/>
      <c r="VS157" s="15"/>
      <c r="VT157" s="15"/>
      <c r="VU157" s="15"/>
      <c r="VV157" s="15"/>
      <c r="VW157" s="15"/>
      <c r="VX157" s="15"/>
      <c r="VY157" s="15"/>
      <c r="VZ157" s="15"/>
      <c r="WA157" s="15"/>
      <c r="WB157" s="15"/>
      <c r="WC157" s="15"/>
      <c r="WD157" s="15"/>
      <c r="WE157" s="15"/>
      <c r="WF157" s="15"/>
      <c r="WG157" s="15"/>
      <c r="WH157" s="15"/>
      <c r="WI157" s="15"/>
      <c r="WJ157" s="15"/>
      <c r="WK157" s="15"/>
      <c r="WL157" s="15"/>
      <c r="WM157" s="15"/>
      <c r="WN157" s="15"/>
      <c r="WO157" s="15"/>
      <c r="WP157" s="15"/>
      <c r="WQ157" s="15"/>
      <c r="WR157" s="15"/>
      <c r="WS157" s="15"/>
      <c r="WT157" s="15"/>
      <c r="WU157" s="15"/>
      <c r="WV157" s="15"/>
      <c r="WW157" s="15"/>
      <c r="WX157" s="15"/>
      <c r="WY157" s="15"/>
      <c r="WZ157" s="15"/>
      <c r="XA157" s="15"/>
      <c r="XB157" s="15"/>
      <c r="XC157" s="15"/>
      <c r="XD157" s="15"/>
      <c r="XE157" s="15"/>
      <c r="XF157" s="15"/>
      <c r="XG157" s="15"/>
      <c r="XH157" s="15"/>
      <c r="XI157" s="15"/>
      <c r="XJ157" s="15"/>
      <c r="XK157" s="15"/>
      <c r="XL157" s="15"/>
      <c r="XM157" s="15"/>
      <c r="XN157" s="15"/>
      <c r="XO157" s="15"/>
      <c r="XP157" s="15"/>
      <c r="XQ157" s="15"/>
      <c r="XR157" s="15"/>
      <c r="XS157" s="15"/>
      <c r="XT157" s="15"/>
      <c r="XU157" s="15"/>
      <c r="XV157" s="15"/>
      <c r="XW157" s="15"/>
      <c r="XX157" s="15"/>
      <c r="XY157" s="15"/>
      <c r="XZ157" s="15"/>
      <c r="YA157" s="15"/>
      <c r="YB157" s="15"/>
      <c r="YC157" s="15"/>
      <c r="YD157" s="15"/>
      <c r="YE157" s="15"/>
      <c r="YF157" s="15"/>
      <c r="YG157" s="15"/>
      <c r="YH157" s="15"/>
      <c r="YI157" s="15"/>
      <c r="YJ157" s="15"/>
      <c r="YK157" s="15"/>
      <c r="YL157" s="15"/>
      <c r="YM157" s="15"/>
      <c r="YN157" s="15"/>
      <c r="YO157" s="15"/>
      <c r="YP157" s="15"/>
      <c r="YQ157" s="15"/>
      <c r="YR157" s="15"/>
      <c r="YS157" s="15"/>
      <c r="YT157" s="15"/>
      <c r="YU157" s="15"/>
      <c r="YV157" s="15"/>
      <c r="YW157" s="15"/>
      <c r="YX157" s="15"/>
      <c r="YY157" s="15"/>
      <c r="YZ157" s="15"/>
      <c r="ZA157" s="15"/>
      <c r="ZB157" s="15"/>
      <c r="ZC157" s="15"/>
      <c r="ZD157" s="15"/>
      <c r="ZE157" s="15"/>
      <c r="ZF157" s="15"/>
      <c r="ZG157" s="15"/>
      <c r="ZH157" s="15"/>
      <c r="ZI157" s="15"/>
      <c r="ZJ157" s="15"/>
      <c r="ZK157" s="15"/>
      <c r="ZL157" s="15"/>
      <c r="ZM157" s="15"/>
      <c r="ZN157" s="15"/>
      <c r="ZO157" s="15"/>
      <c r="ZP157" s="15"/>
      <c r="ZQ157" s="15"/>
      <c r="ZR157" s="15"/>
      <c r="ZS157" s="15"/>
      <c r="ZT157" s="15"/>
      <c r="ZU157" s="15"/>
      <c r="ZV157" s="15"/>
      <c r="ZW157" s="15"/>
      <c r="ZX157" s="15"/>
      <c r="ZY157" s="15"/>
      <c r="ZZ157" s="15"/>
      <c r="AAA157" s="15"/>
      <c r="AAB157" s="15"/>
      <c r="AAC157" s="15"/>
      <c r="AAD157" s="15"/>
      <c r="AAE157" s="15"/>
      <c r="AAF157" s="15"/>
      <c r="AAG157" s="15"/>
      <c r="AAH157" s="15"/>
      <c r="AAI157" s="15"/>
      <c r="AAJ157" s="15"/>
      <c r="AAK157" s="15"/>
      <c r="AAL157" s="15"/>
      <c r="AAM157" s="15"/>
      <c r="AAN157" s="15"/>
      <c r="AAO157" s="15"/>
      <c r="AAP157" s="15"/>
      <c r="AAQ157" s="15"/>
      <c r="AAR157" s="15"/>
      <c r="AAS157" s="15"/>
      <c r="AAT157" s="15"/>
      <c r="AAU157" s="15"/>
      <c r="AAV157" s="15"/>
      <c r="AAW157" s="15"/>
      <c r="AAX157" s="15"/>
      <c r="AAY157" s="15"/>
      <c r="AAZ157" s="15"/>
      <c r="ABA157" s="15"/>
      <c r="ABB157" s="15"/>
      <c r="ABC157" s="15"/>
      <c r="ABD157" s="15"/>
      <c r="ABE157" s="15"/>
      <c r="ABF157" s="15"/>
      <c r="ABG157" s="15"/>
      <c r="ABH157" s="15"/>
      <c r="ABI157" s="15"/>
      <c r="ABJ157" s="15"/>
      <c r="ABK157" s="15"/>
      <c r="ABL157" s="15"/>
      <c r="ABM157" s="15"/>
      <c r="ABN157" s="15"/>
      <c r="ABO157" s="15"/>
      <c r="ABP157" s="15"/>
      <c r="ABQ157" s="15"/>
      <c r="ABR157" s="15"/>
      <c r="ABS157" s="15"/>
      <c r="ABT157" s="15"/>
      <c r="ABU157" s="15"/>
      <c r="ABV157" s="15"/>
      <c r="ABW157" s="15"/>
      <c r="ABX157" s="15"/>
      <c r="ABY157" s="15"/>
      <c r="ABZ157" s="15"/>
      <c r="ACA157" s="15"/>
      <c r="ACB157" s="15"/>
      <c r="ACC157" s="15"/>
      <c r="ACD157" s="15"/>
      <c r="ACE157" s="15"/>
      <c r="ACF157" s="15"/>
      <c r="ACG157" s="15"/>
      <c r="ACH157" s="15"/>
      <c r="ACI157" s="15"/>
      <c r="ACJ157" s="15"/>
      <c r="ACK157" s="15"/>
      <c r="ACL157" s="15"/>
      <c r="ACM157" s="15"/>
      <c r="ACN157" s="15"/>
      <c r="ACO157" s="15"/>
      <c r="ACP157" s="15"/>
    </row>
    <row r="158" spans="1:770" x14ac:dyDescent="0.2">
      <c r="A158" s="21"/>
      <c r="B158" s="21" t="str">
        <f>LEFT(A158,3)</f>
        <v/>
      </c>
      <c r="C158" s="22"/>
      <c r="D158" s="22"/>
      <c r="E158" s="42">
        <v>3081716.4500000025</v>
      </c>
      <c r="F158" s="42">
        <v>512931.19999999995</v>
      </c>
      <c r="G158" s="42">
        <v>2568785.2500000014</v>
      </c>
      <c r="H158" s="42">
        <v>19260709.839404177</v>
      </c>
      <c r="I158" s="42">
        <v>21829494</v>
      </c>
      <c r="J158" s="42"/>
      <c r="K158" s="42"/>
      <c r="L158" s="42">
        <v>1083517</v>
      </c>
      <c r="M158" s="182"/>
    </row>
    <row r="159" spans="1:770" s="22" customFormat="1" x14ac:dyDescent="0.2">
      <c r="A159" s="14"/>
      <c r="B159" s="14"/>
      <c r="C159" s="15"/>
      <c r="D159" s="15"/>
      <c r="E159" s="47" t="s">
        <v>480</v>
      </c>
      <c r="F159" s="47" t="s">
        <v>481</v>
      </c>
      <c r="G159" s="47"/>
      <c r="H159" s="47" t="s">
        <v>483</v>
      </c>
      <c r="I159" s="37"/>
      <c r="J159" s="175"/>
      <c r="K159" s="15"/>
      <c r="L159" s="15"/>
      <c r="M159" s="181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/>
      <c r="GJ159" s="15"/>
      <c r="GK159" s="15"/>
      <c r="GL159" s="15"/>
      <c r="GM159" s="15"/>
      <c r="GN159" s="15"/>
      <c r="GO159" s="15"/>
      <c r="GP159" s="15"/>
      <c r="GQ159" s="15"/>
      <c r="GR159" s="15"/>
      <c r="GS159" s="15"/>
      <c r="GT159" s="15"/>
      <c r="GU159" s="15"/>
      <c r="GV159" s="15"/>
      <c r="GW159" s="15"/>
      <c r="GX159" s="15"/>
      <c r="GY159" s="15"/>
      <c r="GZ159" s="15"/>
      <c r="HA159" s="15"/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  <c r="HM159" s="15"/>
      <c r="HN159" s="15"/>
      <c r="HO159" s="15"/>
      <c r="HP159" s="15"/>
      <c r="HQ159" s="15"/>
      <c r="HR159" s="15"/>
      <c r="HS159" s="15"/>
      <c r="HT159" s="15"/>
      <c r="HU159" s="15"/>
      <c r="HV159" s="15"/>
      <c r="HW159" s="15"/>
      <c r="HX159" s="15"/>
      <c r="HY159" s="15"/>
      <c r="HZ159" s="15"/>
      <c r="IA159" s="15"/>
      <c r="IB159" s="15"/>
      <c r="IC159" s="15"/>
      <c r="ID159" s="15"/>
      <c r="IE159" s="15"/>
      <c r="IF159" s="15"/>
      <c r="IG159" s="15"/>
      <c r="IH159" s="15"/>
      <c r="II159" s="15"/>
      <c r="IJ159" s="15"/>
      <c r="IK159" s="15"/>
      <c r="IL159" s="15"/>
      <c r="IM159" s="15"/>
      <c r="IN159" s="15"/>
      <c r="IO159" s="15"/>
      <c r="IP159" s="15"/>
      <c r="IQ159" s="15"/>
      <c r="IR159" s="15"/>
      <c r="IS159" s="15"/>
      <c r="IT159" s="15"/>
      <c r="IU159" s="15"/>
      <c r="IV159" s="15"/>
      <c r="IW159" s="15"/>
      <c r="IX159" s="15"/>
      <c r="IY159" s="15"/>
      <c r="IZ159" s="15"/>
      <c r="JA159" s="15"/>
      <c r="JB159" s="15"/>
      <c r="JC159" s="15"/>
      <c r="JD159" s="15"/>
      <c r="JE159" s="15"/>
      <c r="JF159" s="15"/>
      <c r="JG159" s="15"/>
      <c r="JH159" s="15"/>
      <c r="JI159" s="15"/>
      <c r="JJ159" s="15"/>
      <c r="JK159" s="15"/>
      <c r="JL159" s="15"/>
      <c r="JM159" s="15"/>
      <c r="JN159" s="15"/>
      <c r="JO159" s="15"/>
      <c r="JP159" s="15"/>
      <c r="JQ159" s="15"/>
      <c r="JR159" s="15"/>
      <c r="JS159" s="15"/>
      <c r="JT159" s="15"/>
      <c r="JU159" s="15"/>
      <c r="JV159" s="15"/>
      <c r="JW159" s="15"/>
      <c r="JX159" s="15"/>
      <c r="JY159" s="15"/>
      <c r="JZ159" s="15"/>
      <c r="KA159" s="15"/>
      <c r="KB159" s="15"/>
      <c r="KC159" s="15"/>
      <c r="KD159" s="15"/>
      <c r="KE159" s="15"/>
      <c r="KF159" s="15"/>
      <c r="KG159" s="15"/>
      <c r="KH159" s="15"/>
      <c r="KI159" s="15"/>
      <c r="KJ159" s="15"/>
      <c r="KK159" s="15"/>
      <c r="KL159" s="15"/>
      <c r="KM159" s="15"/>
      <c r="KN159" s="15"/>
      <c r="KO159" s="15"/>
      <c r="KP159" s="15"/>
      <c r="KQ159" s="15"/>
      <c r="KR159" s="15"/>
      <c r="KS159" s="15"/>
      <c r="KT159" s="15"/>
      <c r="KU159" s="15"/>
      <c r="KV159" s="15"/>
      <c r="KW159" s="15"/>
      <c r="KX159" s="15"/>
      <c r="KY159" s="15"/>
      <c r="KZ159" s="15"/>
      <c r="LA159" s="15"/>
      <c r="LB159" s="15"/>
      <c r="LC159" s="15"/>
      <c r="LD159" s="15"/>
      <c r="LE159" s="15"/>
      <c r="LF159" s="15"/>
      <c r="LG159" s="15"/>
      <c r="LH159" s="15"/>
      <c r="LI159" s="15"/>
      <c r="LJ159" s="15"/>
      <c r="LK159" s="15"/>
      <c r="LL159" s="15"/>
      <c r="LM159" s="15"/>
      <c r="LN159" s="15"/>
      <c r="LO159" s="15"/>
      <c r="LP159" s="15"/>
      <c r="LQ159" s="15"/>
      <c r="LR159" s="15"/>
      <c r="LS159" s="15"/>
      <c r="LT159" s="15"/>
      <c r="LU159" s="15"/>
      <c r="LV159" s="15"/>
      <c r="LW159" s="15"/>
      <c r="LX159" s="15"/>
      <c r="LY159" s="15"/>
      <c r="LZ159" s="15"/>
      <c r="MA159" s="15"/>
      <c r="MB159" s="15"/>
      <c r="MC159" s="15"/>
      <c r="MD159" s="15"/>
      <c r="ME159" s="15"/>
      <c r="MF159" s="15"/>
      <c r="MG159" s="15"/>
      <c r="MH159" s="15"/>
      <c r="MI159" s="15"/>
      <c r="MJ159" s="15"/>
      <c r="MK159" s="15"/>
      <c r="ML159" s="15"/>
      <c r="MM159" s="15"/>
      <c r="MN159" s="15"/>
      <c r="MO159" s="15"/>
      <c r="MP159" s="15"/>
      <c r="MQ159" s="15"/>
      <c r="MR159" s="15"/>
      <c r="MS159" s="15"/>
      <c r="MT159" s="15"/>
      <c r="MU159" s="15"/>
      <c r="MV159" s="15"/>
      <c r="MW159" s="15"/>
      <c r="MX159" s="15"/>
      <c r="MY159" s="15"/>
      <c r="MZ159" s="15"/>
      <c r="NA159" s="15"/>
      <c r="NB159" s="15"/>
      <c r="NC159" s="15"/>
      <c r="ND159" s="15"/>
      <c r="NE159" s="15"/>
      <c r="NF159" s="15"/>
      <c r="NG159" s="15"/>
      <c r="NH159" s="15"/>
      <c r="NI159" s="15"/>
      <c r="NJ159" s="15"/>
      <c r="NK159" s="15"/>
      <c r="NL159" s="15"/>
      <c r="NM159" s="15"/>
      <c r="NN159" s="15"/>
      <c r="NO159" s="15"/>
      <c r="NP159" s="15"/>
      <c r="NQ159" s="15"/>
      <c r="NR159" s="15"/>
      <c r="NS159" s="15"/>
      <c r="NT159" s="15"/>
      <c r="NU159" s="15"/>
      <c r="NV159" s="15"/>
      <c r="NW159" s="15"/>
      <c r="NX159" s="15"/>
      <c r="NY159" s="15"/>
      <c r="NZ159" s="15"/>
      <c r="OA159" s="15"/>
      <c r="OB159" s="15"/>
      <c r="OC159" s="15"/>
      <c r="OD159" s="15"/>
      <c r="OE159" s="15"/>
      <c r="OF159" s="15"/>
      <c r="OG159" s="15"/>
      <c r="OH159" s="15"/>
      <c r="OI159" s="15"/>
      <c r="OJ159" s="15"/>
      <c r="OK159" s="15"/>
      <c r="OL159" s="15"/>
      <c r="OM159" s="15"/>
      <c r="ON159" s="15"/>
      <c r="OO159" s="15"/>
      <c r="OP159" s="15"/>
      <c r="OQ159" s="15"/>
      <c r="OR159" s="15"/>
      <c r="OS159" s="15"/>
      <c r="OT159" s="15"/>
      <c r="OU159" s="15"/>
      <c r="OV159" s="15"/>
      <c r="OW159" s="15"/>
      <c r="OX159" s="15"/>
      <c r="OY159" s="15"/>
      <c r="OZ159" s="15"/>
      <c r="PA159" s="15"/>
      <c r="PB159" s="15"/>
      <c r="PC159" s="15"/>
      <c r="PD159" s="15"/>
      <c r="PE159" s="15"/>
      <c r="PF159" s="15"/>
      <c r="PG159" s="15"/>
      <c r="PH159" s="15"/>
      <c r="PI159" s="15"/>
      <c r="PJ159" s="15"/>
      <c r="PK159" s="15"/>
      <c r="PL159" s="15"/>
      <c r="PM159" s="15"/>
      <c r="PN159" s="15"/>
      <c r="PO159" s="15"/>
      <c r="PP159" s="15"/>
      <c r="PQ159" s="15"/>
      <c r="PR159" s="15"/>
      <c r="PS159" s="15"/>
      <c r="PT159" s="15"/>
      <c r="PU159" s="15"/>
      <c r="PV159" s="15"/>
      <c r="PW159" s="15"/>
      <c r="PX159" s="15"/>
      <c r="PY159" s="15"/>
      <c r="PZ159" s="15"/>
      <c r="QA159" s="15"/>
      <c r="QB159" s="15"/>
      <c r="QC159" s="15"/>
      <c r="QD159" s="15"/>
      <c r="QE159" s="15"/>
      <c r="QF159" s="15"/>
      <c r="QG159" s="15"/>
      <c r="QH159" s="15"/>
      <c r="QI159" s="15"/>
      <c r="QJ159" s="15"/>
      <c r="QK159" s="15"/>
      <c r="QL159" s="15"/>
      <c r="QM159" s="15"/>
      <c r="QN159" s="15"/>
      <c r="QO159" s="15"/>
      <c r="QP159" s="15"/>
      <c r="QQ159" s="15"/>
      <c r="QR159" s="15"/>
      <c r="QS159" s="15"/>
      <c r="QT159" s="15"/>
      <c r="QU159" s="15"/>
      <c r="QV159" s="15"/>
      <c r="QW159" s="15"/>
      <c r="QX159" s="15"/>
      <c r="QY159" s="15"/>
      <c r="QZ159" s="15"/>
      <c r="RA159" s="15"/>
      <c r="RB159" s="15"/>
      <c r="RC159" s="15"/>
      <c r="RD159" s="15"/>
      <c r="RE159" s="15"/>
      <c r="RF159" s="15"/>
      <c r="RG159" s="15"/>
      <c r="RH159" s="15"/>
      <c r="RI159" s="15"/>
      <c r="RJ159" s="15"/>
      <c r="RK159" s="15"/>
      <c r="RL159" s="15"/>
      <c r="RM159" s="15"/>
      <c r="RN159" s="15"/>
      <c r="RO159" s="15"/>
      <c r="RP159" s="15"/>
      <c r="RQ159" s="15"/>
      <c r="RR159" s="15"/>
      <c r="RS159" s="15"/>
      <c r="RT159" s="15"/>
      <c r="RU159" s="15"/>
      <c r="RV159" s="15"/>
      <c r="RW159" s="15"/>
      <c r="RX159" s="15"/>
      <c r="RY159" s="15"/>
      <c r="RZ159" s="15"/>
      <c r="SA159" s="15"/>
      <c r="SB159" s="15"/>
      <c r="SC159" s="15"/>
      <c r="SD159" s="15"/>
      <c r="SE159" s="15"/>
      <c r="SF159" s="15"/>
      <c r="SG159" s="15"/>
      <c r="SH159" s="15"/>
      <c r="SI159" s="15"/>
      <c r="SJ159" s="15"/>
      <c r="SK159" s="15"/>
      <c r="SL159" s="15"/>
      <c r="SM159" s="15"/>
      <c r="SN159" s="15"/>
      <c r="SO159" s="15"/>
      <c r="SP159" s="15"/>
      <c r="SQ159" s="15"/>
      <c r="SR159" s="15"/>
      <c r="SS159" s="15"/>
      <c r="ST159" s="15"/>
      <c r="SU159" s="15"/>
      <c r="SV159" s="15"/>
      <c r="SW159" s="15"/>
      <c r="SX159" s="15"/>
      <c r="SY159" s="15"/>
      <c r="SZ159" s="15"/>
      <c r="TA159" s="15"/>
      <c r="TB159" s="15"/>
      <c r="TC159" s="15"/>
      <c r="TD159" s="15"/>
      <c r="TE159" s="15"/>
      <c r="TF159" s="15"/>
      <c r="TG159" s="15"/>
      <c r="TH159" s="15"/>
      <c r="TI159" s="15"/>
      <c r="TJ159" s="15"/>
      <c r="TK159" s="15"/>
      <c r="TL159" s="15"/>
      <c r="TM159" s="15"/>
      <c r="TN159" s="15"/>
      <c r="TO159" s="15"/>
      <c r="TP159" s="15"/>
      <c r="TQ159" s="15"/>
      <c r="TR159" s="15"/>
      <c r="TS159" s="15"/>
      <c r="TT159" s="15"/>
      <c r="TU159" s="15"/>
      <c r="TV159" s="15"/>
      <c r="TW159" s="15"/>
      <c r="TX159" s="15"/>
      <c r="TY159" s="15"/>
      <c r="TZ159" s="15"/>
      <c r="UA159" s="15"/>
      <c r="UB159" s="15"/>
      <c r="UC159" s="15"/>
      <c r="UD159" s="15"/>
      <c r="UE159" s="15"/>
      <c r="UF159" s="15"/>
      <c r="UG159" s="15"/>
      <c r="UH159" s="15"/>
      <c r="UI159" s="15"/>
      <c r="UJ159" s="15"/>
      <c r="UK159" s="15"/>
      <c r="UL159" s="15"/>
      <c r="UM159" s="15"/>
      <c r="UN159" s="15"/>
      <c r="UO159" s="15"/>
      <c r="UP159" s="15"/>
      <c r="UQ159" s="15"/>
      <c r="UR159" s="15"/>
      <c r="US159" s="15"/>
      <c r="UT159" s="15"/>
      <c r="UU159" s="15"/>
      <c r="UV159" s="15"/>
      <c r="UW159" s="15"/>
      <c r="UX159" s="15"/>
      <c r="UY159" s="15"/>
      <c r="UZ159" s="15"/>
      <c r="VA159" s="15"/>
      <c r="VB159" s="15"/>
      <c r="VC159" s="15"/>
      <c r="VD159" s="15"/>
      <c r="VE159" s="15"/>
      <c r="VF159" s="15"/>
      <c r="VG159" s="15"/>
      <c r="VH159" s="15"/>
      <c r="VI159" s="15"/>
      <c r="VJ159" s="15"/>
      <c r="VK159" s="15"/>
      <c r="VL159" s="15"/>
      <c r="VM159" s="15"/>
      <c r="VN159" s="15"/>
      <c r="VO159" s="15"/>
      <c r="VP159" s="15"/>
      <c r="VQ159" s="15"/>
      <c r="VR159" s="15"/>
      <c r="VS159" s="15"/>
      <c r="VT159" s="15"/>
      <c r="VU159" s="15"/>
      <c r="VV159" s="15"/>
      <c r="VW159" s="15"/>
      <c r="VX159" s="15"/>
      <c r="VY159" s="15"/>
      <c r="VZ159" s="15"/>
      <c r="WA159" s="15"/>
      <c r="WB159" s="15"/>
      <c r="WC159" s="15"/>
      <c r="WD159" s="15"/>
      <c r="WE159" s="15"/>
      <c r="WF159" s="15"/>
      <c r="WG159" s="15"/>
      <c r="WH159" s="15"/>
      <c r="WI159" s="15"/>
      <c r="WJ159" s="15"/>
      <c r="WK159" s="15"/>
      <c r="WL159" s="15"/>
      <c r="WM159" s="15"/>
      <c r="WN159" s="15"/>
      <c r="WO159" s="15"/>
      <c r="WP159" s="15"/>
      <c r="WQ159" s="15"/>
      <c r="WR159" s="15"/>
      <c r="WS159" s="15"/>
      <c r="WT159" s="15"/>
      <c r="WU159" s="15"/>
      <c r="WV159" s="15"/>
      <c r="WW159" s="15"/>
      <c r="WX159" s="15"/>
      <c r="WY159" s="15"/>
      <c r="WZ159" s="15"/>
      <c r="XA159" s="15"/>
      <c r="XB159" s="15"/>
      <c r="XC159" s="15"/>
      <c r="XD159" s="15"/>
      <c r="XE159" s="15"/>
      <c r="XF159" s="15"/>
      <c r="XG159" s="15"/>
      <c r="XH159" s="15"/>
      <c r="XI159" s="15"/>
      <c r="XJ159" s="15"/>
      <c r="XK159" s="15"/>
      <c r="XL159" s="15"/>
      <c r="XM159" s="15"/>
      <c r="XN159" s="15"/>
      <c r="XO159" s="15"/>
      <c r="XP159" s="15"/>
      <c r="XQ159" s="15"/>
      <c r="XR159" s="15"/>
      <c r="XS159" s="15"/>
      <c r="XT159" s="15"/>
      <c r="XU159" s="15"/>
      <c r="XV159" s="15"/>
      <c r="XW159" s="15"/>
      <c r="XX159" s="15"/>
      <c r="XY159" s="15"/>
      <c r="XZ159" s="15"/>
      <c r="YA159" s="15"/>
      <c r="YB159" s="15"/>
      <c r="YC159" s="15"/>
      <c r="YD159" s="15"/>
      <c r="YE159" s="15"/>
      <c r="YF159" s="15"/>
      <c r="YG159" s="15"/>
      <c r="YH159" s="15"/>
      <c r="YI159" s="15"/>
      <c r="YJ159" s="15"/>
      <c r="YK159" s="15"/>
      <c r="YL159" s="15"/>
      <c r="YM159" s="15"/>
      <c r="YN159" s="15"/>
      <c r="YO159" s="15"/>
      <c r="YP159" s="15"/>
      <c r="YQ159" s="15"/>
      <c r="YR159" s="15"/>
      <c r="YS159" s="15"/>
      <c r="YT159" s="15"/>
      <c r="YU159" s="15"/>
      <c r="YV159" s="15"/>
      <c r="YW159" s="15"/>
      <c r="YX159" s="15"/>
      <c r="YY159" s="15"/>
      <c r="YZ159" s="15"/>
      <c r="ZA159" s="15"/>
      <c r="ZB159" s="15"/>
      <c r="ZC159" s="15"/>
      <c r="ZD159" s="15"/>
      <c r="ZE159" s="15"/>
      <c r="ZF159" s="15"/>
      <c r="ZG159" s="15"/>
      <c r="ZH159" s="15"/>
      <c r="ZI159" s="15"/>
      <c r="ZJ159" s="15"/>
      <c r="ZK159" s="15"/>
      <c r="ZL159" s="15"/>
      <c r="ZM159" s="15"/>
      <c r="ZN159" s="15"/>
      <c r="ZO159" s="15"/>
      <c r="ZP159" s="15"/>
      <c r="ZQ159" s="15"/>
      <c r="ZR159" s="15"/>
      <c r="ZS159" s="15"/>
      <c r="ZT159" s="15"/>
      <c r="ZU159" s="15"/>
      <c r="ZV159" s="15"/>
      <c r="ZW159" s="15"/>
      <c r="ZX159" s="15"/>
      <c r="ZY159" s="15"/>
      <c r="ZZ159" s="15"/>
      <c r="AAA159" s="15"/>
      <c r="AAB159" s="15"/>
      <c r="AAC159" s="15"/>
      <c r="AAD159" s="15"/>
      <c r="AAE159" s="15"/>
      <c r="AAF159" s="15"/>
      <c r="AAG159" s="15"/>
      <c r="AAH159" s="15"/>
      <c r="AAI159" s="15"/>
      <c r="AAJ159" s="15"/>
      <c r="AAK159" s="15"/>
      <c r="AAL159" s="15"/>
      <c r="AAM159" s="15"/>
      <c r="AAN159" s="15"/>
      <c r="AAO159" s="15"/>
      <c r="AAP159" s="15"/>
      <c r="AAQ159" s="15"/>
      <c r="AAR159" s="15"/>
      <c r="AAS159" s="15"/>
      <c r="AAT159" s="15"/>
      <c r="AAU159" s="15"/>
      <c r="AAV159" s="15"/>
      <c r="AAW159" s="15"/>
      <c r="AAX159" s="15"/>
      <c r="AAY159" s="15"/>
      <c r="AAZ159" s="15"/>
      <c r="ABA159" s="15"/>
      <c r="ABB159" s="15"/>
      <c r="ABC159" s="15"/>
      <c r="ABD159" s="15"/>
      <c r="ABE159" s="15"/>
      <c r="ABF159" s="15"/>
      <c r="ABG159" s="15"/>
      <c r="ABH159" s="15"/>
      <c r="ABI159" s="15"/>
      <c r="ABJ159" s="15"/>
      <c r="ABK159" s="15"/>
      <c r="ABL159" s="15"/>
      <c r="ABM159" s="15"/>
      <c r="ABN159" s="15"/>
      <c r="ABO159" s="15"/>
      <c r="ABP159" s="15"/>
      <c r="ABQ159" s="15"/>
      <c r="ABR159" s="15"/>
      <c r="ABS159" s="15"/>
      <c r="ABT159" s="15"/>
      <c r="ABU159" s="15"/>
      <c r="ABV159" s="15"/>
      <c r="ABW159" s="15"/>
      <c r="ABX159" s="15"/>
      <c r="ABY159" s="15"/>
      <c r="ABZ159" s="15"/>
      <c r="ACA159" s="15"/>
      <c r="ACB159" s="15"/>
      <c r="ACC159" s="15"/>
      <c r="ACD159" s="15"/>
      <c r="ACE159" s="15"/>
      <c r="ACF159" s="15"/>
      <c r="ACG159" s="15"/>
      <c r="ACH159" s="15"/>
      <c r="ACI159" s="15"/>
      <c r="ACJ159" s="15"/>
      <c r="ACK159" s="15"/>
      <c r="ACL159" s="15"/>
      <c r="ACM159" s="15"/>
      <c r="ACN159" s="15"/>
      <c r="ACO159" s="15"/>
      <c r="ACP159" s="15"/>
    </row>
    <row r="160" spans="1:770" x14ac:dyDescent="0.2">
      <c r="E160" s="65"/>
      <c r="F160" s="65"/>
      <c r="G160" s="65"/>
      <c r="H160" s="65"/>
      <c r="I160" s="43"/>
    </row>
    <row r="161" spans="1:9" x14ac:dyDescent="0.2">
      <c r="A161" s="66" t="s">
        <v>376</v>
      </c>
      <c r="B161" s="66"/>
      <c r="E161" s="43">
        <v>3081716</v>
      </c>
      <c r="F161" s="43">
        <v>512931</v>
      </c>
      <c r="G161" s="43"/>
      <c r="H161" s="43">
        <v>19260709.839404169</v>
      </c>
      <c r="I161" s="43"/>
    </row>
    <row r="162" spans="1:9" x14ac:dyDescent="0.2">
      <c r="E162" s="43"/>
      <c r="F162" s="43"/>
      <c r="G162" s="43"/>
      <c r="H162" s="43"/>
      <c r="I162" s="43"/>
    </row>
    <row r="163" spans="1:9" x14ac:dyDescent="0.2">
      <c r="A163" s="67" t="s">
        <v>375</v>
      </c>
      <c r="B163" s="67"/>
      <c r="E163" s="43">
        <v>0.45000000251457095</v>
      </c>
      <c r="F163" s="43">
        <v>0.19999999995343387</v>
      </c>
      <c r="G163" s="43"/>
      <c r="H163" s="43">
        <v>0</v>
      </c>
      <c r="I163" s="43"/>
    </row>
    <row r="164" spans="1:9" x14ac:dyDescent="0.2">
      <c r="E164" s="43"/>
      <c r="F164" s="43"/>
      <c r="G164" s="43"/>
      <c r="H164" s="43"/>
      <c r="I164" s="43"/>
    </row>
    <row r="165" spans="1:9" x14ac:dyDescent="0.2">
      <c r="E165" s="351"/>
      <c r="F165" s="43"/>
      <c r="G165" s="43"/>
      <c r="H165" s="43"/>
      <c r="I165" s="43"/>
    </row>
    <row r="166" spans="1:9" x14ac:dyDescent="0.2">
      <c r="E166" s="43"/>
      <c r="F166" s="43"/>
      <c r="G166" s="43"/>
      <c r="H166" s="43"/>
      <c r="I166" s="43"/>
    </row>
    <row r="167" spans="1:9" x14ac:dyDescent="0.2">
      <c r="E167" s="43"/>
      <c r="F167" s="43"/>
      <c r="G167" s="43"/>
      <c r="H167" s="43"/>
      <c r="I167" s="43"/>
    </row>
    <row r="168" spans="1:9" x14ac:dyDescent="0.2">
      <c r="E168" s="43"/>
      <c r="F168" s="43"/>
      <c r="G168" s="43"/>
      <c r="H168" s="43"/>
      <c r="I168" s="43"/>
    </row>
  </sheetData>
  <autoFilter ref="A4:ACP160" xr:uid="{C02F1036-04C8-4D6A-8CDD-8E9E03FF5BDC}"/>
  <mergeCells count="1">
    <mergeCell ref="E3:G3"/>
  </mergeCells>
  <pageMargins left="0" right="0" top="0.25" bottom="0.5" header="0.3" footer="0.05"/>
  <pageSetup scale="48" fitToHeight="0" orientation="landscape" r:id="rId1"/>
  <headerFooter>
    <oddFooter xml:space="preserve">&amp;L&amp;Z&amp;F&amp;RPage &amp;P of &amp;N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S435"/>
  <sheetViews>
    <sheetView workbookViewId="0">
      <pane ySplit="5" topLeftCell="A12" activePane="bottomLeft" state="frozen"/>
      <selection activeCell="B1" sqref="B1"/>
      <selection pane="bottomLeft" activeCell="K1" sqref="K1"/>
    </sheetView>
  </sheetViews>
  <sheetFormatPr defaultRowHeight="15" x14ac:dyDescent="0.25"/>
  <cols>
    <col min="1" max="1" width="16.28515625" bestFit="1" customWidth="1"/>
    <col min="2" max="2" width="18.7109375" bestFit="1" customWidth="1"/>
    <col min="3" max="3" width="28.42578125" style="8" bestFit="1" customWidth="1"/>
    <col min="4" max="4" width="11.42578125" style="44" bestFit="1" customWidth="1"/>
    <col min="5" max="6" width="16.7109375" style="44" customWidth="1"/>
    <col min="8" max="8" width="15.7109375" style="7" customWidth="1"/>
    <col min="9" max="9" width="14.42578125" customWidth="1"/>
    <col min="10" max="10" width="32.28515625" bestFit="1" customWidth="1"/>
    <col min="11" max="11" width="16.28515625" style="118" bestFit="1" customWidth="1"/>
    <col min="12" max="12" width="2" hidden="1" customWidth="1"/>
    <col min="13" max="13" width="13.5703125" style="7" hidden="1" customWidth="1"/>
    <col min="14" max="14" width="15.5703125" hidden="1" customWidth="1"/>
    <col min="15" max="15" width="32.28515625" hidden="1" customWidth="1"/>
    <col min="16" max="16" width="21.28515625" style="118" hidden="1" customWidth="1"/>
    <col min="17" max="17" width="15" style="8" hidden="1" customWidth="1"/>
    <col min="18" max="18" width="14.28515625" style="44" hidden="1" customWidth="1"/>
    <col min="19" max="19" width="10.5703125" bestFit="1" customWidth="1"/>
  </cols>
  <sheetData>
    <row r="1" spans="1:18" x14ac:dyDescent="0.25">
      <c r="A1" s="117" t="s">
        <v>2681</v>
      </c>
      <c r="H1" s="117" t="s">
        <v>2682</v>
      </c>
      <c r="K1" s="437"/>
      <c r="M1" s="117" t="s">
        <v>411</v>
      </c>
      <c r="N1" s="119"/>
      <c r="O1" s="119"/>
      <c r="P1" s="120"/>
    </row>
    <row r="2" spans="1:18" x14ac:dyDescent="0.25">
      <c r="A2" s="5" t="s">
        <v>14</v>
      </c>
      <c r="B2" t="s">
        <v>308</v>
      </c>
      <c r="H2" s="117" t="s">
        <v>307</v>
      </c>
      <c r="M2" s="117" t="s">
        <v>377</v>
      </c>
      <c r="N2" s="121" t="s">
        <v>14</v>
      </c>
      <c r="O2" s="122" t="s">
        <v>309</v>
      </c>
      <c r="P2" s="117" t="s">
        <v>310</v>
      </c>
    </row>
    <row r="3" spans="1:18" x14ac:dyDescent="0.25">
      <c r="A3" s="5" t="s">
        <v>15</v>
      </c>
      <c r="B3" t="s">
        <v>308</v>
      </c>
      <c r="K3" s="141"/>
      <c r="M3" s="123"/>
      <c r="N3" s="124" t="s">
        <v>15</v>
      </c>
      <c r="O3" s="125" t="s">
        <v>309</v>
      </c>
      <c r="P3" s="117" t="s">
        <v>410</v>
      </c>
    </row>
    <row r="4" spans="1:18" ht="24.75" customHeight="1" x14ac:dyDescent="0.25">
      <c r="A4" s="451" t="s">
        <v>2684</v>
      </c>
      <c r="B4" s="451"/>
      <c r="C4" s="451"/>
      <c r="D4" s="451"/>
      <c r="E4" s="141"/>
      <c r="H4" s="126"/>
      <c r="I4" s="142"/>
      <c r="J4" s="142"/>
      <c r="K4" s="141" t="s">
        <v>406</v>
      </c>
      <c r="L4" s="9"/>
      <c r="M4" s="117"/>
      <c r="N4" s="117"/>
      <c r="O4" s="117"/>
      <c r="P4" s="140" t="s">
        <v>406</v>
      </c>
      <c r="Q4" s="450" t="s">
        <v>409</v>
      </c>
      <c r="R4" s="450"/>
    </row>
    <row r="5" spans="1:18" ht="45" x14ac:dyDescent="0.25">
      <c r="A5" s="154" t="s">
        <v>278</v>
      </c>
      <c r="B5" s="154" t="s">
        <v>447</v>
      </c>
      <c r="C5" s="154" t="s">
        <v>448</v>
      </c>
      <c r="D5" s="165" t="s">
        <v>279</v>
      </c>
      <c r="E5"/>
      <c r="F5" s="165"/>
      <c r="H5" s="127" t="s">
        <v>278</v>
      </c>
      <c r="I5" s="127" t="s">
        <v>447</v>
      </c>
      <c r="J5" s="127" t="s">
        <v>448</v>
      </c>
      <c r="K5" s="128" t="s">
        <v>279</v>
      </c>
      <c r="M5" s="136" t="s">
        <v>278</v>
      </c>
      <c r="N5" s="136" t="s">
        <v>75</v>
      </c>
      <c r="O5" s="136" t="s">
        <v>277</v>
      </c>
      <c r="P5" s="137" t="s">
        <v>279</v>
      </c>
      <c r="Q5" s="138" t="s">
        <v>407</v>
      </c>
      <c r="R5" s="139" t="s">
        <v>408</v>
      </c>
    </row>
    <row r="6" spans="1:18" x14ac:dyDescent="0.25">
      <c r="A6" t="s">
        <v>704</v>
      </c>
      <c r="B6" t="s">
        <v>2186</v>
      </c>
      <c r="C6" t="s">
        <v>2187</v>
      </c>
      <c r="D6" s="59">
        <v>1188266.46</v>
      </c>
      <c r="E6"/>
      <c r="F6" s="59"/>
      <c r="H6" s="56" t="s">
        <v>704</v>
      </c>
      <c r="I6" s="56" t="s">
        <v>2186</v>
      </c>
      <c r="J6" s="56" t="s">
        <v>2187</v>
      </c>
      <c r="K6" s="57">
        <v>1188266.46</v>
      </c>
      <c r="M6" s="7" t="s">
        <v>26</v>
      </c>
      <c r="N6" s="56" t="s">
        <v>123</v>
      </c>
      <c r="O6" s="56" t="s">
        <v>124</v>
      </c>
      <c r="P6" s="57">
        <v>2970.49</v>
      </c>
      <c r="R6" s="44">
        <f>P6-Q6</f>
        <v>2970.49</v>
      </c>
    </row>
    <row r="7" spans="1:18" x14ac:dyDescent="0.25">
      <c r="B7" t="s">
        <v>2624</v>
      </c>
      <c r="C7" t="s">
        <v>2552</v>
      </c>
      <c r="D7" s="59">
        <v>172768.15</v>
      </c>
      <c r="E7"/>
      <c r="F7" s="59"/>
      <c r="H7" s="56"/>
      <c r="I7" s="56" t="s">
        <v>2624</v>
      </c>
      <c r="J7" s="56" t="s">
        <v>2552</v>
      </c>
      <c r="K7" s="57">
        <v>172768.15</v>
      </c>
      <c r="N7" s="56" t="s">
        <v>129</v>
      </c>
      <c r="O7" s="56" t="s">
        <v>130</v>
      </c>
      <c r="P7" s="57">
        <v>1004982.0899999999</v>
      </c>
      <c r="R7" s="44">
        <f t="shared" ref="R7:R69" si="0">P7-Q7</f>
        <v>1004982.0899999999</v>
      </c>
    </row>
    <row r="8" spans="1:18" x14ac:dyDescent="0.25">
      <c r="A8" t="s">
        <v>2625</v>
      </c>
      <c r="C8"/>
      <c r="D8" s="59">
        <v>1361034.6099999999</v>
      </c>
      <c r="E8"/>
      <c r="F8" s="59"/>
      <c r="H8" s="11" t="s">
        <v>2625</v>
      </c>
      <c r="I8" s="11"/>
      <c r="J8" s="11"/>
      <c r="K8" s="45">
        <v>1361034.6099999999</v>
      </c>
      <c r="N8" s="56" t="s">
        <v>143</v>
      </c>
      <c r="O8" s="56" t="s">
        <v>144</v>
      </c>
      <c r="P8" s="57">
        <v>-462.94000000000005</v>
      </c>
      <c r="R8" s="44">
        <f t="shared" si="0"/>
        <v>-462.94000000000005</v>
      </c>
    </row>
    <row r="9" spans="1:18" x14ac:dyDescent="0.25">
      <c r="A9" t="s">
        <v>687</v>
      </c>
      <c r="B9" t="s">
        <v>685</v>
      </c>
      <c r="C9" t="s">
        <v>686</v>
      </c>
      <c r="D9" s="59">
        <v>15057.25</v>
      </c>
      <c r="E9"/>
      <c r="F9" s="59"/>
      <c r="H9" s="56" t="s">
        <v>687</v>
      </c>
      <c r="I9" s="56" t="s">
        <v>685</v>
      </c>
      <c r="J9" s="56" t="s">
        <v>686</v>
      </c>
      <c r="K9" s="57">
        <v>15057.25</v>
      </c>
      <c r="N9" s="56" t="s">
        <v>175</v>
      </c>
      <c r="O9" s="56" t="s">
        <v>176</v>
      </c>
      <c r="P9" s="57">
        <v>25787.16</v>
      </c>
      <c r="R9" s="44">
        <f t="shared" si="0"/>
        <v>25787.16</v>
      </c>
    </row>
    <row r="10" spans="1:18" x14ac:dyDescent="0.25">
      <c r="A10" t="s">
        <v>2005</v>
      </c>
      <c r="C10"/>
      <c r="D10" s="59">
        <v>15057.25</v>
      </c>
      <c r="E10"/>
      <c r="F10" s="59"/>
      <c r="H10" s="11" t="s">
        <v>2005</v>
      </c>
      <c r="I10" s="11"/>
      <c r="J10" s="11"/>
      <c r="K10" s="45">
        <v>15057.25</v>
      </c>
      <c r="N10" s="56" t="s">
        <v>207</v>
      </c>
      <c r="O10" s="56" t="s">
        <v>208</v>
      </c>
      <c r="P10" s="57">
        <v>-45848.62</v>
      </c>
      <c r="R10" s="44">
        <f t="shared" si="0"/>
        <v>-45848.62</v>
      </c>
    </row>
    <row r="11" spans="1:18" x14ac:dyDescent="0.25">
      <c r="A11" t="s">
        <v>1738</v>
      </c>
      <c r="B11" t="s">
        <v>957</v>
      </c>
      <c r="C11" t="s">
        <v>958</v>
      </c>
      <c r="D11" s="59">
        <v>25796.6</v>
      </c>
      <c r="E11"/>
      <c r="F11" s="59"/>
      <c r="H11" s="56" t="s">
        <v>1738</v>
      </c>
      <c r="I11" s="56" t="s">
        <v>957</v>
      </c>
      <c r="J11" s="56" t="s">
        <v>958</v>
      </c>
      <c r="K11" s="57">
        <v>25796.6</v>
      </c>
      <c r="N11" s="56" t="s">
        <v>209</v>
      </c>
      <c r="O11" s="56" t="s">
        <v>72</v>
      </c>
      <c r="P11" s="57">
        <v>80039.41</v>
      </c>
      <c r="R11" s="44">
        <f t="shared" si="0"/>
        <v>80039.41</v>
      </c>
    </row>
    <row r="12" spans="1:18" x14ac:dyDescent="0.25">
      <c r="A12" t="s">
        <v>2623</v>
      </c>
      <c r="C12"/>
      <c r="D12" s="59">
        <v>25796.6</v>
      </c>
      <c r="E12"/>
      <c r="F12" s="59"/>
      <c r="H12" s="11" t="s">
        <v>2623</v>
      </c>
      <c r="I12" s="11"/>
      <c r="J12" s="11"/>
      <c r="K12" s="45">
        <v>25796.6</v>
      </c>
      <c r="N12" s="56" t="s">
        <v>210</v>
      </c>
      <c r="O12" s="56" t="s">
        <v>211</v>
      </c>
      <c r="P12" s="57">
        <v>2938.9399999999996</v>
      </c>
      <c r="R12" s="44">
        <f t="shared" si="0"/>
        <v>2938.9399999999996</v>
      </c>
    </row>
    <row r="13" spans="1:18" x14ac:dyDescent="0.25">
      <c r="A13" t="s">
        <v>684</v>
      </c>
      <c r="B13" t="s">
        <v>1199</v>
      </c>
      <c r="C13" t="s">
        <v>1200</v>
      </c>
      <c r="D13" s="59">
        <v>164453.46000000002</v>
      </c>
      <c r="E13"/>
      <c r="F13" s="59"/>
      <c r="H13" s="56" t="s">
        <v>684</v>
      </c>
      <c r="I13" s="56" t="s">
        <v>1199</v>
      </c>
      <c r="J13" s="56" t="s">
        <v>1200</v>
      </c>
      <c r="K13" s="57">
        <v>164453.46000000002</v>
      </c>
      <c r="N13" s="56" t="s">
        <v>212</v>
      </c>
      <c r="O13" s="56" t="s">
        <v>213</v>
      </c>
      <c r="P13" s="57">
        <v>-72</v>
      </c>
      <c r="R13" s="44">
        <f t="shared" si="0"/>
        <v>-72</v>
      </c>
    </row>
    <row r="14" spans="1:18" x14ac:dyDescent="0.25">
      <c r="B14" t="s">
        <v>752</v>
      </c>
      <c r="C14" t="s">
        <v>753</v>
      </c>
      <c r="D14" s="59">
        <v>851472.3900000006</v>
      </c>
      <c r="E14"/>
      <c r="F14" s="59"/>
      <c r="H14" s="56"/>
      <c r="I14" s="56" t="s">
        <v>752</v>
      </c>
      <c r="J14" s="56" t="s">
        <v>753</v>
      </c>
      <c r="K14" s="57">
        <v>851472.3900000006</v>
      </c>
      <c r="N14" s="56" t="s">
        <v>251</v>
      </c>
      <c r="O14" s="56" t="s">
        <v>252</v>
      </c>
      <c r="P14" s="57">
        <v>14943.83</v>
      </c>
      <c r="R14" s="44">
        <f t="shared" si="0"/>
        <v>14943.83</v>
      </c>
    </row>
    <row r="15" spans="1:18" x14ac:dyDescent="0.25">
      <c r="B15" t="s">
        <v>900</v>
      </c>
      <c r="C15" t="s">
        <v>901</v>
      </c>
      <c r="D15" s="59">
        <v>2364981.4500000007</v>
      </c>
      <c r="E15"/>
      <c r="F15" s="59"/>
      <c r="H15" s="56"/>
      <c r="I15" s="56" t="s">
        <v>900</v>
      </c>
      <c r="J15" s="56" t="s">
        <v>901</v>
      </c>
      <c r="K15" s="57">
        <v>2364981.4500000007</v>
      </c>
      <c r="N15" s="56" t="s">
        <v>253</v>
      </c>
      <c r="O15" s="56" t="s">
        <v>254</v>
      </c>
      <c r="P15" s="57">
        <v>79029.600000000006</v>
      </c>
      <c r="R15" s="44">
        <f t="shared" si="0"/>
        <v>79029.600000000006</v>
      </c>
    </row>
    <row r="16" spans="1:18" x14ac:dyDescent="0.25">
      <c r="B16" t="s">
        <v>888</v>
      </c>
      <c r="C16" t="s">
        <v>889</v>
      </c>
      <c r="D16" s="59">
        <v>127524.55999999997</v>
      </c>
      <c r="E16"/>
      <c r="F16" s="59"/>
      <c r="H16" s="56"/>
      <c r="I16" s="56" t="s">
        <v>888</v>
      </c>
      <c r="J16" s="56" t="s">
        <v>889</v>
      </c>
      <c r="K16" s="57">
        <v>127524.55999999997</v>
      </c>
      <c r="N16" s="56" t="s">
        <v>255</v>
      </c>
      <c r="O16" s="56" t="s">
        <v>256</v>
      </c>
      <c r="P16" s="57">
        <v>69730.77</v>
      </c>
      <c r="R16" s="44">
        <f t="shared" si="0"/>
        <v>69730.77</v>
      </c>
    </row>
    <row r="17" spans="2:19" x14ac:dyDescent="0.25">
      <c r="B17" t="s">
        <v>943</v>
      </c>
      <c r="C17" t="s">
        <v>944</v>
      </c>
      <c r="D17" s="59">
        <v>860942.91999999934</v>
      </c>
      <c r="E17"/>
      <c r="F17" s="59"/>
      <c r="H17" s="56"/>
      <c r="I17" s="56" t="s">
        <v>943</v>
      </c>
      <c r="J17" s="56" t="s">
        <v>944</v>
      </c>
      <c r="K17" s="57">
        <v>860942.91999999934</v>
      </c>
      <c r="N17" s="56" t="s">
        <v>257</v>
      </c>
      <c r="O17" s="56" t="s">
        <v>258</v>
      </c>
      <c r="P17" s="57">
        <v>803510.4</v>
      </c>
      <c r="R17" s="44">
        <f t="shared" si="0"/>
        <v>803510.4</v>
      </c>
    </row>
    <row r="18" spans="2:19" x14ac:dyDescent="0.25">
      <c r="B18" t="s">
        <v>894</v>
      </c>
      <c r="C18" t="s">
        <v>895</v>
      </c>
      <c r="D18" s="59">
        <v>890252.50000000012</v>
      </c>
      <c r="E18"/>
      <c r="F18" s="59"/>
      <c r="H18" s="56"/>
      <c r="I18" s="56" t="s">
        <v>894</v>
      </c>
      <c r="J18" s="56" t="s">
        <v>895</v>
      </c>
      <c r="K18" s="57">
        <v>890252.50000000012</v>
      </c>
      <c r="N18" s="56" t="s">
        <v>259</v>
      </c>
      <c r="O18" s="56" t="s">
        <v>260</v>
      </c>
      <c r="P18" s="57">
        <v>49485</v>
      </c>
      <c r="R18" s="44">
        <f t="shared" si="0"/>
        <v>49485</v>
      </c>
    </row>
    <row r="19" spans="2:19" x14ac:dyDescent="0.25">
      <c r="B19" t="s">
        <v>846</v>
      </c>
      <c r="C19" t="s">
        <v>847</v>
      </c>
      <c r="D19" s="59">
        <v>334374.21000000008</v>
      </c>
      <c r="E19"/>
      <c r="F19" s="59"/>
      <c r="H19" s="56"/>
      <c r="I19" s="56" t="s">
        <v>846</v>
      </c>
      <c r="J19" s="56" t="s">
        <v>847</v>
      </c>
      <c r="K19" s="57">
        <v>334374.21000000008</v>
      </c>
      <c r="N19" s="56" t="s">
        <v>265</v>
      </c>
      <c r="O19" s="56" t="s">
        <v>266</v>
      </c>
      <c r="P19" s="57">
        <v>11453.68</v>
      </c>
      <c r="R19" s="44">
        <f t="shared" si="0"/>
        <v>11453.68</v>
      </c>
    </row>
    <row r="20" spans="2:19" x14ac:dyDescent="0.25">
      <c r="B20" t="s">
        <v>1127</v>
      </c>
      <c r="C20" t="s">
        <v>1128</v>
      </c>
      <c r="D20" s="59">
        <v>104676.21</v>
      </c>
      <c r="E20"/>
      <c r="F20" s="59"/>
      <c r="H20" s="56"/>
      <c r="I20" s="56" t="s">
        <v>1127</v>
      </c>
      <c r="J20" s="56" t="s">
        <v>1128</v>
      </c>
      <c r="K20" s="57">
        <v>104676.21</v>
      </c>
      <c r="N20" s="56" t="s">
        <v>267</v>
      </c>
      <c r="O20" s="56" t="s">
        <v>268</v>
      </c>
      <c r="P20" s="57">
        <v>-63.029999999999973</v>
      </c>
      <c r="R20" s="44">
        <f t="shared" si="0"/>
        <v>-63.029999999999973</v>
      </c>
    </row>
    <row r="21" spans="2:19" x14ac:dyDescent="0.25">
      <c r="B21" t="s">
        <v>754</v>
      </c>
      <c r="C21" t="s">
        <v>755</v>
      </c>
      <c r="D21" s="59">
        <v>-146349</v>
      </c>
      <c r="E21"/>
      <c r="F21" s="59"/>
      <c r="H21" s="56"/>
      <c r="I21" s="56" t="s">
        <v>754</v>
      </c>
      <c r="J21" s="56" t="s">
        <v>755</v>
      </c>
      <c r="K21" s="57">
        <v>-146349</v>
      </c>
      <c r="N21" s="56" t="s">
        <v>269</v>
      </c>
      <c r="O21" s="56" t="s">
        <v>270</v>
      </c>
      <c r="P21" s="57">
        <v>34331.35</v>
      </c>
      <c r="R21" s="44">
        <f t="shared" si="0"/>
        <v>34331.35</v>
      </c>
    </row>
    <row r="22" spans="2:19" x14ac:dyDescent="0.25">
      <c r="B22" t="s">
        <v>1131</v>
      </c>
      <c r="C22" t="s">
        <v>1132</v>
      </c>
      <c r="D22" s="59">
        <v>-5484</v>
      </c>
      <c r="E22"/>
      <c r="F22" s="59"/>
      <c r="H22" s="56"/>
      <c r="I22" s="56" t="s">
        <v>1131</v>
      </c>
      <c r="J22" s="56" t="s">
        <v>1132</v>
      </c>
      <c r="K22" s="57">
        <v>-5484</v>
      </c>
      <c r="M22" s="11" t="s">
        <v>280</v>
      </c>
      <c r="N22" s="11"/>
      <c r="O22" s="11"/>
      <c r="P22" s="45">
        <v>2132756.1300000004</v>
      </c>
      <c r="Q22" s="26"/>
      <c r="R22" s="45">
        <f>SUM(R6:R21)</f>
        <v>2132756.1300000004</v>
      </c>
    </row>
    <row r="23" spans="2:19" x14ac:dyDescent="0.25">
      <c r="B23" t="s">
        <v>861</v>
      </c>
      <c r="C23" t="s">
        <v>862</v>
      </c>
      <c r="D23" s="59">
        <v>-381.68000000000023</v>
      </c>
      <c r="E23"/>
      <c r="F23" s="59"/>
      <c r="H23" s="56"/>
      <c r="I23" s="56" t="s">
        <v>861</v>
      </c>
      <c r="J23" s="56" t="s">
        <v>862</v>
      </c>
      <c r="K23" s="57">
        <v>-381.68000000000023</v>
      </c>
      <c r="M23" s="7" t="s">
        <v>29</v>
      </c>
      <c r="N23" s="56" t="s">
        <v>85</v>
      </c>
      <c r="O23" s="56" t="s">
        <v>86</v>
      </c>
      <c r="P23" s="57">
        <v>393390.5</v>
      </c>
      <c r="R23" s="44">
        <f t="shared" si="0"/>
        <v>393390.5</v>
      </c>
    </row>
    <row r="24" spans="2:19" x14ac:dyDescent="0.25">
      <c r="B24" t="s">
        <v>883</v>
      </c>
      <c r="C24" t="s">
        <v>884</v>
      </c>
      <c r="D24" s="59">
        <v>71467.31</v>
      </c>
      <c r="E24"/>
      <c r="F24" s="59"/>
      <c r="H24" s="56"/>
      <c r="I24" s="56" t="s">
        <v>883</v>
      </c>
      <c r="J24" s="56" t="s">
        <v>884</v>
      </c>
      <c r="K24" s="57">
        <v>71467.31</v>
      </c>
      <c r="N24" s="56" t="s">
        <v>141</v>
      </c>
      <c r="O24" s="56" t="s">
        <v>142</v>
      </c>
      <c r="P24" s="57">
        <v>-44809.69</v>
      </c>
      <c r="R24" s="44">
        <f t="shared" si="0"/>
        <v>-44809.69</v>
      </c>
    </row>
    <row r="25" spans="2:19" x14ac:dyDescent="0.25">
      <c r="B25" t="s">
        <v>985</v>
      </c>
      <c r="C25" t="s">
        <v>986</v>
      </c>
      <c r="D25" s="59">
        <v>56970.240000000005</v>
      </c>
      <c r="E25"/>
      <c r="F25" s="59"/>
      <c r="H25" s="56"/>
      <c r="I25" s="56" t="s">
        <v>985</v>
      </c>
      <c r="J25" s="56" t="s">
        <v>986</v>
      </c>
      <c r="K25" s="57">
        <v>56970.240000000005</v>
      </c>
      <c r="N25" s="56" t="s">
        <v>241</v>
      </c>
      <c r="O25" s="56" t="s">
        <v>242</v>
      </c>
      <c r="P25" s="57">
        <v>21473.759999999998</v>
      </c>
      <c r="R25" s="44">
        <f t="shared" si="0"/>
        <v>21473.759999999998</v>
      </c>
    </row>
    <row r="26" spans="2:19" x14ac:dyDescent="0.25">
      <c r="B26" t="s">
        <v>1157</v>
      </c>
      <c r="C26" t="s">
        <v>1158</v>
      </c>
      <c r="D26" s="59">
        <v>60231.8</v>
      </c>
      <c r="E26"/>
      <c r="F26" s="59"/>
      <c r="H26" s="56"/>
      <c r="I26" s="56" t="s">
        <v>1157</v>
      </c>
      <c r="J26" s="56" t="s">
        <v>1158</v>
      </c>
      <c r="K26" s="57">
        <v>60231.8</v>
      </c>
      <c r="M26" s="11" t="s">
        <v>281</v>
      </c>
      <c r="N26" s="11"/>
      <c r="O26" s="11"/>
      <c r="P26" s="45">
        <v>370054.57</v>
      </c>
      <c r="Q26" s="26"/>
      <c r="R26" s="45">
        <f>SUM(R23:R25)</f>
        <v>370054.57</v>
      </c>
    </row>
    <row r="27" spans="2:19" x14ac:dyDescent="0.25">
      <c r="B27" t="s">
        <v>1227</v>
      </c>
      <c r="C27" t="s">
        <v>1228</v>
      </c>
      <c r="D27" s="59">
        <v>206640.12999999998</v>
      </c>
      <c r="E27"/>
      <c r="F27" s="59"/>
      <c r="H27" s="56"/>
      <c r="I27" s="56" t="s">
        <v>1227</v>
      </c>
      <c r="J27" s="56" t="s">
        <v>1228</v>
      </c>
      <c r="K27" s="57">
        <v>206640.12999999998</v>
      </c>
      <c r="M27" s="7" t="s">
        <v>30</v>
      </c>
      <c r="N27" s="56" t="s">
        <v>85</v>
      </c>
      <c r="O27" s="56" t="s">
        <v>86</v>
      </c>
      <c r="P27" s="57">
        <v>355377.33</v>
      </c>
      <c r="R27" s="44">
        <f t="shared" si="0"/>
        <v>355377.33</v>
      </c>
    </row>
    <row r="28" spans="2:19" x14ac:dyDescent="0.25">
      <c r="B28" t="s">
        <v>903</v>
      </c>
      <c r="C28" t="s">
        <v>904</v>
      </c>
      <c r="D28" s="59">
        <v>2510.0299999999984</v>
      </c>
      <c r="E28"/>
      <c r="F28" s="59"/>
      <c r="H28" s="56"/>
      <c r="I28" s="56" t="s">
        <v>903</v>
      </c>
      <c r="J28" s="56" t="s">
        <v>904</v>
      </c>
      <c r="K28" s="57">
        <v>2510.0299999999984</v>
      </c>
      <c r="N28" s="56" t="s">
        <v>103</v>
      </c>
      <c r="O28" s="56" t="s">
        <v>104</v>
      </c>
      <c r="P28" s="57">
        <v>247198.7</v>
      </c>
      <c r="R28" s="44">
        <f t="shared" si="0"/>
        <v>247198.7</v>
      </c>
      <c r="S28" s="59"/>
    </row>
    <row r="29" spans="2:19" x14ac:dyDescent="0.25">
      <c r="B29" t="s">
        <v>1201</v>
      </c>
      <c r="C29" t="s">
        <v>1202</v>
      </c>
      <c r="D29" s="59">
        <v>-22740</v>
      </c>
      <c r="E29"/>
      <c r="F29" s="59"/>
      <c r="H29" s="56"/>
      <c r="I29" s="56" t="s">
        <v>1201</v>
      </c>
      <c r="J29" s="56" t="s">
        <v>1202</v>
      </c>
      <c r="K29" s="57">
        <v>-22740</v>
      </c>
      <c r="N29" s="56" t="s">
        <v>113</v>
      </c>
      <c r="O29" s="56" t="s">
        <v>114</v>
      </c>
      <c r="P29" s="57">
        <v>3993.86</v>
      </c>
      <c r="R29" s="44">
        <f t="shared" si="0"/>
        <v>3993.86</v>
      </c>
    </row>
    <row r="30" spans="2:19" x14ac:dyDescent="0.25">
      <c r="B30" t="s">
        <v>945</v>
      </c>
      <c r="C30" t="s">
        <v>946</v>
      </c>
      <c r="D30" s="59">
        <v>-27776</v>
      </c>
      <c r="E30"/>
      <c r="F30" s="59"/>
      <c r="H30" s="56"/>
      <c r="I30" s="56" t="s">
        <v>945</v>
      </c>
      <c r="J30" s="56" t="s">
        <v>946</v>
      </c>
      <c r="K30" s="57">
        <v>-27776</v>
      </c>
      <c r="N30" s="56" t="s">
        <v>125</v>
      </c>
      <c r="O30" s="56" t="s">
        <v>126</v>
      </c>
      <c r="P30" s="57">
        <v>-469.83</v>
      </c>
      <c r="R30" s="44">
        <f t="shared" si="0"/>
        <v>-469.83</v>
      </c>
    </row>
    <row r="31" spans="2:19" x14ac:dyDescent="0.25">
      <c r="B31" t="s">
        <v>957</v>
      </c>
      <c r="C31" t="s">
        <v>958</v>
      </c>
      <c r="D31" s="59">
        <v>-2124.5800000000008</v>
      </c>
      <c r="E31"/>
      <c r="F31" s="59"/>
      <c r="H31" s="56"/>
      <c r="I31" s="56" t="s">
        <v>957</v>
      </c>
      <c r="J31" s="56" t="s">
        <v>958</v>
      </c>
      <c r="K31" s="57">
        <v>-2124.5800000000008</v>
      </c>
      <c r="N31" s="56" t="s">
        <v>145</v>
      </c>
      <c r="O31" s="56" t="s">
        <v>146</v>
      </c>
      <c r="P31" s="57">
        <v>852.45</v>
      </c>
      <c r="R31" s="44">
        <f t="shared" si="0"/>
        <v>852.45</v>
      </c>
    </row>
    <row r="32" spans="2:19" x14ac:dyDescent="0.25">
      <c r="B32" t="s">
        <v>1229</v>
      </c>
      <c r="C32" t="s">
        <v>1230</v>
      </c>
      <c r="D32" s="59">
        <v>112045.54999999997</v>
      </c>
      <c r="E32"/>
      <c r="F32" s="59"/>
      <c r="H32" s="56"/>
      <c r="I32" s="56" t="s">
        <v>1229</v>
      </c>
      <c r="J32" s="56" t="s">
        <v>1230</v>
      </c>
      <c r="K32" s="57">
        <v>112045.54999999997</v>
      </c>
      <c r="N32" s="56" t="s">
        <v>155</v>
      </c>
      <c r="O32" s="56" t="s">
        <v>156</v>
      </c>
      <c r="P32" s="57">
        <v>7646.0899999999983</v>
      </c>
      <c r="R32" s="44">
        <f t="shared" si="0"/>
        <v>7646.0899999999983</v>
      </c>
    </row>
    <row r="33" spans="1:18" x14ac:dyDescent="0.25">
      <c r="B33" t="s">
        <v>1051</v>
      </c>
      <c r="C33" t="s">
        <v>1052</v>
      </c>
      <c r="D33" s="59">
        <v>117141.43000000002</v>
      </c>
      <c r="E33"/>
      <c r="F33" s="59"/>
      <c r="H33" s="56"/>
      <c r="I33" s="56" t="s">
        <v>1051</v>
      </c>
      <c r="J33" s="56" t="s">
        <v>1052</v>
      </c>
      <c r="K33" s="57">
        <v>117141.43000000002</v>
      </c>
      <c r="N33" s="56" t="s">
        <v>157</v>
      </c>
      <c r="O33" s="56" t="s">
        <v>158</v>
      </c>
      <c r="P33" s="57">
        <v>-18137.71</v>
      </c>
      <c r="R33" s="44">
        <f t="shared" si="0"/>
        <v>-18137.71</v>
      </c>
    </row>
    <row r="34" spans="1:18" x14ac:dyDescent="0.25">
      <c r="B34" t="s">
        <v>807</v>
      </c>
      <c r="C34" t="s">
        <v>808</v>
      </c>
      <c r="D34" s="59">
        <v>119681.19000000002</v>
      </c>
      <c r="E34"/>
      <c r="F34" s="59"/>
      <c r="H34" s="56"/>
      <c r="I34" s="56" t="s">
        <v>807</v>
      </c>
      <c r="J34" s="56" t="s">
        <v>808</v>
      </c>
      <c r="K34" s="57">
        <v>119681.19000000002</v>
      </c>
      <c r="N34" s="56" t="s">
        <v>159</v>
      </c>
      <c r="O34" s="56" t="s">
        <v>160</v>
      </c>
      <c r="P34" s="57">
        <v>36093.740000000005</v>
      </c>
      <c r="R34" s="44">
        <f t="shared" si="0"/>
        <v>36093.740000000005</v>
      </c>
    </row>
    <row r="35" spans="1:18" x14ac:dyDescent="0.25">
      <c r="B35" t="s">
        <v>892</v>
      </c>
      <c r="C35" t="s">
        <v>893</v>
      </c>
      <c r="D35" s="59">
        <v>2341150.62</v>
      </c>
      <c r="E35"/>
      <c r="F35" s="59"/>
      <c r="H35" s="56"/>
      <c r="I35" s="56" t="s">
        <v>892</v>
      </c>
      <c r="J35" s="56" t="s">
        <v>893</v>
      </c>
      <c r="K35" s="57">
        <v>2341150.62</v>
      </c>
      <c r="N35" s="56" t="s">
        <v>179</v>
      </c>
      <c r="O35" s="56" t="s">
        <v>180</v>
      </c>
      <c r="P35" s="57">
        <v>213852.24000000002</v>
      </c>
      <c r="R35" s="44">
        <f t="shared" si="0"/>
        <v>213852.24000000002</v>
      </c>
    </row>
    <row r="36" spans="1:18" x14ac:dyDescent="0.25">
      <c r="B36" t="s">
        <v>1085</v>
      </c>
      <c r="C36" t="s">
        <v>1086</v>
      </c>
      <c r="D36" s="59">
        <v>19126.309999999998</v>
      </c>
      <c r="E36"/>
      <c r="F36" s="59"/>
      <c r="H36" s="56"/>
      <c r="I36" s="56" t="s">
        <v>1085</v>
      </c>
      <c r="J36" s="56" t="s">
        <v>1086</v>
      </c>
      <c r="K36" s="57">
        <v>19126.309999999998</v>
      </c>
      <c r="N36" s="56" t="s">
        <v>205</v>
      </c>
      <c r="O36" s="56" t="s">
        <v>206</v>
      </c>
      <c r="P36" s="57">
        <v>-41954.69</v>
      </c>
      <c r="R36" s="44">
        <f t="shared" si="0"/>
        <v>-41954.69</v>
      </c>
    </row>
    <row r="37" spans="1:18" x14ac:dyDescent="0.25">
      <c r="B37" t="s">
        <v>803</v>
      </c>
      <c r="C37" t="s">
        <v>804</v>
      </c>
      <c r="D37" s="59">
        <v>14301.19</v>
      </c>
      <c r="E37"/>
      <c r="F37" s="59"/>
      <c r="H37" s="56"/>
      <c r="I37" s="56" t="s">
        <v>803</v>
      </c>
      <c r="J37" s="56" t="s">
        <v>804</v>
      </c>
      <c r="K37" s="57">
        <v>14301.19</v>
      </c>
      <c r="N37" s="56" t="s">
        <v>243</v>
      </c>
      <c r="O37" s="56" t="s">
        <v>244</v>
      </c>
      <c r="P37" s="57">
        <v>-1191813.96</v>
      </c>
      <c r="R37" s="44">
        <f t="shared" si="0"/>
        <v>-1191813.96</v>
      </c>
    </row>
    <row r="38" spans="1:18" x14ac:dyDescent="0.25">
      <c r="B38" t="s">
        <v>1053</v>
      </c>
      <c r="C38" t="s">
        <v>1054</v>
      </c>
      <c r="D38" s="59">
        <v>-10236</v>
      </c>
      <c r="E38"/>
      <c r="F38" s="59"/>
      <c r="H38" s="56"/>
      <c r="I38" s="56" t="s">
        <v>1053</v>
      </c>
      <c r="J38" s="56" t="s">
        <v>1054</v>
      </c>
      <c r="K38" s="57">
        <v>-10236</v>
      </c>
      <c r="N38" s="56" t="s">
        <v>247</v>
      </c>
      <c r="O38" s="56" t="s">
        <v>248</v>
      </c>
      <c r="P38" s="57">
        <v>-2934.16</v>
      </c>
      <c r="R38" s="44">
        <f t="shared" si="0"/>
        <v>-2934.16</v>
      </c>
    </row>
    <row r="39" spans="1:18" x14ac:dyDescent="0.25">
      <c r="B39" t="s">
        <v>848</v>
      </c>
      <c r="C39" t="s">
        <v>849</v>
      </c>
      <c r="D39" s="59">
        <v>-13251</v>
      </c>
      <c r="E39"/>
      <c r="F39" s="59"/>
      <c r="H39" s="56"/>
      <c r="I39" s="56" t="s">
        <v>848</v>
      </c>
      <c r="J39" s="56" t="s">
        <v>849</v>
      </c>
      <c r="K39" s="57">
        <v>-13251</v>
      </c>
      <c r="N39" s="56" t="s">
        <v>275</v>
      </c>
      <c r="O39" s="56" t="s">
        <v>276</v>
      </c>
      <c r="P39" s="57">
        <v>111728.22</v>
      </c>
      <c r="R39" s="44">
        <f t="shared" si="0"/>
        <v>111728.22</v>
      </c>
    </row>
    <row r="40" spans="1:18" x14ac:dyDescent="0.25">
      <c r="B40" t="s">
        <v>997</v>
      </c>
      <c r="C40" t="s">
        <v>998</v>
      </c>
      <c r="D40" s="59">
        <v>821434.81999999972</v>
      </c>
      <c r="E40"/>
      <c r="F40" s="59"/>
      <c r="H40" s="56"/>
      <c r="I40" s="56" t="s">
        <v>997</v>
      </c>
      <c r="J40" s="56" t="s">
        <v>998</v>
      </c>
      <c r="K40" s="57">
        <v>821434.81999999972</v>
      </c>
      <c r="M40" s="11" t="s">
        <v>282</v>
      </c>
      <c r="N40" s="11"/>
      <c r="O40" s="11"/>
      <c r="P40" s="45">
        <v>-278567.71999999997</v>
      </c>
      <c r="Q40" s="26"/>
      <c r="R40" s="45">
        <f>SUM(R27:R39)</f>
        <v>-278567.71999999997</v>
      </c>
    </row>
    <row r="41" spans="1:18" x14ac:dyDescent="0.25">
      <c r="B41" t="s">
        <v>991</v>
      </c>
      <c r="C41" t="s">
        <v>992</v>
      </c>
      <c r="D41" s="59">
        <v>227098.00999999998</v>
      </c>
      <c r="E41"/>
      <c r="F41" s="59"/>
      <c r="H41" s="56"/>
      <c r="I41" s="56" t="s">
        <v>991</v>
      </c>
      <c r="J41" s="56" t="s">
        <v>992</v>
      </c>
      <c r="K41" s="57">
        <v>227098.00999999998</v>
      </c>
      <c r="M41" s="7" t="s">
        <v>31</v>
      </c>
      <c r="N41" s="56" t="s">
        <v>89</v>
      </c>
      <c r="O41" s="56" t="s">
        <v>90</v>
      </c>
      <c r="P41" s="57">
        <v>95297.82</v>
      </c>
      <c r="R41" s="44">
        <f t="shared" si="0"/>
        <v>95297.82</v>
      </c>
    </row>
    <row r="42" spans="1:18" x14ac:dyDescent="0.25">
      <c r="B42" t="s">
        <v>1129</v>
      </c>
      <c r="C42" t="s">
        <v>1130</v>
      </c>
      <c r="D42" s="59">
        <v>8771.2000000000007</v>
      </c>
      <c r="E42"/>
      <c r="F42" s="59"/>
      <c r="H42" s="56"/>
      <c r="I42" s="56" t="s">
        <v>1129</v>
      </c>
      <c r="J42" s="56" t="s">
        <v>1130</v>
      </c>
      <c r="K42" s="57">
        <v>8771.2000000000007</v>
      </c>
      <c r="N42" s="56" t="s">
        <v>137</v>
      </c>
      <c r="O42" s="56" t="s">
        <v>138</v>
      </c>
      <c r="P42" s="57">
        <v>30476.76</v>
      </c>
      <c r="R42" s="44">
        <f t="shared" si="0"/>
        <v>30476.76</v>
      </c>
    </row>
    <row r="43" spans="1:18" x14ac:dyDescent="0.25">
      <c r="A43" t="s">
        <v>1522</v>
      </c>
      <c r="C43"/>
      <c r="D43" s="59">
        <v>9648905.2699999996</v>
      </c>
      <c r="E43"/>
      <c r="F43" s="59"/>
      <c r="H43" s="11" t="s">
        <v>1522</v>
      </c>
      <c r="I43" s="11"/>
      <c r="J43" s="11"/>
      <c r="K43" s="45">
        <v>9648905.2699999996</v>
      </c>
      <c r="N43" s="56" t="s">
        <v>139</v>
      </c>
      <c r="O43" s="56" t="s">
        <v>140</v>
      </c>
      <c r="P43" s="57">
        <v>29905.11</v>
      </c>
      <c r="R43" s="44">
        <f t="shared" si="0"/>
        <v>29905.11</v>
      </c>
    </row>
    <row r="44" spans="1:18" x14ac:dyDescent="0.25">
      <c r="A44" t="s">
        <v>778</v>
      </c>
      <c r="B44" t="s">
        <v>943</v>
      </c>
      <c r="C44" t="s">
        <v>944</v>
      </c>
      <c r="D44" s="59">
        <v>-1.7763568394002505E-14</v>
      </c>
      <c r="E44"/>
      <c r="F44" s="59"/>
      <c r="H44" s="56" t="s">
        <v>778</v>
      </c>
      <c r="I44" s="56" t="s">
        <v>861</v>
      </c>
      <c r="J44" s="56" t="s">
        <v>862</v>
      </c>
      <c r="K44" s="57">
        <v>381.68000000000234</v>
      </c>
      <c r="N44" s="56" t="s">
        <v>245</v>
      </c>
      <c r="O44" s="56" t="s">
        <v>246</v>
      </c>
      <c r="P44" s="57">
        <v>32850.379999999997</v>
      </c>
      <c r="R44" s="44">
        <f t="shared" si="0"/>
        <v>32850.379999999997</v>
      </c>
    </row>
    <row r="45" spans="1:18" x14ac:dyDescent="0.25">
      <c r="B45" t="s">
        <v>861</v>
      </c>
      <c r="C45" t="s">
        <v>862</v>
      </c>
      <c r="D45" s="59">
        <v>381.68000000000234</v>
      </c>
      <c r="E45"/>
      <c r="F45" s="59"/>
      <c r="H45" s="56"/>
      <c r="I45" s="56" t="s">
        <v>776</v>
      </c>
      <c r="J45" s="56" t="s">
        <v>777</v>
      </c>
      <c r="K45" s="57">
        <v>102416.54000000002</v>
      </c>
      <c r="N45" s="56" t="s">
        <v>249</v>
      </c>
      <c r="O45" s="56" t="s">
        <v>250</v>
      </c>
      <c r="P45" s="57">
        <v>1484.5499999999997</v>
      </c>
      <c r="R45" s="44">
        <f t="shared" si="0"/>
        <v>1484.5499999999997</v>
      </c>
    </row>
    <row r="46" spans="1:18" x14ac:dyDescent="0.25">
      <c r="B46" t="s">
        <v>776</v>
      </c>
      <c r="C46" t="s">
        <v>777</v>
      </c>
      <c r="D46" s="59">
        <v>102416.54000000002</v>
      </c>
      <c r="E46"/>
      <c r="F46" s="59"/>
      <c r="H46" s="56"/>
      <c r="I46" s="56" t="s">
        <v>957</v>
      </c>
      <c r="J46" s="56" t="s">
        <v>958</v>
      </c>
      <c r="K46" s="57">
        <v>-14634.280000000006</v>
      </c>
      <c r="M46" s="11" t="s">
        <v>283</v>
      </c>
      <c r="N46" s="11"/>
      <c r="O46" s="11"/>
      <c r="P46" s="45">
        <v>190014.62</v>
      </c>
      <c r="Q46" s="26"/>
      <c r="R46" s="45">
        <f>SUM(R41:R45)</f>
        <v>190014.62</v>
      </c>
    </row>
    <row r="47" spans="1:18" x14ac:dyDescent="0.25">
      <c r="B47" t="s">
        <v>957</v>
      </c>
      <c r="C47" t="s">
        <v>958</v>
      </c>
      <c r="D47" s="59">
        <v>-14634.280000000006</v>
      </c>
      <c r="E47"/>
      <c r="F47" s="59"/>
      <c r="H47" s="56"/>
      <c r="I47" s="56" t="s">
        <v>1067</v>
      </c>
      <c r="J47" s="56" t="s">
        <v>1068</v>
      </c>
      <c r="K47" s="57">
        <v>17511.900000000005</v>
      </c>
      <c r="M47" s="7" t="s">
        <v>32</v>
      </c>
      <c r="N47" s="56" t="s">
        <v>85</v>
      </c>
      <c r="O47" s="56" t="s">
        <v>86</v>
      </c>
      <c r="P47" s="57">
        <v>1444.85</v>
      </c>
      <c r="R47" s="44">
        <f t="shared" si="0"/>
        <v>1444.85</v>
      </c>
    </row>
    <row r="48" spans="1:18" x14ac:dyDescent="0.25">
      <c r="B48" t="s">
        <v>1067</v>
      </c>
      <c r="C48" t="s">
        <v>1068</v>
      </c>
      <c r="D48" s="59">
        <v>17511.900000000005</v>
      </c>
      <c r="E48"/>
      <c r="F48" s="59"/>
      <c r="H48" s="56"/>
      <c r="I48" s="56" t="s">
        <v>1209</v>
      </c>
      <c r="J48" s="56" t="s">
        <v>1210</v>
      </c>
      <c r="K48" s="57">
        <v>18430.509999999998</v>
      </c>
      <c r="M48" s="11" t="s">
        <v>284</v>
      </c>
      <c r="N48" s="11"/>
      <c r="O48" s="11"/>
      <c r="P48" s="45">
        <v>1444.8499999999985</v>
      </c>
      <c r="Q48" s="26"/>
      <c r="R48" s="45">
        <f>R47</f>
        <v>1444.85</v>
      </c>
    </row>
    <row r="49" spans="1:18" x14ac:dyDescent="0.25">
      <c r="B49" t="s">
        <v>1209</v>
      </c>
      <c r="C49" t="s">
        <v>1210</v>
      </c>
      <c r="D49" s="59">
        <v>18430.509999999998</v>
      </c>
      <c r="E49"/>
      <c r="F49" s="59"/>
      <c r="H49" s="56"/>
      <c r="I49" s="56" t="s">
        <v>1137</v>
      </c>
      <c r="J49" s="56" t="s">
        <v>1138</v>
      </c>
      <c r="K49" s="57">
        <v>39584.279999999992</v>
      </c>
      <c r="M49" s="7" t="s">
        <v>33</v>
      </c>
      <c r="N49" s="56" t="s">
        <v>89</v>
      </c>
      <c r="O49" s="56" t="s">
        <v>90</v>
      </c>
      <c r="P49" s="57">
        <v>94502.389999999985</v>
      </c>
      <c r="R49" s="44">
        <f t="shared" si="0"/>
        <v>94502.389999999985</v>
      </c>
    </row>
    <row r="50" spans="1:18" x14ac:dyDescent="0.25">
      <c r="B50" t="s">
        <v>1137</v>
      </c>
      <c r="C50" t="s">
        <v>1138</v>
      </c>
      <c r="D50" s="59">
        <v>39584.279999999992</v>
      </c>
      <c r="E50"/>
      <c r="F50" s="59"/>
      <c r="H50" s="56"/>
      <c r="I50" s="56" t="s">
        <v>1225</v>
      </c>
      <c r="J50" s="56" t="s">
        <v>1226</v>
      </c>
      <c r="K50" s="57">
        <v>627.55999999999767</v>
      </c>
      <c r="N50" s="56" t="s">
        <v>109</v>
      </c>
      <c r="O50" s="56" t="s">
        <v>110</v>
      </c>
      <c r="P50" s="57">
        <v>25085.71</v>
      </c>
      <c r="R50" s="44">
        <f t="shared" si="0"/>
        <v>25085.71</v>
      </c>
    </row>
    <row r="51" spans="1:18" x14ac:dyDescent="0.25">
      <c r="B51" t="s">
        <v>1225</v>
      </c>
      <c r="C51" t="s">
        <v>1226</v>
      </c>
      <c r="D51" s="59">
        <v>627.55999999999767</v>
      </c>
      <c r="E51"/>
      <c r="F51" s="59"/>
      <c r="H51" s="11" t="s">
        <v>1523</v>
      </c>
      <c r="I51" s="11"/>
      <c r="J51" s="11"/>
      <c r="K51" s="45">
        <v>164318.19000000003</v>
      </c>
      <c r="N51" s="56" t="s">
        <v>135</v>
      </c>
      <c r="O51" s="56" t="s">
        <v>136</v>
      </c>
      <c r="P51" s="57">
        <v>-139</v>
      </c>
      <c r="R51" s="44">
        <f t="shared" si="0"/>
        <v>-139</v>
      </c>
    </row>
    <row r="52" spans="1:18" x14ac:dyDescent="0.25">
      <c r="A52" t="s">
        <v>1523</v>
      </c>
      <c r="C52"/>
      <c r="D52" s="59">
        <v>164318.19000000003</v>
      </c>
      <c r="E52"/>
      <c r="F52" s="59"/>
      <c r="H52" s="56" t="s">
        <v>781</v>
      </c>
      <c r="I52" s="56" t="s">
        <v>779</v>
      </c>
      <c r="J52" s="56" t="s">
        <v>780</v>
      </c>
      <c r="K52" s="57">
        <v>38381.78</v>
      </c>
      <c r="M52" s="11" t="s">
        <v>285</v>
      </c>
      <c r="N52" s="11"/>
      <c r="O52" s="11"/>
      <c r="P52" s="45">
        <v>119449.09999999998</v>
      </c>
      <c r="Q52" s="26"/>
      <c r="R52" s="45">
        <f>SUM(R49:R51)</f>
        <v>119449.09999999998</v>
      </c>
    </row>
    <row r="53" spans="1:18" x14ac:dyDescent="0.25">
      <c r="A53" t="s">
        <v>781</v>
      </c>
      <c r="B53" t="s">
        <v>779</v>
      </c>
      <c r="C53" t="s">
        <v>780</v>
      </c>
      <c r="D53" s="59">
        <v>38381.78</v>
      </c>
      <c r="E53"/>
      <c r="F53" s="59"/>
      <c r="H53" s="56"/>
      <c r="I53" s="56" t="s">
        <v>961</v>
      </c>
      <c r="J53" s="56" t="s">
        <v>962</v>
      </c>
      <c r="K53" s="57">
        <v>152089.81999999989</v>
      </c>
      <c r="M53" s="7" t="s">
        <v>34</v>
      </c>
      <c r="N53" s="56" t="s">
        <v>111</v>
      </c>
      <c r="O53" s="56" t="s">
        <v>112</v>
      </c>
      <c r="P53" s="57">
        <v>46714.239999999998</v>
      </c>
      <c r="R53" s="44">
        <f t="shared" si="0"/>
        <v>46714.239999999998</v>
      </c>
    </row>
    <row r="54" spans="1:18" x14ac:dyDescent="0.25">
      <c r="B54" t="s">
        <v>961</v>
      </c>
      <c r="C54" t="s">
        <v>962</v>
      </c>
      <c r="D54" s="59">
        <v>152089.81999999989</v>
      </c>
      <c r="E54"/>
      <c r="F54" s="59"/>
      <c r="H54" s="11" t="s">
        <v>2006</v>
      </c>
      <c r="I54" s="11"/>
      <c r="J54" s="11"/>
      <c r="K54" s="45">
        <v>190471.59999999989</v>
      </c>
      <c r="N54" s="56" t="s">
        <v>119</v>
      </c>
      <c r="O54" s="56" t="s">
        <v>120</v>
      </c>
      <c r="P54" s="57">
        <v>1650.83</v>
      </c>
      <c r="R54" s="44">
        <f t="shared" si="0"/>
        <v>1650.83</v>
      </c>
    </row>
    <row r="55" spans="1:18" x14ac:dyDescent="0.25">
      <c r="A55" t="s">
        <v>2006</v>
      </c>
      <c r="C55"/>
      <c r="D55" s="59">
        <v>190471.59999999989</v>
      </c>
      <c r="E55"/>
      <c r="F55" s="59"/>
      <c r="H55" s="56" t="s">
        <v>758</v>
      </c>
      <c r="I55" s="56" t="s">
        <v>1199</v>
      </c>
      <c r="J55" s="56" t="s">
        <v>1200</v>
      </c>
      <c r="K55" s="57">
        <v>7377.5800000000045</v>
      </c>
      <c r="N55" s="56" t="s">
        <v>177</v>
      </c>
      <c r="O55" s="56" t="s">
        <v>178</v>
      </c>
      <c r="P55" s="57">
        <v>1295515.1600000001</v>
      </c>
      <c r="R55" s="44">
        <f t="shared" si="0"/>
        <v>1295515.1600000001</v>
      </c>
    </row>
    <row r="56" spans="1:18" x14ac:dyDescent="0.25">
      <c r="A56" t="s">
        <v>758</v>
      </c>
      <c r="B56" t="s">
        <v>1199</v>
      </c>
      <c r="C56" t="s">
        <v>1200</v>
      </c>
      <c r="D56" s="59">
        <v>7377.5800000000045</v>
      </c>
      <c r="E56"/>
      <c r="F56" s="59"/>
      <c r="H56" s="56"/>
      <c r="I56" s="56" t="s">
        <v>752</v>
      </c>
      <c r="J56" s="56" t="s">
        <v>753</v>
      </c>
      <c r="K56" s="57">
        <v>71214.89999999998</v>
      </c>
      <c r="M56" s="11" t="s">
        <v>286</v>
      </c>
      <c r="N56" s="11"/>
      <c r="O56" s="11"/>
      <c r="P56" s="45">
        <v>1343880.2300000002</v>
      </c>
      <c r="Q56" s="26"/>
      <c r="R56" s="45">
        <f>SUM(R53:R55)</f>
        <v>1343880.2300000002</v>
      </c>
    </row>
    <row r="57" spans="1:18" x14ac:dyDescent="0.25">
      <c r="B57" t="s">
        <v>752</v>
      </c>
      <c r="C57" t="s">
        <v>753</v>
      </c>
      <c r="D57" s="59">
        <v>71214.89999999998</v>
      </c>
      <c r="E57"/>
      <c r="F57" s="59"/>
      <c r="H57" s="56"/>
      <c r="I57" s="56" t="s">
        <v>900</v>
      </c>
      <c r="J57" s="56" t="s">
        <v>901</v>
      </c>
      <c r="K57" s="57">
        <v>24854.37</v>
      </c>
      <c r="M57" s="7" t="s">
        <v>35</v>
      </c>
      <c r="N57" s="56" t="s">
        <v>87</v>
      </c>
      <c r="O57" s="56" t="s">
        <v>88</v>
      </c>
      <c r="P57" s="57">
        <v>99214.569999999992</v>
      </c>
      <c r="R57" s="44">
        <f t="shared" si="0"/>
        <v>99214.569999999992</v>
      </c>
    </row>
    <row r="58" spans="1:18" x14ac:dyDescent="0.25">
      <c r="B58" t="s">
        <v>900</v>
      </c>
      <c r="C58" t="s">
        <v>901</v>
      </c>
      <c r="D58" s="59">
        <v>24854.37</v>
      </c>
      <c r="E58"/>
      <c r="F58" s="59"/>
      <c r="H58" s="56"/>
      <c r="I58" s="56" t="s">
        <v>943</v>
      </c>
      <c r="J58" s="56" t="s">
        <v>944</v>
      </c>
      <c r="K58" s="57">
        <v>81886.839999999982</v>
      </c>
      <c r="N58" s="56" t="s">
        <v>89</v>
      </c>
      <c r="O58" s="56" t="s">
        <v>90</v>
      </c>
      <c r="P58" s="57">
        <v>192152.48</v>
      </c>
      <c r="R58" s="44">
        <f t="shared" si="0"/>
        <v>192152.48</v>
      </c>
    </row>
    <row r="59" spans="1:18" x14ac:dyDescent="0.25">
      <c r="B59" t="s">
        <v>943</v>
      </c>
      <c r="C59" t="s">
        <v>944</v>
      </c>
      <c r="D59" s="59">
        <v>81886.839999999982</v>
      </c>
      <c r="E59"/>
      <c r="F59" s="59"/>
      <c r="H59" s="56"/>
      <c r="I59" s="56" t="s">
        <v>846</v>
      </c>
      <c r="J59" s="56" t="s">
        <v>847</v>
      </c>
      <c r="K59" s="57">
        <v>34605.99</v>
      </c>
      <c r="N59" s="56" t="s">
        <v>111</v>
      </c>
      <c r="O59" s="56" t="s">
        <v>112</v>
      </c>
      <c r="P59" s="57">
        <v>576272.48</v>
      </c>
      <c r="R59" s="44">
        <f t="shared" si="0"/>
        <v>576272.48</v>
      </c>
    </row>
    <row r="60" spans="1:18" x14ac:dyDescent="0.25">
      <c r="B60" t="s">
        <v>846</v>
      </c>
      <c r="C60" t="s">
        <v>847</v>
      </c>
      <c r="D60" s="59">
        <v>34605.99</v>
      </c>
      <c r="E60"/>
      <c r="F60" s="59"/>
      <c r="H60" s="56"/>
      <c r="I60" s="56" t="s">
        <v>1145</v>
      </c>
      <c r="J60" s="56" t="s">
        <v>1146</v>
      </c>
      <c r="K60" s="57">
        <v>40793.210000000021</v>
      </c>
      <c r="N60" s="56" t="s">
        <v>119</v>
      </c>
      <c r="O60" s="56" t="s">
        <v>120</v>
      </c>
      <c r="P60" s="57">
        <v>1650.83</v>
      </c>
      <c r="R60" s="44">
        <f t="shared" si="0"/>
        <v>1650.83</v>
      </c>
    </row>
    <row r="61" spans="1:18" x14ac:dyDescent="0.25">
      <c r="B61" t="s">
        <v>1127</v>
      </c>
      <c r="C61" t="s">
        <v>1128</v>
      </c>
      <c r="D61" s="59">
        <v>0</v>
      </c>
      <c r="E61"/>
      <c r="F61" s="59"/>
      <c r="H61" s="56"/>
      <c r="I61" s="56" t="s">
        <v>896</v>
      </c>
      <c r="J61" s="56" t="s">
        <v>897</v>
      </c>
      <c r="K61" s="57">
        <v>252750.73000000004</v>
      </c>
      <c r="N61" s="56" t="s">
        <v>127</v>
      </c>
      <c r="O61" s="56" t="s">
        <v>128</v>
      </c>
      <c r="P61" s="57">
        <v>25436.880000000001</v>
      </c>
      <c r="R61" s="44">
        <f t="shared" si="0"/>
        <v>25436.880000000001</v>
      </c>
    </row>
    <row r="62" spans="1:18" x14ac:dyDescent="0.25">
      <c r="B62" t="s">
        <v>1145</v>
      </c>
      <c r="C62" t="s">
        <v>1146</v>
      </c>
      <c r="D62" s="59">
        <v>40793.210000000021</v>
      </c>
      <c r="E62"/>
      <c r="F62" s="59"/>
      <c r="H62" s="56"/>
      <c r="I62" s="56" t="s">
        <v>1051</v>
      </c>
      <c r="J62" s="56" t="s">
        <v>1052</v>
      </c>
      <c r="K62" s="57">
        <v>1705.3100000000013</v>
      </c>
      <c r="N62" s="56" t="s">
        <v>273</v>
      </c>
      <c r="O62" s="56" t="s">
        <v>274</v>
      </c>
      <c r="P62" s="57">
        <v>128553.2</v>
      </c>
      <c r="R62" s="44">
        <f t="shared" si="0"/>
        <v>128553.2</v>
      </c>
    </row>
    <row r="63" spans="1:18" x14ac:dyDescent="0.25">
      <c r="B63" t="s">
        <v>896</v>
      </c>
      <c r="C63" t="s">
        <v>897</v>
      </c>
      <c r="D63" s="59">
        <v>252750.73000000004</v>
      </c>
      <c r="E63"/>
      <c r="F63" s="59"/>
      <c r="H63" s="56"/>
      <c r="I63" s="56" t="s">
        <v>807</v>
      </c>
      <c r="J63" s="56" t="s">
        <v>808</v>
      </c>
      <c r="K63" s="57">
        <v>15816.16</v>
      </c>
      <c r="M63" s="11" t="s">
        <v>287</v>
      </c>
      <c r="N63" s="11"/>
      <c r="O63" s="11"/>
      <c r="P63" s="45">
        <v>1023280.44</v>
      </c>
      <c r="Q63" s="26"/>
      <c r="R63" s="45">
        <f>SUM(R57:R62)</f>
        <v>1023280.44</v>
      </c>
    </row>
    <row r="64" spans="1:18" x14ac:dyDescent="0.25">
      <c r="B64" t="s">
        <v>1051</v>
      </c>
      <c r="C64" t="s">
        <v>1052</v>
      </c>
      <c r="D64" s="59">
        <v>1705.3100000000013</v>
      </c>
      <c r="E64"/>
      <c r="F64" s="59"/>
      <c r="H64" s="56"/>
      <c r="I64" s="56" t="s">
        <v>892</v>
      </c>
      <c r="J64" s="56" t="s">
        <v>893</v>
      </c>
      <c r="K64" s="57">
        <v>2554856.0999999996</v>
      </c>
      <c r="M64" s="7" t="s">
        <v>36</v>
      </c>
      <c r="N64" s="56" t="s">
        <v>83</v>
      </c>
      <c r="O64" s="56" t="s">
        <v>84</v>
      </c>
      <c r="P64" s="57">
        <v>29535.34</v>
      </c>
      <c r="R64" s="44">
        <f t="shared" si="0"/>
        <v>29535.34</v>
      </c>
    </row>
    <row r="65" spans="1:18" x14ac:dyDescent="0.25">
      <c r="B65" t="s">
        <v>807</v>
      </c>
      <c r="C65" t="s">
        <v>808</v>
      </c>
      <c r="D65" s="59">
        <v>15816.16</v>
      </c>
      <c r="E65"/>
      <c r="F65" s="59"/>
      <c r="H65" s="56"/>
      <c r="I65" s="56" t="s">
        <v>967</v>
      </c>
      <c r="J65" s="56" t="s">
        <v>968</v>
      </c>
      <c r="K65" s="57">
        <v>22144.540000000052</v>
      </c>
      <c r="N65" s="56" t="s">
        <v>87</v>
      </c>
      <c r="O65" s="56" t="s">
        <v>88</v>
      </c>
      <c r="P65" s="57">
        <v>94441.66</v>
      </c>
      <c r="R65" s="44">
        <f t="shared" si="0"/>
        <v>94441.66</v>
      </c>
    </row>
    <row r="66" spans="1:18" x14ac:dyDescent="0.25">
      <c r="B66" t="s">
        <v>892</v>
      </c>
      <c r="C66" t="s">
        <v>893</v>
      </c>
      <c r="D66" s="59">
        <v>2554856.0999999996</v>
      </c>
      <c r="E66"/>
      <c r="F66" s="59"/>
      <c r="H66" s="56"/>
      <c r="I66" s="56" t="s">
        <v>898</v>
      </c>
      <c r="J66" s="56" t="s">
        <v>899</v>
      </c>
      <c r="K66" s="57">
        <v>710064.3200000003</v>
      </c>
      <c r="N66" s="56" t="s">
        <v>119</v>
      </c>
      <c r="O66" s="56" t="s">
        <v>120</v>
      </c>
      <c r="P66" s="57">
        <v>8254.15</v>
      </c>
      <c r="R66" s="44">
        <f t="shared" si="0"/>
        <v>8254.15</v>
      </c>
    </row>
    <row r="67" spans="1:18" x14ac:dyDescent="0.25">
      <c r="B67" t="s">
        <v>967</v>
      </c>
      <c r="C67" t="s">
        <v>968</v>
      </c>
      <c r="D67" s="59">
        <v>22144.540000000052</v>
      </c>
      <c r="E67"/>
      <c r="F67" s="59"/>
      <c r="H67" s="56"/>
      <c r="I67" s="56" t="s">
        <v>784</v>
      </c>
      <c r="J67" s="56" t="s">
        <v>785</v>
      </c>
      <c r="K67" s="57">
        <v>142790.13999999998</v>
      </c>
      <c r="N67" s="56" t="s">
        <v>271</v>
      </c>
      <c r="O67" s="56" t="s">
        <v>272</v>
      </c>
      <c r="P67" s="57">
        <v>114842.52</v>
      </c>
      <c r="R67" s="44">
        <f t="shared" si="0"/>
        <v>114842.52</v>
      </c>
    </row>
    <row r="68" spans="1:18" x14ac:dyDescent="0.25">
      <c r="B68" t="s">
        <v>898</v>
      </c>
      <c r="C68" t="s">
        <v>899</v>
      </c>
      <c r="D68" s="59">
        <v>710064.3200000003</v>
      </c>
      <c r="E68"/>
      <c r="F68" s="59"/>
      <c r="H68" s="56"/>
      <c r="I68" s="56" t="s">
        <v>871</v>
      </c>
      <c r="J68" s="56" t="s">
        <v>872</v>
      </c>
      <c r="K68" s="57">
        <v>442688.62999999989</v>
      </c>
      <c r="M68" s="11" t="s">
        <v>288</v>
      </c>
      <c r="N68" s="11"/>
      <c r="O68" s="11"/>
      <c r="P68" s="45">
        <v>247073.66999999998</v>
      </c>
      <c r="Q68" s="26"/>
      <c r="R68" s="45">
        <f>SUM(R64:R67)</f>
        <v>247073.66999999998</v>
      </c>
    </row>
    <row r="69" spans="1:18" x14ac:dyDescent="0.25">
      <c r="B69" t="s">
        <v>784</v>
      </c>
      <c r="C69" t="s">
        <v>785</v>
      </c>
      <c r="D69" s="59">
        <v>142790.13999999998</v>
      </c>
      <c r="E69"/>
      <c r="F69" s="59"/>
      <c r="H69" s="56"/>
      <c r="I69" s="56" t="s">
        <v>971</v>
      </c>
      <c r="J69" s="56" t="s">
        <v>972</v>
      </c>
      <c r="K69" s="57">
        <v>240715.67000000004</v>
      </c>
      <c r="M69" s="7" t="s">
        <v>37</v>
      </c>
      <c r="N69" s="56" t="s">
        <v>119</v>
      </c>
      <c r="O69" s="56" t="s">
        <v>120</v>
      </c>
      <c r="P69" s="57">
        <v>8254.14</v>
      </c>
      <c r="R69" s="44">
        <f t="shared" si="0"/>
        <v>8254.14</v>
      </c>
    </row>
    <row r="70" spans="1:18" x14ac:dyDescent="0.25">
      <c r="B70" t="s">
        <v>871</v>
      </c>
      <c r="C70" t="s">
        <v>872</v>
      </c>
      <c r="D70" s="59">
        <v>442688.62999999989</v>
      </c>
      <c r="E70"/>
      <c r="F70" s="59"/>
      <c r="H70" s="56"/>
      <c r="I70" s="56" t="s">
        <v>1215</v>
      </c>
      <c r="J70" s="56" t="s">
        <v>1216</v>
      </c>
      <c r="K70" s="57">
        <v>47031.049999999996</v>
      </c>
      <c r="M70" s="11" t="s">
        <v>289</v>
      </c>
      <c r="N70" s="11"/>
      <c r="O70" s="11"/>
      <c r="P70" s="45">
        <v>8254.14</v>
      </c>
      <c r="Q70" s="26"/>
      <c r="R70" s="45">
        <f>R69</f>
        <v>8254.14</v>
      </c>
    </row>
    <row r="71" spans="1:18" x14ac:dyDescent="0.25">
      <c r="B71" t="s">
        <v>971</v>
      </c>
      <c r="C71" t="s">
        <v>972</v>
      </c>
      <c r="D71" s="59">
        <v>240715.67000000004</v>
      </c>
      <c r="E71"/>
      <c r="F71" s="59"/>
      <c r="H71" s="56"/>
      <c r="I71" s="56" t="s">
        <v>1073</v>
      </c>
      <c r="J71" s="56" t="s">
        <v>1074</v>
      </c>
      <c r="K71" s="57">
        <v>20332.520000000004</v>
      </c>
      <c r="M71" s="7" t="s">
        <v>38</v>
      </c>
      <c r="N71" s="56" t="s">
        <v>89</v>
      </c>
      <c r="O71" s="56" t="s">
        <v>90</v>
      </c>
      <c r="P71" s="57">
        <v>17586.32</v>
      </c>
      <c r="R71" s="44">
        <f t="shared" ref="R71:R133" si="1">P71-Q71</f>
        <v>17586.32</v>
      </c>
    </row>
    <row r="72" spans="1:18" x14ac:dyDescent="0.25">
      <c r="B72" t="s">
        <v>1215</v>
      </c>
      <c r="C72" t="s">
        <v>1216</v>
      </c>
      <c r="D72" s="59">
        <v>47031.049999999996</v>
      </c>
      <c r="E72"/>
      <c r="F72" s="59"/>
      <c r="H72" s="56"/>
      <c r="I72" s="56" t="s">
        <v>997</v>
      </c>
      <c r="J72" s="56" t="s">
        <v>998</v>
      </c>
      <c r="K72" s="57">
        <v>90547.970000000016</v>
      </c>
      <c r="M72" s="11" t="s">
        <v>290</v>
      </c>
      <c r="N72" s="11"/>
      <c r="O72" s="11"/>
      <c r="P72" s="45">
        <v>17586.32</v>
      </c>
      <c r="Q72" s="26"/>
      <c r="R72" s="45">
        <f>R71</f>
        <v>17586.32</v>
      </c>
    </row>
    <row r="73" spans="1:18" x14ac:dyDescent="0.25">
      <c r="B73" t="s">
        <v>1073</v>
      </c>
      <c r="C73" t="s">
        <v>1074</v>
      </c>
      <c r="D73" s="59">
        <v>20332.520000000004</v>
      </c>
      <c r="E73"/>
      <c r="F73" s="59"/>
      <c r="H73" s="56"/>
      <c r="I73" s="56" t="s">
        <v>969</v>
      </c>
      <c r="J73" s="56" t="s">
        <v>970</v>
      </c>
      <c r="K73" s="57">
        <v>1869.37</v>
      </c>
      <c r="M73" s="7" t="s">
        <v>40</v>
      </c>
      <c r="N73" s="56" t="s">
        <v>99</v>
      </c>
      <c r="O73" s="56" t="s">
        <v>100</v>
      </c>
      <c r="P73" s="57">
        <v>193278.75</v>
      </c>
      <c r="R73" s="44">
        <f t="shared" si="1"/>
        <v>193278.75</v>
      </c>
    </row>
    <row r="74" spans="1:18" x14ac:dyDescent="0.25">
      <c r="B74" t="s">
        <v>997</v>
      </c>
      <c r="C74" t="s">
        <v>998</v>
      </c>
      <c r="D74" s="59">
        <v>90547.970000000016</v>
      </c>
      <c r="E74"/>
      <c r="F74" s="59"/>
      <c r="H74" s="11" t="s">
        <v>1524</v>
      </c>
      <c r="I74" s="11"/>
      <c r="J74" s="11"/>
      <c r="K74" s="45">
        <v>4804045.3999999994</v>
      </c>
      <c r="N74" s="56" t="s">
        <v>225</v>
      </c>
      <c r="O74" s="56" t="s">
        <v>226</v>
      </c>
      <c r="P74" s="57">
        <v>54755.65</v>
      </c>
      <c r="R74" s="44">
        <f t="shared" si="1"/>
        <v>54755.65</v>
      </c>
    </row>
    <row r="75" spans="1:18" x14ac:dyDescent="0.25">
      <c r="B75" t="s">
        <v>969</v>
      </c>
      <c r="C75" t="s">
        <v>970</v>
      </c>
      <c r="D75" s="59">
        <v>1869.37</v>
      </c>
      <c r="E75"/>
      <c r="F75" s="59"/>
      <c r="H75" s="56" t="s">
        <v>788</v>
      </c>
      <c r="I75" s="56" t="s">
        <v>973</v>
      </c>
      <c r="J75" s="56" t="s">
        <v>974</v>
      </c>
      <c r="K75" s="57">
        <v>1524628.4700000002</v>
      </c>
      <c r="M75" s="11" t="s">
        <v>291</v>
      </c>
      <c r="N75" s="11"/>
      <c r="O75" s="11"/>
      <c r="P75" s="45">
        <v>248034.4</v>
      </c>
      <c r="Q75" s="26"/>
      <c r="R75" s="45">
        <f>SUM(R73:R74)</f>
        <v>248034.4</v>
      </c>
    </row>
    <row r="76" spans="1:18" x14ac:dyDescent="0.25">
      <c r="A76" t="s">
        <v>1524</v>
      </c>
      <c r="C76"/>
      <c r="D76" s="59">
        <v>4804045.3999999994</v>
      </c>
      <c r="E76"/>
      <c r="F76" s="59"/>
      <c r="H76" s="56"/>
      <c r="I76" s="56" t="s">
        <v>981</v>
      </c>
      <c r="J76" s="56" t="s">
        <v>982</v>
      </c>
      <c r="K76" s="57">
        <v>134511.63000000003</v>
      </c>
      <c r="M76" s="7" t="s">
        <v>41</v>
      </c>
      <c r="N76" s="56" t="s">
        <v>115</v>
      </c>
      <c r="O76" s="56" t="s">
        <v>116</v>
      </c>
      <c r="P76" s="57">
        <v>-44.71</v>
      </c>
      <c r="R76" s="44">
        <f t="shared" si="1"/>
        <v>-44.71</v>
      </c>
    </row>
    <row r="77" spans="1:18" x14ac:dyDescent="0.25">
      <c r="A77" t="s">
        <v>788</v>
      </c>
      <c r="B77" t="s">
        <v>973</v>
      </c>
      <c r="C77" t="s">
        <v>974</v>
      </c>
      <c r="D77" s="59">
        <v>1524628.4700000002</v>
      </c>
      <c r="E77"/>
      <c r="F77" s="59"/>
      <c r="H77" s="56"/>
      <c r="I77" s="56" t="s">
        <v>1075</v>
      </c>
      <c r="J77" s="56" t="s">
        <v>1076</v>
      </c>
      <c r="K77" s="57">
        <v>32852.39</v>
      </c>
      <c r="N77" s="56" t="s">
        <v>165</v>
      </c>
      <c r="O77" s="56" t="s">
        <v>166</v>
      </c>
      <c r="P77" s="57">
        <v>-747.47</v>
      </c>
      <c r="R77" s="44">
        <f t="shared" si="1"/>
        <v>-747.47</v>
      </c>
    </row>
    <row r="78" spans="1:18" x14ac:dyDescent="0.25">
      <c r="B78" t="s">
        <v>981</v>
      </c>
      <c r="C78" t="s">
        <v>982</v>
      </c>
      <c r="D78" s="59">
        <v>134511.63000000003</v>
      </c>
      <c r="E78"/>
      <c r="F78" s="59"/>
      <c r="H78" s="56"/>
      <c r="I78" s="56" t="s">
        <v>1083</v>
      </c>
      <c r="J78" s="56" t="s">
        <v>1084</v>
      </c>
      <c r="K78" s="57">
        <v>24258.280000000002</v>
      </c>
      <c r="N78" s="56" t="s">
        <v>167</v>
      </c>
      <c r="O78" s="56" t="s">
        <v>168</v>
      </c>
      <c r="P78" s="57">
        <v>329.72</v>
      </c>
      <c r="R78" s="44">
        <f t="shared" si="1"/>
        <v>329.72</v>
      </c>
    </row>
    <row r="79" spans="1:18" x14ac:dyDescent="0.25">
      <c r="B79" t="s">
        <v>1075</v>
      </c>
      <c r="C79" t="s">
        <v>1076</v>
      </c>
      <c r="D79" s="59">
        <v>32852.39</v>
      </c>
      <c r="E79"/>
      <c r="F79" s="59"/>
      <c r="H79" s="56"/>
      <c r="I79" s="56" t="s">
        <v>877</v>
      </c>
      <c r="J79" s="56" t="s">
        <v>878</v>
      </c>
      <c r="K79" s="57">
        <v>761.54</v>
      </c>
      <c r="N79" s="56" t="s">
        <v>169</v>
      </c>
      <c r="O79" s="56" t="s">
        <v>170</v>
      </c>
      <c r="P79" s="57">
        <v>5203.09</v>
      </c>
      <c r="R79" s="44">
        <f t="shared" si="1"/>
        <v>5203.09</v>
      </c>
    </row>
    <row r="80" spans="1:18" x14ac:dyDescent="0.25">
      <c r="B80" t="s">
        <v>1083</v>
      </c>
      <c r="C80" t="s">
        <v>1084</v>
      </c>
      <c r="D80" s="59">
        <v>24258.280000000002</v>
      </c>
      <c r="E80"/>
      <c r="F80" s="59"/>
      <c r="H80" s="56"/>
      <c r="I80" s="56" t="s">
        <v>798</v>
      </c>
      <c r="J80" s="56" t="s">
        <v>799</v>
      </c>
      <c r="K80" s="57">
        <v>5617.6500000000015</v>
      </c>
      <c r="N80" s="56" t="s">
        <v>181</v>
      </c>
      <c r="O80" s="56" t="s">
        <v>182</v>
      </c>
      <c r="P80" s="57">
        <v>-498.12</v>
      </c>
      <c r="R80" s="44">
        <f t="shared" si="1"/>
        <v>-498.12</v>
      </c>
    </row>
    <row r="81" spans="1:18" x14ac:dyDescent="0.25">
      <c r="B81" t="s">
        <v>877</v>
      </c>
      <c r="C81" t="s">
        <v>878</v>
      </c>
      <c r="D81" s="59">
        <v>761.54</v>
      </c>
      <c r="E81"/>
      <c r="F81" s="59"/>
      <c r="H81" s="56"/>
      <c r="I81" s="56" t="s">
        <v>786</v>
      </c>
      <c r="J81" s="56" t="s">
        <v>787</v>
      </c>
      <c r="K81" s="57">
        <v>51102.52</v>
      </c>
      <c r="N81" s="56" t="s">
        <v>183</v>
      </c>
      <c r="O81" s="56" t="s">
        <v>184</v>
      </c>
      <c r="P81" s="57">
        <v>-22.969999999999928</v>
      </c>
      <c r="R81" s="44">
        <f t="shared" si="1"/>
        <v>-22.969999999999928</v>
      </c>
    </row>
    <row r="82" spans="1:18" x14ac:dyDescent="0.25">
      <c r="B82" t="s">
        <v>798</v>
      </c>
      <c r="C82" t="s">
        <v>799</v>
      </c>
      <c r="D82" s="59">
        <v>5617.6500000000015</v>
      </c>
      <c r="E82"/>
      <c r="F82" s="59"/>
      <c r="H82" s="56"/>
      <c r="I82" s="56" t="s">
        <v>1147</v>
      </c>
      <c r="J82" s="56" t="s">
        <v>1148</v>
      </c>
      <c r="K82" s="57">
        <v>10274.709999999999</v>
      </c>
      <c r="M82" s="11" t="s">
        <v>292</v>
      </c>
      <c r="N82" s="11"/>
      <c r="O82" s="11"/>
      <c r="P82" s="45">
        <v>4219.54</v>
      </c>
      <c r="Q82" s="26"/>
      <c r="R82" s="45">
        <f>SUM(R76:R81)</f>
        <v>4219.54</v>
      </c>
    </row>
    <row r="83" spans="1:18" x14ac:dyDescent="0.25">
      <c r="B83" t="s">
        <v>786</v>
      </c>
      <c r="C83" t="s">
        <v>787</v>
      </c>
      <c r="D83" s="59">
        <v>51102.52</v>
      </c>
      <c r="E83"/>
      <c r="F83" s="59"/>
      <c r="H83" s="56"/>
      <c r="I83" s="56" t="s">
        <v>873</v>
      </c>
      <c r="J83" s="56" t="s">
        <v>874</v>
      </c>
      <c r="K83" s="57">
        <v>29375.75</v>
      </c>
      <c r="M83" s="7" t="s">
        <v>42</v>
      </c>
      <c r="N83" s="56" t="s">
        <v>95</v>
      </c>
      <c r="O83" s="56" t="s">
        <v>96</v>
      </c>
      <c r="P83" s="57">
        <v>18383.920000000002</v>
      </c>
      <c r="R83" s="44">
        <f t="shared" si="1"/>
        <v>18383.920000000002</v>
      </c>
    </row>
    <row r="84" spans="1:18" x14ac:dyDescent="0.25">
      <c r="B84" t="s">
        <v>1147</v>
      </c>
      <c r="C84" t="s">
        <v>1148</v>
      </c>
      <c r="D84" s="59">
        <v>10274.709999999999</v>
      </c>
      <c r="E84"/>
      <c r="F84" s="59"/>
      <c r="H84" s="56"/>
      <c r="I84" s="56" t="s">
        <v>1217</v>
      </c>
      <c r="J84" s="56" t="s">
        <v>1218</v>
      </c>
      <c r="K84" s="57">
        <v>46869.55</v>
      </c>
      <c r="N84" s="56" t="s">
        <v>115</v>
      </c>
      <c r="O84" s="56" t="s">
        <v>116</v>
      </c>
      <c r="P84" s="57">
        <v>-114.08</v>
      </c>
      <c r="R84" s="44">
        <f t="shared" si="1"/>
        <v>-114.08</v>
      </c>
    </row>
    <row r="85" spans="1:18" x14ac:dyDescent="0.25">
      <c r="B85" t="s">
        <v>873</v>
      </c>
      <c r="C85" t="s">
        <v>874</v>
      </c>
      <c r="D85" s="59">
        <v>29375.75</v>
      </c>
      <c r="E85"/>
      <c r="F85" s="59"/>
      <c r="H85" s="56"/>
      <c r="I85" s="56" t="s">
        <v>1225</v>
      </c>
      <c r="J85" s="56" t="s">
        <v>1226</v>
      </c>
      <c r="K85" s="57">
        <v>7127.69</v>
      </c>
      <c r="N85" s="56" t="s">
        <v>133</v>
      </c>
      <c r="O85" s="56" t="s">
        <v>134</v>
      </c>
      <c r="P85" s="57">
        <v>163794.26999999999</v>
      </c>
      <c r="R85" s="44">
        <f t="shared" si="1"/>
        <v>163794.26999999999</v>
      </c>
    </row>
    <row r="86" spans="1:18" x14ac:dyDescent="0.25">
      <c r="B86" t="s">
        <v>1217</v>
      </c>
      <c r="C86" t="s">
        <v>1218</v>
      </c>
      <c r="D86" s="59">
        <v>46869.55</v>
      </c>
      <c r="E86"/>
      <c r="F86" s="59"/>
      <c r="H86" s="11" t="s">
        <v>1525</v>
      </c>
      <c r="I86" s="11"/>
      <c r="J86" s="11"/>
      <c r="K86" s="45">
        <v>1867380.1800000002</v>
      </c>
      <c r="N86" s="56" t="s">
        <v>165</v>
      </c>
      <c r="O86" s="56" t="s">
        <v>166</v>
      </c>
      <c r="P86" s="57">
        <v>-557.86</v>
      </c>
      <c r="R86" s="44">
        <f t="shared" si="1"/>
        <v>-557.86</v>
      </c>
    </row>
    <row r="87" spans="1:18" x14ac:dyDescent="0.25">
      <c r="B87" t="s">
        <v>1225</v>
      </c>
      <c r="C87" t="s">
        <v>1226</v>
      </c>
      <c r="D87" s="59">
        <v>7127.69</v>
      </c>
      <c r="E87"/>
      <c r="F87" s="59"/>
      <c r="H87" s="56" t="s">
        <v>791</v>
      </c>
      <c r="I87" s="56" t="s">
        <v>789</v>
      </c>
      <c r="J87" s="56" t="s">
        <v>790</v>
      </c>
      <c r="K87" s="57">
        <v>181885.35</v>
      </c>
      <c r="N87" s="56" t="s">
        <v>167</v>
      </c>
      <c r="O87" s="56" t="s">
        <v>168</v>
      </c>
      <c r="P87" s="57">
        <v>115559.67999999999</v>
      </c>
      <c r="R87" s="44">
        <f t="shared" si="1"/>
        <v>115559.67999999999</v>
      </c>
    </row>
    <row r="88" spans="1:18" x14ac:dyDescent="0.25">
      <c r="A88" t="s">
        <v>1525</v>
      </c>
      <c r="C88"/>
      <c r="D88" s="59">
        <v>1867380.1800000002</v>
      </c>
      <c r="E88"/>
      <c r="F88" s="59"/>
      <c r="H88" s="56"/>
      <c r="I88" s="56" t="s">
        <v>875</v>
      </c>
      <c r="J88" s="56" t="s">
        <v>876</v>
      </c>
      <c r="K88" s="57">
        <v>128293.78000000001</v>
      </c>
      <c r="N88" s="56" t="s">
        <v>169</v>
      </c>
      <c r="O88" s="56" t="s">
        <v>170</v>
      </c>
      <c r="P88" s="57">
        <v>32222.969999999998</v>
      </c>
      <c r="R88" s="44">
        <f t="shared" si="1"/>
        <v>32222.969999999998</v>
      </c>
    </row>
    <row r="89" spans="1:18" x14ac:dyDescent="0.25">
      <c r="A89" t="s">
        <v>791</v>
      </c>
      <c r="B89" t="s">
        <v>789</v>
      </c>
      <c r="C89" t="s">
        <v>790</v>
      </c>
      <c r="D89" s="59">
        <v>181885.35</v>
      </c>
      <c r="E89"/>
      <c r="F89" s="59"/>
      <c r="H89" s="56"/>
      <c r="I89" s="56" t="s">
        <v>975</v>
      </c>
      <c r="J89" s="56" t="s">
        <v>976</v>
      </c>
      <c r="K89" s="57">
        <v>218464.46</v>
      </c>
      <c r="N89" s="56" t="s">
        <v>181</v>
      </c>
      <c r="O89" s="56" t="s">
        <v>182</v>
      </c>
      <c r="P89" s="57">
        <v>-498.13</v>
      </c>
      <c r="R89" s="44">
        <f t="shared" si="1"/>
        <v>-498.13</v>
      </c>
    </row>
    <row r="90" spans="1:18" x14ac:dyDescent="0.25">
      <c r="B90" t="s">
        <v>875</v>
      </c>
      <c r="C90" t="s">
        <v>876</v>
      </c>
      <c r="D90" s="59">
        <v>128293.78000000001</v>
      </c>
      <c r="E90"/>
      <c r="F90" s="59"/>
      <c r="H90" s="56"/>
      <c r="I90" s="56" t="s">
        <v>1077</v>
      </c>
      <c r="J90" s="56" t="s">
        <v>1078</v>
      </c>
      <c r="K90" s="57">
        <v>94529.62999999999</v>
      </c>
      <c r="N90" s="56" t="s">
        <v>183</v>
      </c>
      <c r="O90" s="56" t="s">
        <v>184</v>
      </c>
      <c r="P90" s="57">
        <v>-45.959999999999937</v>
      </c>
      <c r="R90" s="44">
        <f t="shared" si="1"/>
        <v>-45.959999999999937</v>
      </c>
    </row>
    <row r="91" spans="1:18" x14ac:dyDescent="0.25">
      <c r="B91" t="s">
        <v>975</v>
      </c>
      <c r="C91" t="s">
        <v>976</v>
      </c>
      <c r="D91" s="59">
        <v>218464.46</v>
      </c>
      <c r="E91"/>
      <c r="F91" s="59"/>
      <c r="H91" s="56"/>
      <c r="I91" s="56" t="s">
        <v>1219</v>
      </c>
      <c r="J91" s="56" t="s">
        <v>1220</v>
      </c>
      <c r="K91" s="57">
        <v>91803.49</v>
      </c>
      <c r="N91" s="56" t="s">
        <v>185</v>
      </c>
      <c r="O91" s="56" t="s">
        <v>186</v>
      </c>
      <c r="P91" s="57">
        <v>-694.42000000000007</v>
      </c>
      <c r="R91" s="44">
        <f t="shared" si="1"/>
        <v>-694.42000000000007</v>
      </c>
    </row>
    <row r="92" spans="1:18" x14ac:dyDescent="0.25">
      <c r="B92" t="s">
        <v>1077</v>
      </c>
      <c r="C92" t="s">
        <v>1078</v>
      </c>
      <c r="D92" s="59">
        <v>94529.62999999999</v>
      </c>
      <c r="E92"/>
      <c r="F92" s="59"/>
      <c r="H92" s="56"/>
      <c r="I92" s="56" t="s">
        <v>1149</v>
      </c>
      <c r="J92" s="56" t="s">
        <v>1150</v>
      </c>
      <c r="K92" s="57">
        <v>22332.440000000002</v>
      </c>
      <c r="N92" s="56" t="s">
        <v>215</v>
      </c>
      <c r="O92" s="56" t="s">
        <v>216</v>
      </c>
      <c r="P92" s="57">
        <v>-413.54</v>
      </c>
      <c r="R92" s="44">
        <f t="shared" si="1"/>
        <v>-413.54</v>
      </c>
    </row>
    <row r="93" spans="1:18" x14ac:dyDescent="0.25">
      <c r="B93" t="s">
        <v>1219</v>
      </c>
      <c r="C93" t="s">
        <v>1220</v>
      </c>
      <c r="D93" s="59">
        <v>91803.49</v>
      </c>
      <c r="E93"/>
      <c r="F93" s="59"/>
      <c r="H93" s="11" t="s">
        <v>1526</v>
      </c>
      <c r="I93" s="11"/>
      <c r="J93" s="11"/>
      <c r="K93" s="45">
        <v>737309.14999999991</v>
      </c>
      <c r="M93" s="11" t="s">
        <v>293</v>
      </c>
      <c r="N93" s="11"/>
      <c r="O93" s="11"/>
      <c r="P93" s="45">
        <v>327636.84999999998</v>
      </c>
      <c r="Q93" s="26"/>
      <c r="R93" s="45">
        <f>SUM(R83:R92)</f>
        <v>327636.84999999998</v>
      </c>
    </row>
    <row r="94" spans="1:18" x14ac:dyDescent="0.25">
      <c r="B94" t="s">
        <v>1149</v>
      </c>
      <c r="C94" t="s">
        <v>1150</v>
      </c>
      <c r="D94" s="59">
        <v>22332.440000000002</v>
      </c>
      <c r="E94"/>
      <c r="F94" s="59"/>
      <c r="H94" s="56" t="s">
        <v>794</v>
      </c>
      <c r="I94" s="56" t="s">
        <v>981</v>
      </c>
      <c r="J94" s="56" t="s">
        <v>982</v>
      </c>
      <c r="K94" s="57">
        <v>319.51000000000022</v>
      </c>
      <c r="M94" s="7" t="s">
        <v>43</v>
      </c>
      <c r="N94" s="56" t="s">
        <v>97</v>
      </c>
      <c r="O94" s="56" t="s">
        <v>98</v>
      </c>
      <c r="P94" s="57">
        <v>1138.49</v>
      </c>
      <c r="R94" s="44">
        <f t="shared" si="1"/>
        <v>1138.49</v>
      </c>
    </row>
    <row r="95" spans="1:18" x14ac:dyDescent="0.25">
      <c r="A95" t="s">
        <v>1526</v>
      </c>
      <c r="C95"/>
      <c r="D95" s="59">
        <v>737309.14999999991</v>
      </c>
      <c r="E95"/>
      <c r="F95" s="59"/>
      <c r="H95" s="56"/>
      <c r="I95" s="56" t="s">
        <v>1083</v>
      </c>
      <c r="J95" s="56" t="s">
        <v>1084</v>
      </c>
      <c r="K95" s="57">
        <v>4609.87</v>
      </c>
      <c r="N95" s="56" t="s">
        <v>99</v>
      </c>
      <c r="O95" s="56" t="s">
        <v>100</v>
      </c>
      <c r="P95" s="57">
        <v>5112.1499999999996</v>
      </c>
      <c r="R95" s="44">
        <f t="shared" si="1"/>
        <v>5112.1499999999996</v>
      </c>
    </row>
    <row r="96" spans="1:18" x14ac:dyDescent="0.25">
      <c r="A96" t="s">
        <v>794</v>
      </c>
      <c r="B96" t="s">
        <v>981</v>
      </c>
      <c r="C96" t="s">
        <v>982</v>
      </c>
      <c r="D96" s="59">
        <v>319.51000000000022</v>
      </c>
      <c r="E96"/>
      <c r="F96" s="59"/>
      <c r="H96" s="56"/>
      <c r="I96" s="56" t="s">
        <v>792</v>
      </c>
      <c r="J96" s="56" t="s">
        <v>793</v>
      </c>
      <c r="K96" s="57">
        <v>26903.46</v>
      </c>
      <c r="N96" s="56" t="s">
        <v>101</v>
      </c>
      <c r="O96" s="56" t="s">
        <v>102</v>
      </c>
      <c r="P96" s="57">
        <v>65386.119999999995</v>
      </c>
      <c r="R96" s="44">
        <f t="shared" si="1"/>
        <v>65386.119999999995</v>
      </c>
    </row>
    <row r="97" spans="1:18" x14ac:dyDescent="0.25">
      <c r="B97" t="s">
        <v>1083</v>
      </c>
      <c r="C97" t="s">
        <v>1084</v>
      </c>
      <c r="D97" s="59">
        <v>4609.87</v>
      </c>
      <c r="E97"/>
      <c r="F97" s="59"/>
      <c r="H97" s="56"/>
      <c r="I97" s="56" t="s">
        <v>877</v>
      </c>
      <c r="J97" s="56" t="s">
        <v>878</v>
      </c>
      <c r="K97" s="57">
        <v>47062.500000000007</v>
      </c>
      <c r="N97" s="56" t="s">
        <v>117</v>
      </c>
      <c r="O97" s="56" t="s">
        <v>118</v>
      </c>
      <c r="P97" s="57">
        <v>20.169999999999998</v>
      </c>
      <c r="R97" s="44">
        <f t="shared" si="1"/>
        <v>20.169999999999998</v>
      </c>
    </row>
    <row r="98" spans="1:18" x14ac:dyDescent="0.25">
      <c r="B98" t="s">
        <v>792</v>
      </c>
      <c r="C98" t="s">
        <v>793</v>
      </c>
      <c r="D98" s="59">
        <v>26903.46</v>
      </c>
      <c r="E98"/>
      <c r="F98" s="59"/>
      <c r="H98" s="56"/>
      <c r="I98" s="56" t="s">
        <v>977</v>
      </c>
      <c r="J98" s="56" t="s">
        <v>978</v>
      </c>
      <c r="K98" s="57">
        <v>46577.46</v>
      </c>
      <c r="N98" s="56" t="s">
        <v>121</v>
      </c>
      <c r="O98" s="56" t="s">
        <v>122</v>
      </c>
      <c r="P98" s="57">
        <v>13529.18</v>
      </c>
      <c r="R98" s="44">
        <f t="shared" si="1"/>
        <v>13529.18</v>
      </c>
    </row>
    <row r="99" spans="1:18" x14ac:dyDescent="0.25">
      <c r="B99" t="s">
        <v>877</v>
      </c>
      <c r="C99" t="s">
        <v>878</v>
      </c>
      <c r="D99" s="59">
        <v>47062.500000000007</v>
      </c>
      <c r="E99"/>
      <c r="F99" s="59"/>
      <c r="H99" s="56"/>
      <c r="I99" s="56" t="s">
        <v>1151</v>
      </c>
      <c r="J99" s="56" t="s">
        <v>1152</v>
      </c>
      <c r="K99" s="57">
        <v>3345.9399999999996</v>
      </c>
      <c r="N99" s="56" t="s">
        <v>163</v>
      </c>
      <c r="O99" s="56" t="s">
        <v>164</v>
      </c>
      <c r="P99" s="57">
        <v>911662.46</v>
      </c>
      <c r="R99" s="44">
        <f t="shared" si="1"/>
        <v>911662.46</v>
      </c>
    </row>
    <row r="100" spans="1:18" x14ac:dyDescent="0.25">
      <c r="B100" t="s">
        <v>977</v>
      </c>
      <c r="C100" t="s">
        <v>978</v>
      </c>
      <c r="D100" s="59">
        <v>46577.46</v>
      </c>
      <c r="E100"/>
      <c r="F100" s="59"/>
      <c r="H100" s="56"/>
      <c r="I100" s="56" t="s">
        <v>1221</v>
      </c>
      <c r="J100" s="56" t="s">
        <v>1222</v>
      </c>
      <c r="K100" s="57">
        <v>19370.21</v>
      </c>
      <c r="N100" s="56" t="s">
        <v>223</v>
      </c>
      <c r="O100" s="56" t="s">
        <v>224</v>
      </c>
      <c r="P100" s="57">
        <v>883.05</v>
      </c>
      <c r="R100" s="44">
        <f t="shared" si="1"/>
        <v>883.05</v>
      </c>
    </row>
    <row r="101" spans="1:18" x14ac:dyDescent="0.25">
      <c r="B101" t="s">
        <v>1151</v>
      </c>
      <c r="C101" t="s">
        <v>1152</v>
      </c>
      <c r="D101" s="59">
        <v>3345.9399999999996</v>
      </c>
      <c r="E101"/>
      <c r="F101" s="59"/>
      <c r="H101" s="56"/>
      <c r="I101" s="56" t="s">
        <v>798</v>
      </c>
      <c r="J101" s="56" t="s">
        <v>799</v>
      </c>
      <c r="K101" s="57">
        <v>2195.62</v>
      </c>
      <c r="M101" s="11" t="s">
        <v>294</v>
      </c>
      <c r="N101" s="11"/>
      <c r="O101" s="11"/>
      <c r="P101" s="45">
        <v>997731.62</v>
      </c>
      <c r="Q101" s="26"/>
      <c r="R101" s="45">
        <f>SUM(R94:R100)</f>
        <v>997731.62</v>
      </c>
    </row>
    <row r="102" spans="1:18" x14ac:dyDescent="0.25">
      <c r="B102" t="s">
        <v>1221</v>
      </c>
      <c r="C102" t="s">
        <v>1222</v>
      </c>
      <c r="D102" s="59">
        <v>19370.21</v>
      </c>
      <c r="E102"/>
      <c r="F102" s="59"/>
      <c r="H102" s="56"/>
      <c r="I102" s="56" t="s">
        <v>1079</v>
      </c>
      <c r="J102" s="56" t="s">
        <v>1080</v>
      </c>
      <c r="K102" s="57">
        <v>15265.460000000001</v>
      </c>
      <c r="M102" s="7" t="s">
        <v>44</v>
      </c>
      <c r="N102" s="56" t="s">
        <v>81</v>
      </c>
      <c r="O102" s="56" t="s">
        <v>82</v>
      </c>
      <c r="P102" s="57">
        <v>54962.239999999998</v>
      </c>
      <c r="R102" s="44">
        <f t="shared" si="1"/>
        <v>54962.239999999998</v>
      </c>
    </row>
    <row r="103" spans="1:18" x14ac:dyDescent="0.25">
      <c r="B103" t="s">
        <v>798</v>
      </c>
      <c r="C103" t="s">
        <v>799</v>
      </c>
      <c r="D103" s="59">
        <v>2195.62</v>
      </c>
      <c r="E103"/>
      <c r="F103" s="59"/>
      <c r="H103" s="11" t="s">
        <v>1527</v>
      </c>
      <c r="I103" s="11"/>
      <c r="J103" s="11"/>
      <c r="K103" s="45">
        <v>165650.03</v>
      </c>
      <c r="N103" s="56" t="s">
        <v>97</v>
      </c>
      <c r="O103" s="56" t="s">
        <v>98</v>
      </c>
      <c r="P103" s="57">
        <v>140.36000000000001</v>
      </c>
      <c r="R103" s="44">
        <f t="shared" si="1"/>
        <v>140.36000000000001</v>
      </c>
    </row>
    <row r="104" spans="1:18" x14ac:dyDescent="0.25">
      <c r="B104" t="s">
        <v>1079</v>
      </c>
      <c r="C104" t="s">
        <v>1080</v>
      </c>
      <c r="D104" s="59">
        <v>15265.460000000001</v>
      </c>
      <c r="E104"/>
      <c r="F104" s="59"/>
      <c r="H104" s="56" t="s">
        <v>797</v>
      </c>
      <c r="I104" s="56" t="s">
        <v>795</v>
      </c>
      <c r="J104" s="56" t="s">
        <v>796</v>
      </c>
      <c r="K104" s="57">
        <v>15557.64</v>
      </c>
      <c r="N104" s="56" t="s">
        <v>99</v>
      </c>
      <c r="O104" s="56" t="s">
        <v>100</v>
      </c>
      <c r="P104" s="57">
        <v>536.19000000000005</v>
      </c>
      <c r="R104" s="44">
        <f t="shared" si="1"/>
        <v>536.19000000000005</v>
      </c>
    </row>
    <row r="105" spans="1:18" x14ac:dyDescent="0.25">
      <c r="A105" t="s">
        <v>1527</v>
      </c>
      <c r="C105"/>
      <c r="D105" s="59">
        <v>165650.03</v>
      </c>
      <c r="E105"/>
      <c r="F105" s="59"/>
      <c r="H105" s="56"/>
      <c r="I105" s="56" t="s">
        <v>879</v>
      </c>
      <c r="J105" s="56" t="s">
        <v>880</v>
      </c>
      <c r="K105" s="57">
        <v>37894.070000000007</v>
      </c>
      <c r="N105" s="56" t="s">
        <v>101</v>
      </c>
      <c r="O105" s="56" t="s">
        <v>102</v>
      </c>
      <c r="P105" s="57">
        <v>76538.759999999995</v>
      </c>
      <c r="R105" s="44">
        <f t="shared" si="1"/>
        <v>76538.759999999995</v>
      </c>
    </row>
    <row r="106" spans="1:18" x14ac:dyDescent="0.25">
      <c r="A106" t="s">
        <v>797</v>
      </c>
      <c r="B106" t="s">
        <v>795</v>
      </c>
      <c r="C106" t="s">
        <v>796</v>
      </c>
      <c r="D106" s="59">
        <v>15557.64</v>
      </c>
      <c r="E106"/>
      <c r="F106" s="59"/>
      <c r="H106" s="56"/>
      <c r="I106" s="56" t="s">
        <v>979</v>
      </c>
      <c r="J106" s="56" t="s">
        <v>980</v>
      </c>
      <c r="K106" s="57">
        <v>69697.61</v>
      </c>
      <c r="N106" s="56" t="s">
        <v>117</v>
      </c>
      <c r="O106" s="56" t="s">
        <v>118</v>
      </c>
      <c r="P106" s="57">
        <v>15.07</v>
      </c>
      <c r="R106" s="44">
        <f t="shared" si="1"/>
        <v>15.07</v>
      </c>
    </row>
    <row r="107" spans="1:18" x14ac:dyDescent="0.25">
      <c r="B107" t="s">
        <v>879</v>
      </c>
      <c r="C107" t="s">
        <v>880</v>
      </c>
      <c r="D107" s="59">
        <v>37894.070000000007</v>
      </c>
      <c r="E107"/>
      <c r="F107" s="59"/>
      <c r="H107" s="56"/>
      <c r="I107" s="56" t="s">
        <v>1081</v>
      </c>
      <c r="J107" s="56" t="s">
        <v>1082</v>
      </c>
      <c r="K107" s="57">
        <v>47668.490000000005</v>
      </c>
      <c r="N107" s="56" t="s">
        <v>121</v>
      </c>
      <c r="O107" s="56" t="s">
        <v>122</v>
      </c>
      <c r="P107" s="57">
        <v>2967.17</v>
      </c>
      <c r="R107" s="44">
        <f t="shared" si="1"/>
        <v>2967.17</v>
      </c>
    </row>
    <row r="108" spans="1:18" x14ac:dyDescent="0.25">
      <c r="B108" t="s">
        <v>979</v>
      </c>
      <c r="C108" t="s">
        <v>980</v>
      </c>
      <c r="D108" s="59">
        <v>69697.61</v>
      </c>
      <c r="F108" s="59"/>
      <c r="H108" s="56"/>
      <c r="I108" s="56" t="s">
        <v>1223</v>
      </c>
      <c r="J108" s="56" t="s">
        <v>1224</v>
      </c>
      <c r="K108" s="57">
        <v>25094.309999999998</v>
      </c>
      <c r="N108" s="56" t="s">
        <v>149</v>
      </c>
      <c r="O108" s="56" t="s">
        <v>150</v>
      </c>
      <c r="P108" s="57">
        <v>8353.9499999999989</v>
      </c>
      <c r="R108" s="44">
        <f t="shared" si="1"/>
        <v>8353.9499999999989</v>
      </c>
    </row>
    <row r="109" spans="1:18" x14ac:dyDescent="0.25">
      <c r="B109" t="s">
        <v>1081</v>
      </c>
      <c r="C109" t="s">
        <v>1082</v>
      </c>
      <c r="D109" s="59">
        <v>47668.490000000005</v>
      </c>
      <c r="H109" s="56"/>
      <c r="I109" s="56" t="s">
        <v>1153</v>
      </c>
      <c r="J109" s="56" t="s">
        <v>1154</v>
      </c>
      <c r="K109" s="57">
        <v>2263.0999999999995</v>
      </c>
    </row>
    <row r="110" spans="1:18" x14ac:dyDescent="0.25">
      <c r="B110" t="s">
        <v>1223</v>
      </c>
      <c r="C110" t="s">
        <v>1224</v>
      </c>
      <c r="D110" s="59">
        <v>25094.309999999998</v>
      </c>
      <c r="E110"/>
      <c r="F110" s="59"/>
      <c r="H110" s="11" t="s">
        <v>1528</v>
      </c>
      <c r="I110" s="11"/>
      <c r="J110" s="11"/>
      <c r="K110" s="45">
        <v>198175.22</v>
      </c>
      <c r="N110" s="56" t="s">
        <v>195</v>
      </c>
      <c r="O110" s="56" t="s">
        <v>196</v>
      </c>
      <c r="P110" s="57">
        <v>-10.42</v>
      </c>
      <c r="R110" s="44">
        <f t="shared" si="1"/>
        <v>-10.42</v>
      </c>
    </row>
    <row r="111" spans="1:18" x14ac:dyDescent="0.25">
      <c r="B111" t="s">
        <v>1153</v>
      </c>
      <c r="C111" t="s">
        <v>1154</v>
      </c>
      <c r="D111" s="59">
        <v>2263.0999999999995</v>
      </c>
      <c r="E111"/>
      <c r="F111" s="59"/>
      <c r="H111" s="56" t="s">
        <v>800</v>
      </c>
      <c r="I111" s="56" t="s">
        <v>943</v>
      </c>
      <c r="J111" s="56" t="s">
        <v>944</v>
      </c>
      <c r="K111" s="57">
        <v>5502.5400000000009</v>
      </c>
      <c r="N111" s="56" t="s">
        <v>223</v>
      </c>
      <c r="O111" s="56" t="s">
        <v>224</v>
      </c>
      <c r="P111" s="57">
        <v>6712.76</v>
      </c>
      <c r="R111" s="44">
        <f t="shared" si="1"/>
        <v>6712.76</v>
      </c>
    </row>
    <row r="112" spans="1:18" x14ac:dyDescent="0.25">
      <c r="A112" t="s">
        <v>1528</v>
      </c>
      <c r="C112"/>
      <c r="D112" s="59">
        <v>198175.22</v>
      </c>
      <c r="E112"/>
      <c r="F112" s="59"/>
      <c r="H112" s="56"/>
      <c r="I112" s="56" t="s">
        <v>776</v>
      </c>
      <c r="J112" s="56" t="s">
        <v>777</v>
      </c>
      <c r="K112" s="57">
        <v>1851.0299999999993</v>
      </c>
      <c r="M112" s="11" t="s">
        <v>295</v>
      </c>
      <c r="N112" s="11"/>
      <c r="O112" s="11"/>
      <c r="P112" s="45">
        <v>423624.49000000005</v>
      </c>
      <c r="Q112" s="26"/>
      <c r="R112" s="45">
        <f>SUM(R102:R111)</f>
        <v>150216.08000000002</v>
      </c>
    </row>
    <row r="113" spans="1:19" x14ac:dyDescent="0.25">
      <c r="A113" t="s">
        <v>800</v>
      </c>
      <c r="B113" t="s">
        <v>943</v>
      </c>
      <c r="C113" t="s">
        <v>944</v>
      </c>
      <c r="D113" s="59">
        <v>5502.5400000000009</v>
      </c>
      <c r="E113"/>
      <c r="F113" s="59"/>
      <c r="H113" s="56"/>
      <c r="I113" s="56" t="s">
        <v>981</v>
      </c>
      <c r="J113" s="56" t="s">
        <v>982</v>
      </c>
      <c r="K113" s="57">
        <v>53969.69</v>
      </c>
      <c r="M113" s="7" t="s">
        <v>45</v>
      </c>
      <c r="N113" s="56" t="s">
        <v>99</v>
      </c>
      <c r="O113" s="56" t="s">
        <v>100</v>
      </c>
      <c r="P113" s="57">
        <v>228266.2</v>
      </c>
      <c r="R113" s="44">
        <f t="shared" si="1"/>
        <v>228266.2</v>
      </c>
    </row>
    <row r="114" spans="1:19" x14ac:dyDescent="0.25">
      <c r="B114" t="s">
        <v>776</v>
      </c>
      <c r="C114" t="s">
        <v>777</v>
      </c>
      <c r="D114" s="59">
        <v>1851.0299999999993</v>
      </c>
      <c r="E114"/>
      <c r="F114" s="59"/>
      <c r="H114" s="56"/>
      <c r="I114" s="56" t="s">
        <v>1083</v>
      </c>
      <c r="J114" s="56" t="s">
        <v>1084</v>
      </c>
      <c r="K114" s="57">
        <v>-1584.4900000000007</v>
      </c>
      <c r="N114" s="56" t="s">
        <v>163</v>
      </c>
      <c r="O114" s="56" t="s">
        <v>164</v>
      </c>
      <c r="P114" s="57">
        <v>273408.41000000003</v>
      </c>
      <c r="R114" s="44">
        <f>P114-Q114</f>
        <v>273408.41000000003</v>
      </c>
    </row>
    <row r="115" spans="1:19" x14ac:dyDescent="0.25">
      <c r="B115" t="s">
        <v>981</v>
      </c>
      <c r="C115" t="s">
        <v>982</v>
      </c>
      <c r="D115" s="59">
        <v>53969.69</v>
      </c>
      <c r="E115"/>
      <c r="F115"/>
      <c r="H115" s="56"/>
      <c r="I115" s="56" t="s">
        <v>798</v>
      </c>
      <c r="J115" s="56" t="s">
        <v>799</v>
      </c>
      <c r="K115" s="57">
        <v>3708.86</v>
      </c>
      <c r="N115" s="56" t="s">
        <v>163</v>
      </c>
      <c r="O115" s="56" t="s">
        <v>164</v>
      </c>
      <c r="P115" s="57">
        <v>759041.35000000009</v>
      </c>
      <c r="R115" s="44">
        <f t="shared" si="1"/>
        <v>759041.35000000009</v>
      </c>
    </row>
    <row r="116" spans="1:19" x14ac:dyDescent="0.25">
      <c r="B116" t="s">
        <v>1083</v>
      </c>
      <c r="C116" t="s">
        <v>1084</v>
      </c>
      <c r="D116" s="59">
        <v>-1584.4900000000007</v>
      </c>
      <c r="E116"/>
      <c r="F116"/>
      <c r="H116" s="56"/>
      <c r="I116" s="56" t="s">
        <v>881</v>
      </c>
      <c r="J116" s="56" t="s">
        <v>882</v>
      </c>
      <c r="K116" s="57">
        <v>894.7</v>
      </c>
      <c r="N116" s="56" t="s">
        <v>195</v>
      </c>
      <c r="O116" s="56" t="s">
        <v>196</v>
      </c>
      <c r="P116" s="57">
        <v>-25.16</v>
      </c>
      <c r="R116" s="44">
        <f t="shared" si="1"/>
        <v>-25.16</v>
      </c>
    </row>
    <row r="117" spans="1:19" x14ac:dyDescent="0.25">
      <c r="B117" t="s">
        <v>798</v>
      </c>
      <c r="C117" t="s">
        <v>799</v>
      </c>
      <c r="D117" s="59">
        <v>3708.86</v>
      </c>
      <c r="E117"/>
      <c r="F117"/>
      <c r="H117" s="56"/>
      <c r="I117" s="56" t="s">
        <v>1155</v>
      </c>
      <c r="J117" s="56" t="s">
        <v>1156</v>
      </c>
      <c r="K117" s="57">
        <v>6140.6</v>
      </c>
      <c r="N117" s="56" t="s">
        <v>223</v>
      </c>
      <c r="O117" s="56" t="s">
        <v>224</v>
      </c>
      <c r="P117" s="57">
        <v>13331.86</v>
      </c>
      <c r="R117" s="44">
        <f t="shared" si="1"/>
        <v>13331.86</v>
      </c>
      <c r="S117" s="9"/>
    </row>
    <row r="118" spans="1:19" x14ac:dyDescent="0.25">
      <c r="B118" t="s">
        <v>881</v>
      </c>
      <c r="C118" t="s">
        <v>882</v>
      </c>
      <c r="D118" s="59">
        <v>894.7</v>
      </c>
      <c r="E118"/>
      <c r="F118"/>
      <c r="H118" s="56"/>
      <c r="I118" s="56" t="s">
        <v>1225</v>
      </c>
      <c r="J118" s="56" t="s">
        <v>1226</v>
      </c>
      <c r="K118" s="57">
        <v>4072.59</v>
      </c>
      <c r="M118" s="11" t="s">
        <v>296</v>
      </c>
      <c r="N118" s="11"/>
      <c r="O118" s="11"/>
      <c r="P118" s="45">
        <v>1000613.4500000001</v>
      </c>
      <c r="Q118" s="26"/>
      <c r="R118" s="45">
        <f>SUM(R113:R117)</f>
        <v>1274022.6600000004</v>
      </c>
    </row>
    <row r="119" spans="1:19" x14ac:dyDescent="0.25">
      <c r="B119" t="s">
        <v>1155</v>
      </c>
      <c r="C119" t="s">
        <v>1156</v>
      </c>
      <c r="D119" s="59">
        <v>6140.6</v>
      </c>
      <c r="E119"/>
      <c r="F119"/>
      <c r="H119" s="11" t="s">
        <v>1529</v>
      </c>
      <c r="I119" s="11"/>
      <c r="J119" s="11"/>
      <c r="K119" s="45">
        <v>74555.520000000004</v>
      </c>
      <c r="M119" s="7" t="s">
        <v>46</v>
      </c>
      <c r="N119" s="56" t="s">
        <v>99</v>
      </c>
      <c r="O119" s="56" t="s">
        <v>100</v>
      </c>
      <c r="P119" s="57">
        <v>32058.65</v>
      </c>
      <c r="R119" s="44">
        <f t="shared" si="1"/>
        <v>32058.65</v>
      </c>
    </row>
    <row r="120" spans="1:19" x14ac:dyDescent="0.25">
      <c r="B120" t="s">
        <v>1225</v>
      </c>
      <c r="C120" t="s">
        <v>1226</v>
      </c>
      <c r="D120" s="59">
        <v>4072.59</v>
      </c>
      <c r="F120"/>
      <c r="H120" s="56" t="s">
        <v>885</v>
      </c>
      <c r="I120" s="56" t="s">
        <v>883</v>
      </c>
      <c r="J120" s="56" t="s">
        <v>884</v>
      </c>
      <c r="K120" s="57">
        <v>-369.6</v>
      </c>
      <c r="N120" s="56" t="s">
        <v>163</v>
      </c>
      <c r="O120" s="56" t="s">
        <v>164</v>
      </c>
      <c r="P120" s="57">
        <v>270021.87</v>
      </c>
      <c r="R120" s="44">
        <f t="shared" si="1"/>
        <v>270021.87</v>
      </c>
    </row>
    <row r="121" spans="1:19" x14ac:dyDescent="0.25">
      <c r="A121" t="s">
        <v>1529</v>
      </c>
      <c r="C121"/>
      <c r="D121" s="59">
        <v>74555.520000000004</v>
      </c>
      <c r="E121"/>
      <c r="F121"/>
      <c r="H121" s="11" t="s">
        <v>1530</v>
      </c>
      <c r="I121" s="11"/>
      <c r="J121" s="11"/>
      <c r="K121" s="45">
        <v>-369.6</v>
      </c>
      <c r="N121" s="56" t="s">
        <v>165</v>
      </c>
      <c r="O121" s="56" t="s">
        <v>166</v>
      </c>
      <c r="P121" s="57">
        <v>-0.85</v>
      </c>
      <c r="R121" s="44">
        <f t="shared" si="1"/>
        <v>-0.85</v>
      </c>
      <c r="S121" s="56"/>
    </row>
    <row r="122" spans="1:19" x14ac:dyDescent="0.25">
      <c r="A122" t="s">
        <v>885</v>
      </c>
      <c r="B122" t="s">
        <v>883</v>
      </c>
      <c r="C122" t="s">
        <v>884</v>
      </c>
      <c r="D122" s="59">
        <v>-369.6</v>
      </c>
      <c r="E122"/>
      <c r="F122"/>
      <c r="H122" s="7" t="s">
        <v>690</v>
      </c>
      <c r="I122" s="56" t="s">
        <v>1023</v>
      </c>
      <c r="J122" s="56" t="s">
        <v>1024</v>
      </c>
      <c r="K122" s="57">
        <v>173150.1500000041</v>
      </c>
      <c r="N122" s="56" t="s">
        <v>195</v>
      </c>
      <c r="O122" s="56" t="s">
        <v>196</v>
      </c>
      <c r="P122" s="57">
        <v>-101.42</v>
      </c>
      <c r="R122" s="44">
        <f t="shared" si="1"/>
        <v>-101.42</v>
      </c>
    </row>
    <row r="123" spans="1:19" x14ac:dyDescent="0.25">
      <c r="A123" t="s">
        <v>1530</v>
      </c>
      <c r="C123"/>
      <c r="D123" s="59">
        <v>-369.6</v>
      </c>
      <c r="E123"/>
      <c r="F123"/>
      <c r="H123" s="56"/>
      <c r="I123" s="56" t="s">
        <v>1019</v>
      </c>
      <c r="J123" s="56" t="s">
        <v>1020</v>
      </c>
      <c r="K123" s="57">
        <v>547529.02000000014</v>
      </c>
      <c r="N123" s="56" t="s">
        <v>223</v>
      </c>
      <c r="O123" s="56" t="s">
        <v>224</v>
      </c>
      <c r="P123" s="57">
        <v>113478.13</v>
      </c>
      <c r="R123" s="44">
        <f t="shared" si="1"/>
        <v>113478.13</v>
      </c>
    </row>
    <row r="124" spans="1:19" x14ac:dyDescent="0.25">
      <c r="A124" t="s">
        <v>690</v>
      </c>
      <c r="B124" t="s">
        <v>1023</v>
      </c>
      <c r="C124" t="s">
        <v>1024</v>
      </c>
      <c r="D124" s="59">
        <v>173150.1500000041</v>
      </c>
      <c r="E124" s="58" t="s">
        <v>2041</v>
      </c>
      <c r="F124"/>
      <c r="I124" s="56" t="s">
        <v>1233</v>
      </c>
      <c r="J124" s="56" t="s">
        <v>1234</v>
      </c>
      <c r="K124" s="57">
        <v>22720.21</v>
      </c>
      <c r="N124" s="56" t="s">
        <v>235</v>
      </c>
      <c r="O124" s="56" t="s">
        <v>236</v>
      </c>
      <c r="P124" s="57">
        <v>540.57000000000005</v>
      </c>
      <c r="R124" s="44">
        <f t="shared" si="1"/>
        <v>540.57000000000005</v>
      </c>
    </row>
    <row r="125" spans="1:19" x14ac:dyDescent="0.25">
      <c r="B125" t="s">
        <v>1019</v>
      </c>
      <c r="C125" t="s">
        <v>1020</v>
      </c>
      <c r="D125" s="59">
        <v>547529.02000000014</v>
      </c>
      <c r="E125"/>
      <c r="F125"/>
      <c r="H125" s="56"/>
      <c r="I125" s="56" t="s">
        <v>691</v>
      </c>
      <c r="J125" s="56" t="s">
        <v>692</v>
      </c>
      <c r="K125" s="57">
        <v>18923.310000000001</v>
      </c>
      <c r="M125" s="11" t="s">
        <v>297</v>
      </c>
      <c r="N125" s="11"/>
      <c r="O125" s="11"/>
      <c r="P125" s="45">
        <v>415996.85000000003</v>
      </c>
      <c r="Q125" s="26"/>
      <c r="R125" s="45">
        <f>SUM(R119:R124)</f>
        <v>415996.95000000007</v>
      </c>
    </row>
    <row r="126" spans="1:19" x14ac:dyDescent="0.25">
      <c r="B126" t="s">
        <v>1233</v>
      </c>
      <c r="C126" t="s">
        <v>1234</v>
      </c>
      <c r="D126" s="59">
        <v>22720.21</v>
      </c>
      <c r="E126"/>
      <c r="F126"/>
      <c r="H126" s="56"/>
      <c r="I126" s="56" t="s">
        <v>1095</v>
      </c>
      <c r="J126" s="56" t="s">
        <v>1096</v>
      </c>
      <c r="K126" s="57">
        <v>9220.91</v>
      </c>
      <c r="M126" s="7" t="s">
        <v>47</v>
      </c>
      <c r="N126" s="56" t="s">
        <v>99</v>
      </c>
      <c r="O126" s="56" t="s">
        <v>100</v>
      </c>
      <c r="P126" s="57">
        <v>10519.6</v>
      </c>
      <c r="R126" s="44">
        <f t="shared" si="1"/>
        <v>10519.6</v>
      </c>
    </row>
    <row r="127" spans="1:19" x14ac:dyDescent="0.25">
      <c r="B127" t="s">
        <v>691</v>
      </c>
      <c r="C127" t="s">
        <v>692</v>
      </c>
      <c r="D127" s="59">
        <v>18923.310000000001</v>
      </c>
      <c r="E127"/>
      <c r="F127"/>
      <c r="H127" s="56"/>
      <c r="I127" s="56" t="s">
        <v>811</v>
      </c>
      <c r="J127" s="56" t="s">
        <v>812</v>
      </c>
      <c r="K127" s="57">
        <v>20516</v>
      </c>
      <c r="N127" s="56" t="s">
        <v>101</v>
      </c>
      <c r="O127" s="56" t="s">
        <v>102</v>
      </c>
      <c r="P127" s="57">
        <v>9999.27</v>
      </c>
      <c r="R127" s="44">
        <f t="shared" si="1"/>
        <v>9999.27</v>
      </c>
    </row>
    <row r="128" spans="1:19" x14ac:dyDescent="0.25">
      <c r="B128" t="s">
        <v>1095</v>
      </c>
      <c r="C128" t="s">
        <v>1096</v>
      </c>
      <c r="D128" s="59">
        <v>9220.91</v>
      </c>
      <c r="E128"/>
      <c r="F128"/>
      <c r="H128" s="11" t="s">
        <v>1531</v>
      </c>
      <c r="I128" s="11"/>
      <c r="J128" s="11"/>
      <c r="K128" s="45">
        <v>792059.60000000428</v>
      </c>
      <c r="N128" s="56" t="s">
        <v>223</v>
      </c>
      <c r="O128" s="56" t="s">
        <v>224</v>
      </c>
      <c r="P128" s="57">
        <v>2541.25</v>
      </c>
      <c r="R128" s="44">
        <f t="shared" si="1"/>
        <v>2541.25</v>
      </c>
    </row>
    <row r="129" spans="1:18" x14ac:dyDescent="0.25">
      <c r="B129" t="s">
        <v>811</v>
      </c>
      <c r="C129" t="s">
        <v>812</v>
      </c>
      <c r="D129" s="59">
        <v>20516</v>
      </c>
      <c r="E129"/>
      <c r="F129"/>
      <c r="H129" s="56" t="s">
        <v>695</v>
      </c>
      <c r="I129" s="56" t="s">
        <v>1023</v>
      </c>
      <c r="J129" s="56" t="s">
        <v>1024</v>
      </c>
      <c r="K129" s="57">
        <v>8715.1199999999662</v>
      </c>
      <c r="M129" s="11" t="s">
        <v>298</v>
      </c>
      <c r="N129" s="11"/>
      <c r="O129" s="11"/>
      <c r="P129" s="45">
        <v>23060.120000000003</v>
      </c>
      <c r="Q129" s="26"/>
      <c r="R129" s="45">
        <f>SUM(R126:R128)</f>
        <v>23060.120000000003</v>
      </c>
    </row>
    <row r="130" spans="1:18" x14ac:dyDescent="0.25">
      <c r="A130" t="s">
        <v>1531</v>
      </c>
      <c r="C130"/>
      <c r="D130" s="59">
        <v>792059.60000000428</v>
      </c>
      <c r="E130"/>
      <c r="F130"/>
      <c r="I130" s="56" t="s">
        <v>698</v>
      </c>
      <c r="J130" s="56" t="s">
        <v>699</v>
      </c>
      <c r="K130" s="57">
        <v>693023.64</v>
      </c>
      <c r="M130" s="7" t="s">
        <v>49</v>
      </c>
      <c r="N130" s="56" t="s">
        <v>237</v>
      </c>
      <c r="O130" s="56" t="s">
        <v>238</v>
      </c>
      <c r="P130" s="57">
        <v>12541.930000000002</v>
      </c>
      <c r="R130" s="44">
        <f t="shared" si="1"/>
        <v>12541.930000000002</v>
      </c>
    </row>
    <row r="131" spans="1:18" x14ac:dyDescent="0.25">
      <c r="A131" t="s">
        <v>695</v>
      </c>
      <c r="B131" t="s">
        <v>1023</v>
      </c>
      <c r="C131" t="s">
        <v>1024</v>
      </c>
      <c r="D131" s="59">
        <v>8715.1199999999662</v>
      </c>
      <c r="E131"/>
      <c r="F131"/>
      <c r="H131" s="56"/>
      <c r="I131" s="56" t="s">
        <v>1099</v>
      </c>
      <c r="J131" s="56" t="s">
        <v>1100</v>
      </c>
      <c r="K131" s="57">
        <v>4650.43</v>
      </c>
      <c r="N131" s="56" t="s">
        <v>239</v>
      </c>
      <c r="O131" s="56" t="s">
        <v>240</v>
      </c>
      <c r="P131" s="57">
        <v>14482.230000000001</v>
      </c>
      <c r="R131" s="44">
        <f t="shared" si="1"/>
        <v>14482.230000000001</v>
      </c>
    </row>
    <row r="132" spans="1:18" x14ac:dyDescent="0.25">
      <c r="B132" t="s">
        <v>698</v>
      </c>
      <c r="C132" t="s">
        <v>699</v>
      </c>
      <c r="D132" s="59">
        <v>693023.64</v>
      </c>
      <c r="E132"/>
      <c r="F132"/>
      <c r="H132" s="56"/>
      <c r="I132" s="56" t="s">
        <v>693</v>
      </c>
      <c r="J132" s="56" t="s">
        <v>694</v>
      </c>
      <c r="K132" s="57">
        <v>7420.3600000000006</v>
      </c>
      <c r="M132" s="11" t="s">
        <v>299</v>
      </c>
      <c r="N132" s="11"/>
      <c r="O132" s="11"/>
      <c r="P132" s="45">
        <v>27024.160000000003</v>
      </c>
      <c r="Q132" s="26"/>
      <c r="R132" s="45">
        <f>SUM(R130:R131)</f>
        <v>27024.160000000003</v>
      </c>
    </row>
    <row r="133" spans="1:18" x14ac:dyDescent="0.25">
      <c r="B133" t="s">
        <v>1099</v>
      </c>
      <c r="C133" t="s">
        <v>1100</v>
      </c>
      <c r="D133" s="59">
        <v>4650.43</v>
      </c>
      <c r="E133"/>
      <c r="F133"/>
      <c r="H133" s="56"/>
      <c r="I133" s="56" t="s">
        <v>813</v>
      </c>
      <c r="J133" s="56" t="s">
        <v>814</v>
      </c>
      <c r="K133" s="57">
        <v>4506.29</v>
      </c>
      <c r="M133" s="7" t="s">
        <v>50</v>
      </c>
      <c r="N133" s="56" t="s">
        <v>93</v>
      </c>
      <c r="O133" s="56" t="s">
        <v>94</v>
      </c>
      <c r="P133" s="57">
        <v>40816.300000000003</v>
      </c>
      <c r="R133" s="44">
        <f t="shared" si="1"/>
        <v>40816.300000000003</v>
      </c>
    </row>
    <row r="134" spans="1:18" x14ac:dyDescent="0.25">
      <c r="B134" t="s">
        <v>693</v>
      </c>
      <c r="C134" t="s">
        <v>694</v>
      </c>
      <c r="D134" s="59">
        <v>7420.3600000000006</v>
      </c>
      <c r="E134"/>
      <c r="F134"/>
      <c r="H134" s="56"/>
      <c r="I134" s="56" t="s">
        <v>712</v>
      </c>
      <c r="J134" s="56" t="s">
        <v>713</v>
      </c>
      <c r="K134" s="57">
        <v>21171.059999999998</v>
      </c>
      <c r="M134" s="11" t="s">
        <v>300</v>
      </c>
      <c r="N134" s="11"/>
      <c r="O134" s="11"/>
      <c r="P134" s="45">
        <v>40816.300000000003</v>
      </c>
      <c r="Q134" s="26"/>
      <c r="R134" s="45">
        <f>R133</f>
        <v>40816.300000000003</v>
      </c>
    </row>
    <row r="135" spans="1:18" x14ac:dyDescent="0.25">
      <c r="B135" t="s">
        <v>813</v>
      </c>
      <c r="C135" t="s">
        <v>814</v>
      </c>
      <c r="D135" s="59">
        <v>4506.29</v>
      </c>
      <c r="E135"/>
      <c r="F135"/>
      <c r="H135" s="56"/>
      <c r="I135" s="56" t="s">
        <v>1025</v>
      </c>
      <c r="J135" s="56" t="s">
        <v>1026</v>
      </c>
      <c r="K135" s="57">
        <v>22868.639999999999</v>
      </c>
      <c r="M135" s="7" t="s">
        <v>51</v>
      </c>
      <c r="N135" s="56" t="s">
        <v>85</v>
      </c>
      <c r="O135" s="56" t="s">
        <v>86</v>
      </c>
      <c r="P135" s="57">
        <v>239535.3</v>
      </c>
      <c r="R135" s="44">
        <f>P135-Q135</f>
        <v>239535.3</v>
      </c>
    </row>
    <row r="136" spans="1:18" x14ac:dyDescent="0.25">
      <c r="B136" t="s">
        <v>712</v>
      </c>
      <c r="C136" t="s">
        <v>713</v>
      </c>
      <c r="D136" s="59">
        <v>21171.059999999998</v>
      </c>
      <c r="E136"/>
      <c r="F136"/>
      <c r="H136" s="56"/>
      <c r="I136" s="56" t="s">
        <v>714</v>
      </c>
      <c r="J136" s="56" t="s">
        <v>715</v>
      </c>
      <c r="K136" s="57">
        <v>847.99</v>
      </c>
      <c r="N136" s="56" t="s">
        <v>105</v>
      </c>
      <c r="O136" s="56" t="s">
        <v>106</v>
      </c>
      <c r="P136" s="57">
        <v>196319.94</v>
      </c>
      <c r="R136" s="44">
        <f t="shared" ref="R136:R198" si="2">P136-Q136</f>
        <v>196319.94</v>
      </c>
    </row>
    <row r="137" spans="1:18" x14ac:dyDescent="0.25">
      <c r="B137" t="s">
        <v>1025</v>
      </c>
      <c r="C137" t="s">
        <v>1026</v>
      </c>
      <c r="D137" s="59">
        <v>22868.639999999999</v>
      </c>
      <c r="E137"/>
      <c r="F137"/>
      <c r="H137" s="56"/>
      <c r="I137" s="56" t="s">
        <v>1239</v>
      </c>
      <c r="J137" s="56" t="s">
        <v>1240</v>
      </c>
      <c r="K137" s="57">
        <v>6572.5</v>
      </c>
      <c r="N137" s="56" t="s">
        <v>173</v>
      </c>
      <c r="O137" s="56" t="s">
        <v>174</v>
      </c>
      <c r="P137" s="57">
        <v>13323635.780000001</v>
      </c>
      <c r="Q137" s="8" t="e">
        <f>#REF!</f>
        <v>#REF!</v>
      </c>
      <c r="R137" s="44" t="e">
        <f t="shared" si="2"/>
        <v>#REF!</v>
      </c>
    </row>
    <row r="138" spans="1:18" x14ac:dyDescent="0.25">
      <c r="B138" t="s">
        <v>714</v>
      </c>
      <c r="C138" t="s">
        <v>715</v>
      </c>
      <c r="D138" s="59">
        <v>847.99</v>
      </c>
      <c r="E138"/>
      <c r="F138"/>
      <c r="H138" s="11" t="s">
        <v>1532</v>
      </c>
      <c r="I138" s="11"/>
      <c r="J138" s="11"/>
      <c r="K138" s="45">
        <v>769776.03000000014</v>
      </c>
      <c r="N138" s="56" t="s">
        <v>195</v>
      </c>
      <c r="O138" s="56" t="s">
        <v>196</v>
      </c>
      <c r="P138" s="57">
        <v>45870841.830000006</v>
      </c>
      <c r="Q138" s="8" t="e">
        <f>#REF!</f>
        <v>#REF!</v>
      </c>
      <c r="R138" s="44" t="e">
        <f t="shared" si="2"/>
        <v>#REF!</v>
      </c>
    </row>
    <row r="139" spans="1:18" x14ac:dyDescent="0.25">
      <c r="B139" t="s">
        <v>1239</v>
      </c>
      <c r="C139" t="s">
        <v>1240</v>
      </c>
      <c r="D139" s="59">
        <v>6572.5</v>
      </c>
      <c r="E139"/>
      <c r="F139"/>
      <c r="H139" s="7" t="s">
        <v>681</v>
      </c>
      <c r="I139" s="56" t="s">
        <v>679</v>
      </c>
      <c r="J139" s="56" t="s">
        <v>680</v>
      </c>
      <c r="K139" s="57">
        <v>3219865.51</v>
      </c>
      <c r="N139" s="56" t="s">
        <v>197</v>
      </c>
      <c r="O139" s="56" t="s">
        <v>198</v>
      </c>
      <c r="P139" s="57">
        <v>2186300.34</v>
      </c>
      <c r="Q139" s="8" t="e">
        <f>#REF!</f>
        <v>#REF!</v>
      </c>
      <c r="R139" s="44" t="e">
        <f t="shared" si="2"/>
        <v>#REF!</v>
      </c>
    </row>
    <row r="140" spans="1:18" x14ac:dyDescent="0.25">
      <c r="A140" t="s">
        <v>1532</v>
      </c>
      <c r="C140"/>
      <c r="D140" s="59">
        <v>769776.03000000014</v>
      </c>
      <c r="E140"/>
      <c r="F140"/>
      <c r="H140" s="11" t="s">
        <v>1533</v>
      </c>
      <c r="I140" s="11"/>
      <c r="J140" s="11"/>
      <c r="K140" s="45">
        <v>3219865.51</v>
      </c>
      <c r="N140" s="56" t="s">
        <v>199</v>
      </c>
      <c r="O140" s="56" t="s">
        <v>200</v>
      </c>
      <c r="P140" s="57">
        <v>1535335.03</v>
      </c>
      <c r="Q140" s="8" t="e">
        <f>#REF!</f>
        <v>#REF!</v>
      </c>
      <c r="R140" s="44" t="e">
        <f t="shared" si="2"/>
        <v>#REF!</v>
      </c>
    </row>
    <row r="141" spans="1:18" x14ac:dyDescent="0.25">
      <c r="A141" t="s">
        <v>681</v>
      </c>
      <c r="B141" t="s">
        <v>679</v>
      </c>
      <c r="C141" t="s">
        <v>680</v>
      </c>
      <c r="D141" s="59">
        <v>3219865.51</v>
      </c>
      <c r="E141"/>
      <c r="F141"/>
      <c r="H141" s="7" t="s">
        <v>733</v>
      </c>
      <c r="I141" s="56" t="s">
        <v>1113</v>
      </c>
      <c r="J141" s="56" t="s">
        <v>1114</v>
      </c>
      <c r="K141" s="57">
        <v>26767.77</v>
      </c>
      <c r="N141" s="56" t="s">
        <v>201</v>
      </c>
      <c r="O141" s="56" t="s">
        <v>202</v>
      </c>
      <c r="P141" s="57">
        <v>6856870.4799999995</v>
      </c>
      <c r="Q141" s="8" t="e">
        <f>#REF!</f>
        <v>#REF!</v>
      </c>
      <c r="R141" s="44" t="e">
        <f t="shared" si="2"/>
        <v>#REF!</v>
      </c>
    </row>
    <row r="142" spans="1:18" x14ac:dyDescent="0.25">
      <c r="A142" t="s">
        <v>1533</v>
      </c>
      <c r="C142"/>
      <c r="D142" s="59">
        <v>3219865.51</v>
      </c>
      <c r="E142"/>
      <c r="F142"/>
      <c r="I142" s="56" t="s">
        <v>929</v>
      </c>
      <c r="J142" s="56" t="s">
        <v>930</v>
      </c>
      <c r="K142" s="57">
        <v>45892.420000000006</v>
      </c>
      <c r="N142" s="56" t="s">
        <v>214</v>
      </c>
      <c r="O142" s="56" t="s">
        <v>73</v>
      </c>
      <c r="P142" s="57">
        <v>39994.959999999999</v>
      </c>
      <c r="R142" s="44">
        <f t="shared" si="2"/>
        <v>39994.959999999999</v>
      </c>
    </row>
    <row r="143" spans="1:18" x14ac:dyDescent="0.25">
      <c r="A143" t="s">
        <v>733</v>
      </c>
      <c r="B143" t="s">
        <v>1113</v>
      </c>
      <c r="C143" t="s">
        <v>1114</v>
      </c>
      <c r="D143" s="59">
        <v>26767.77</v>
      </c>
      <c r="E143"/>
      <c r="F143"/>
      <c r="H143" s="56"/>
      <c r="I143" s="56" t="s">
        <v>741</v>
      </c>
      <c r="J143" s="56" t="s">
        <v>742</v>
      </c>
      <c r="K143" s="57">
        <v>9964.9000000000015</v>
      </c>
      <c r="M143" s="11" t="s">
        <v>301</v>
      </c>
      <c r="N143" s="11"/>
      <c r="O143" s="11"/>
      <c r="P143" s="45">
        <v>70248833.660000011</v>
      </c>
      <c r="Q143" s="26" t="e">
        <f>SUM(Q135:Q142)</f>
        <v>#REF!</v>
      </c>
      <c r="R143" s="45" t="e">
        <f>SUM(R135:R142)</f>
        <v>#REF!</v>
      </c>
    </row>
    <row r="144" spans="1:18" x14ac:dyDescent="0.25">
      <c r="B144" t="s">
        <v>929</v>
      </c>
      <c r="C144" t="s">
        <v>930</v>
      </c>
      <c r="D144" s="59">
        <v>45892.420000000006</v>
      </c>
      <c r="E144"/>
      <c r="F144"/>
      <c r="H144" s="56"/>
      <c r="I144" s="56" t="s">
        <v>731</v>
      </c>
      <c r="J144" s="56" t="s">
        <v>732</v>
      </c>
      <c r="K144" s="57">
        <v>186214.56</v>
      </c>
      <c r="M144" s="7" t="s">
        <v>54</v>
      </c>
      <c r="N144" s="56" t="s">
        <v>87</v>
      </c>
      <c r="O144" s="56" t="s">
        <v>88</v>
      </c>
      <c r="P144" s="57">
        <v>491.33</v>
      </c>
      <c r="R144" s="44">
        <f t="shared" si="2"/>
        <v>491.33</v>
      </c>
    </row>
    <row r="145" spans="1:18" x14ac:dyDescent="0.25">
      <c r="B145" t="s">
        <v>741</v>
      </c>
      <c r="C145" t="s">
        <v>742</v>
      </c>
      <c r="D145" s="59">
        <v>9964.9000000000015</v>
      </c>
      <c r="E145"/>
      <c r="F145"/>
      <c r="H145" s="56"/>
      <c r="I145" s="56" t="s">
        <v>1183</v>
      </c>
      <c r="J145" s="56" t="s">
        <v>1184</v>
      </c>
      <c r="K145" s="57">
        <v>37011.4</v>
      </c>
      <c r="N145" s="56" t="s">
        <v>173</v>
      </c>
      <c r="O145" s="56" t="s">
        <v>174</v>
      </c>
      <c r="P145" s="57">
        <v>1249513.75</v>
      </c>
      <c r="Q145" s="8" t="e">
        <f>#REF!+#REF!</f>
        <v>#REF!</v>
      </c>
      <c r="R145" s="44" t="e">
        <f t="shared" si="2"/>
        <v>#REF!</v>
      </c>
    </row>
    <row r="146" spans="1:18" x14ac:dyDescent="0.25">
      <c r="B146" t="s">
        <v>731</v>
      </c>
      <c r="C146" t="s">
        <v>732</v>
      </c>
      <c r="D146" s="59">
        <v>186214.56</v>
      </c>
      <c r="E146"/>
      <c r="F146"/>
      <c r="H146" s="56"/>
      <c r="I146" s="56" t="s">
        <v>1037</v>
      </c>
      <c r="J146" s="56" t="s">
        <v>1038</v>
      </c>
      <c r="K146" s="57">
        <v>123252.43999999999</v>
      </c>
      <c r="N146" s="56" t="s">
        <v>175</v>
      </c>
      <c r="O146" s="56" t="s">
        <v>176</v>
      </c>
      <c r="P146" s="57">
        <v>5130.6099999999997</v>
      </c>
      <c r="R146" s="44">
        <f t="shared" si="2"/>
        <v>5130.6099999999997</v>
      </c>
    </row>
    <row r="147" spans="1:18" x14ac:dyDescent="0.25">
      <c r="B147" t="s">
        <v>1183</v>
      </c>
      <c r="C147" t="s">
        <v>1184</v>
      </c>
      <c r="D147" s="59">
        <v>37011.4</v>
      </c>
      <c r="E147"/>
      <c r="F147"/>
      <c r="H147" s="56"/>
      <c r="I147" s="56" t="s">
        <v>828</v>
      </c>
      <c r="J147" s="56" t="s">
        <v>829</v>
      </c>
      <c r="K147" s="57">
        <v>40852.590000000004</v>
      </c>
      <c r="N147" s="56" t="s">
        <v>195</v>
      </c>
      <c r="O147" s="56" t="s">
        <v>196</v>
      </c>
      <c r="P147" s="57">
        <v>5431242.4000000004</v>
      </c>
      <c r="Q147" s="8" t="e">
        <f>#REF!+#REF!</f>
        <v>#REF!</v>
      </c>
      <c r="R147" s="44" t="e">
        <f t="shared" si="2"/>
        <v>#REF!</v>
      </c>
    </row>
    <row r="148" spans="1:18" x14ac:dyDescent="0.25">
      <c r="B148" t="s">
        <v>1037</v>
      </c>
      <c r="C148" t="s">
        <v>1038</v>
      </c>
      <c r="D148" s="59">
        <v>123252.43999999999</v>
      </c>
      <c r="E148"/>
      <c r="F148"/>
      <c r="H148" s="56"/>
      <c r="I148" s="56" t="s">
        <v>1249</v>
      </c>
      <c r="J148" s="56" t="s">
        <v>1250</v>
      </c>
      <c r="K148" s="57">
        <v>144875.91999999998</v>
      </c>
      <c r="N148" s="56" t="s">
        <v>197</v>
      </c>
      <c r="O148" s="56" t="s">
        <v>198</v>
      </c>
      <c r="P148" s="57">
        <v>1834566.31</v>
      </c>
      <c r="Q148" s="8" t="e">
        <f>#REF!+#REF!</f>
        <v>#REF!</v>
      </c>
      <c r="R148" s="44" t="e">
        <f t="shared" si="2"/>
        <v>#REF!</v>
      </c>
    </row>
    <row r="149" spans="1:18" x14ac:dyDescent="0.25">
      <c r="B149" t="s">
        <v>828</v>
      </c>
      <c r="C149" t="s">
        <v>829</v>
      </c>
      <c r="D149" s="59">
        <v>40852.590000000004</v>
      </c>
      <c r="E149"/>
      <c r="F149"/>
      <c r="H149" s="11" t="s">
        <v>1534</v>
      </c>
      <c r="I149" s="11"/>
      <c r="J149" s="11"/>
      <c r="K149" s="45">
        <v>614832</v>
      </c>
      <c r="N149" s="56" t="s">
        <v>199</v>
      </c>
      <c r="O149" s="56" t="s">
        <v>200</v>
      </c>
      <c r="P149" s="57">
        <v>192160.41</v>
      </c>
      <c r="Q149" s="8" t="e">
        <f>#REF!+#REF!</f>
        <v>#REF!</v>
      </c>
      <c r="R149" s="44" t="e">
        <f t="shared" si="2"/>
        <v>#REF!</v>
      </c>
    </row>
    <row r="150" spans="1:18" x14ac:dyDescent="0.25">
      <c r="B150" t="s">
        <v>1249</v>
      </c>
      <c r="C150" t="s">
        <v>1250</v>
      </c>
      <c r="D150" s="59">
        <v>144875.91999999998</v>
      </c>
      <c r="E150"/>
      <c r="F150"/>
      <c r="H150" s="56" t="s">
        <v>743</v>
      </c>
      <c r="I150" s="56" t="s">
        <v>741</v>
      </c>
      <c r="J150" s="56" t="s">
        <v>742</v>
      </c>
      <c r="K150" s="57">
        <v>1008093.1900000002</v>
      </c>
      <c r="N150" s="56" t="s">
        <v>201</v>
      </c>
      <c r="O150" s="56" t="s">
        <v>202</v>
      </c>
      <c r="P150" s="57">
        <v>305372.83</v>
      </c>
      <c r="Q150" s="8" t="e">
        <f>#REF!</f>
        <v>#REF!</v>
      </c>
      <c r="R150" s="44" t="e">
        <f t="shared" si="2"/>
        <v>#REF!</v>
      </c>
    </row>
    <row r="151" spans="1:18" x14ac:dyDescent="0.25">
      <c r="A151" t="s">
        <v>1534</v>
      </c>
      <c r="C151"/>
      <c r="D151" s="59">
        <v>614832</v>
      </c>
      <c r="E151"/>
      <c r="F151"/>
      <c r="H151" s="11" t="s">
        <v>1535</v>
      </c>
      <c r="I151" s="11"/>
      <c r="J151" s="11"/>
      <c r="K151" s="45">
        <v>1008093.1900000002</v>
      </c>
      <c r="N151" s="56" t="s">
        <v>203</v>
      </c>
      <c r="O151" s="56" t="s">
        <v>204</v>
      </c>
      <c r="P151" s="57">
        <v>12685.56</v>
      </c>
      <c r="Q151" s="8" t="e">
        <f>#REF!</f>
        <v>#REF!</v>
      </c>
      <c r="R151" s="44" t="e">
        <f t="shared" si="2"/>
        <v>#REF!</v>
      </c>
    </row>
    <row r="152" spans="1:18" x14ac:dyDescent="0.25">
      <c r="A152" t="s">
        <v>743</v>
      </c>
      <c r="B152" t="s">
        <v>741</v>
      </c>
      <c r="C152" t="s">
        <v>742</v>
      </c>
      <c r="D152" s="59">
        <v>1008093.1900000002</v>
      </c>
      <c r="E152"/>
      <c r="F152"/>
      <c r="H152" s="56" t="s">
        <v>709</v>
      </c>
      <c r="I152" s="56" t="s">
        <v>1023</v>
      </c>
      <c r="J152" s="56" t="s">
        <v>1024</v>
      </c>
      <c r="K152" s="57">
        <v>-27748.959999999992</v>
      </c>
      <c r="N152" s="56" t="s">
        <v>209</v>
      </c>
      <c r="O152" s="56" t="s">
        <v>72</v>
      </c>
      <c r="P152" s="57">
        <v>25311.72</v>
      </c>
      <c r="R152" s="44">
        <f t="shared" si="2"/>
        <v>25311.72</v>
      </c>
    </row>
    <row r="153" spans="1:18" x14ac:dyDescent="0.25">
      <c r="A153" t="s">
        <v>1535</v>
      </c>
      <c r="C153"/>
      <c r="D153" s="59">
        <v>1008093.1900000002</v>
      </c>
      <c r="E153"/>
      <c r="F153"/>
      <c r="H153" s="56"/>
      <c r="I153" s="56" t="s">
        <v>1019</v>
      </c>
      <c r="J153" s="56" t="s">
        <v>1020</v>
      </c>
      <c r="K153" s="57">
        <v>9568.18</v>
      </c>
      <c r="N153" s="56" t="s">
        <v>261</v>
      </c>
      <c r="O153" s="56" t="s">
        <v>262</v>
      </c>
      <c r="P153" s="57">
        <v>400586.74</v>
      </c>
      <c r="R153" s="44">
        <f t="shared" si="2"/>
        <v>400586.74</v>
      </c>
    </row>
    <row r="154" spans="1:18" x14ac:dyDescent="0.25">
      <c r="A154" t="s">
        <v>709</v>
      </c>
      <c r="B154" t="s">
        <v>1023</v>
      </c>
      <c r="C154" t="s">
        <v>1024</v>
      </c>
      <c r="D154" s="59">
        <v>-27748.959999999992</v>
      </c>
      <c r="E154"/>
      <c r="F154"/>
      <c r="H154" s="56"/>
      <c r="I154" s="56" t="s">
        <v>1045</v>
      </c>
      <c r="J154" s="56" t="s">
        <v>1046</v>
      </c>
      <c r="K154" s="57">
        <v>19851.300000000003</v>
      </c>
      <c r="N154" s="56" t="s">
        <v>263</v>
      </c>
      <c r="O154" s="56" t="s">
        <v>264</v>
      </c>
      <c r="P154" s="57">
        <v>17933.25</v>
      </c>
      <c r="R154" s="44">
        <f t="shared" si="2"/>
        <v>17933.25</v>
      </c>
    </row>
    <row r="155" spans="1:18" x14ac:dyDescent="0.25">
      <c r="B155" t="s">
        <v>1019</v>
      </c>
      <c r="C155" t="s">
        <v>1020</v>
      </c>
      <c r="D155" s="59">
        <v>9568.18</v>
      </c>
      <c r="E155"/>
      <c r="F155"/>
      <c r="H155" s="56"/>
      <c r="I155" s="56" t="s">
        <v>746</v>
      </c>
      <c r="J155" s="56" t="s">
        <v>747</v>
      </c>
      <c r="K155" s="57">
        <v>21310.97</v>
      </c>
      <c r="M155" s="11" t="s">
        <v>302</v>
      </c>
      <c r="N155" s="11"/>
      <c r="O155" s="11"/>
      <c r="P155" s="45">
        <v>9474994.910000002</v>
      </c>
      <c r="Q155" s="45" t="e">
        <f>SUM(Q144:Q154)</f>
        <v>#REF!</v>
      </c>
      <c r="R155" s="45" t="e">
        <f>SUM(R144:R154)</f>
        <v>#REF!</v>
      </c>
    </row>
    <row r="156" spans="1:18" x14ac:dyDescent="0.25">
      <c r="B156" t="s">
        <v>1045</v>
      </c>
      <c r="C156" t="s">
        <v>1046</v>
      </c>
      <c r="D156" s="59">
        <v>19851.300000000003</v>
      </c>
      <c r="E156"/>
      <c r="F156"/>
      <c r="H156" s="56"/>
      <c r="I156" s="56" t="s">
        <v>840</v>
      </c>
      <c r="J156" s="56" t="s">
        <v>841</v>
      </c>
      <c r="K156" s="57">
        <v>11112.189999999999</v>
      </c>
      <c r="M156" s="7" t="s">
        <v>57</v>
      </c>
      <c r="N156" s="56" t="s">
        <v>107</v>
      </c>
      <c r="O156" s="56" t="s">
        <v>108</v>
      </c>
      <c r="P156" s="57">
        <v>2039.45</v>
      </c>
      <c r="R156" s="44">
        <f t="shared" si="2"/>
        <v>2039.45</v>
      </c>
    </row>
    <row r="157" spans="1:18" x14ac:dyDescent="0.25">
      <c r="B157" t="s">
        <v>746</v>
      </c>
      <c r="C157" t="s">
        <v>747</v>
      </c>
      <c r="D157" s="59">
        <v>21310.97</v>
      </c>
      <c r="E157"/>
      <c r="F157"/>
      <c r="H157" s="56"/>
      <c r="I157" s="56" t="s">
        <v>1261</v>
      </c>
      <c r="J157" s="56" t="s">
        <v>1262</v>
      </c>
      <c r="K157" s="57">
        <v>19249.18</v>
      </c>
      <c r="M157" s="11" t="s">
        <v>303</v>
      </c>
      <c r="N157" s="11"/>
      <c r="O157" s="11"/>
      <c r="P157" s="45">
        <v>2039.45</v>
      </c>
      <c r="Q157" s="26"/>
      <c r="R157" s="45">
        <f>R156</f>
        <v>2039.45</v>
      </c>
    </row>
    <row r="158" spans="1:18" x14ac:dyDescent="0.25">
      <c r="B158" t="s">
        <v>840</v>
      </c>
      <c r="C158" t="s">
        <v>841</v>
      </c>
      <c r="D158" s="59">
        <v>11112.189999999999</v>
      </c>
      <c r="E158"/>
      <c r="F158"/>
      <c r="H158" s="56"/>
      <c r="I158" s="56" t="s">
        <v>1123</v>
      </c>
      <c r="J158" s="56" t="s">
        <v>1124</v>
      </c>
      <c r="K158" s="57">
        <v>41860.120000000003</v>
      </c>
      <c r="M158" s="7" t="s">
        <v>63</v>
      </c>
      <c r="N158" s="56" t="s">
        <v>85</v>
      </c>
      <c r="O158" s="56" t="s">
        <v>86</v>
      </c>
      <c r="P158" s="57">
        <v>34085.96</v>
      </c>
      <c r="R158" s="44">
        <f t="shared" si="2"/>
        <v>34085.96</v>
      </c>
    </row>
    <row r="159" spans="1:18" x14ac:dyDescent="0.25">
      <c r="B159" t="s">
        <v>1261</v>
      </c>
      <c r="C159" t="s">
        <v>1262</v>
      </c>
      <c r="D159" s="59">
        <v>19249.18</v>
      </c>
      <c r="E159"/>
      <c r="F159"/>
      <c r="H159" s="11" t="s">
        <v>1536</v>
      </c>
      <c r="I159" s="11"/>
      <c r="J159" s="11"/>
      <c r="K159" s="45">
        <v>95202.98000000001</v>
      </c>
      <c r="N159" s="56" t="s">
        <v>227</v>
      </c>
      <c r="O159" s="56" t="s">
        <v>228</v>
      </c>
      <c r="P159" s="57">
        <v>2417.86</v>
      </c>
      <c r="R159" s="44">
        <f t="shared" si="2"/>
        <v>2417.86</v>
      </c>
    </row>
    <row r="160" spans="1:18" x14ac:dyDescent="0.25">
      <c r="B160" t="s">
        <v>1123</v>
      </c>
      <c r="C160" t="s">
        <v>1124</v>
      </c>
      <c r="D160" s="59">
        <v>41860.120000000003</v>
      </c>
      <c r="E160"/>
      <c r="F160"/>
      <c r="H160" s="56" t="s">
        <v>730</v>
      </c>
      <c r="I160" s="56" t="s">
        <v>1023</v>
      </c>
      <c r="J160" s="56" t="s">
        <v>1024</v>
      </c>
      <c r="K160" s="57">
        <v>-123013.83999999998</v>
      </c>
      <c r="M160" s="11" t="s">
        <v>304</v>
      </c>
      <c r="N160" s="11"/>
      <c r="O160" s="11"/>
      <c r="P160" s="45">
        <v>36503.82</v>
      </c>
      <c r="Q160" s="26"/>
      <c r="R160" s="45">
        <f>SUM(R158:R159)</f>
        <v>36503.82</v>
      </c>
    </row>
    <row r="161" spans="1:18" x14ac:dyDescent="0.25">
      <c r="A161" t="s">
        <v>1536</v>
      </c>
      <c r="C161"/>
      <c r="D161" s="59">
        <v>95202.98000000001</v>
      </c>
      <c r="E161"/>
      <c r="F161"/>
      <c r="H161" s="129" t="s">
        <v>1537</v>
      </c>
      <c r="I161" s="129"/>
      <c r="J161" s="129"/>
      <c r="K161" s="130">
        <v>-123013.83999999998</v>
      </c>
      <c r="M161" s="7" t="s">
        <v>65</v>
      </c>
      <c r="N161" s="56" t="s">
        <v>91</v>
      </c>
      <c r="O161" s="56" t="s">
        <v>92</v>
      </c>
      <c r="P161" s="57">
        <v>2117.3200000000002</v>
      </c>
      <c r="R161" s="44">
        <f t="shared" si="2"/>
        <v>2117.3200000000002</v>
      </c>
    </row>
    <row r="162" spans="1:18" ht="15.75" thickBot="1" x14ac:dyDescent="0.3">
      <c r="A162" t="s">
        <v>730</v>
      </c>
      <c r="B162" t="s">
        <v>1023</v>
      </c>
      <c r="C162" t="s">
        <v>1024</v>
      </c>
      <c r="D162" s="59">
        <v>-123013.83999999998</v>
      </c>
      <c r="E162"/>
      <c r="F162"/>
      <c r="H162" s="12" t="s">
        <v>74</v>
      </c>
      <c r="I162" s="12"/>
      <c r="J162" s="12"/>
      <c r="K162" s="131">
        <v>25629145</v>
      </c>
      <c r="N162" s="56" t="s">
        <v>115</v>
      </c>
      <c r="O162" s="56" t="s">
        <v>116</v>
      </c>
      <c r="P162" s="57">
        <v>-0.73</v>
      </c>
      <c r="R162" s="44">
        <f t="shared" si="2"/>
        <v>-0.73</v>
      </c>
    </row>
    <row r="163" spans="1:18" ht="15.75" thickTop="1" x14ac:dyDescent="0.25">
      <c r="A163" t="s">
        <v>1537</v>
      </c>
      <c r="C163"/>
      <c r="D163" s="59">
        <v>-123013.83999999998</v>
      </c>
      <c r="E163"/>
      <c r="F163"/>
      <c r="H163" s="56"/>
      <c r="I163" s="56"/>
      <c r="J163" s="56"/>
      <c r="K163" s="324" t="s">
        <v>312</v>
      </c>
      <c r="N163" s="56" t="s">
        <v>117</v>
      </c>
      <c r="O163" s="56" t="s">
        <v>118</v>
      </c>
      <c r="P163" s="57">
        <v>80.45</v>
      </c>
      <c r="R163" s="44">
        <f t="shared" si="2"/>
        <v>80.45</v>
      </c>
    </row>
    <row r="164" spans="1:18" x14ac:dyDescent="0.25">
      <c r="A164" t="s">
        <v>74</v>
      </c>
      <c r="C164"/>
      <c r="D164" s="59">
        <v>25629144.890000012</v>
      </c>
      <c r="E164" s="427" t="s">
        <v>312</v>
      </c>
      <c r="F164"/>
      <c r="H164" s="56"/>
      <c r="I164" s="56"/>
      <c r="J164" s="56"/>
      <c r="N164" s="56" t="s">
        <v>131</v>
      </c>
      <c r="O164" s="56" t="s">
        <v>132</v>
      </c>
      <c r="P164" s="57">
        <v>-59372.829999999994</v>
      </c>
      <c r="R164" s="44">
        <f t="shared" si="2"/>
        <v>-59372.829999999994</v>
      </c>
    </row>
    <row r="165" spans="1:18" x14ac:dyDescent="0.25">
      <c r="C165"/>
      <c r="D165"/>
      <c r="E165"/>
      <c r="F165"/>
      <c r="H165" s="56"/>
      <c r="I165" s="56"/>
      <c r="J165" s="56"/>
      <c r="K165" s="57">
        <f>K162-D164</f>
        <v>0.10999998822808266</v>
      </c>
      <c r="N165" s="56" t="s">
        <v>133</v>
      </c>
      <c r="O165" s="56" t="s">
        <v>134</v>
      </c>
      <c r="P165" s="57">
        <v>81897.14</v>
      </c>
      <c r="R165" s="44">
        <f t="shared" si="2"/>
        <v>81897.14</v>
      </c>
    </row>
    <row r="166" spans="1:18" x14ac:dyDescent="0.25">
      <c r="C166"/>
      <c r="D166"/>
      <c r="F166"/>
      <c r="H166" s="56"/>
      <c r="I166" s="56"/>
      <c r="J166" s="56"/>
      <c r="K166" s="57"/>
      <c r="N166" s="56" t="s">
        <v>147</v>
      </c>
      <c r="O166" s="56" t="s">
        <v>148</v>
      </c>
      <c r="P166" s="57">
        <v>-6807.3899999999994</v>
      </c>
      <c r="R166" s="44">
        <f t="shared" si="2"/>
        <v>-6807.3899999999994</v>
      </c>
    </row>
    <row r="167" spans="1:18" x14ac:dyDescent="0.25">
      <c r="C167"/>
      <c r="D167"/>
      <c r="E167"/>
      <c r="F167"/>
      <c r="H167" s="56"/>
      <c r="I167" s="56"/>
      <c r="J167" s="56"/>
      <c r="K167" s="57"/>
      <c r="N167" s="56" t="s">
        <v>151</v>
      </c>
      <c r="O167" s="56" t="s">
        <v>152</v>
      </c>
      <c r="P167" s="57">
        <v>286.75000000000006</v>
      </c>
      <c r="R167" s="44">
        <f t="shared" si="2"/>
        <v>286.75000000000006</v>
      </c>
    </row>
    <row r="168" spans="1:18" x14ac:dyDescent="0.25">
      <c r="C168"/>
      <c r="D168"/>
      <c r="E168"/>
      <c r="F168"/>
      <c r="H168" s="56"/>
      <c r="I168" s="56"/>
      <c r="J168" s="56"/>
      <c r="K168" s="57"/>
      <c r="N168" s="56" t="s">
        <v>153</v>
      </c>
      <c r="O168" s="56" t="s">
        <v>154</v>
      </c>
      <c r="P168" s="57">
        <v>46634.92</v>
      </c>
      <c r="R168" s="44">
        <f t="shared" si="2"/>
        <v>46634.92</v>
      </c>
    </row>
    <row r="169" spans="1:18" x14ac:dyDescent="0.25">
      <c r="C169"/>
      <c r="D169"/>
      <c r="E169"/>
      <c r="F169"/>
      <c r="H169" s="56"/>
      <c r="I169" s="56"/>
      <c r="J169" s="56"/>
      <c r="K169" s="57"/>
      <c r="N169" s="56" t="s">
        <v>161</v>
      </c>
      <c r="O169" s="56" t="s">
        <v>162</v>
      </c>
      <c r="P169" s="57">
        <v>-139.81</v>
      </c>
      <c r="R169" s="44">
        <f t="shared" si="2"/>
        <v>-139.81</v>
      </c>
    </row>
    <row r="170" spans="1:18" x14ac:dyDescent="0.25">
      <c r="C170"/>
      <c r="D170"/>
      <c r="E170"/>
      <c r="F170"/>
      <c r="H170" s="56"/>
      <c r="I170" s="56"/>
      <c r="J170" s="56"/>
      <c r="K170" s="57"/>
      <c r="N170" s="56" t="s">
        <v>163</v>
      </c>
      <c r="O170" s="56" t="s">
        <v>164</v>
      </c>
      <c r="P170" s="57">
        <v>29124.42</v>
      </c>
      <c r="R170" s="44">
        <f t="shared" si="2"/>
        <v>29124.42</v>
      </c>
    </row>
    <row r="171" spans="1:18" x14ac:dyDescent="0.25">
      <c r="C171"/>
      <c r="D171"/>
      <c r="E171"/>
      <c r="F171"/>
      <c r="H171" s="56"/>
      <c r="I171" s="56"/>
      <c r="J171" s="56"/>
      <c r="K171" s="57"/>
      <c r="N171" s="56" t="s">
        <v>165</v>
      </c>
      <c r="O171" s="56" t="s">
        <v>166</v>
      </c>
      <c r="P171" s="57">
        <v>-283.96999999999997</v>
      </c>
      <c r="R171" s="44">
        <f t="shared" si="2"/>
        <v>-283.96999999999997</v>
      </c>
    </row>
    <row r="172" spans="1:18" x14ac:dyDescent="0.25">
      <c r="C172"/>
      <c r="D172"/>
      <c r="E172"/>
      <c r="F172"/>
      <c r="H172" s="56"/>
      <c r="I172" s="56"/>
      <c r="J172" s="56"/>
      <c r="K172" s="57"/>
      <c r="N172" s="56" t="s">
        <v>167</v>
      </c>
      <c r="O172" s="56" t="s">
        <v>168</v>
      </c>
      <c r="P172" s="57">
        <v>4512.01</v>
      </c>
      <c r="R172" s="44">
        <f t="shared" si="2"/>
        <v>4512.01</v>
      </c>
    </row>
    <row r="173" spans="1:18" x14ac:dyDescent="0.25">
      <c r="C173"/>
      <c r="D173"/>
      <c r="E173"/>
      <c r="F173"/>
      <c r="H173" s="56"/>
      <c r="I173" s="56"/>
      <c r="J173" s="56"/>
      <c r="K173" s="57"/>
      <c r="N173" s="56" t="s">
        <v>169</v>
      </c>
      <c r="O173" s="56" t="s">
        <v>170</v>
      </c>
      <c r="P173" s="57">
        <v>332.25</v>
      </c>
      <c r="R173" s="44">
        <f t="shared" si="2"/>
        <v>332.25</v>
      </c>
    </row>
    <row r="174" spans="1:18" x14ac:dyDescent="0.25">
      <c r="C174"/>
      <c r="D174"/>
      <c r="E174"/>
      <c r="F174"/>
      <c r="H174" s="56"/>
      <c r="I174" s="56"/>
      <c r="J174" s="56"/>
      <c r="K174" s="57"/>
      <c r="N174" s="56" t="s">
        <v>171</v>
      </c>
      <c r="O174" s="56" t="s">
        <v>172</v>
      </c>
      <c r="P174" s="57">
        <v>73195</v>
      </c>
      <c r="R174" s="44">
        <f t="shared" si="2"/>
        <v>73195</v>
      </c>
    </row>
    <row r="175" spans="1:18" x14ac:dyDescent="0.25">
      <c r="C175"/>
      <c r="D175"/>
      <c r="E175"/>
      <c r="F175"/>
      <c r="H175" s="56"/>
      <c r="I175" s="56"/>
      <c r="J175" s="56"/>
      <c r="K175" s="57"/>
      <c r="N175" s="56" t="s">
        <v>173</v>
      </c>
      <c r="O175" s="56" t="s">
        <v>174</v>
      </c>
      <c r="P175" s="57">
        <v>424022.72</v>
      </c>
      <c r="Q175" s="8" t="e">
        <f>#REF!</f>
        <v>#REF!</v>
      </c>
      <c r="R175" s="44" t="e">
        <f t="shared" si="2"/>
        <v>#REF!</v>
      </c>
    </row>
    <row r="176" spans="1:18" x14ac:dyDescent="0.25">
      <c r="C176"/>
      <c r="D176"/>
      <c r="E176"/>
      <c r="F176"/>
      <c r="H176" s="56"/>
      <c r="I176" s="56"/>
      <c r="J176" s="56"/>
      <c r="K176" s="57"/>
      <c r="N176" s="56" t="s">
        <v>183</v>
      </c>
      <c r="O176" s="56" t="s">
        <v>184</v>
      </c>
      <c r="P176" s="57">
        <v>-22.969999999999914</v>
      </c>
      <c r="R176" s="44">
        <f t="shared" si="2"/>
        <v>-22.969999999999914</v>
      </c>
    </row>
    <row r="177" spans="3:18" x14ac:dyDescent="0.25">
      <c r="C177"/>
      <c r="D177"/>
      <c r="E177"/>
      <c r="F177"/>
      <c r="H177" s="56"/>
      <c r="I177" s="56"/>
      <c r="J177" s="56"/>
      <c r="K177" s="57"/>
      <c r="N177" s="56" t="s">
        <v>185</v>
      </c>
      <c r="O177" s="56" t="s">
        <v>186</v>
      </c>
      <c r="P177" s="57">
        <v>-301.69000000000005</v>
      </c>
      <c r="R177" s="44">
        <f t="shared" si="2"/>
        <v>-301.69000000000005</v>
      </c>
    </row>
    <row r="178" spans="3:18" x14ac:dyDescent="0.25">
      <c r="C178"/>
      <c r="D178"/>
      <c r="E178"/>
      <c r="F178"/>
      <c r="H178" s="56"/>
      <c r="I178" s="56"/>
      <c r="J178" s="56"/>
      <c r="K178" s="57"/>
      <c r="N178" s="56" t="s">
        <v>187</v>
      </c>
      <c r="O178" s="56" t="s">
        <v>188</v>
      </c>
      <c r="P178" s="57">
        <v>71.8</v>
      </c>
      <c r="R178" s="44">
        <f t="shared" si="2"/>
        <v>71.8</v>
      </c>
    </row>
    <row r="179" spans="3:18" x14ac:dyDescent="0.25">
      <c r="C179"/>
      <c r="D179"/>
      <c r="E179"/>
      <c r="F179"/>
      <c r="H179" s="56"/>
      <c r="I179" s="56"/>
      <c r="J179" s="56"/>
      <c r="K179" s="57"/>
      <c r="N179" s="56" t="s">
        <v>189</v>
      </c>
      <c r="O179" s="56" t="s">
        <v>190</v>
      </c>
      <c r="P179" s="57">
        <v>2143.35</v>
      </c>
      <c r="R179" s="44">
        <f t="shared" si="2"/>
        <v>2143.35</v>
      </c>
    </row>
    <row r="180" spans="3:18" x14ac:dyDescent="0.25">
      <c r="C180"/>
      <c r="D180"/>
      <c r="E180"/>
      <c r="F180"/>
      <c r="H180" s="56"/>
      <c r="I180" s="56"/>
      <c r="J180" s="56"/>
      <c r="K180" s="57"/>
      <c r="N180" s="56" t="s">
        <v>191</v>
      </c>
      <c r="O180" s="56" t="s">
        <v>192</v>
      </c>
      <c r="P180" s="57">
        <v>-18199.03</v>
      </c>
      <c r="R180" s="44">
        <f t="shared" si="2"/>
        <v>-18199.03</v>
      </c>
    </row>
    <row r="181" spans="3:18" x14ac:dyDescent="0.25">
      <c r="C181"/>
      <c r="D181"/>
      <c r="E181"/>
      <c r="F181"/>
      <c r="H181" s="56"/>
      <c r="I181" s="56"/>
      <c r="J181" s="56"/>
      <c r="K181" s="57"/>
      <c r="N181" s="56" t="s">
        <v>193</v>
      </c>
      <c r="O181" s="56" t="s">
        <v>194</v>
      </c>
      <c r="P181" s="57">
        <v>5308.06</v>
      </c>
      <c r="R181" s="44">
        <f t="shared" si="2"/>
        <v>5308.06</v>
      </c>
    </row>
    <row r="182" spans="3:18" x14ac:dyDescent="0.25">
      <c r="C182"/>
      <c r="D182"/>
      <c r="E182"/>
      <c r="F182"/>
      <c r="H182" s="56"/>
      <c r="I182" s="56"/>
      <c r="J182" s="56"/>
      <c r="K182" s="57"/>
      <c r="N182" s="56" t="s">
        <v>195</v>
      </c>
      <c r="O182" s="56" t="s">
        <v>196</v>
      </c>
      <c r="P182" s="57">
        <v>1315707.9600000002</v>
      </c>
      <c r="Q182" s="8" t="e">
        <f>#REF!</f>
        <v>#REF!</v>
      </c>
      <c r="R182" s="44" t="e">
        <f t="shared" si="2"/>
        <v>#REF!</v>
      </c>
    </row>
    <row r="183" spans="3:18" x14ac:dyDescent="0.25">
      <c r="C183"/>
      <c r="D183"/>
      <c r="E183"/>
      <c r="F183"/>
      <c r="H183" s="56"/>
      <c r="I183" s="56"/>
      <c r="J183" s="56"/>
      <c r="K183" s="57"/>
      <c r="N183" s="56" t="s">
        <v>197</v>
      </c>
      <c r="O183" s="56" t="s">
        <v>198</v>
      </c>
      <c r="P183" s="57">
        <v>52637.700000000004</v>
      </c>
      <c r="Q183" s="8" t="e">
        <f>#REF!</f>
        <v>#REF!</v>
      </c>
      <c r="R183" s="44" t="e">
        <f t="shared" si="2"/>
        <v>#REF!</v>
      </c>
    </row>
    <row r="184" spans="3:18" x14ac:dyDescent="0.25">
      <c r="C184"/>
      <c r="D184"/>
      <c r="E184"/>
      <c r="F184"/>
      <c r="H184" s="56"/>
      <c r="I184" s="56"/>
      <c r="J184" s="56"/>
      <c r="K184" s="57"/>
      <c r="N184" s="56" t="s">
        <v>199</v>
      </c>
      <c r="O184" s="56" t="s">
        <v>200</v>
      </c>
      <c r="P184" s="57">
        <v>41265.800000000003</v>
      </c>
      <c r="Q184" s="8" t="e">
        <f>#REF!</f>
        <v>#REF!</v>
      </c>
      <c r="R184" s="44" t="e">
        <f t="shared" si="2"/>
        <v>#REF!</v>
      </c>
    </row>
    <row r="185" spans="3:18" x14ac:dyDescent="0.25">
      <c r="C185"/>
      <c r="D185"/>
      <c r="E185"/>
      <c r="F185"/>
      <c r="H185" s="56"/>
      <c r="I185" s="56"/>
      <c r="J185" s="56"/>
      <c r="K185" s="57"/>
      <c r="N185" s="56" t="s">
        <v>201</v>
      </c>
      <c r="O185" s="56" t="s">
        <v>202</v>
      </c>
      <c r="P185" s="57">
        <v>147003.29</v>
      </c>
      <c r="Q185" s="8" t="e">
        <f>#REF!</f>
        <v>#REF!</v>
      </c>
      <c r="R185" s="44" t="e">
        <f t="shared" si="2"/>
        <v>#REF!</v>
      </c>
    </row>
    <row r="186" spans="3:18" x14ac:dyDescent="0.25">
      <c r="C186"/>
      <c r="D186"/>
      <c r="E186"/>
      <c r="F186"/>
      <c r="H186" s="56"/>
      <c r="I186" s="56"/>
      <c r="J186" s="56"/>
      <c r="K186" s="57"/>
      <c r="N186" s="56" t="s">
        <v>217</v>
      </c>
      <c r="O186" s="56" t="s">
        <v>218</v>
      </c>
      <c r="P186" s="57">
        <v>322991.72999999986</v>
      </c>
      <c r="R186" s="44">
        <f t="shared" si="2"/>
        <v>322991.72999999986</v>
      </c>
    </row>
    <row r="187" spans="3:18" x14ac:dyDescent="0.25">
      <c r="C187"/>
      <c r="H187" s="56"/>
      <c r="I187" s="56"/>
      <c r="J187" s="56"/>
      <c r="K187" s="57"/>
      <c r="N187" s="56" t="s">
        <v>219</v>
      </c>
      <c r="O187" s="56" t="s">
        <v>220</v>
      </c>
      <c r="P187" s="57">
        <v>29096.39</v>
      </c>
      <c r="R187" s="44">
        <f t="shared" si="2"/>
        <v>29096.39</v>
      </c>
    </row>
    <row r="188" spans="3:18" x14ac:dyDescent="0.25">
      <c r="C188"/>
      <c r="H188" s="56"/>
      <c r="I188" s="56"/>
      <c r="J188" s="56"/>
      <c r="K188" s="57"/>
      <c r="N188" s="56" t="s">
        <v>221</v>
      </c>
      <c r="O188" s="56" t="s">
        <v>222</v>
      </c>
      <c r="P188" s="57">
        <v>29119.23</v>
      </c>
      <c r="R188" s="44">
        <f t="shared" si="2"/>
        <v>29119.23</v>
      </c>
    </row>
    <row r="189" spans="3:18" x14ac:dyDescent="0.25">
      <c r="C189"/>
      <c r="H189" s="56"/>
      <c r="I189" s="56"/>
      <c r="J189" s="56"/>
      <c r="K189" s="57"/>
      <c r="N189" s="56" t="s">
        <v>229</v>
      </c>
      <c r="O189" s="56" t="s">
        <v>230</v>
      </c>
      <c r="P189" s="57">
        <v>15551.220000000001</v>
      </c>
      <c r="R189" s="44">
        <f t="shared" si="2"/>
        <v>15551.220000000001</v>
      </c>
    </row>
    <row r="190" spans="3:18" x14ac:dyDescent="0.25">
      <c r="C190"/>
      <c r="H190" s="56"/>
      <c r="I190" s="56"/>
      <c r="J190" s="56"/>
      <c r="K190" s="57"/>
      <c r="N190" s="56" t="s">
        <v>231</v>
      </c>
      <c r="O190" s="56" t="s">
        <v>232</v>
      </c>
      <c r="P190" s="57">
        <v>1659</v>
      </c>
      <c r="R190" s="44">
        <f t="shared" si="2"/>
        <v>1659</v>
      </c>
    </row>
    <row r="191" spans="3:18" x14ac:dyDescent="0.25">
      <c r="C191"/>
      <c r="H191" s="56"/>
      <c r="I191" s="56"/>
      <c r="J191" s="56"/>
      <c r="K191" s="57"/>
      <c r="N191" s="56" t="s">
        <v>233</v>
      </c>
      <c r="O191" s="56" t="s">
        <v>234</v>
      </c>
      <c r="P191" s="57">
        <v>83986.15</v>
      </c>
      <c r="R191" s="44">
        <f t="shared" si="2"/>
        <v>83986.15</v>
      </c>
    </row>
    <row r="192" spans="3:18" x14ac:dyDescent="0.25">
      <c r="C192"/>
      <c r="H192" s="56"/>
      <c r="I192" s="56"/>
      <c r="J192" s="56"/>
      <c r="K192" s="57"/>
      <c r="N192" s="56" t="s">
        <v>235</v>
      </c>
      <c r="O192" s="56" t="s">
        <v>236</v>
      </c>
      <c r="P192" s="57">
        <v>-5465.74</v>
      </c>
      <c r="R192" s="44">
        <f t="shared" si="2"/>
        <v>-5465.74</v>
      </c>
    </row>
    <row r="193" spans="3:19" x14ac:dyDescent="0.25">
      <c r="C193"/>
      <c r="H193" s="56"/>
      <c r="I193" s="56"/>
      <c r="J193" s="56"/>
      <c r="K193" s="57"/>
      <c r="N193" s="56" t="s">
        <v>237</v>
      </c>
      <c r="O193" s="56" t="s">
        <v>238</v>
      </c>
      <c r="P193" s="57">
        <v>131950.35</v>
      </c>
      <c r="R193" s="44">
        <f t="shared" si="2"/>
        <v>131950.35</v>
      </c>
    </row>
    <row r="194" spans="3:19" x14ac:dyDescent="0.25">
      <c r="C194"/>
      <c r="H194" s="56"/>
      <c r="I194" s="56"/>
      <c r="J194" s="56"/>
      <c r="K194" s="57"/>
      <c r="N194" s="56" t="s">
        <v>239</v>
      </c>
      <c r="O194" s="56" t="s">
        <v>240</v>
      </c>
      <c r="P194" s="57">
        <v>130051.02</v>
      </c>
      <c r="R194" s="44">
        <f t="shared" si="2"/>
        <v>130051.02</v>
      </c>
    </row>
    <row r="195" spans="3:19" x14ac:dyDescent="0.25">
      <c r="C195"/>
      <c r="H195" s="56"/>
      <c r="I195" s="56"/>
      <c r="J195" s="56"/>
      <c r="K195" s="57"/>
      <c r="M195" s="11" t="s">
        <v>305</v>
      </c>
      <c r="N195" s="11"/>
      <c r="O195" s="11"/>
      <c r="P195" s="45">
        <v>2880151.8700000006</v>
      </c>
      <c r="Q195" s="45" t="e">
        <f>SUM(Q161:Q194)</f>
        <v>#REF!</v>
      </c>
      <c r="R195" s="45" t="e">
        <f>SUM(R161:R194)</f>
        <v>#REF!</v>
      </c>
    </row>
    <row r="196" spans="3:19" x14ac:dyDescent="0.25">
      <c r="C196"/>
      <c r="H196" s="56"/>
      <c r="I196" s="56"/>
      <c r="J196" s="56"/>
      <c r="K196" s="57"/>
      <c r="M196" s="7" t="s">
        <v>68</v>
      </c>
      <c r="N196" s="56" t="s">
        <v>89</v>
      </c>
      <c r="O196" s="56" t="s">
        <v>90</v>
      </c>
      <c r="P196" s="57">
        <v>9039.1299999999992</v>
      </c>
      <c r="R196" s="44">
        <f t="shared" si="2"/>
        <v>9039.1299999999992</v>
      </c>
    </row>
    <row r="197" spans="3:19" x14ac:dyDescent="0.25">
      <c r="C197"/>
      <c r="H197" s="56"/>
      <c r="I197" s="56"/>
      <c r="J197" s="56"/>
      <c r="K197" s="57"/>
      <c r="N197" s="56" t="s">
        <v>173</v>
      </c>
      <c r="O197" s="56" t="s">
        <v>174</v>
      </c>
      <c r="P197" s="57">
        <v>39094.299999999996</v>
      </c>
      <c r="Q197" s="8" t="e">
        <f>#REF!</f>
        <v>#REF!</v>
      </c>
      <c r="R197" s="44" t="e">
        <f t="shared" si="2"/>
        <v>#REF!</v>
      </c>
    </row>
    <row r="198" spans="3:19" x14ac:dyDescent="0.25">
      <c r="C198"/>
      <c r="H198" s="56"/>
      <c r="I198" s="56"/>
      <c r="J198" s="56"/>
      <c r="K198" s="57"/>
      <c r="N198" s="56" t="s">
        <v>195</v>
      </c>
      <c r="O198" s="56" t="s">
        <v>196</v>
      </c>
      <c r="P198" s="57">
        <v>10525.67</v>
      </c>
      <c r="Q198" s="8" t="e">
        <f>#REF!</f>
        <v>#REF!</v>
      </c>
      <c r="R198" s="44" t="e">
        <f t="shared" si="2"/>
        <v>#REF!</v>
      </c>
    </row>
    <row r="199" spans="3:19" x14ac:dyDescent="0.25">
      <c r="C199"/>
      <c r="H199" s="56"/>
      <c r="I199" s="56"/>
      <c r="J199" s="56"/>
      <c r="K199" s="57"/>
      <c r="N199" s="56" t="s">
        <v>197</v>
      </c>
      <c r="O199" s="56" t="s">
        <v>198</v>
      </c>
      <c r="P199" s="57">
        <v>6936.75</v>
      </c>
      <c r="Q199" s="8" t="e">
        <f>#REF!</f>
        <v>#REF!</v>
      </c>
      <c r="R199" s="44" t="e">
        <f t="shared" ref="R199:R201" si="3">P199-Q199</f>
        <v>#REF!</v>
      </c>
    </row>
    <row r="200" spans="3:19" x14ac:dyDescent="0.25">
      <c r="C200"/>
      <c r="H200" s="56"/>
      <c r="I200" s="56"/>
      <c r="J200" s="56"/>
      <c r="K200" s="57"/>
      <c r="N200" s="56" t="s">
        <v>199</v>
      </c>
      <c r="O200" s="56" t="s">
        <v>200</v>
      </c>
      <c r="P200" s="57">
        <v>2302.38</v>
      </c>
      <c r="Q200" s="8" t="e">
        <f>#REF!</f>
        <v>#REF!</v>
      </c>
      <c r="R200" s="44" t="e">
        <f t="shared" si="3"/>
        <v>#REF!</v>
      </c>
    </row>
    <row r="201" spans="3:19" x14ac:dyDescent="0.25">
      <c r="C201"/>
      <c r="H201" s="56"/>
      <c r="I201" s="56"/>
      <c r="J201" s="56"/>
      <c r="K201" s="57"/>
      <c r="N201" s="56" t="s">
        <v>201</v>
      </c>
      <c r="O201" s="56" t="s">
        <v>202</v>
      </c>
      <c r="P201" s="57">
        <v>266727.64</v>
      </c>
      <c r="Q201" s="135" t="e">
        <f>#REF!</f>
        <v>#REF!</v>
      </c>
      <c r="R201" s="44" t="e">
        <f t="shared" si="3"/>
        <v>#REF!</v>
      </c>
    </row>
    <row r="202" spans="3:19" x14ac:dyDescent="0.25">
      <c r="C202"/>
      <c r="H202" s="56"/>
      <c r="I202" s="56"/>
      <c r="J202" s="56"/>
      <c r="K202" s="57"/>
      <c r="M202" s="129" t="s">
        <v>306</v>
      </c>
      <c r="N202" s="129"/>
      <c r="O202" s="129"/>
      <c r="P202" s="130">
        <v>334625.87</v>
      </c>
      <c r="Q202" s="130" t="e">
        <f>SUM(Q196:Q201)</f>
        <v>#REF!</v>
      </c>
      <c r="R202" s="130" t="e">
        <f>SUM(R196:R201)</f>
        <v>#REF!</v>
      </c>
    </row>
    <row r="203" spans="3:19" ht="15.75" thickBot="1" x14ac:dyDescent="0.3">
      <c r="C203"/>
      <c r="H203" s="56"/>
      <c r="I203" s="56"/>
      <c r="J203" s="56"/>
      <c r="K203" s="57"/>
      <c r="M203" s="12" t="s">
        <v>74</v>
      </c>
      <c r="N203" s="12"/>
      <c r="O203" s="12"/>
      <c r="P203" s="131">
        <v>91661133.709999993</v>
      </c>
      <c r="Q203" s="131" t="e">
        <f>Q202+Q195+Q160+Q157+Q155+Q143+Q134+Q132+Q129+Q125+Q118+Q112+Q101+Q93+Q82+Q75+Q72+Q70+Q63+Q56+Q52+Q48+Q46+Q40+Q26+Q22</f>
        <v>#REF!</v>
      </c>
      <c r="R203" s="131" t="e">
        <f>R202+R195+R160+R157+R155+R143+R134+R132+R129+R125+R118+R112+R101+R93+R82+R75+R72+R70+R63+R56+R52+R48+R46+R40+R26+R22+R68</f>
        <v>#REF!</v>
      </c>
      <c r="S203" s="13"/>
    </row>
    <row r="204" spans="3:19" ht="15.75" thickTop="1" x14ac:dyDescent="0.25">
      <c r="C204"/>
      <c r="H204" s="56"/>
      <c r="I204" s="56"/>
      <c r="J204" s="56"/>
      <c r="K204" s="57"/>
      <c r="Q204" s="143" t="s">
        <v>412</v>
      </c>
    </row>
    <row r="205" spans="3:19" x14ac:dyDescent="0.25">
      <c r="C205"/>
      <c r="H205" s="56"/>
      <c r="I205" s="56"/>
      <c r="J205" s="56"/>
      <c r="K205" s="57"/>
    </row>
    <row r="206" spans="3:19" x14ac:dyDescent="0.25">
      <c r="C206"/>
      <c r="H206" s="56"/>
      <c r="I206" s="56"/>
      <c r="J206" s="56"/>
      <c r="K206" s="57"/>
    </row>
    <row r="207" spans="3:19" x14ac:dyDescent="0.25">
      <c r="C207"/>
      <c r="H207" s="56"/>
      <c r="I207" s="56"/>
      <c r="J207" s="56"/>
      <c r="K207" s="57"/>
    </row>
    <row r="208" spans="3:19" x14ac:dyDescent="0.25">
      <c r="C208"/>
      <c r="H208" s="56"/>
      <c r="I208" s="56"/>
      <c r="J208" s="56"/>
      <c r="K208" s="57"/>
    </row>
    <row r="209" spans="3:11" x14ac:dyDescent="0.25">
      <c r="C209"/>
      <c r="H209" s="56"/>
      <c r="I209" s="56"/>
      <c r="J209" s="56"/>
      <c r="K209" s="57"/>
    </row>
    <row r="210" spans="3:11" x14ac:dyDescent="0.25">
      <c r="C210"/>
      <c r="H210" s="56"/>
      <c r="I210" s="56"/>
      <c r="J210" s="56"/>
      <c r="K210" s="57"/>
    </row>
    <row r="211" spans="3:11" x14ac:dyDescent="0.25">
      <c r="C211"/>
      <c r="H211" s="56"/>
      <c r="I211" s="56"/>
      <c r="J211" s="56"/>
      <c r="K211" s="57"/>
    </row>
    <row r="212" spans="3:11" x14ac:dyDescent="0.25">
      <c r="C212"/>
      <c r="H212" s="56"/>
      <c r="I212" s="56"/>
      <c r="J212" s="56"/>
      <c r="K212" s="57"/>
    </row>
    <row r="213" spans="3:11" x14ac:dyDescent="0.25">
      <c r="C213"/>
      <c r="H213" s="56"/>
      <c r="I213" s="56"/>
      <c r="J213" s="56"/>
      <c r="K213" s="57"/>
    </row>
    <row r="214" spans="3:11" x14ac:dyDescent="0.25">
      <c r="C214"/>
      <c r="H214" s="56"/>
      <c r="I214" s="56"/>
      <c r="J214" s="56"/>
      <c r="K214" s="57"/>
    </row>
    <row r="215" spans="3:11" x14ac:dyDescent="0.25">
      <c r="C215"/>
      <c r="H215" s="56"/>
      <c r="I215" s="56"/>
      <c r="J215" s="56"/>
      <c r="K215" s="57"/>
    </row>
    <row r="216" spans="3:11" x14ac:dyDescent="0.25">
      <c r="C216"/>
      <c r="H216" s="56"/>
      <c r="I216" s="56"/>
      <c r="J216" s="56"/>
      <c r="K216" s="57"/>
    </row>
    <row r="217" spans="3:11" x14ac:dyDescent="0.25">
      <c r="C217"/>
      <c r="H217" s="56"/>
      <c r="I217" s="56"/>
      <c r="J217" s="56"/>
      <c r="K217" s="57"/>
    </row>
    <row r="218" spans="3:11" x14ac:dyDescent="0.25">
      <c r="C218"/>
      <c r="H218" s="56"/>
      <c r="I218" s="56"/>
      <c r="J218" s="56"/>
      <c r="K218" s="57"/>
    </row>
    <row r="219" spans="3:11" x14ac:dyDescent="0.25">
      <c r="C219"/>
      <c r="H219" s="56"/>
      <c r="I219" s="56"/>
      <c r="J219" s="56"/>
      <c r="K219" s="57"/>
    </row>
    <row r="220" spans="3:11" x14ac:dyDescent="0.25">
      <c r="C220"/>
      <c r="H220" s="56"/>
      <c r="I220" s="56"/>
      <c r="J220" s="56"/>
      <c r="K220" s="57"/>
    </row>
    <row r="221" spans="3:11" x14ac:dyDescent="0.25">
      <c r="C221"/>
      <c r="H221" s="56"/>
      <c r="I221" s="56"/>
      <c r="J221" s="56"/>
      <c r="K221" s="57"/>
    </row>
    <row r="222" spans="3:11" x14ac:dyDescent="0.25">
      <c r="C222"/>
      <c r="H222" s="56"/>
      <c r="I222" s="56"/>
      <c r="J222" s="56"/>
      <c r="K222" s="57"/>
    </row>
    <row r="223" spans="3:11" x14ac:dyDescent="0.25">
      <c r="C223"/>
      <c r="H223" s="56"/>
      <c r="I223" s="56"/>
      <c r="J223" s="56"/>
      <c r="K223" s="57"/>
    </row>
    <row r="224" spans="3:11" x14ac:dyDescent="0.25">
      <c r="C224"/>
      <c r="H224" s="56"/>
      <c r="I224" s="56"/>
      <c r="J224" s="56"/>
      <c r="K224" s="57"/>
    </row>
    <row r="225" spans="3:11" x14ac:dyDescent="0.25">
      <c r="C225"/>
      <c r="H225" s="56"/>
      <c r="I225" s="56"/>
      <c r="J225" s="56"/>
      <c r="K225" s="57"/>
    </row>
    <row r="226" spans="3:11" x14ac:dyDescent="0.25">
      <c r="C226"/>
      <c r="H226" s="56"/>
      <c r="I226" s="56"/>
      <c r="J226" s="56"/>
      <c r="K226" s="57"/>
    </row>
    <row r="227" spans="3:11" x14ac:dyDescent="0.25">
      <c r="C227"/>
      <c r="H227" s="56"/>
      <c r="I227" s="56"/>
      <c r="J227" s="56"/>
      <c r="K227" s="57"/>
    </row>
    <row r="228" spans="3:11" x14ac:dyDescent="0.25">
      <c r="C228"/>
      <c r="H228" s="56"/>
      <c r="I228" s="56"/>
      <c r="J228" s="56"/>
      <c r="K228" s="57"/>
    </row>
    <row r="229" spans="3:11" x14ac:dyDescent="0.25">
      <c r="C229"/>
      <c r="H229" s="56"/>
      <c r="I229" s="56"/>
      <c r="J229" s="56"/>
      <c r="K229" s="57"/>
    </row>
    <row r="230" spans="3:11" x14ac:dyDescent="0.25">
      <c r="C230"/>
      <c r="H230" s="56"/>
      <c r="I230" s="56"/>
      <c r="J230" s="56"/>
      <c r="K230" s="57"/>
    </row>
    <row r="231" spans="3:11" x14ac:dyDescent="0.25">
      <c r="C231"/>
      <c r="H231" s="56"/>
      <c r="I231" s="56"/>
      <c r="J231" s="56"/>
      <c r="K231" s="57"/>
    </row>
    <row r="232" spans="3:11" x14ac:dyDescent="0.25">
      <c r="C232"/>
      <c r="H232" s="56"/>
      <c r="I232" s="56"/>
      <c r="J232" s="56"/>
      <c r="K232" s="57"/>
    </row>
    <row r="233" spans="3:11" x14ac:dyDescent="0.25">
      <c r="C233"/>
      <c r="H233" s="56"/>
      <c r="I233" s="56"/>
      <c r="J233" s="56"/>
      <c r="K233" s="57"/>
    </row>
    <row r="234" spans="3:11" x14ac:dyDescent="0.25">
      <c r="C234"/>
      <c r="H234" s="56"/>
      <c r="I234" s="56"/>
      <c r="J234" s="56"/>
      <c r="K234" s="57"/>
    </row>
    <row r="235" spans="3:11" x14ac:dyDescent="0.25">
      <c r="C235"/>
      <c r="H235" s="56"/>
      <c r="I235" s="56"/>
      <c r="J235" s="56"/>
      <c r="K235" s="57"/>
    </row>
    <row r="236" spans="3:11" x14ac:dyDescent="0.25">
      <c r="C236"/>
      <c r="H236" s="56"/>
      <c r="I236" s="56"/>
      <c r="J236" s="56"/>
      <c r="K236" s="57"/>
    </row>
    <row r="237" spans="3:11" x14ac:dyDescent="0.25">
      <c r="C237"/>
      <c r="H237" s="56"/>
      <c r="I237" s="56"/>
      <c r="J237" s="56"/>
      <c r="K237" s="57"/>
    </row>
    <row r="238" spans="3:11" x14ac:dyDescent="0.25">
      <c r="C238"/>
      <c r="H238" s="56"/>
      <c r="I238" s="56"/>
      <c r="J238" s="56"/>
      <c r="K238" s="57"/>
    </row>
    <row r="239" spans="3:11" x14ac:dyDescent="0.25">
      <c r="C239"/>
      <c r="H239" s="56"/>
      <c r="I239" s="56"/>
      <c r="J239" s="56"/>
      <c r="K239" s="57"/>
    </row>
    <row r="240" spans="3:11" x14ac:dyDescent="0.25">
      <c r="C240"/>
      <c r="H240" s="56"/>
      <c r="I240" s="56"/>
      <c r="J240" s="56"/>
      <c r="K240" s="57"/>
    </row>
    <row r="241" spans="3:11" x14ac:dyDescent="0.25">
      <c r="C241"/>
      <c r="H241" s="56"/>
      <c r="I241" s="56"/>
      <c r="J241" s="56"/>
      <c r="K241" s="57"/>
    </row>
    <row r="242" spans="3:11" x14ac:dyDescent="0.25">
      <c r="C242"/>
      <c r="H242" s="56"/>
      <c r="I242" s="56"/>
      <c r="J242" s="56"/>
      <c r="K242" s="57"/>
    </row>
    <row r="243" spans="3:11" x14ac:dyDescent="0.25">
      <c r="C243"/>
      <c r="H243" s="56"/>
      <c r="I243" s="56"/>
      <c r="J243" s="56"/>
      <c r="K243" s="57"/>
    </row>
    <row r="244" spans="3:11" x14ac:dyDescent="0.25">
      <c r="C244"/>
      <c r="H244" s="56"/>
      <c r="I244" s="56"/>
      <c r="J244" s="56"/>
      <c r="K244" s="57"/>
    </row>
    <row r="245" spans="3:11" x14ac:dyDescent="0.25">
      <c r="C245"/>
      <c r="H245" s="56"/>
      <c r="I245" s="56"/>
      <c r="J245" s="56"/>
      <c r="K245" s="57"/>
    </row>
    <row r="246" spans="3:11" x14ac:dyDescent="0.25">
      <c r="C246"/>
      <c r="H246" s="56"/>
      <c r="I246" s="56"/>
      <c r="J246" s="56"/>
      <c r="K246" s="57"/>
    </row>
    <row r="247" spans="3:11" x14ac:dyDescent="0.25">
      <c r="C247"/>
      <c r="H247" s="56"/>
      <c r="I247" s="56"/>
      <c r="J247" s="56"/>
      <c r="K247" s="57"/>
    </row>
    <row r="248" spans="3:11" x14ac:dyDescent="0.25">
      <c r="C248"/>
      <c r="H248" s="56"/>
      <c r="I248" s="56"/>
      <c r="J248" s="56"/>
      <c r="K248" s="57"/>
    </row>
    <row r="249" spans="3:11" x14ac:dyDescent="0.25">
      <c r="C249"/>
      <c r="H249" s="56"/>
      <c r="I249" s="56"/>
      <c r="J249" s="56"/>
      <c r="K249" s="57"/>
    </row>
    <row r="250" spans="3:11" x14ac:dyDescent="0.25">
      <c r="C250"/>
      <c r="H250" s="56"/>
      <c r="I250" s="56"/>
      <c r="J250" s="56"/>
      <c r="K250" s="57"/>
    </row>
    <row r="251" spans="3:11" x14ac:dyDescent="0.25">
      <c r="C251"/>
      <c r="H251" s="56"/>
      <c r="I251" s="56"/>
      <c r="J251" s="56"/>
      <c r="K251" s="57"/>
    </row>
    <row r="252" spans="3:11" x14ac:dyDescent="0.25">
      <c r="C252"/>
      <c r="H252" s="56"/>
      <c r="I252" s="56"/>
      <c r="J252" s="56"/>
      <c r="K252" s="57"/>
    </row>
    <row r="253" spans="3:11" x14ac:dyDescent="0.25">
      <c r="C253"/>
      <c r="H253" s="56"/>
      <c r="I253" s="56"/>
      <c r="J253" s="56"/>
      <c r="K253" s="57"/>
    </row>
    <row r="254" spans="3:11" x14ac:dyDescent="0.25">
      <c r="C254"/>
      <c r="H254" s="56"/>
      <c r="I254" s="56"/>
      <c r="J254" s="56"/>
      <c r="K254" s="57"/>
    </row>
    <row r="255" spans="3:11" x14ac:dyDescent="0.25">
      <c r="C255"/>
      <c r="H255" s="56"/>
      <c r="I255" s="56"/>
      <c r="J255" s="56"/>
      <c r="K255" s="57"/>
    </row>
    <row r="256" spans="3:11" x14ac:dyDescent="0.25">
      <c r="C256"/>
      <c r="H256" s="56"/>
      <c r="I256" s="56"/>
      <c r="J256" s="56"/>
      <c r="K256" s="57"/>
    </row>
    <row r="257" spans="3:11" x14ac:dyDescent="0.25">
      <c r="C257"/>
      <c r="H257" s="56"/>
      <c r="I257" s="56"/>
      <c r="J257" s="56"/>
      <c r="K257" s="57"/>
    </row>
    <row r="258" spans="3:11" x14ac:dyDescent="0.25">
      <c r="C258"/>
      <c r="H258" s="56"/>
      <c r="I258" s="56"/>
      <c r="J258" s="56"/>
      <c r="K258" s="57"/>
    </row>
    <row r="259" spans="3:11" x14ac:dyDescent="0.25">
      <c r="C259"/>
      <c r="H259" s="56"/>
      <c r="I259" s="56"/>
      <c r="J259" s="56"/>
      <c r="K259" s="57"/>
    </row>
    <row r="260" spans="3:11" x14ac:dyDescent="0.25">
      <c r="C260"/>
      <c r="H260" s="56"/>
      <c r="I260" s="56"/>
      <c r="J260" s="56"/>
      <c r="K260" s="57"/>
    </row>
    <row r="261" spans="3:11" x14ac:dyDescent="0.25">
      <c r="C261"/>
      <c r="H261" s="56"/>
      <c r="I261" s="56"/>
      <c r="J261" s="56"/>
      <c r="K261" s="57"/>
    </row>
    <row r="262" spans="3:11" x14ac:dyDescent="0.25">
      <c r="C262"/>
      <c r="H262" s="56"/>
      <c r="I262" s="56"/>
      <c r="J262" s="56"/>
      <c r="K262" s="57"/>
    </row>
    <row r="263" spans="3:11" x14ac:dyDescent="0.25">
      <c r="C263"/>
      <c r="H263" s="56"/>
      <c r="I263" s="56"/>
      <c r="J263" s="56"/>
      <c r="K263" s="57"/>
    </row>
    <row r="264" spans="3:11" x14ac:dyDescent="0.25">
      <c r="C264"/>
      <c r="H264" s="56"/>
      <c r="I264" s="56"/>
      <c r="J264" s="56"/>
      <c r="K264" s="57"/>
    </row>
    <row r="265" spans="3:11" x14ac:dyDescent="0.25">
      <c r="C265"/>
      <c r="H265" s="56"/>
      <c r="I265" s="56"/>
      <c r="J265" s="56"/>
      <c r="K265" s="57"/>
    </row>
    <row r="266" spans="3:11" x14ac:dyDescent="0.25">
      <c r="C266"/>
      <c r="H266" s="56"/>
      <c r="I266" s="56"/>
      <c r="J266" s="56"/>
      <c r="K266" s="57"/>
    </row>
    <row r="267" spans="3:11" x14ac:dyDescent="0.25">
      <c r="C267"/>
      <c r="H267" s="56"/>
      <c r="I267" s="56"/>
      <c r="J267" s="56"/>
      <c r="K267" s="57"/>
    </row>
    <row r="268" spans="3:11" x14ac:dyDescent="0.25">
      <c r="C268"/>
      <c r="H268" s="56"/>
      <c r="I268" s="56"/>
      <c r="J268" s="56"/>
      <c r="K268" s="57"/>
    </row>
    <row r="269" spans="3:11" x14ac:dyDescent="0.25">
      <c r="C269"/>
      <c r="H269" s="56"/>
      <c r="I269" s="56"/>
      <c r="J269" s="56"/>
      <c r="K269" s="57"/>
    </row>
    <row r="270" spans="3:11" x14ac:dyDescent="0.25">
      <c r="C270"/>
      <c r="H270" s="56"/>
      <c r="I270" s="56"/>
      <c r="J270" s="56"/>
      <c r="K270" s="57"/>
    </row>
    <row r="271" spans="3:11" x14ac:dyDescent="0.25">
      <c r="C271"/>
      <c r="H271" s="56"/>
      <c r="I271" s="56"/>
      <c r="J271" s="56"/>
      <c r="K271" s="57"/>
    </row>
    <row r="272" spans="3:11" x14ac:dyDescent="0.25">
      <c r="C272"/>
      <c r="H272" s="56"/>
      <c r="I272" s="56"/>
      <c r="J272" s="56"/>
      <c r="K272" s="57"/>
    </row>
    <row r="273" spans="3:11" x14ac:dyDescent="0.25">
      <c r="C273"/>
      <c r="H273" s="56"/>
      <c r="I273" s="56"/>
      <c r="J273" s="56"/>
      <c r="K273" s="57"/>
    </row>
    <row r="274" spans="3:11" x14ac:dyDescent="0.25">
      <c r="C274"/>
      <c r="H274" s="56"/>
      <c r="I274" s="56"/>
      <c r="J274" s="56"/>
      <c r="K274" s="57"/>
    </row>
    <row r="275" spans="3:11" x14ac:dyDescent="0.25">
      <c r="C275"/>
      <c r="H275" s="56"/>
      <c r="I275" s="56"/>
      <c r="J275" s="56"/>
      <c r="K275" s="57"/>
    </row>
    <row r="276" spans="3:11" x14ac:dyDescent="0.25">
      <c r="C276"/>
      <c r="H276" s="56"/>
      <c r="I276" s="56"/>
      <c r="J276" s="56"/>
      <c r="K276" s="57"/>
    </row>
    <row r="277" spans="3:11" x14ac:dyDescent="0.25">
      <c r="C277"/>
      <c r="H277" s="56"/>
      <c r="I277" s="56"/>
      <c r="J277" s="56"/>
      <c r="K277" s="57"/>
    </row>
    <row r="278" spans="3:11" x14ac:dyDescent="0.25">
      <c r="C278"/>
      <c r="H278" s="56"/>
      <c r="I278" s="56"/>
      <c r="J278" s="56"/>
      <c r="K278" s="57"/>
    </row>
    <row r="279" spans="3:11" x14ac:dyDescent="0.25">
      <c r="C279"/>
      <c r="H279" s="56"/>
      <c r="I279" s="56"/>
      <c r="J279" s="56"/>
      <c r="K279" s="57"/>
    </row>
    <row r="280" spans="3:11" x14ac:dyDescent="0.25">
      <c r="C280"/>
      <c r="H280" s="56"/>
      <c r="I280" s="56"/>
      <c r="J280" s="56"/>
      <c r="K280" s="57"/>
    </row>
    <row r="281" spans="3:11" x14ac:dyDescent="0.25">
      <c r="C281"/>
      <c r="H281" s="56"/>
      <c r="I281" s="56"/>
      <c r="J281" s="56"/>
      <c r="K281" s="57"/>
    </row>
    <row r="282" spans="3:11" x14ac:dyDescent="0.25">
      <c r="C282"/>
      <c r="H282" s="56"/>
      <c r="I282" s="56"/>
      <c r="J282" s="56"/>
      <c r="K282" s="57"/>
    </row>
    <row r="283" spans="3:11" x14ac:dyDescent="0.25">
      <c r="C283"/>
      <c r="H283" s="56"/>
      <c r="I283" s="56"/>
      <c r="J283" s="56"/>
      <c r="K283" s="57"/>
    </row>
    <row r="284" spans="3:11" x14ac:dyDescent="0.25">
      <c r="C284"/>
      <c r="H284" s="56"/>
      <c r="I284" s="56"/>
      <c r="J284" s="56"/>
      <c r="K284" s="57"/>
    </row>
    <row r="285" spans="3:11" x14ac:dyDescent="0.25">
      <c r="C285"/>
      <c r="H285" s="56"/>
      <c r="I285" s="56"/>
      <c r="J285" s="56"/>
      <c r="K285" s="57"/>
    </row>
    <row r="286" spans="3:11" x14ac:dyDescent="0.25">
      <c r="C286"/>
      <c r="H286" s="56"/>
      <c r="I286" s="56"/>
      <c r="J286" s="56"/>
      <c r="K286" s="57"/>
    </row>
    <row r="287" spans="3:11" x14ac:dyDescent="0.25">
      <c r="H287" s="56"/>
      <c r="I287" s="56"/>
      <c r="J287" s="56"/>
      <c r="K287" s="57"/>
    </row>
    <row r="288" spans="3:11" x14ac:dyDescent="0.25">
      <c r="H288" s="56"/>
      <c r="I288" s="56"/>
      <c r="J288" s="56"/>
      <c r="K288" s="57"/>
    </row>
    <row r="289" spans="8:11" x14ac:dyDescent="0.25">
      <c r="H289" s="56"/>
      <c r="I289" s="56"/>
      <c r="J289" s="56"/>
      <c r="K289" s="57"/>
    </row>
    <row r="290" spans="8:11" x14ac:dyDescent="0.25">
      <c r="H290" s="56"/>
      <c r="I290" s="56"/>
      <c r="J290" s="56"/>
      <c r="K290" s="57"/>
    </row>
    <row r="291" spans="8:11" x14ac:dyDescent="0.25">
      <c r="H291" s="56"/>
      <c r="I291" s="56"/>
      <c r="J291" s="56"/>
      <c r="K291" s="57"/>
    </row>
    <row r="292" spans="8:11" x14ac:dyDescent="0.25">
      <c r="H292" s="56"/>
      <c r="I292" s="56"/>
      <c r="J292" s="56"/>
      <c r="K292" s="57"/>
    </row>
    <row r="293" spans="8:11" x14ac:dyDescent="0.25">
      <c r="H293" s="56"/>
      <c r="I293" s="56"/>
      <c r="J293" s="56"/>
      <c r="K293" s="57"/>
    </row>
    <row r="294" spans="8:11" x14ac:dyDescent="0.25">
      <c r="H294" s="56"/>
      <c r="I294" s="56"/>
      <c r="J294" s="56"/>
      <c r="K294" s="57"/>
    </row>
    <row r="295" spans="8:11" x14ac:dyDescent="0.25">
      <c r="H295" s="56"/>
      <c r="I295" s="56"/>
      <c r="J295" s="56"/>
      <c r="K295" s="57"/>
    </row>
    <row r="296" spans="8:11" x14ac:dyDescent="0.25">
      <c r="H296" s="56"/>
      <c r="I296" s="56"/>
      <c r="J296" s="56"/>
      <c r="K296" s="57"/>
    </row>
    <row r="297" spans="8:11" x14ac:dyDescent="0.25">
      <c r="H297" s="56"/>
      <c r="I297" s="56"/>
      <c r="J297" s="56"/>
      <c r="K297" s="57"/>
    </row>
    <row r="298" spans="8:11" x14ac:dyDescent="0.25">
      <c r="H298" s="56"/>
      <c r="I298" s="56"/>
      <c r="J298" s="56"/>
      <c r="K298" s="57"/>
    </row>
    <row r="299" spans="8:11" x14ac:dyDescent="0.25">
      <c r="H299" s="56"/>
      <c r="I299" s="56"/>
      <c r="J299" s="56"/>
      <c r="K299" s="57"/>
    </row>
    <row r="300" spans="8:11" x14ac:dyDescent="0.25">
      <c r="H300" s="56"/>
      <c r="I300" s="56"/>
      <c r="J300" s="56"/>
      <c r="K300" s="57"/>
    </row>
    <row r="301" spans="8:11" x14ac:dyDescent="0.25">
      <c r="H301" s="56"/>
      <c r="I301" s="56"/>
      <c r="J301" s="56"/>
      <c r="K301" s="57"/>
    </row>
    <row r="302" spans="8:11" x14ac:dyDescent="0.25">
      <c r="H302" s="56"/>
      <c r="I302" s="56"/>
      <c r="J302" s="56"/>
      <c r="K302" s="57"/>
    </row>
    <row r="303" spans="8:11" x14ac:dyDescent="0.25">
      <c r="H303" s="56"/>
      <c r="I303" s="56"/>
      <c r="J303" s="56"/>
      <c r="K303" s="57"/>
    </row>
    <row r="304" spans="8:11" x14ac:dyDescent="0.25">
      <c r="H304" s="56"/>
      <c r="I304" s="56"/>
      <c r="J304" s="56"/>
      <c r="K304" s="57"/>
    </row>
    <row r="305" spans="8:11" x14ac:dyDescent="0.25">
      <c r="H305" s="56"/>
      <c r="I305" s="56"/>
      <c r="J305" s="56"/>
      <c r="K305" s="57"/>
    </row>
    <row r="306" spans="8:11" x14ac:dyDescent="0.25">
      <c r="H306" s="56"/>
      <c r="I306" s="56"/>
      <c r="J306" s="56"/>
      <c r="K306" s="57"/>
    </row>
    <row r="307" spans="8:11" x14ac:dyDescent="0.25">
      <c r="H307" s="56"/>
      <c r="I307" s="56"/>
      <c r="J307" s="56"/>
      <c r="K307" s="57"/>
    </row>
    <row r="308" spans="8:11" x14ac:dyDescent="0.25">
      <c r="H308" s="56"/>
      <c r="I308" s="56"/>
      <c r="J308" s="56"/>
      <c r="K308" s="57"/>
    </row>
    <row r="309" spans="8:11" x14ac:dyDescent="0.25">
      <c r="H309" s="56"/>
      <c r="I309" s="56"/>
      <c r="J309" s="56"/>
      <c r="K309" s="57"/>
    </row>
    <row r="310" spans="8:11" x14ac:dyDescent="0.25">
      <c r="H310" s="56"/>
      <c r="I310" s="56"/>
      <c r="J310" s="56"/>
      <c r="K310" s="57"/>
    </row>
    <row r="311" spans="8:11" x14ac:dyDescent="0.25">
      <c r="H311" s="56"/>
      <c r="I311" s="56"/>
      <c r="J311" s="56"/>
      <c r="K311" s="57"/>
    </row>
    <row r="312" spans="8:11" x14ac:dyDescent="0.25">
      <c r="H312" s="56"/>
      <c r="I312" s="56"/>
      <c r="J312" s="56"/>
      <c r="K312" s="57"/>
    </row>
    <row r="313" spans="8:11" x14ac:dyDescent="0.25">
      <c r="H313" s="56"/>
      <c r="I313" s="56"/>
      <c r="J313" s="56"/>
      <c r="K313" s="57"/>
    </row>
    <row r="314" spans="8:11" x14ac:dyDescent="0.25">
      <c r="H314" s="56"/>
      <c r="I314" s="56"/>
      <c r="J314" s="56"/>
      <c r="K314" s="57"/>
    </row>
    <row r="315" spans="8:11" x14ac:dyDescent="0.25">
      <c r="H315" s="56"/>
      <c r="I315" s="56"/>
      <c r="J315" s="56"/>
      <c r="K315" s="132"/>
    </row>
    <row r="316" spans="8:11" x14ac:dyDescent="0.25">
      <c r="H316" s="56"/>
      <c r="I316" s="56"/>
      <c r="J316" s="56"/>
      <c r="K316" s="132"/>
    </row>
    <row r="317" spans="8:11" x14ac:dyDescent="0.25">
      <c r="H317" s="56"/>
      <c r="I317" s="56"/>
      <c r="J317" s="56"/>
      <c r="K317" s="133"/>
    </row>
    <row r="318" spans="8:11" x14ac:dyDescent="0.25">
      <c r="H318" s="56"/>
      <c r="I318" s="56"/>
      <c r="J318" s="56"/>
      <c r="K318" s="132"/>
    </row>
    <row r="319" spans="8:11" x14ac:dyDescent="0.25">
      <c r="H319" s="56"/>
      <c r="I319" s="56"/>
      <c r="J319" s="56"/>
      <c r="K319" s="132"/>
    </row>
    <row r="320" spans="8:11" x14ac:dyDescent="0.25">
      <c r="H320" s="56"/>
      <c r="I320" s="56"/>
      <c r="J320" s="56"/>
      <c r="K320" s="132"/>
    </row>
    <row r="321" spans="8:13" x14ac:dyDescent="0.25">
      <c r="H321" s="56"/>
      <c r="I321" s="56"/>
      <c r="J321" s="56"/>
      <c r="K321" s="132"/>
    </row>
    <row r="322" spans="8:13" x14ac:dyDescent="0.25">
      <c r="H322" s="56"/>
      <c r="I322" s="56"/>
      <c r="J322" s="56"/>
      <c r="K322" s="132"/>
    </row>
    <row r="323" spans="8:13" x14ac:dyDescent="0.25">
      <c r="H323" s="56"/>
      <c r="I323" s="56"/>
      <c r="J323" s="56"/>
      <c r="K323" s="57"/>
    </row>
    <row r="324" spans="8:13" x14ac:dyDescent="0.25">
      <c r="H324" s="56"/>
      <c r="I324" s="56"/>
      <c r="J324" s="56"/>
      <c r="K324" s="57"/>
    </row>
    <row r="325" spans="8:13" x14ac:dyDescent="0.25">
      <c r="H325" s="56"/>
      <c r="I325" s="56"/>
      <c r="J325" s="56"/>
      <c r="K325" s="57"/>
    </row>
    <row r="326" spans="8:13" x14ac:dyDescent="0.25">
      <c r="H326" s="56"/>
      <c r="I326" s="56"/>
      <c r="J326" s="56"/>
      <c r="K326" s="57"/>
    </row>
    <row r="327" spans="8:13" x14ac:dyDescent="0.25">
      <c r="H327" s="56"/>
      <c r="I327" s="56"/>
      <c r="J327" s="56"/>
      <c r="K327" s="57"/>
    </row>
    <row r="328" spans="8:13" x14ac:dyDescent="0.25">
      <c r="H328" s="56"/>
      <c r="I328" s="56"/>
      <c r="J328" s="56"/>
      <c r="K328" s="57"/>
    </row>
    <row r="329" spans="8:13" x14ac:dyDescent="0.25">
      <c r="H329" s="56"/>
      <c r="I329" s="56"/>
      <c r="J329" s="56"/>
      <c r="K329" s="57"/>
    </row>
    <row r="330" spans="8:13" x14ac:dyDescent="0.25">
      <c r="H330" s="56"/>
      <c r="I330" s="56"/>
      <c r="J330" s="56"/>
      <c r="K330" s="57"/>
    </row>
    <row r="331" spans="8:13" x14ac:dyDescent="0.25">
      <c r="H331" s="56"/>
      <c r="I331" s="56"/>
      <c r="J331" s="56"/>
      <c r="K331" s="57"/>
    </row>
    <row r="332" spans="8:13" x14ac:dyDescent="0.25">
      <c r="H332" s="56"/>
      <c r="I332" s="56"/>
      <c r="J332" s="56"/>
      <c r="K332" s="57"/>
    </row>
    <row r="333" spans="8:13" x14ac:dyDescent="0.25">
      <c r="H333" s="56"/>
      <c r="I333" s="56"/>
      <c r="J333" s="56"/>
      <c r="K333" s="57"/>
      <c r="M333" s="118"/>
    </row>
    <row r="334" spans="8:13" x14ac:dyDescent="0.25">
      <c r="H334" s="56"/>
      <c r="I334" s="56"/>
      <c r="J334" s="56"/>
      <c r="K334" s="57"/>
    </row>
    <row r="335" spans="8:13" x14ac:dyDescent="0.25">
      <c r="H335" s="56"/>
      <c r="I335" s="56"/>
      <c r="J335" s="56"/>
      <c r="K335" s="57"/>
    </row>
    <row r="336" spans="8:13" x14ac:dyDescent="0.25">
      <c r="H336" s="56"/>
      <c r="I336" s="56"/>
      <c r="J336" s="56"/>
      <c r="K336" s="57"/>
    </row>
    <row r="337" spans="8:11" x14ac:dyDescent="0.25">
      <c r="H337" s="56"/>
      <c r="I337" s="56"/>
      <c r="J337" s="56"/>
      <c r="K337" s="57"/>
    </row>
    <row r="338" spans="8:11" x14ac:dyDescent="0.25">
      <c r="H338" s="56"/>
      <c r="I338" s="56"/>
      <c r="J338" s="56"/>
      <c r="K338" s="57"/>
    </row>
    <row r="339" spans="8:11" x14ac:dyDescent="0.25">
      <c r="H339" s="56"/>
      <c r="I339" s="56"/>
      <c r="J339" s="56"/>
      <c r="K339" s="57"/>
    </row>
    <row r="340" spans="8:11" x14ac:dyDescent="0.25">
      <c r="H340" s="56"/>
      <c r="I340" s="56"/>
      <c r="J340" s="56"/>
      <c r="K340" s="57"/>
    </row>
    <row r="341" spans="8:11" x14ac:dyDescent="0.25">
      <c r="H341" s="56"/>
      <c r="I341" s="56"/>
      <c r="J341" s="56"/>
      <c r="K341" s="57"/>
    </row>
    <row r="342" spans="8:11" x14ac:dyDescent="0.25">
      <c r="H342" s="56"/>
      <c r="I342" s="56"/>
      <c r="J342" s="56"/>
      <c r="K342" s="57"/>
    </row>
    <row r="343" spans="8:11" x14ac:dyDescent="0.25">
      <c r="H343" s="56"/>
      <c r="I343" s="56"/>
      <c r="J343" s="56"/>
      <c r="K343" s="57"/>
    </row>
    <row r="344" spans="8:11" x14ac:dyDescent="0.25">
      <c r="H344" s="56"/>
      <c r="I344" s="56"/>
      <c r="J344" s="56"/>
      <c r="K344" s="57"/>
    </row>
    <row r="345" spans="8:11" x14ac:dyDescent="0.25">
      <c r="H345" s="56"/>
      <c r="I345" s="56"/>
      <c r="J345" s="56"/>
      <c r="K345" s="57"/>
    </row>
    <row r="346" spans="8:11" x14ac:dyDescent="0.25">
      <c r="H346" s="56"/>
      <c r="I346" s="56"/>
      <c r="J346" s="56"/>
      <c r="K346" s="57"/>
    </row>
    <row r="347" spans="8:11" x14ac:dyDescent="0.25">
      <c r="H347" s="56"/>
      <c r="I347" s="56"/>
      <c r="J347" s="56"/>
      <c r="K347" s="57"/>
    </row>
    <row r="348" spans="8:11" x14ac:dyDescent="0.25">
      <c r="H348" s="56"/>
      <c r="I348" s="56"/>
      <c r="J348" s="56"/>
      <c r="K348" s="57"/>
    </row>
    <row r="349" spans="8:11" x14ac:dyDescent="0.25">
      <c r="H349" s="56"/>
      <c r="I349" s="56"/>
      <c r="J349" s="56"/>
      <c r="K349" s="57"/>
    </row>
    <row r="350" spans="8:11" x14ac:dyDescent="0.25">
      <c r="H350" s="56"/>
      <c r="I350" s="56"/>
      <c r="J350" s="56"/>
      <c r="K350" s="57"/>
    </row>
    <row r="351" spans="8:11" x14ac:dyDescent="0.25">
      <c r="H351" s="56"/>
      <c r="I351" s="56"/>
      <c r="J351" s="56"/>
      <c r="K351" s="57"/>
    </row>
    <row r="352" spans="8:11" x14ac:dyDescent="0.25">
      <c r="H352" s="56"/>
      <c r="I352" s="56"/>
      <c r="J352" s="56"/>
      <c r="K352" s="57"/>
    </row>
    <row r="353" spans="8:13" x14ac:dyDescent="0.25">
      <c r="H353" s="56"/>
      <c r="I353" s="56"/>
      <c r="J353" s="56"/>
      <c r="K353" s="57"/>
    </row>
    <row r="354" spans="8:13" x14ac:dyDescent="0.25">
      <c r="H354" s="56"/>
      <c r="I354" s="56"/>
      <c r="J354" s="56"/>
      <c r="K354" s="57"/>
    </row>
    <row r="355" spans="8:13" x14ac:dyDescent="0.25">
      <c r="H355" s="56"/>
      <c r="I355" s="56"/>
      <c r="J355" s="56"/>
      <c r="K355" s="57"/>
    </row>
    <row r="356" spans="8:13" x14ac:dyDescent="0.25">
      <c r="H356" s="56"/>
      <c r="I356" s="56"/>
      <c r="J356" s="56"/>
      <c r="K356" s="57"/>
      <c r="M356" s="144" t="e">
        <f>#REF!-'2. Lead Schedule Formulas'!#REF!</f>
        <v>#REF!</v>
      </c>
    </row>
    <row r="357" spans="8:13" x14ac:dyDescent="0.25">
      <c r="H357" s="56"/>
      <c r="I357" s="56"/>
      <c r="J357" s="56"/>
      <c r="K357" s="57"/>
    </row>
    <row r="358" spans="8:13" x14ac:dyDescent="0.25">
      <c r="H358" s="56"/>
      <c r="I358" s="56"/>
      <c r="J358" s="56"/>
      <c r="K358" s="57"/>
    </row>
    <row r="359" spans="8:13" x14ac:dyDescent="0.25">
      <c r="H359" s="56"/>
      <c r="I359" s="56"/>
      <c r="J359" s="56"/>
      <c r="K359" s="57"/>
    </row>
    <row r="360" spans="8:13" x14ac:dyDescent="0.25">
      <c r="H360" s="56"/>
      <c r="I360" s="56"/>
      <c r="J360" s="56"/>
      <c r="K360" s="57"/>
    </row>
    <row r="361" spans="8:13" x14ac:dyDescent="0.25">
      <c r="H361" s="56"/>
      <c r="I361" s="56"/>
      <c r="J361" s="56"/>
      <c r="K361" s="57"/>
    </row>
    <row r="362" spans="8:13" x14ac:dyDescent="0.25">
      <c r="H362" s="56"/>
      <c r="I362" s="56"/>
      <c r="J362" s="56"/>
      <c r="K362" s="57"/>
    </row>
    <row r="363" spans="8:13" x14ac:dyDescent="0.25">
      <c r="H363" s="56"/>
      <c r="I363" s="56"/>
      <c r="J363" s="56"/>
      <c r="K363" s="57"/>
    </row>
    <row r="364" spans="8:13" x14ac:dyDescent="0.25">
      <c r="H364" s="56"/>
      <c r="I364" s="56"/>
      <c r="J364" s="56"/>
      <c r="K364" s="57"/>
    </row>
    <row r="365" spans="8:13" x14ac:dyDescent="0.25">
      <c r="H365" s="56"/>
      <c r="I365" s="56"/>
      <c r="J365" s="56"/>
      <c r="K365" s="57"/>
    </row>
    <row r="366" spans="8:13" x14ac:dyDescent="0.25">
      <c r="H366" s="56"/>
      <c r="I366" s="56"/>
      <c r="J366" s="56"/>
      <c r="K366" s="57"/>
    </row>
    <row r="367" spans="8:13" x14ac:dyDescent="0.25">
      <c r="H367" s="56"/>
      <c r="I367" s="56"/>
      <c r="J367" s="56"/>
      <c r="K367" s="57"/>
    </row>
    <row r="368" spans="8:13" x14ac:dyDescent="0.25">
      <c r="H368" s="56"/>
      <c r="I368" s="56"/>
      <c r="J368" s="56"/>
      <c r="K368" s="57"/>
    </row>
    <row r="369" spans="8:11" x14ac:dyDescent="0.25">
      <c r="H369" s="56"/>
      <c r="I369" s="56"/>
      <c r="J369" s="56"/>
      <c r="K369" s="57"/>
    </row>
    <row r="370" spans="8:11" x14ac:dyDescent="0.25">
      <c r="H370" s="56"/>
      <c r="I370" s="56"/>
      <c r="J370" s="56"/>
      <c r="K370" s="57"/>
    </row>
    <row r="371" spans="8:11" x14ac:dyDescent="0.25">
      <c r="H371" s="56"/>
      <c r="I371" s="56"/>
      <c r="J371" s="56"/>
      <c r="K371" s="57"/>
    </row>
    <row r="372" spans="8:11" x14ac:dyDescent="0.25">
      <c r="H372" s="56"/>
      <c r="I372" s="56"/>
      <c r="J372" s="56"/>
      <c r="K372" s="57"/>
    </row>
    <row r="373" spans="8:11" x14ac:dyDescent="0.25">
      <c r="H373" s="56"/>
      <c r="I373" s="56"/>
      <c r="J373" s="56"/>
      <c r="K373" s="57"/>
    </row>
    <row r="374" spans="8:11" x14ac:dyDescent="0.25">
      <c r="H374" s="56"/>
      <c r="I374" s="56"/>
      <c r="J374" s="56"/>
      <c r="K374" s="57"/>
    </row>
    <row r="375" spans="8:11" x14ac:dyDescent="0.25">
      <c r="H375" s="56"/>
      <c r="I375" s="56"/>
      <c r="J375" s="56"/>
      <c r="K375" s="57"/>
    </row>
    <row r="376" spans="8:11" x14ac:dyDescent="0.25">
      <c r="H376" s="56"/>
      <c r="I376" s="56"/>
      <c r="J376" s="56"/>
      <c r="K376" s="57"/>
    </row>
    <row r="377" spans="8:11" x14ac:dyDescent="0.25">
      <c r="H377" s="56"/>
      <c r="I377" s="56"/>
      <c r="J377" s="56"/>
      <c r="K377" s="57"/>
    </row>
    <row r="426" spans="13:13" x14ac:dyDescent="0.25">
      <c r="M426" s="144"/>
    </row>
    <row r="434" spans="12:13" x14ac:dyDescent="0.25">
      <c r="M434" s="144"/>
    </row>
    <row r="435" spans="12:13" x14ac:dyDescent="0.25">
      <c r="L435" s="9" t="s">
        <v>371</v>
      </c>
    </row>
  </sheetData>
  <autoFilter ref="H5:K375" xr:uid="{00000000-0009-0000-0000-000003000000}"/>
  <mergeCells count="2">
    <mergeCell ref="Q4:R4"/>
    <mergeCell ref="A4:D4"/>
  </mergeCells>
  <pageMargins left="0.7" right="0.7" top="0.75" bottom="0.75" header="0.3" footer="0.3"/>
  <pageSetup scale="46" fitToHeight="0" orientation="portrait" r:id="rId2"/>
  <headerFooter scaleWithDoc="0">
    <oddFooter>&amp;L&amp;"Arial,Regular"&amp;10&amp;F
&amp;A&amp;R&amp;"Arial,Regular"&amp;10&amp;P of &amp;N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4BB1C-ECE5-4756-B085-7B16BBBCB93E}">
  <sheetPr>
    <pageSetUpPr fitToPage="1"/>
  </sheetPr>
  <dimension ref="A1:G286"/>
  <sheetViews>
    <sheetView topLeftCell="A20" zoomScaleNormal="100" workbookViewId="0">
      <selection activeCell="G1" sqref="G1"/>
    </sheetView>
  </sheetViews>
  <sheetFormatPr defaultRowHeight="15" x14ac:dyDescent="0.25"/>
  <cols>
    <col min="1" max="1" width="16.28515625" bestFit="1" customWidth="1"/>
    <col min="2" max="2" width="18.7109375" bestFit="1" customWidth="1"/>
    <col min="3" max="3" width="30" style="8" bestFit="1" customWidth="1"/>
    <col min="4" max="4" width="14" style="44" bestFit="1" customWidth="1"/>
    <col min="5" max="5" width="16.42578125" customWidth="1"/>
    <col min="6" max="6" width="13.140625" customWidth="1"/>
  </cols>
  <sheetData>
    <row r="1" spans="1:7" x14ac:dyDescent="0.25">
      <c r="A1" s="117" t="s">
        <v>2683</v>
      </c>
      <c r="D1" s="421" t="s">
        <v>2673</v>
      </c>
      <c r="E1" s="420"/>
      <c r="G1" s="437"/>
    </row>
    <row r="2" spans="1:7" x14ac:dyDescent="0.25">
      <c r="A2" s="5" t="s">
        <v>14</v>
      </c>
      <c r="B2" t="s">
        <v>308</v>
      </c>
    </row>
    <row r="3" spans="1:7" x14ac:dyDescent="0.25">
      <c r="A3" s="5" t="s">
        <v>15</v>
      </c>
      <c r="B3" t="s">
        <v>308</v>
      </c>
    </row>
    <row r="4" spans="1:7" ht="25.9" customHeight="1" x14ac:dyDescent="0.25">
      <c r="A4" s="451" t="s">
        <v>2684</v>
      </c>
      <c r="B4" s="451"/>
      <c r="C4" s="451"/>
      <c r="D4" s="451"/>
    </row>
    <row r="5" spans="1:7" ht="30" x14ac:dyDescent="0.25">
      <c r="A5" s="154" t="s">
        <v>278</v>
      </c>
      <c r="B5" s="154" t="s">
        <v>447</v>
      </c>
      <c r="C5" s="154" t="s">
        <v>448</v>
      </c>
      <c r="D5" s="5" t="s">
        <v>364</v>
      </c>
      <c r="E5" s="165" t="s">
        <v>279</v>
      </c>
    </row>
    <row r="6" spans="1:7" x14ac:dyDescent="0.25">
      <c r="A6" s="6" t="s">
        <v>704</v>
      </c>
      <c r="B6" s="6" t="s">
        <v>2186</v>
      </c>
      <c r="C6" s="6" t="s">
        <v>2187</v>
      </c>
      <c r="D6" s="6" t="s">
        <v>2189</v>
      </c>
      <c r="E6" s="59">
        <v>1188266.46</v>
      </c>
    </row>
    <row r="7" spans="1:7" x14ac:dyDescent="0.25">
      <c r="B7" s="6" t="s">
        <v>2624</v>
      </c>
      <c r="C7" s="6" t="s">
        <v>2552</v>
      </c>
      <c r="D7" s="6" t="s">
        <v>2189</v>
      </c>
      <c r="E7" s="59">
        <v>172768.15</v>
      </c>
    </row>
    <row r="8" spans="1:7" x14ac:dyDescent="0.25">
      <c r="A8" s="6" t="s">
        <v>2625</v>
      </c>
      <c r="C8"/>
      <c r="D8"/>
      <c r="E8" s="59">
        <v>1361034.6099999999</v>
      </c>
    </row>
    <row r="9" spans="1:7" x14ac:dyDescent="0.25">
      <c r="A9" s="6" t="s">
        <v>687</v>
      </c>
      <c r="B9" s="6" t="s">
        <v>685</v>
      </c>
      <c r="C9" s="6" t="s">
        <v>686</v>
      </c>
      <c r="D9" s="6" t="s">
        <v>2639</v>
      </c>
      <c r="E9" s="59">
        <v>15057.25</v>
      </c>
    </row>
    <row r="10" spans="1:7" x14ac:dyDescent="0.25">
      <c r="A10" s="6" t="s">
        <v>2005</v>
      </c>
      <c r="C10"/>
      <c r="D10"/>
      <c r="E10" s="59">
        <v>15057.25</v>
      </c>
    </row>
    <row r="11" spans="1:7" x14ac:dyDescent="0.25">
      <c r="A11" s="6" t="s">
        <v>1738</v>
      </c>
      <c r="B11" s="6" t="s">
        <v>957</v>
      </c>
      <c r="C11" s="6" t="s">
        <v>958</v>
      </c>
      <c r="D11" s="6" t="s">
        <v>2638</v>
      </c>
      <c r="E11" s="59">
        <v>25796.6</v>
      </c>
    </row>
    <row r="12" spans="1:7" x14ac:dyDescent="0.25">
      <c r="A12" s="6" t="s">
        <v>2623</v>
      </c>
      <c r="C12"/>
      <c r="D12"/>
      <c r="E12" s="59">
        <v>25796.6</v>
      </c>
    </row>
    <row r="13" spans="1:7" x14ac:dyDescent="0.25">
      <c r="A13" s="6" t="s">
        <v>684</v>
      </c>
      <c r="B13" s="6" t="s">
        <v>1199</v>
      </c>
      <c r="C13" s="6" t="s">
        <v>1200</v>
      </c>
      <c r="D13" s="6" t="s">
        <v>516</v>
      </c>
      <c r="E13" s="59">
        <v>164453.46000000002</v>
      </c>
    </row>
    <row r="14" spans="1:7" x14ac:dyDescent="0.25">
      <c r="B14" s="6" t="s">
        <v>752</v>
      </c>
      <c r="C14" s="6" t="s">
        <v>753</v>
      </c>
      <c r="D14" s="6" t="s">
        <v>516</v>
      </c>
      <c r="E14" s="59">
        <v>851472.3900000006</v>
      </c>
    </row>
    <row r="15" spans="1:7" x14ac:dyDescent="0.25">
      <c r="B15" s="6" t="s">
        <v>900</v>
      </c>
      <c r="C15" s="6" t="s">
        <v>901</v>
      </c>
      <c r="D15" s="6" t="s">
        <v>516</v>
      </c>
      <c r="E15" s="59">
        <v>2364981.4500000007</v>
      </c>
    </row>
    <row r="16" spans="1:7" x14ac:dyDescent="0.25">
      <c r="B16" s="6" t="s">
        <v>888</v>
      </c>
      <c r="C16" s="6" t="s">
        <v>889</v>
      </c>
      <c r="D16" s="6" t="s">
        <v>516</v>
      </c>
      <c r="E16" s="59">
        <v>127524.55999999997</v>
      </c>
    </row>
    <row r="17" spans="2:5" x14ac:dyDescent="0.25">
      <c r="B17" s="6" t="s">
        <v>943</v>
      </c>
      <c r="C17" s="6" t="s">
        <v>944</v>
      </c>
      <c r="D17" s="6" t="s">
        <v>516</v>
      </c>
      <c r="E17" s="59">
        <v>860942.91999999934</v>
      </c>
    </row>
    <row r="18" spans="2:5" x14ac:dyDescent="0.25">
      <c r="B18" s="6" t="s">
        <v>894</v>
      </c>
      <c r="C18" s="6" t="s">
        <v>895</v>
      </c>
      <c r="D18" s="6" t="s">
        <v>516</v>
      </c>
      <c r="E18" s="59">
        <v>890252.50000000012</v>
      </c>
    </row>
    <row r="19" spans="2:5" x14ac:dyDescent="0.25">
      <c r="B19" s="6" t="s">
        <v>846</v>
      </c>
      <c r="C19" s="6" t="s">
        <v>847</v>
      </c>
      <c r="D19" s="6" t="s">
        <v>516</v>
      </c>
      <c r="E19" s="59">
        <v>334374.21000000008</v>
      </c>
    </row>
    <row r="20" spans="2:5" x14ac:dyDescent="0.25">
      <c r="B20" s="6" t="s">
        <v>1127</v>
      </c>
      <c r="C20" s="6" t="s">
        <v>1128</v>
      </c>
      <c r="D20" s="6" t="s">
        <v>516</v>
      </c>
      <c r="E20" s="59">
        <v>104676.21</v>
      </c>
    </row>
    <row r="21" spans="2:5" x14ac:dyDescent="0.25">
      <c r="B21" s="6" t="s">
        <v>754</v>
      </c>
      <c r="C21" s="6" t="s">
        <v>755</v>
      </c>
      <c r="D21" s="6" t="s">
        <v>516</v>
      </c>
      <c r="E21" s="59">
        <v>-146349</v>
      </c>
    </row>
    <row r="22" spans="2:5" x14ac:dyDescent="0.25">
      <c r="B22" s="6" t="s">
        <v>1131</v>
      </c>
      <c r="C22" s="6" t="s">
        <v>1132</v>
      </c>
      <c r="D22" s="6" t="s">
        <v>516</v>
      </c>
      <c r="E22" s="59">
        <v>-5484</v>
      </c>
    </row>
    <row r="23" spans="2:5" x14ac:dyDescent="0.25">
      <c r="B23" s="6" t="s">
        <v>861</v>
      </c>
      <c r="C23" s="6" t="s">
        <v>862</v>
      </c>
      <c r="D23" s="6" t="s">
        <v>516</v>
      </c>
      <c r="E23" s="59">
        <v>-381.68000000000023</v>
      </c>
    </row>
    <row r="24" spans="2:5" x14ac:dyDescent="0.25">
      <c r="B24" s="6" t="s">
        <v>883</v>
      </c>
      <c r="C24" s="6" t="s">
        <v>884</v>
      </c>
      <c r="D24" s="6" t="s">
        <v>516</v>
      </c>
      <c r="E24" s="59">
        <v>71467.31</v>
      </c>
    </row>
    <row r="25" spans="2:5" x14ac:dyDescent="0.25">
      <c r="B25" s="6" t="s">
        <v>985</v>
      </c>
      <c r="C25" s="6" t="s">
        <v>986</v>
      </c>
      <c r="D25" s="6" t="s">
        <v>516</v>
      </c>
      <c r="E25" s="59">
        <v>56970.240000000005</v>
      </c>
    </row>
    <row r="26" spans="2:5" x14ac:dyDescent="0.25">
      <c r="B26" s="6" t="s">
        <v>1157</v>
      </c>
      <c r="C26" s="6" t="s">
        <v>1158</v>
      </c>
      <c r="D26" s="6" t="s">
        <v>516</v>
      </c>
      <c r="E26" s="59">
        <v>60231.8</v>
      </c>
    </row>
    <row r="27" spans="2:5" x14ac:dyDescent="0.25">
      <c r="B27" s="6" t="s">
        <v>1227</v>
      </c>
      <c r="C27" s="6" t="s">
        <v>1228</v>
      </c>
      <c r="D27" s="6" t="s">
        <v>516</v>
      </c>
      <c r="E27" s="59">
        <v>206640.12999999998</v>
      </c>
    </row>
    <row r="28" spans="2:5" x14ac:dyDescent="0.25">
      <c r="B28" s="6" t="s">
        <v>903</v>
      </c>
      <c r="C28" s="6" t="s">
        <v>904</v>
      </c>
      <c r="D28" s="6" t="s">
        <v>516</v>
      </c>
      <c r="E28" s="59">
        <v>2510.0299999999984</v>
      </c>
    </row>
    <row r="29" spans="2:5" x14ac:dyDescent="0.25">
      <c r="B29" s="6" t="s">
        <v>1201</v>
      </c>
      <c r="C29" s="6" t="s">
        <v>1202</v>
      </c>
      <c r="D29" s="6" t="s">
        <v>516</v>
      </c>
      <c r="E29" s="59">
        <v>-22740</v>
      </c>
    </row>
    <row r="30" spans="2:5" x14ac:dyDescent="0.25">
      <c r="B30" s="6" t="s">
        <v>945</v>
      </c>
      <c r="C30" s="6" t="s">
        <v>946</v>
      </c>
      <c r="D30" s="6" t="s">
        <v>516</v>
      </c>
      <c r="E30" s="59">
        <v>-27776</v>
      </c>
    </row>
    <row r="31" spans="2:5" x14ac:dyDescent="0.25">
      <c r="B31" s="6" t="s">
        <v>957</v>
      </c>
      <c r="C31" s="6" t="s">
        <v>958</v>
      </c>
      <c r="D31" s="6" t="s">
        <v>516</v>
      </c>
      <c r="E31" s="59">
        <v>-2124.5800000000008</v>
      </c>
    </row>
    <row r="32" spans="2:5" x14ac:dyDescent="0.25">
      <c r="B32" s="6" t="s">
        <v>1229</v>
      </c>
      <c r="C32" s="6" t="s">
        <v>1230</v>
      </c>
      <c r="D32" s="6" t="s">
        <v>516</v>
      </c>
      <c r="E32" s="59">
        <v>112045.54999999997</v>
      </c>
    </row>
    <row r="33" spans="1:5" x14ac:dyDescent="0.25">
      <c r="B33" s="6" t="s">
        <v>1051</v>
      </c>
      <c r="C33" s="6" t="s">
        <v>1052</v>
      </c>
      <c r="D33" s="6" t="s">
        <v>516</v>
      </c>
      <c r="E33" s="59">
        <v>117141.43000000002</v>
      </c>
    </row>
    <row r="34" spans="1:5" x14ac:dyDescent="0.25">
      <c r="B34" s="6" t="s">
        <v>807</v>
      </c>
      <c r="C34" s="6" t="s">
        <v>808</v>
      </c>
      <c r="D34" s="6" t="s">
        <v>516</v>
      </c>
      <c r="E34" s="59">
        <v>119681.19000000002</v>
      </c>
    </row>
    <row r="35" spans="1:5" x14ac:dyDescent="0.25">
      <c r="B35" s="6" t="s">
        <v>892</v>
      </c>
      <c r="C35" s="6" t="s">
        <v>893</v>
      </c>
      <c r="D35" s="6" t="s">
        <v>516</v>
      </c>
      <c r="E35" s="59">
        <v>2341150.62</v>
      </c>
    </row>
    <row r="36" spans="1:5" x14ac:dyDescent="0.25">
      <c r="B36" s="6" t="s">
        <v>1085</v>
      </c>
      <c r="C36" s="6" t="s">
        <v>1086</v>
      </c>
      <c r="D36" s="6" t="s">
        <v>516</v>
      </c>
      <c r="E36" s="59">
        <v>19126.309999999998</v>
      </c>
    </row>
    <row r="37" spans="1:5" x14ac:dyDescent="0.25">
      <c r="B37" s="6" t="s">
        <v>803</v>
      </c>
      <c r="C37" s="6" t="s">
        <v>804</v>
      </c>
      <c r="D37" s="6" t="s">
        <v>516</v>
      </c>
      <c r="E37" s="59">
        <v>14301.19</v>
      </c>
    </row>
    <row r="38" spans="1:5" x14ac:dyDescent="0.25">
      <c r="B38" s="6" t="s">
        <v>1053</v>
      </c>
      <c r="C38" s="6" t="s">
        <v>1054</v>
      </c>
      <c r="D38" s="6" t="s">
        <v>516</v>
      </c>
      <c r="E38" s="59">
        <v>-10236</v>
      </c>
    </row>
    <row r="39" spans="1:5" x14ac:dyDescent="0.25">
      <c r="B39" s="6" t="s">
        <v>848</v>
      </c>
      <c r="C39" s="6" t="s">
        <v>849</v>
      </c>
      <c r="D39" s="6" t="s">
        <v>516</v>
      </c>
      <c r="E39" s="59">
        <v>-13251</v>
      </c>
    </row>
    <row r="40" spans="1:5" x14ac:dyDescent="0.25">
      <c r="B40" s="6" t="s">
        <v>997</v>
      </c>
      <c r="C40" s="6" t="s">
        <v>998</v>
      </c>
      <c r="D40" s="6" t="s">
        <v>516</v>
      </c>
      <c r="E40" s="59">
        <v>821434.81999999972</v>
      </c>
    </row>
    <row r="41" spans="1:5" x14ac:dyDescent="0.25">
      <c r="B41" s="6" t="s">
        <v>991</v>
      </c>
      <c r="C41" s="6" t="s">
        <v>992</v>
      </c>
      <c r="D41" s="6" t="s">
        <v>516</v>
      </c>
      <c r="E41" s="59">
        <v>227098.00999999998</v>
      </c>
    </row>
    <row r="42" spans="1:5" x14ac:dyDescent="0.25">
      <c r="B42" s="6" t="s">
        <v>1129</v>
      </c>
      <c r="C42" s="6" t="s">
        <v>1130</v>
      </c>
      <c r="D42" s="6" t="s">
        <v>516</v>
      </c>
      <c r="E42" s="59">
        <v>8771.2000000000007</v>
      </c>
    </row>
    <row r="43" spans="1:5" x14ac:dyDescent="0.25">
      <c r="A43" s="6" t="s">
        <v>1522</v>
      </c>
      <c r="C43"/>
      <c r="D43"/>
      <c r="E43" s="59">
        <v>9648905.2699999996</v>
      </c>
    </row>
    <row r="44" spans="1:5" x14ac:dyDescent="0.25">
      <c r="A44" s="6" t="s">
        <v>778</v>
      </c>
      <c r="B44" s="6" t="s">
        <v>943</v>
      </c>
      <c r="C44" s="6" t="s">
        <v>944</v>
      </c>
      <c r="D44" s="6" t="s">
        <v>518</v>
      </c>
      <c r="E44" s="59">
        <v>-1.7763568394002505E-14</v>
      </c>
    </row>
    <row r="45" spans="1:5" x14ac:dyDescent="0.25">
      <c r="B45" s="6" t="s">
        <v>861</v>
      </c>
      <c r="C45" s="6" t="s">
        <v>862</v>
      </c>
      <c r="D45" s="6" t="s">
        <v>518</v>
      </c>
      <c r="E45" s="59">
        <v>381.68000000000234</v>
      </c>
    </row>
    <row r="46" spans="1:5" x14ac:dyDescent="0.25">
      <c r="B46" s="6" t="s">
        <v>776</v>
      </c>
      <c r="C46" s="6" t="s">
        <v>777</v>
      </c>
      <c r="D46" s="6" t="s">
        <v>518</v>
      </c>
      <c r="E46" s="59">
        <v>102416.54000000002</v>
      </c>
    </row>
    <row r="47" spans="1:5" x14ac:dyDescent="0.25">
      <c r="B47" s="6" t="s">
        <v>957</v>
      </c>
      <c r="C47" s="6" t="s">
        <v>958</v>
      </c>
      <c r="D47" s="6" t="s">
        <v>518</v>
      </c>
      <c r="E47" s="59">
        <v>-14634.280000000006</v>
      </c>
    </row>
    <row r="48" spans="1:5" x14ac:dyDescent="0.25">
      <c r="B48" s="6" t="s">
        <v>1067</v>
      </c>
      <c r="C48" s="6" t="s">
        <v>1068</v>
      </c>
      <c r="D48" s="6" t="s">
        <v>518</v>
      </c>
      <c r="E48" s="59">
        <v>17511.900000000005</v>
      </c>
    </row>
    <row r="49" spans="1:7" x14ac:dyDescent="0.25">
      <c r="B49" s="6" t="s">
        <v>1209</v>
      </c>
      <c r="C49" s="6" t="s">
        <v>1210</v>
      </c>
      <c r="D49" s="6" t="s">
        <v>518</v>
      </c>
      <c r="E49" s="59">
        <v>18430.509999999998</v>
      </c>
    </row>
    <row r="50" spans="1:7" x14ac:dyDescent="0.25">
      <c r="B50" s="6" t="s">
        <v>1137</v>
      </c>
      <c r="C50" s="6" t="s">
        <v>1138</v>
      </c>
      <c r="D50" s="6" t="s">
        <v>518</v>
      </c>
      <c r="E50" s="59">
        <v>39584.279999999992</v>
      </c>
    </row>
    <row r="51" spans="1:7" x14ac:dyDescent="0.25">
      <c r="B51" s="6" t="s">
        <v>1225</v>
      </c>
      <c r="C51" s="6" t="s">
        <v>1226</v>
      </c>
      <c r="D51" s="6" t="s">
        <v>518</v>
      </c>
      <c r="E51" s="59">
        <v>627.55999999999767</v>
      </c>
    </row>
    <row r="52" spans="1:7" x14ac:dyDescent="0.25">
      <c r="A52" s="6" t="s">
        <v>1523</v>
      </c>
      <c r="C52"/>
      <c r="D52"/>
      <c r="E52" s="59">
        <v>164318.19000000003</v>
      </c>
    </row>
    <row r="53" spans="1:7" x14ac:dyDescent="0.25">
      <c r="A53" s="6" t="s">
        <v>781</v>
      </c>
      <c r="B53" s="6" t="s">
        <v>779</v>
      </c>
      <c r="C53" s="6" t="s">
        <v>780</v>
      </c>
      <c r="D53" s="6" t="s">
        <v>2011</v>
      </c>
      <c r="E53" s="59">
        <v>38381.78</v>
      </c>
    </row>
    <row r="54" spans="1:7" x14ac:dyDescent="0.25">
      <c r="B54" s="6" t="s">
        <v>961</v>
      </c>
      <c r="C54" s="6" t="s">
        <v>962</v>
      </c>
      <c r="D54" s="6" t="s">
        <v>2011</v>
      </c>
      <c r="E54" s="59">
        <v>152089.81999999989</v>
      </c>
    </row>
    <row r="55" spans="1:7" x14ac:dyDescent="0.25">
      <c r="A55" s="6" t="s">
        <v>2006</v>
      </c>
      <c r="C55"/>
      <c r="D55"/>
      <c r="E55" s="59">
        <v>190471.59999999989</v>
      </c>
    </row>
    <row r="56" spans="1:7" x14ac:dyDescent="0.25">
      <c r="A56" s="6" t="s">
        <v>758</v>
      </c>
      <c r="B56" s="6" t="s">
        <v>1199</v>
      </c>
      <c r="C56" s="6" t="s">
        <v>1200</v>
      </c>
      <c r="D56" s="6" t="s">
        <v>521</v>
      </c>
      <c r="E56" s="59">
        <v>7377.5800000000045</v>
      </c>
    </row>
    <row r="57" spans="1:7" x14ac:dyDescent="0.25">
      <c r="B57" s="6" t="s">
        <v>752</v>
      </c>
      <c r="C57" s="6" t="s">
        <v>753</v>
      </c>
      <c r="D57" s="6" t="s">
        <v>521</v>
      </c>
      <c r="E57" s="59">
        <v>71214.89999999998</v>
      </c>
    </row>
    <row r="58" spans="1:7" x14ac:dyDescent="0.25">
      <c r="B58" s="6" t="s">
        <v>900</v>
      </c>
      <c r="C58" s="6" t="s">
        <v>901</v>
      </c>
      <c r="D58" s="6" t="s">
        <v>521</v>
      </c>
      <c r="E58" s="59">
        <v>24854.37</v>
      </c>
    </row>
    <row r="59" spans="1:7" x14ac:dyDescent="0.25">
      <c r="B59" s="6" t="s">
        <v>943</v>
      </c>
      <c r="C59" s="6" t="s">
        <v>944</v>
      </c>
      <c r="D59" s="6" t="s">
        <v>521</v>
      </c>
      <c r="E59" s="59">
        <v>81886.839999999982</v>
      </c>
    </row>
    <row r="60" spans="1:7" x14ac:dyDescent="0.25">
      <c r="B60" s="6" t="s">
        <v>846</v>
      </c>
      <c r="C60" s="6" t="s">
        <v>847</v>
      </c>
      <c r="D60" s="6" t="s">
        <v>521</v>
      </c>
      <c r="E60" s="59">
        <v>34605.99</v>
      </c>
    </row>
    <row r="61" spans="1:7" x14ac:dyDescent="0.25">
      <c r="B61" s="6" t="s">
        <v>1145</v>
      </c>
      <c r="C61" s="6" t="s">
        <v>1146</v>
      </c>
      <c r="D61" s="6" t="s">
        <v>521</v>
      </c>
      <c r="E61" s="59">
        <v>40793.210000000021</v>
      </c>
      <c r="G61" s="437" t="s">
        <v>2697</v>
      </c>
    </row>
    <row r="62" spans="1:7" x14ac:dyDescent="0.25">
      <c r="B62" s="6" t="s">
        <v>896</v>
      </c>
      <c r="C62" s="6" t="s">
        <v>897</v>
      </c>
      <c r="D62" s="6" t="s">
        <v>521</v>
      </c>
      <c r="E62" s="59">
        <v>252750.73000000004</v>
      </c>
    </row>
    <row r="63" spans="1:7" x14ac:dyDescent="0.25">
      <c r="B63" s="6" t="s">
        <v>1051</v>
      </c>
      <c r="C63" s="6" t="s">
        <v>1052</v>
      </c>
      <c r="D63" s="6" t="s">
        <v>521</v>
      </c>
      <c r="E63" s="59">
        <v>1705.3100000000013</v>
      </c>
    </row>
    <row r="64" spans="1:7" x14ac:dyDescent="0.25">
      <c r="B64" s="6" t="s">
        <v>807</v>
      </c>
      <c r="C64" s="6" t="s">
        <v>808</v>
      </c>
      <c r="D64" s="6" t="s">
        <v>521</v>
      </c>
      <c r="E64" s="59">
        <v>15816.16</v>
      </c>
    </row>
    <row r="65" spans="1:5" x14ac:dyDescent="0.25">
      <c r="B65" s="6" t="s">
        <v>892</v>
      </c>
      <c r="C65" s="6" t="s">
        <v>893</v>
      </c>
      <c r="D65" s="6" t="s">
        <v>521</v>
      </c>
      <c r="E65" s="59">
        <v>2554856.0999999996</v>
      </c>
    </row>
    <row r="66" spans="1:5" x14ac:dyDescent="0.25">
      <c r="B66" s="6" t="s">
        <v>967</v>
      </c>
      <c r="C66" s="6" t="s">
        <v>968</v>
      </c>
      <c r="D66" s="6" t="s">
        <v>521</v>
      </c>
      <c r="E66" s="59">
        <v>22144.540000000052</v>
      </c>
    </row>
    <row r="67" spans="1:5" x14ac:dyDescent="0.25">
      <c r="B67" s="6" t="s">
        <v>898</v>
      </c>
      <c r="C67" s="6" t="s">
        <v>899</v>
      </c>
      <c r="D67" s="6" t="s">
        <v>521</v>
      </c>
      <c r="E67" s="59">
        <v>710064.3200000003</v>
      </c>
    </row>
    <row r="68" spans="1:5" x14ac:dyDescent="0.25">
      <c r="B68" s="6" t="s">
        <v>784</v>
      </c>
      <c r="C68" s="6" t="s">
        <v>785</v>
      </c>
      <c r="D68" s="6" t="s">
        <v>521</v>
      </c>
      <c r="E68" s="59">
        <v>142790.13999999998</v>
      </c>
    </row>
    <row r="69" spans="1:5" x14ac:dyDescent="0.25">
      <c r="B69" s="6" t="s">
        <v>871</v>
      </c>
      <c r="C69" s="6" t="s">
        <v>872</v>
      </c>
      <c r="D69" s="6" t="s">
        <v>521</v>
      </c>
      <c r="E69" s="59">
        <v>442688.62999999989</v>
      </c>
    </row>
    <row r="70" spans="1:5" x14ac:dyDescent="0.25">
      <c r="B70" s="6" t="s">
        <v>971</v>
      </c>
      <c r="C70" s="6" t="s">
        <v>972</v>
      </c>
      <c r="D70" s="6" t="s">
        <v>521</v>
      </c>
      <c r="E70" s="59">
        <v>240715.67000000004</v>
      </c>
    </row>
    <row r="71" spans="1:5" x14ac:dyDescent="0.25">
      <c r="B71" s="6" t="s">
        <v>1215</v>
      </c>
      <c r="C71" s="6" t="s">
        <v>1216</v>
      </c>
      <c r="D71" s="6" t="s">
        <v>521</v>
      </c>
      <c r="E71" s="59">
        <v>47031.049999999996</v>
      </c>
    </row>
    <row r="72" spans="1:5" x14ac:dyDescent="0.25">
      <c r="B72" s="6" t="s">
        <v>1073</v>
      </c>
      <c r="C72" s="6" t="s">
        <v>1074</v>
      </c>
      <c r="D72" s="6" t="s">
        <v>521</v>
      </c>
      <c r="E72" s="59">
        <v>20332.520000000004</v>
      </c>
    </row>
    <row r="73" spans="1:5" x14ac:dyDescent="0.25">
      <c r="B73" s="6" t="s">
        <v>997</v>
      </c>
      <c r="C73" s="6" t="s">
        <v>998</v>
      </c>
      <c r="D73" s="6" t="s">
        <v>521</v>
      </c>
      <c r="E73" s="59">
        <v>90547.970000000016</v>
      </c>
    </row>
    <row r="74" spans="1:5" x14ac:dyDescent="0.25">
      <c r="B74" s="6" t="s">
        <v>969</v>
      </c>
      <c r="C74" s="6" t="s">
        <v>970</v>
      </c>
      <c r="D74" s="6" t="s">
        <v>521</v>
      </c>
      <c r="E74" s="59">
        <v>1869.37</v>
      </c>
    </row>
    <row r="75" spans="1:5" x14ac:dyDescent="0.25">
      <c r="A75" s="6" t="s">
        <v>1524</v>
      </c>
      <c r="C75"/>
      <c r="D75"/>
      <c r="E75" s="59">
        <v>4804045.3999999994</v>
      </c>
    </row>
    <row r="76" spans="1:5" x14ac:dyDescent="0.25">
      <c r="A76" s="6" t="s">
        <v>788</v>
      </c>
      <c r="B76" s="6" t="s">
        <v>973</v>
      </c>
      <c r="C76" s="6" t="s">
        <v>974</v>
      </c>
      <c r="D76" s="6" t="s">
        <v>523</v>
      </c>
      <c r="E76" s="59">
        <v>1524628.4700000002</v>
      </c>
    </row>
    <row r="77" spans="1:5" x14ac:dyDescent="0.25">
      <c r="B77" s="6" t="s">
        <v>981</v>
      </c>
      <c r="C77" s="6" t="s">
        <v>982</v>
      </c>
      <c r="D77" s="6" t="s">
        <v>523</v>
      </c>
      <c r="E77" s="59">
        <v>134511.63000000003</v>
      </c>
    </row>
    <row r="78" spans="1:5" x14ac:dyDescent="0.25">
      <c r="B78" s="6" t="s">
        <v>1075</v>
      </c>
      <c r="C78" s="6" t="s">
        <v>1076</v>
      </c>
      <c r="D78" s="6" t="s">
        <v>523</v>
      </c>
      <c r="E78" s="59">
        <v>32852.39</v>
      </c>
    </row>
    <row r="79" spans="1:5" x14ac:dyDescent="0.25">
      <c r="B79" s="6" t="s">
        <v>1083</v>
      </c>
      <c r="C79" s="6" t="s">
        <v>1084</v>
      </c>
      <c r="D79" s="6" t="s">
        <v>523</v>
      </c>
      <c r="E79" s="59">
        <v>24258.280000000002</v>
      </c>
    </row>
    <row r="80" spans="1:5" x14ac:dyDescent="0.25">
      <c r="B80" s="6" t="s">
        <v>877</v>
      </c>
      <c r="C80" s="6" t="s">
        <v>878</v>
      </c>
      <c r="D80" s="6" t="s">
        <v>523</v>
      </c>
      <c r="E80" s="59">
        <v>761.54</v>
      </c>
    </row>
    <row r="81" spans="1:5" x14ac:dyDescent="0.25">
      <c r="B81" s="6" t="s">
        <v>798</v>
      </c>
      <c r="C81" s="6" t="s">
        <v>799</v>
      </c>
      <c r="D81" s="6" t="s">
        <v>523</v>
      </c>
      <c r="E81" s="59">
        <v>5617.6500000000015</v>
      </c>
    </row>
    <row r="82" spans="1:5" x14ac:dyDescent="0.25">
      <c r="B82" s="6" t="s">
        <v>786</v>
      </c>
      <c r="C82" s="6" t="s">
        <v>787</v>
      </c>
      <c r="D82" s="6" t="s">
        <v>523</v>
      </c>
      <c r="E82" s="59">
        <v>51102.52</v>
      </c>
    </row>
    <row r="83" spans="1:5" x14ac:dyDescent="0.25">
      <c r="B83" s="6" t="s">
        <v>1147</v>
      </c>
      <c r="C83" s="6" t="s">
        <v>1148</v>
      </c>
      <c r="D83" s="6" t="s">
        <v>523</v>
      </c>
      <c r="E83" s="59">
        <v>10274.709999999999</v>
      </c>
    </row>
    <row r="84" spans="1:5" x14ac:dyDescent="0.25">
      <c r="B84" s="6" t="s">
        <v>873</v>
      </c>
      <c r="C84" s="6" t="s">
        <v>874</v>
      </c>
      <c r="D84" s="6" t="s">
        <v>523</v>
      </c>
      <c r="E84" s="59">
        <v>29375.75</v>
      </c>
    </row>
    <row r="85" spans="1:5" x14ac:dyDescent="0.25">
      <c r="B85" s="6" t="s">
        <v>1217</v>
      </c>
      <c r="C85" s="6" t="s">
        <v>1218</v>
      </c>
      <c r="D85" s="6" t="s">
        <v>523</v>
      </c>
      <c r="E85" s="59">
        <v>46869.55</v>
      </c>
    </row>
    <row r="86" spans="1:5" x14ac:dyDescent="0.25">
      <c r="B86" s="6" t="s">
        <v>1225</v>
      </c>
      <c r="C86" s="6" t="s">
        <v>1226</v>
      </c>
      <c r="D86" s="6" t="s">
        <v>523</v>
      </c>
      <c r="E86" s="59">
        <v>7127.69</v>
      </c>
    </row>
    <row r="87" spans="1:5" x14ac:dyDescent="0.25">
      <c r="A87" s="6" t="s">
        <v>1525</v>
      </c>
      <c r="C87"/>
      <c r="D87"/>
      <c r="E87" s="59">
        <v>1867380.1800000002</v>
      </c>
    </row>
    <row r="88" spans="1:5" x14ac:dyDescent="0.25">
      <c r="A88" s="6" t="s">
        <v>791</v>
      </c>
      <c r="B88" s="6" t="s">
        <v>789</v>
      </c>
      <c r="C88" s="6" t="s">
        <v>790</v>
      </c>
      <c r="D88" s="6" t="s">
        <v>525</v>
      </c>
      <c r="E88" s="59">
        <v>181885.35</v>
      </c>
    </row>
    <row r="89" spans="1:5" x14ac:dyDescent="0.25">
      <c r="B89" s="6" t="s">
        <v>875</v>
      </c>
      <c r="C89" s="6" t="s">
        <v>876</v>
      </c>
      <c r="D89" s="6" t="s">
        <v>525</v>
      </c>
      <c r="E89" s="59">
        <v>128293.78000000001</v>
      </c>
    </row>
    <row r="90" spans="1:5" x14ac:dyDescent="0.25">
      <c r="B90" s="6" t="s">
        <v>975</v>
      </c>
      <c r="C90" s="6" t="s">
        <v>976</v>
      </c>
      <c r="D90" s="6" t="s">
        <v>525</v>
      </c>
      <c r="E90" s="59">
        <v>218464.46</v>
      </c>
    </row>
    <row r="91" spans="1:5" x14ac:dyDescent="0.25">
      <c r="B91" s="6" t="s">
        <v>1077</v>
      </c>
      <c r="C91" s="6" t="s">
        <v>1078</v>
      </c>
      <c r="D91" s="6" t="s">
        <v>525</v>
      </c>
      <c r="E91" s="59">
        <v>94529.62999999999</v>
      </c>
    </row>
    <row r="92" spans="1:5" x14ac:dyDescent="0.25">
      <c r="B92" s="6" t="s">
        <v>1219</v>
      </c>
      <c r="C92" s="6" t="s">
        <v>1220</v>
      </c>
      <c r="D92" s="6" t="s">
        <v>525</v>
      </c>
      <c r="E92" s="59">
        <v>91803.49</v>
      </c>
    </row>
    <row r="93" spans="1:5" x14ac:dyDescent="0.25">
      <c r="B93" s="6" t="s">
        <v>1149</v>
      </c>
      <c r="C93" s="6" t="s">
        <v>1150</v>
      </c>
      <c r="D93" s="6" t="s">
        <v>525</v>
      </c>
      <c r="E93" s="59">
        <v>22332.440000000002</v>
      </c>
    </row>
    <row r="94" spans="1:5" x14ac:dyDescent="0.25">
      <c r="A94" s="6" t="s">
        <v>1526</v>
      </c>
      <c r="C94"/>
      <c r="D94"/>
      <c r="E94" s="59">
        <v>737309.14999999991</v>
      </c>
    </row>
    <row r="95" spans="1:5" x14ac:dyDescent="0.25">
      <c r="A95" s="6" t="s">
        <v>794</v>
      </c>
      <c r="B95" s="6" t="s">
        <v>981</v>
      </c>
      <c r="C95" s="6" t="s">
        <v>982</v>
      </c>
      <c r="D95" s="6" t="s">
        <v>527</v>
      </c>
      <c r="E95" s="59">
        <v>319.51000000000022</v>
      </c>
    </row>
    <row r="96" spans="1:5" x14ac:dyDescent="0.25">
      <c r="B96" s="6" t="s">
        <v>1083</v>
      </c>
      <c r="C96" s="6" t="s">
        <v>1084</v>
      </c>
      <c r="D96" s="6" t="s">
        <v>527</v>
      </c>
      <c r="E96" s="59">
        <v>4609.87</v>
      </c>
    </row>
    <row r="97" spans="1:5" x14ac:dyDescent="0.25">
      <c r="B97" s="6" t="s">
        <v>792</v>
      </c>
      <c r="C97" s="6" t="s">
        <v>793</v>
      </c>
      <c r="D97" s="6" t="s">
        <v>527</v>
      </c>
      <c r="E97" s="59">
        <v>26903.46</v>
      </c>
    </row>
    <row r="98" spans="1:5" x14ac:dyDescent="0.25">
      <c r="B98" s="6" t="s">
        <v>877</v>
      </c>
      <c r="C98" s="6" t="s">
        <v>878</v>
      </c>
      <c r="D98" s="6" t="s">
        <v>527</v>
      </c>
      <c r="E98" s="59">
        <v>47062.500000000007</v>
      </c>
    </row>
    <row r="99" spans="1:5" x14ac:dyDescent="0.25">
      <c r="B99" s="6" t="s">
        <v>977</v>
      </c>
      <c r="C99" s="6" t="s">
        <v>978</v>
      </c>
      <c r="D99" s="6" t="s">
        <v>527</v>
      </c>
      <c r="E99" s="59">
        <v>46577.46</v>
      </c>
    </row>
    <row r="100" spans="1:5" x14ac:dyDescent="0.25">
      <c r="B100" s="6" t="s">
        <v>1151</v>
      </c>
      <c r="C100" s="6" t="s">
        <v>1152</v>
      </c>
      <c r="D100" s="6" t="s">
        <v>527</v>
      </c>
      <c r="E100" s="59">
        <v>3345.9399999999996</v>
      </c>
    </row>
    <row r="101" spans="1:5" x14ac:dyDescent="0.25">
      <c r="B101" s="6" t="s">
        <v>1221</v>
      </c>
      <c r="C101" s="6" t="s">
        <v>1222</v>
      </c>
      <c r="D101" s="6" t="s">
        <v>527</v>
      </c>
      <c r="E101" s="59">
        <v>19370.21</v>
      </c>
    </row>
    <row r="102" spans="1:5" x14ac:dyDescent="0.25">
      <c r="B102" s="6" t="s">
        <v>798</v>
      </c>
      <c r="C102" s="6" t="s">
        <v>799</v>
      </c>
      <c r="D102" s="6" t="s">
        <v>527</v>
      </c>
      <c r="E102" s="59">
        <v>2195.62</v>
      </c>
    </row>
    <row r="103" spans="1:5" x14ac:dyDescent="0.25">
      <c r="B103" s="6" t="s">
        <v>1079</v>
      </c>
      <c r="C103" s="6" t="s">
        <v>1080</v>
      </c>
      <c r="D103" s="6" t="s">
        <v>527</v>
      </c>
      <c r="E103" s="59">
        <v>15265.460000000001</v>
      </c>
    </row>
    <row r="104" spans="1:5" x14ac:dyDescent="0.25">
      <c r="A104" s="6" t="s">
        <v>1527</v>
      </c>
      <c r="C104"/>
      <c r="D104"/>
      <c r="E104" s="59">
        <v>165650.03</v>
      </c>
    </row>
    <row r="105" spans="1:5" x14ac:dyDescent="0.25">
      <c r="A105" s="6" t="s">
        <v>797</v>
      </c>
      <c r="B105" s="6" t="s">
        <v>795</v>
      </c>
      <c r="C105" s="6" t="s">
        <v>796</v>
      </c>
      <c r="D105" s="6" t="s">
        <v>529</v>
      </c>
      <c r="E105" s="59">
        <v>15557.64</v>
      </c>
    </row>
    <row r="106" spans="1:5" x14ac:dyDescent="0.25">
      <c r="B106" s="6" t="s">
        <v>879</v>
      </c>
      <c r="C106" s="6" t="s">
        <v>880</v>
      </c>
      <c r="D106" s="6" t="s">
        <v>529</v>
      </c>
      <c r="E106" s="59">
        <v>37894.070000000007</v>
      </c>
    </row>
    <row r="107" spans="1:5" x14ac:dyDescent="0.25">
      <c r="B107" s="6" t="s">
        <v>979</v>
      </c>
      <c r="C107" s="6" t="s">
        <v>980</v>
      </c>
      <c r="D107" s="6" t="s">
        <v>529</v>
      </c>
      <c r="E107" s="59">
        <v>69697.61</v>
      </c>
    </row>
    <row r="108" spans="1:5" x14ac:dyDescent="0.25">
      <c r="B108" s="6" t="s">
        <v>1081</v>
      </c>
      <c r="C108" s="6" t="s">
        <v>1082</v>
      </c>
      <c r="D108" s="6" t="s">
        <v>529</v>
      </c>
      <c r="E108" s="59">
        <v>47668.490000000005</v>
      </c>
    </row>
    <row r="109" spans="1:5" x14ac:dyDescent="0.25">
      <c r="B109" s="6" t="s">
        <v>1223</v>
      </c>
      <c r="C109" s="6" t="s">
        <v>1224</v>
      </c>
      <c r="D109" s="6" t="s">
        <v>529</v>
      </c>
      <c r="E109" s="59">
        <v>25094.309999999998</v>
      </c>
    </row>
    <row r="110" spans="1:5" x14ac:dyDescent="0.25">
      <c r="B110" s="6" t="s">
        <v>1153</v>
      </c>
      <c r="C110" s="6" t="s">
        <v>1154</v>
      </c>
      <c r="D110" s="6" t="s">
        <v>529</v>
      </c>
      <c r="E110" s="59">
        <v>2263.0999999999995</v>
      </c>
    </row>
    <row r="111" spans="1:5" x14ac:dyDescent="0.25">
      <c r="A111" s="6" t="s">
        <v>1528</v>
      </c>
      <c r="C111"/>
      <c r="D111"/>
      <c r="E111" s="59">
        <v>198175.22</v>
      </c>
    </row>
    <row r="112" spans="1:5" x14ac:dyDescent="0.25">
      <c r="A112" s="6" t="s">
        <v>800</v>
      </c>
      <c r="B112" s="6" t="s">
        <v>943</v>
      </c>
      <c r="C112" s="6" t="s">
        <v>944</v>
      </c>
      <c r="D112" s="6" t="s">
        <v>531</v>
      </c>
      <c r="E112" s="59">
        <v>5502.5400000000009</v>
      </c>
    </row>
    <row r="113" spans="1:7" x14ac:dyDescent="0.25">
      <c r="B113" s="6" t="s">
        <v>776</v>
      </c>
      <c r="C113" s="6" t="s">
        <v>777</v>
      </c>
      <c r="D113" s="6" t="s">
        <v>531</v>
      </c>
      <c r="E113" s="59">
        <v>1851.0299999999993</v>
      </c>
    </row>
    <row r="114" spans="1:7" x14ac:dyDescent="0.25">
      <c r="B114" s="6" t="s">
        <v>981</v>
      </c>
      <c r="C114" s="6" t="s">
        <v>982</v>
      </c>
      <c r="D114" s="6" t="s">
        <v>531</v>
      </c>
      <c r="E114" s="59">
        <v>53969.69</v>
      </c>
    </row>
    <row r="115" spans="1:7" x14ac:dyDescent="0.25">
      <c r="B115" s="6" t="s">
        <v>1083</v>
      </c>
      <c r="C115" s="6" t="s">
        <v>1084</v>
      </c>
      <c r="D115" s="6" t="s">
        <v>531</v>
      </c>
      <c r="E115" s="59">
        <v>-1584.4900000000007</v>
      </c>
    </row>
    <row r="116" spans="1:7" x14ac:dyDescent="0.25">
      <c r="B116" s="6" t="s">
        <v>798</v>
      </c>
      <c r="C116" s="6" t="s">
        <v>799</v>
      </c>
      <c r="D116" s="6" t="s">
        <v>531</v>
      </c>
      <c r="E116" s="59">
        <v>3708.86</v>
      </c>
    </row>
    <row r="117" spans="1:7" x14ac:dyDescent="0.25">
      <c r="B117" s="6" t="s">
        <v>881</v>
      </c>
      <c r="C117" s="6" t="s">
        <v>882</v>
      </c>
      <c r="D117" s="6" t="s">
        <v>531</v>
      </c>
      <c r="E117" s="59">
        <v>894.7</v>
      </c>
    </row>
    <row r="118" spans="1:7" x14ac:dyDescent="0.25">
      <c r="B118" s="6" t="s">
        <v>1155</v>
      </c>
      <c r="C118" s="6" t="s">
        <v>1156</v>
      </c>
      <c r="D118" s="6" t="s">
        <v>531</v>
      </c>
      <c r="E118" s="59">
        <v>6140.6</v>
      </c>
    </row>
    <row r="119" spans="1:7" x14ac:dyDescent="0.25">
      <c r="B119" s="6" t="s">
        <v>1225</v>
      </c>
      <c r="C119" s="6" t="s">
        <v>1226</v>
      </c>
      <c r="D119" s="6" t="s">
        <v>531</v>
      </c>
      <c r="E119" s="59">
        <v>4072.59</v>
      </c>
    </row>
    <row r="120" spans="1:7" x14ac:dyDescent="0.25">
      <c r="A120" s="6" t="s">
        <v>1529</v>
      </c>
      <c r="C120"/>
      <c r="D120"/>
      <c r="E120" s="59">
        <v>74555.520000000004</v>
      </c>
    </row>
    <row r="121" spans="1:7" x14ac:dyDescent="0.25">
      <c r="A121" s="6" t="s">
        <v>885</v>
      </c>
      <c r="B121" s="6" t="s">
        <v>883</v>
      </c>
      <c r="C121" s="6" t="s">
        <v>884</v>
      </c>
      <c r="D121" s="6" t="s">
        <v>534</v>
      </c>
      <c r="E121" s="59">
        <v>-369.6</v>
      </c>
    </row>
    <row r="122" spans="1:7" x14ac:dyDescent="0.25">
      <c r="A122" s="6" t="s">
        <v>1530</v>
      </c>
      <c r="C122"/>
      <c r="D122"/>
      <c r="E122" s="59">
        <v>-369.6</v>
      </c>
      <c r="G122" s="437" t="s">
        <v>2697</v>
      </c>
    </row>
    <row r="123" spans="1:7" x14ac:dyDescent="0.25">
      <c r="A123" s="6" t="s">
        <v>690</v>
      </c>
      <c r="B123" s="6" t="s">
        <v>1023</v>
      </c>
      <c r="C123" s="6" t="s">
        <v>1024</v>
      </c>
      <c r="D123" s="6" t="s">
        <v>2640</v>
      </c>
      <c r="E123" s="59">
        <v>173150.1500000041</v>
      </c>
    </row>
    <row r="124" spans="1:7" x14ac:dyDescent="0.25">
      <c r="B124" s="6" t="s">
        <v>1019</v>
      </c>
      <c r="C124" s="6" t="s">
        <v>1020</v>
      </c>
      <c r="D124" s="6" t="s">
        <v>2640</v>
      </c>
      <c r="E124" s="59">
        <v>547529.02000000014</v>
      </c>
    </row>
    <row r="125" spans="1:7" x14ac:dyDescent="0.25">
      <c r="B125" s="6" t="s">
        <v>1233</v>
      </c>
      <c r="C125" s="6" t="s">
        <v>1234</v>
      </c>
      <c r="D125" s="6" t="s">
        <v>2641</v>
      </c>
      <c r="E125" s="59">
        <v>22720.21</v>
      </c>
    </row>
    <row r="126" spans="1:7" x14ac:dyDescent="0.25">
      <c r="B126" s="6" t="s">
        <v>691</v>
      </c>
      <c r="C126" s="6" t="s">
        <v>692</v>
      </c>
      <c r="D126" s="6" t="s">
        <v>2640</v>
      </c>
      <c r="E126" s="59">
        <v>18923.310000000001</v>
      </c>
    </row>
    <row r="127" spans="1:7" x14ac:dyDescent="0.25">
      <c r="B127" s="6" t="s">
        <v>1095</v>
      </c>
      <c r="C127" s="6" t="s">
        <v>1096</v>
      </c>
      <c r="D127" s="6" t="s">
        <v>2642</v>
      </c>
      <c r="E127" s="59">
        <v>9220.91</v>
      </c>
    </row>
    <row r="128" spans="1:7" x14ac:dyDescent="0.25">
      <c r="B128" s="6" t="s">
        <v>811</v>
      </c>
      <c r="C128" s="6" t="s">
        <v>812</v>
      </c>
      <c r="D128" s="6" t="s">
        <v>2643</v>
      </c>
      <c r="E128" s="59">
        <v>20516</v>
      </c>
    </row>
    <row r="129" spans="1:6" x14ac:dyDescent="0.25">
      <c r="A129" s="6" t="s">
        <v>1531</v>
      </c>
      <c r="C129"/>
      <c r="D129"/>
      <c r="E129" s="59">
        <v>792059.60000000428</v>
      </c>
    </row>
    <row r="130" spans="1:6" x14ac:dyDescent="0.25">
      <c r="A130" s="6" t="s">
        <v>695</v>
      </c>
      <c r="B130" s="418" t="s">
        <v>1023</v>
      </c>
      <c r="C130" s="418" t="s">
        <v>1024</v>
      </c>
      <c r="D130" s="418" t="s">
        <v>2644</v>
      </c>
      <c r="E130" s="419">
        <v>4895.0799999999872</v>
      </c>
    </row>
    <row r="131" spans="1:6" x14ac:dyDescent="0.25">
      <c r="B131" s="418" t="s">
        <v>1023</v>
      </c>
      <c r="C131" s="418" t="s">
        <v>1024</v>
      </c>
      <c r="D131" s="418" t="s">
        <v>2645</v>
      </c>
      <c r="E131" s="419">
        <v>3820.0399999999995</v>
      </c>
    </row>
    <row r="132" spans="1:6" x14ac:dyDescent="0.25">
      <c r="B132" s="6" t="s">
        <v>698</v>
      </c>
      <c r="C132" s="6" t="s">
        <v>699</v>
      </c>
      <c r="D132" s="6" t="s">
        <v>2646</v>
      </c>
      <c r="E132" s="59">
        <v>-3594.37</v>
      </c>
      <c r="F132" s="58"/>
    </row>
    <row r="133" spans="1:6" x14ac:dyDescent="0.25">
      <c r="B133" s="6" t="s">
        <v>698</v>
      </c>
      <c r="C133" s="6" t="s">
        <v>699</v>
      </c>
      <c r="D133" s="6" t="s">
        <v>2647</v>
      </c>
      <c r="E133" s="59">
        <v>696618.01</v>
      </c>
      <c r="F133" s="58"/>
    </row>
    <row r="134" spans="1:6" x14ac:dyDescent="0.25">
      <c r="B134" s="6" t="s">
        <v>1099</v>
      </c>
      <c r="C134" s="6" t="s">
        <v>1100</v>
      </c>
      <c r="D134" s="6" t="s">
        <v>2648</v>
      </c>
      <c r="E134" s="59">
        <v>4650.43</v>
      </c>
      <c r="F134" s="417" t="s">
        <v>2676</v>
      </c>
    </row>
    <row r="135" spans="1:6" x14ac:dyDescent="0.25">
      <c r="B135" s="6" t="s">
        <v>693</v>
      </c>
      <c r="C135" s="6" t="s">
        <v>694</v>
      </c>
      <c r="D135" s="6" t="s">
        <v>2648</v>
      </c>
      <c r="E135" s="59">
        <v>7420.3600000000006</v>
      </c>
      <c r="F135" s="417" t="s">
        <v>2676</v>
      </c>
    </row>
    <row r="136" spans="1:6" x14ac:dyDescent="0.25">
      <c r="B136" s="6" t="s">
        <v>813</v>
      </c>
      <c r="C136" s="6" t="s">
        <v>814</v>
      </c>
      <c r="D136" s="6" t="s">
        <v>2649</v>
      </c>
      <c r="E136" s="59">
        <v>4506.29</v>
      </c>
      <c r="F136" s="58"/>
    </row>
    <row r="137" spans="1:6" x14ac:dyDescent="0.25">
      <c r="B137" s="6" t="s">
        <v>712</v>
      </c>
      <c r="C137" s="6" t="s">
        <v>713</v>
      </c>
      <c r="D137" s="6" t="s">
        <v>2646</v>
      </c>
      <c r="E137" s="59">
        <v>21171.059999999998</v>
      </c>
      <c r="F137" s="58"/>
    </row>
    <row r="138" spans="1:6" x14ac:dyDescent="0.25">
      <c r="B138" s="6" t="s">
        <v>1025</v>
      </c>
      <c r="C138" s="6" t="s">
        <v>1026</v>
      </c>
      <c r="D138" s="6" t="s">
        <v>2645</v>
      </c>
      <c r="E138" s="59">
        <v>22868.639999999999</v>
      </c>
      <c r="F138" s="58"/>
    </row>
    <row r="139" spans="1:6" x14ac:dyDescent="0.25">
      <c r="B139" s="6" t="s">
        <v>714</v>
      </c>
      <c r="C139" s="6" t="s">
        <v>715</v>
      </c>
      <c r="D139" s="6" t="s">
        <v>2646</v>
      </c>
      <c r="E139" s="59">
        <v>847.99</v>
      </c>
      <c r="F139" s="58"/>
    </row>
    <row r="140" spans="1:6" x14ac:dyDescent="0.25">
      <c r="B140" s="6" t="s">
        <v>1239</v>
      </c>
      <c r="C140" s="6" t="s">
        <v>1240</v>
      </c>
      <c r="D140" s="6" t="s">
        <v>2650</v>
      </c>
      <c r="E140" s="59">
        <v>6572.5</v>
      </c>
      <c r="F140" s="58"/>
    </row>
    <row r="141" spans="1:6" x14ac:dyDescent="0.25">
      <c r="A141" s="6" t="s">
        <v>1532</v>
      </c>
      <c r="C141"/>
      <c r="D141"/>
      <c r="E141" s="59">
        <v>769776.03000000014</v>
      </c>
    </row>
    <row r="142" spans="1:6" x14ac:dyDescent="0.25">
      <c r="A142" s="6" t="s">
        <v>681</v>
      </c>
      <c r="B142" s="418" t="s">
        <v>679</v>
      </c>
      <c r="C142" s="418" t="s">
        <v>680</v>
      </c>
      <c r="D142" s="418" t="s">
        <v>2651</v>
      </c>
      <c r="E142" s="419">
        <v>651889.26</v>
      </c>
    </row>
    <row r="143" spans="1:6" x14ac:dyDescent="0.25">
      <c r="B143" s="418" t="s">
        <v>679</v>
      </c>
      <c r="C143" s="418" t="s">
        <v>680</v>
      </c>
      <c r="D143" s="418" t="s">
        <v>2652</v>
      </c>
      <c r="E143" s="419">
        <v>263387.84000000003</v>
      </c>
    </row>
    <row r="144" spans="1:6" x14ac:dyDescent="0.25">
      <c r="B144" s="418" t="s">
        <v>679</v>
      </c>
      <c r="C144" s="418" t="s">
        <v>680</v>
      </c>
      <c r="D144" s="418" t="s">
        <v>2182</v>
      </c>
      <c r="E144" s="419">
        <v>715241.30000000028</v>
      </c>
    </row>
    <row r="145" spans="1:5" x14ac:dyDescent="0.25">
      <c r="B145" s="418" t="s">
        <v>679</v>
      </c>
      <c r="C145" s="418" t="s">
        <v>680</v>
      </c>
      <c r="D145" s="418" t="s">
        <v>2653</v>
      </c>
      <c r="E145" s="419">
        <v>437372.61</v>
      </c>
    </row>
    <row r="146" spans="1:5" x14ac:dyDescent="0.25">
      <c r="B146" s="418" t="s">
        <v>679</v>
      </c>
      <c r="C146" s="418" t="s">
        <v>680</v>
      </c>
      <c r="D146" s="418" t="s">
        <v>2654</v>
      </c>
      <c r="E146" s="419">
        <v>1151974.5</v>
      </c>
    </row>
    <row r="147" spans="1:5" x14ac:dyDescent="0.25">
      <c r="A147" s="6" t="s">
        <v>1533</v>
      </c>
      <c r="C147"/>
      <c r="D147"/>
      <c r="E147" s="59">
        <v>3219865.5100000002</v>
      </c>
    </row>
    <row r="148" spans="1:5" x14ac:dyDescent="0.25">
      <c r="A148" s="6" t="s">
        <v>733</v>
      </c>
      <c r="B148" s="6" t="s">
        <v>1113</v>
      </c>
      <c r="C148" s="6" t="s">
        <v>1114</v>
      </c>
      <c r="D148" s="6" t="s">
        <v>370</v>
      </c>
      <c r="E148" s="59">
        <v>-522.09000000000015</v>
      </c>
    </row>
    <row r="149" spans="1:5" x14ac:dyDescent="0.25">
      <c r="B149" s="6" t="s">
        <v>1113</v>
      </c>
      <c r="C149" s="6" t="s">
        <v>1114</v>
      </c>
      <c r="D149" s="6" t="s">
        <v>2655</v>
      </c>
      <c r="E149" s="59">
        <v>27289.860000000004</v>
      </c>
    </row>
    <row r="150" spans="1:5" x14ac:dyDescent="0.25">
      <c r="B150" s="6" t="s">
        <v>929</v>
      </c>
      <c r="C150" s="6" t="s">
        <v>930</v>
      </c>
      <c r="D150" s="6" t="s">
        <v>2656</v>
      </c>
      <c r="E150" s="59">
        <v>45892.420000000006</v>
      </c>
    </row>
    <row r="151" spans="1:5" x14ac:dyDescent="0.25">
      <c r="B151" s="6" t="s">
        <v>741</v>
      </c>
      <c r="C151" s="6" t="s">
        <v>742</v>
      </c>
      <c r="D151" s="6" t="s">
        <v>2657</v>
      </c>
      <c r="E151" s="59">
        <v>3303.84</v>
      </c>
    </row>
    <row r="152" spans="1:5" x14ac:dyDescent="0.25">
      <c r="B152" s="6" t="s">
        <v>741</v>
      </c>
      <c r="C152" s="6" t="s">
        <v>742</v>
      </c>
      <c r="D152" s="6" t="s">
        <v>2658</v>
      </c>
      <c r="E152" s="59">
        <v>6661.06</v>
      </c>
    </row>
    <row r="153" spans="1:5" x14ac:dyDescent="0.25">
      <c r="B153" s="6" t="s">
        <v>731</v>
      </c>
      <c r="C153" s="6" t="s">
        <v>732</v>
      </c>
      <c r="D153" s="6" t="s">
        <v>2659</v>
      </c>
      <c r="E153" s="59">
        <v>186214.56</v>
      </c>
    </row>
    <row r="154" spans="1:5" x14ac:dyDescent="0.25">
      <c r="B154" s="6" t="s">
        <v>1183</v>
      </c>
      <c r="C154" s="6" t="s">
        <v>1184</v>
      </c>
      <c r="D154" s="6" t="s">
        <v>2660</v>
      </c>
      <c r="E154" s="59">
        <v>37011.4</v>
      </c>
    </row>
    <row r="155" spans="1:5" x14ac:dyDescent="0.25">
      <c r="B155" s="6" t="s">
        <v>1037</v>
      </c>
      <c r="C155" s="6" t="s">
        <v>1038</v>
      </c>
      <c r="D155" s="6" t="s">
        <v>2661</v>
      </c>
      <c r="E155" s="59">
        <v>123252.43999999999</v>
      </c>
    </row>
    <row r="156" spans="1:5" x14ac:dyDescent="0.25">
      <c r="B156" s="6" t="s">
        <v>828</v>
      </c>
      <c r="C156" s="6" t="s">
        <v>829</v>
      </c>
      <c r="D156" s="6" t="s">
        <v>2659</v>
      </c>
      <c r="E156" s="59">
        <v>5310.85</v>
      </c>
    </row>
    <row r="157" spans="1:5" x14ac:dyDescent="0.25">
      <c r="B157" s="6" t="s">
        <v>828</v>
      </c>
      <c r="C157" s="6" t="s">
        <v>829</v>
      </c>
      <c r="D157" s="6" t="s">
        <v>2658</v>
      </c>
      <c r="E157" s="59">
        <v>35541.74</v>
      </c>
    </row>
    <row r="158" spans="1:5" x14ac:dyDescent="0.25">
      <c r="B158" s="6" t="s">
        <v>1249</v>
      </c>
      <c r="C158" s="6" t="s">
        <v>1250</v>
      </c>
      <c r="D158" s="6" t="s">
        <v>2658</v>
      </c>
      <c r="E158" s="59">
        <v>144875.91999999998</v>
      </c>
    </row>
    <row r="159" spans="1:5" x14ac:dyDescent="0.25">
      <c r="A159" s="6" t="s">
        <v>1534</v>
      </c>
      <c r="C159"/>
      <c r="D159"/>
      <c r="E159" s="59">
        <v>614832</v>
      </c>
    </row>
    <row r="160" spans="1:5" x14ac:dyDescent="0.25">
      <c r="A160" s="6" t="s">
        <v>743</v>
      </c>
      <c r="B160" s="6" t="s">
        <v>741</v>
      </c>
      <c r="C160" s="6" t="s">
        <v>742</v>
      </c>
      <c r="D160" s="6" t="s">
        <v>2662</v>
      </c>
      <c r="E160" s="59">
        <v>469.58</v>
      </c>
    </row>
    <row r="161" spans="1:5" x14ac:dyDescent="0.25">
      <c r="B161" s="6" t="s">
        <v>741</v>
      </c>
      <c r="C161" s="6" t="s">
        <v>742</v>
      </c>
      <c r="D161" s="6" t="s">
        <v>2663</v>
      </c>
      <c r="E161" s="59">
        <v>237528.46999999997</v>
      </c>
    </row>
    <row r="162" spans="1:5" x14ac:dyDescent="0.25">
      <c r="B162" s="6" t="s">
        <v>741</v>
      </c>
      <c r="C162" s="6" t="s">
        <v>742</v>
      </c>
      <c r="D162" s="6" t="s">
        <v>2664</v>
      </c>
      <c r="E162" s="59">
        <v>292399.90999999997</v>
      </c>
    </row>
    <row r="163" spans="1:5" x14ac:dyDescent="0.25">
      <c r="B163" s="6" t="s">
        <v>741</v>
      </c>
      <c r="C163" s="6" t="s">
        <v>742</v>
      </c>
      <c r="D163" s="6" t="s">
        <v>2665</v>
      </c>
      <c r="E163" s="59">
        <v>402890.16000000003</v>
      </c>
    </row>
    <row r="164" spans="1:5" x14ac:dyDescent="0.25">
      <c r="B164" s="6" t="s">
        <v>741</v>
      </c>
      <c r="C164" s="6" t="s">
        <v>742</v>
      </c>
      <c r="D164" s="6" t="s">
        <v>2666</v>
      </c>
      <c r="E164" s="59">
        <v>74805.069999999992</v>
      </c>
    </row>
    <row r="165" spans="1:5" x14ac:dyDescent="0.25">
      <c r="A165" s="6" t="s">
        <v>1535</v>
      </c>
      <c r="C165"/>
      <c r="D165"/>
      <c r="E165" s="59">
        <v>1008093.19</v>
      </c>
    </row>
    <row r="166" spans="1:5" x14ac:dyDescent="0.25">
      <c r="A166" s="6" t="s">
        <v>709</v>
      </c>
      <c r="B166" s="6" t="s">
        <v>1023</v>
      </c>
      <c r="C166" s="6" t="s">
        <v>1024</v>
      </c>
      <c r="D166" s="6" t="s">
        <v>2667</v>
      </c>
      <c r="E166" s="59">
        <v>-27748.959999999992</v>
      </c>
    </row>
    <row r="167" spans="1:5" x14ac:dyDescent="0.25">
      <c r="B167" s="6" t="s">
        <v>1019</v>
      </c>
      <c r="C167" s="6" t="s">
        <v>1020</v>
      </c>
      <c r="D167" s="6" t="s">
        <v>2667</v>
      </c>
      <c r="E167" s="59">
        <v>9568.18</v>
      </c>
    </row>
    <row r="168" spans="1:5" x14ac:dyDescent="0.25">
      <c r="B168" s="6" t="s">
        <v>1045</v>
      </c>
      <c r="C168" s="6" t="s">
        <v>1046</v>
      </c>
      <c r="D168" s="6" t="s">
        <v>2667</v>
      </c>
      <c r="E168" s="59">
        <v>19851.300000000003</v>
      </c>
    </row>
    <row r="169" spans="1:5" x14ac:dyDescent="0.25">
      <c r="B169" s="6" t="s">
        <v>746</v>
      </c>
      <c r="C169" s="6" t="s">
        <v>747</v>
      </c>
      <c r="D169" s="6" t="s">
        <v>2668</v>
      </c>
      <c r="E169" s="59">
        <v>21310.97</v>
      </c>
    </row>
    <row r="170" spans="1:5" x14ac:dyDescent="0.25">
      <c r="B170" s="6" t="s">
        <v>840</v>
      </c>
      <c r="C170" s="6" t="s">
        <v>841</v>
      </c>
      <c r="D170" s="6" t="s">
        <v>2668</v>
      </c>
      <c r="E170" s="59">
        <v>11112.189999999999</v>
      </c>
    </row>
    <row r="171" spans="1:5" x14ac:dyDescent="0.25">
      <c r="B171" s="6" t="s">
        <v>1261</v>
      </c>
      <c r="C171" s="6" t="s">
        <v>1262</v>
      </c>
      <c r="D171" s="6" t="s">
        <v>2669</v>
      </c>
      <c r="E171" s="59">
        <v>19249.18</v>
      </c>
    </row>
    <row r="172" spans="1:5" x14ac:dyDescent="0.25">
      <c r="B172" s="6" t="s">
        <v>1123</v>
      </c>
      <c r="C172" s="6" t="s">
        <v>1124</v>
      </c>
      <c r="D172" s="6" t="s">
        <v>2670</v>
      </c>
      <c r="E172" s="59">
        <v>41860.120000000003</v>
      </c>
    </row>
    <row r="173" spans="1:5" x14ac:dyDescent="0.25">
      <c r="A173" s="6" t="s">
        <v>1536</v>
      </c>
      <c r="C173"/>
      <c r="D173"/>
      <c r="E173" s="59">
        <v>95202.98000000001</v>
      </c>
    </row>
    <row r="174" spans="1:5" x14ac:dyDescent="0.25">
      <c r="A174" s="6" t="s">
        <v>730</v>
      </c>
      <c r="B174" s="6" t="s">
        <v>1023</v>
      </c>
      <c r="C174" s="6" t="s">
        <v>1024</v>
      </c>
      <c r="D174" s="6" t="s">
        <v>2671</v>
      </c>
      <c r="E174" s="59">
        <v>-123013.83999999998</v>
      </c>
    </row>
    <row r="175" spans="1:5" x14ac:dyDescent="0.25">
      <c r="A175" s="6" t="s">
        <v>1537</v>
      </c>
      <c r="C175"/>
      <c r="D175"/>
      <c r="E175" s="59">
        <v>-123013.83999999998</v>
      </c>
    </row>
    <row r="176" spans="1:5" x14ac:dyDescent="0.25">
      <c r="A176" s="6" t="s">
        <v>74</v>
      </c>
      <c r="C176"/>
      <c r="D176"/>
      <c r="E176" s="59">
        <v>25629144.890000008</v>
      </c>
    </row>
    <row r="177" spans="3:4" x14ac:dyDescent="0.25">
      <c r="C177"/>
      <c r="D177"/>
    </row>
    <row r="178" spans="3:4" x14ac:dyDescent="0.25">
      <c r="C178"/>
      <c r="D178"/>
    </row>
    <row r="179" spans="3:4" x14ac:dyDescent="0.25">
      <c r="C179"/>
      <c r="D179"/>
    </row>
    <row r="180" spans="3:4" x14ac:dyDescent="0.25">
      <c r="C180"/>
      <c r="D180"/>
    </row>
    <row r="181" spans="3:4" x14ac:dyDescent="0.25">
      <c r="C181"/>
      <c r="D181"/>
    </row>
    <row r="182" spans="3:4" x14ac:dyDescent="0.25">
      <c r="C182"/>
      <c r="D182"/>
    </row>
    <row r="183" spans="3:4" x14ac:dyDescent="0.25">
      <c r="C183"/>
      <c r="D183"/>
    </row>
    <row r="184" spans="3:4" x14ac:dyDescent="0.25">
      <c r="C184"/>
      <c r="D184"/>
    </row>
    <row r="185" spans="3:4" x14ac:dyDescent="0.25">
      <c r="C185"/>
      <c r="D185"/>
    </row>
    <row r="186" spans="3:4" x14ac:dyDescent="0.25">
      <c r="C186"/>
      <c r="D186"/>
    </row>
    <row r="187" spans="3:4" x14ac:dyDescent="0.25">
      <c r="C187"/>
      <c r="D187"/>
    </row>
    <row r="188" spans="3:4" x14ac:dyDescent="0.25">
      <c r="C188"/>
    </row>
    <row r="189" spans="3:4" x14ac:dyDescent="0.25">
      <c r="C189"/>
    </row>
    <row r="190" spans="3:4" x14ac:dyDescent="0.25">
      <c r="C190"/>
    </row>
    <row r="191" spans="3:4" x14ac:dyDescent="0.25">
      <c r="C191"/>
    </row>
    <row r="192" spans="3:4" x14ac:dyDescent="0.25">
      <c r="C192"/>
    </row>
    <row r="193" spans="3:3" x14ac:dyDescent="0.25">
      <c r="C193"/>
    </row>
    <row r="194" spans="3:3" x14ac:dyDescent="0.25">
      <c r="C194"/>
    </row>
    <row r="195" spans="3:3" x14ac:dyDescent="0.25">
      <c r="C195"/>
    </row>
    <row r="196" spans="3:3" x14ac:dyDescent="0.25">
      <c r="C196"/>
    </row>
    <row r="197" spans="3:3" x14ac:dyDescent="0.25">
      <c r="C197"/>
    </row>
    <row r="198" spans="3:3" x14ac:dyDescent="0.25">
      <c r="C198"/>
    </row>
    <row r="199" spans="3:3" x14ac:dyDescent="0.25">
      <c r="C199"/>
    </row>
    <row r="200" spans="3:3" x14ac:dyDescent="0.25">
      <c r="C200"/>
    </row>
    <row r="201" spans="3:3" x14ac:dyDescent="0.25">
      <c r="C201"/>
    </row>
    <row r="202" spans="3:3" x14ac:dyDescent="0.25">
      <c r="C202"/>
    </row>
    <row r="203" spans="3:3" x14ac:dyDescent="0.25">
      <c r="C203"/>
    </row>
    <row r="204" spans="3:3" x14ac:dyDescent="0.25">
      <c r="C204"/>
    </row>
    <row r="205" spans="3:3" x14ac:dyDescent="0.25">
      <c r="C205"/>
    </row>
    <row r="206" spans="3:3" x14ac:dyDescent="0.25">
      <c r="C206"/>
    </row>
    <row r="207" spans="3:3" x14ac:dyDescent="0.25">
      <c r="C207"/>
    </row>
    <row r="208" spans="3:3" x14ac:dyDescent="0.25">
      <c r="C208"/>
    </row>
    <row r="209" spans="3:3" x14ac:dyDescent="0.25">
      <c r="C209"/>
    </row>
    <row r="210" spans="3:3" x14ac:dyDescent="0.25">
      <c r="C210"/>
    </row>
    <row r="211" spans="3:3" x14ac:dyDescent="0.25">
      <c r="C211"/>
    </row>
    <row r="212" spans="3:3" x14ac:dyDescent="0.25">
      <c r="C212"/>
    </row>
    <row r="213" spans="3:3" x14ac:dyDescent="0.25">
      <c r="C213"/>
    </row>
    <row r="214" spans="3:3" x14ac:dyDescent="0.25">
      <c r="C214"/>
    </row>
    <row r="215" spans="3:3" x14ac:dyDescent="0.25">
      <c r="C215"/>
    </row>
    <row r="216" spans="3:3" x14ac:dyDescent="0.25">
      <c r="C216"/>
    </row>
    <row r="217" spans="3:3" x14ac:dyDescent="0.25">
      <c r="C217"/>
    </row>
    <row r="218" spans="3:3" x14ac:dyDescent="0.25">
      <c r="C218"/>
    </row>
    <row r="219" spans="3:3" x14ac:dyDescent="0.25">
      <c r="C219"/>
    </row>
    <row r="220" spans="3:3" x14ac:dyDescent="0.25">
      <c r="C220"/>
    </row>
    <row r="221" spans="3:3" x14ac:dyDescent="0.25">
      <c r="C221"/>
    </row>
    <row r="222" spans="3:3" x14ac:dyDescent="0.25">
      <c r="C222"/>
    </row>
    <row r="223" spans="3:3" x14ac:dyDescent="0.25">
      <c r="C223"/>
    </row>
    <row r="224" spans="3:3" x14ac:dyDescent="0.25">
      <c r="C224"/>
    </row>
    <row r="225" spans="3:3" x14ac:dyDescent="0.25">
      <c r="C225"/>
    </row>
    <row r="226" spans="3:3" x14ac:dyDescent="0.25">
      <c r="C226"/>
    </row>
    <row r="227" spans="3:3" x14ac:dyDescent="0.25">
      <c r="C227"/>
    </row>
    <row r="228" spans="3:3" x14ac:dyDescent="0.25">
      <c r="C228"/>
    </row>
    <row r="229" spans="3:3" x14ac:dyDescent="0.25">
      <c r="C229"/>
    </row>
    <row r="230" spans="3:3" x14ac:dyDescent="0.25">
      <c r="C230"/>
    </row>
    <row r="231" spans="3:3" x14ac:dyDescent="0.25">
      <c r="C231"/>
    </row>
    <row r="232" spans="3:3" x14ac:dyDescent="0.25">
      <c r="C232"/>
    </row>
    <row r="233" spans="3:3" x14ac:dyDescent="0.25">
      <c r="C233"/>
    </row>
    <row r="234" spans="3:3" x14ac:dyDescent="0.25">
      <c r="C234"/>
    </row>
    <row r="235" spans="3:3" x14ac:dyDescent="0.25">
      <c r="C235"/>
    </row>
    <row r="236" spans="3:3" x14ac:dyDescent="0.25">
      <c r="C236"/>
    </row>
    <row r="237" spans="3:3" x14ac:dyDescent="0.25">
      <c r="C237"/>
    </row>
    <row r="238" spans="3:3" x14ac:dyDescent="0.25">
      <c r="C238"/>
    </row>
    <row r="239" spans="3:3" x14ac:dyDescent="0.25">
      <c r="C239"/>
    </row>
    <row r="240" spans="3:3" x14ac:dyDescent="0.25">
      <c r="C240"/>
    </row>
    <row r="241" spans="3:3" x14ac:dyDescent="0.25">
      <c r="C241"/>
    </row>
    <row r="242" spans="3:3" x14ac:dyDescent="0.25">
      <c r="C242"/>
    </row>
    <row r="243" spans="3:3" x14ac:dyDescent="0.25">
      <c r="C243"/>
    </row>
    <row r="244" spans="3:3" x14ac:dyDescent="0.25">
      <c r="C244"/>
    </row>
    <row r="245" spans="3:3" x14ac:dyDescent="0.25">
      <c r="C245"/>
    </row>
    <row r="246" spans="3:3" x14ac:dyDescent="0.25">
      <c r="C246"/>
    </row>
    <row r="247" spans="3:3" x14ac:dyDescent="0.25">
      <c r="C247"/>
    </row>
    <row r="248" spans="3:3" x14ac:dyDescent="0.25">
      <c r="C248"/>
    </row>
    <row r="249" spans="3:3" x14ac:dyDescent="0.25">
      <c r="C249"/>
    </row>
    <row r="250" spans="3:3" x14ac:dyDescent="0.25">
      <c r="C250"/>
    </row>
    <row r="251" spans="3:3" x14ac:dyDescent="0.25">
      <c r="C251"/>
    </row>
    <row r="252" spans="3:3" x14ac:dyDescent="0.25">
      <c r="C252"/>
    </row>
    <row r="253" spans="3:3" x14ac:dyDescent="0.25">
      <c r="C253"/>
    </row>
    <row r="254" spans="3:3" x14ac:dyDescent="0.25">
      <c r="C254"/>
    </row>
    <row r="255" spans="3:3" x14ac:dyDescent="0.25">
      <c r="C255"/>
    </row>
    <row r="256" spans="3:3" x14ac:dyDescent="0.25">
      <c r="C256"/>
    </row>
    <row r="257" spans="3:3" x14ac:dyDescent="0.25">
      <c r="C257"/>
    </row>
    <row r="258" spans="3:3" x14ac:dyDescent="0.25">
      <c r="C258"/>
    </row>
    <row r="259" spans="3:3" x14ac:dyDescent="0.25">
      <c r="C259"/>
    </row>
    <row r="260" spans="3:3" x14ac:dyDescent="0.25">
      <c r="C260"/>
    </row>
    <row r="261" spans="3:3" x14ac:dyDescent="0.25">
      <c r="C261"/>
    </row>
    <row r="262" spans="3:3" x14ac:dyDescent="0.25">
      <c r="C262"/>
    </row>
    <row r="263" spans="3:3" x14ac:dyDescent="0.25">
      <c r="C263"/>
    </row>
    <row r="264" spans="3:3" x14ac:dyDescent="0.25">
      <c r="C264"/>
    </row>
    <row r="265" spans="3:3" x14ac:dyDescent="0.25">
      <c r="C265"/>
    </row>
    <row r="266" spans="3:3" x14ac:dyDescent="0.25">
      <c r="C266"/>
    </row>
    <row r="267" spans="3:3" x14ac:dyDescent="0.25">
      <c r="C267"/>
    </row>
    <row r="268" spans="3:3" x14ac:dyDescent="0.25">
      <c r="C268"/>
    </row>
    <row r="269" spans="3:3" x14ac:dyDescent="0.25">
      <c r="C269"/>
    </row>
    <row r="270" spans="3:3" x14ac:dyDescent="0.25">
      <c r="C270"/>
    </row>
    <row r="271" spans="3:3" x14ac:dyDescent="0.25">
      <c r="C271"/>
    </row>
    <row r="272" spans="3:3" x14ac:dyDescent="0.25">
      <c r="C272"/>
    </row>
    <row r="273" spans="3:3" x14ac:dyDescent="0.25">
      <c r="C273"/>
    </row>
    <row r="274" spans="3:3" x14ac:dyDescent="0.25">
      <c r="C274"/>
    </row>
    <row r="275" spans="3:3" x14ac:dyDescent="0.25">
      <c r="C275"/>
    </row>
    <row r="276" spans="3:3" x14ac:dyDescent="0.25">
      <c r="C276"/>
    </row>
    <row r="277" spans="3:3" x14ac:dyDescent="0.25">
      <c r="C277"/>
    </row>
    <row r="278" spans="3:3" x14ac:dyDescent="0.25">
      <c r="C278"/>
    </row>
    <row r="279" spans="3:3" x14ac:dyDescent="0.25">
      <c r="C279"/>
    </row>
    <row r="280" spans="3:3" x14ac:dyDescent="0.25">
      <c r="C280"/>
    </row>
    <row r="281" spans="3:3" x14ac:dyDescent="0.25">
      <c r="C281"/>
    </row>
    <row r="282" spans="3:3" x14ac:dyDescent="0.25">
      <c r="C282"/>
    </row>
    <row r="283" spans="3:3" x14ac:dyDescent="0.25">
      <c r="C283"/>
    </row>
    <row r="284" spans="3:3" x14ac:dyDescent="0.25">
      <c r="C284"/>
    </row>
    <row r="285" spans="3:3" x14ac:dyDescent="0.25">
      <c r="C285"/>
    </row>
    <row r="286" spans="3:3" x14ac:dyDescent="0.25">
      <c r="C286"/>
    </row>
  </sheetData>
  <mergeCells count="1">
    <mergeCell ref="A4:D4"/>
  </mergeCells>
  <pageMargins left="0.7" right="0.7" top="0.75" bottom="0.75" header="0.3" footer="0.3"/>
  <pageSetup scale="76" fitToHeight="0" orientation="portrait" horizontalDpi="1200" verticalDpi="1200" r:id="rId2"/>
  <headerFooter scaleWithDoc="0">
    <oddFooter>&amp;L&amp;"Arial,Regular"&amp;10&amp;F
&amp;A&amp;R&amp;P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1541C-CD7F-41E8-BBD1-F3E74A86EFF3}">
  <sheetPr>
    <pageSetUpPr fitToPage="1"/>
  </sheetPr>
  <dimension ref="A1:V2966"/>
  <sheetViews>
    <sheetView showGridLines="0" tabSelected="1" zoomScaleNormal="100" workbookViewId="0">
      <selection activeCell="A8" sqref="A8:XFD8"/>
    </sheetView>
  </sheetViews>
  <sheetFormatPr defaultRowHeight="15" x14ac:dyDescent="0.25"/>
  <cols>
    <col min="1" max="1" width="6.28515625" customWidth="1"/>
    <col min="2" max="2" width="13.42578125" customWidth="1"/>
    <col min="3" max="3" width="13.28515625" customWidth="1"/>
    <col min="4" max="4" width="5.7109375" customWidth="1"/>
    <col min="5" max="5" width="6.7109375" customWidth="1"/>
    <col min="6" max="6" width="6.42578125" customWidth="1"/>
    <col min="7" max="7" width="7.140625" customWidth="1"/>
    <col min="8" max="8" width="8" customWidth="1"/>
    <col min="9" max="9" width="15.7109375" customWidth="1"/>
    <col min="10" max="10" width="18.7109375" customWidth="1"/>
    <col min="11" max="11" width="6.7109375" customWidth="1"/>
    <col min="12" max="12" width="12.7109375" customWidth="1"/>
    <col min="13" max="13" width="8" customWidth="1"/>
    <col min="14" max="14" width="8.85546875" customWidth="1"/>
    <col min="15" max="15" width="6.85546875" customWidth="1"/>
    <col min="16" max="16" width="15.28515625" customWidth="1"/>
    <col min="17" max="17" width="11.85546875" customWidth="1"/>
    <col min="18" max="20" width="15" customWidth="1"/>
    <col min="21" max="21" width="14.5703125" customWidth="1"/>
    <col min="22" max="22" width="14.28515625" customWidth="1"/>
    <col min="23" max="23" width="0.7109375" customWidth="1"/>
  </cols>
  <sheetData>
    <row r="1" spans="1:22" x14ac:dyDescent="0.25">
      <c r="A1" s="402" t="s">
        <v>1267</v>
      </c>
      <c r="B1" s="402"/>
      <c r="C1" s="402"/>
      <c r="D1" s="402"/>
      <c r="E1" s="402"/>
      <c r="F1" s="402"/>
      <c r="G1" s="402"/>
      <c r="V1" s="437"/>
    </row>
    <row r="2" spans="1:22" x14ac:dyDescent="0.25">
      <c r="A2" s="1" t="s">
        <v>0</v>
      </c>
    </row>
    <row r="3" spans="1:22" x14ac:dyDescent="0.25">
      <c r="A3" s="1"/>
      <c r="B3" s="2" t="s">
        <v>2622</v>
      </c>
    </row>
    <row r="4" spans="1:22" x14ac:dyDescent="0.25">
      <c r="A4" s="401" t="s">
        <v>1</v>
      </c>
      <c r="B4" s="2" t="s">
        <v>2621</v>
      </c>
    </row>
    <row r="5" spans="1:22" x14ac:dyDescent="0.25">
      <c r="A5" s="401" t="s">
        <v>1</v>
      </c>
      <c r="B5" s="2" t="s">
        <v>2620</v>
      </c>
    </row>
    <row r="6" spans="1:22" x14ac:dyDescent="0.25">
      <c r="A6" s="401" t="s">
        <v>1</v>
      </c>
      <c r="B6" s="2" t="s">
        <v>2619</v>
      </c>
    </row>
    <row r="7" spans="1:22" x14ac:dyDescent="0.25">
      <c r="A7" s="145" t="s">
        <v>0</v>
      </c>
    </row>
    <row r="8" spans="1:22" ht="45" x14ac:dyDescent="0.25">
      <c r="A8" s="398" t="s">
        <v>2</v>
      </c>
      <c r="B8" s="398" t="s">
        <v>3</v>
      </c>
      <c r="C8" s="398" t="s">
        <v>4</v>
      </c>
      <c r="D8" s="398" t="s">
        <v>5</v>
      </c>
      <c r="E8" s="398" t="s">
        <v>6</v>
      </c>
      <c r="F8" s="398" t="s">
        <v>7</v>
      </c>
      <c r="G8" s="398" t="s">
        <v>8</v>
      </c>
      <c r="H8" s="398" t="s">
        <v>9</v>
      </c>
      <c r="I8" s="398" t="s">
        <v>10</v>
      </c>
      <c r="J8" s="398" t="s">
        <v>11</v>
      </c>
      <c r="K8" s="398" t="s">
        <v>12</v>
      </c>
      <c r="L8" s="398" t="s">
        <v>13</v>
      </c>
      <c r="M8" s="398" t="s">
        <v>14</v>
      </c>
      <c r="N8" s="398" t="s">
        <v>15</v>
      </c>
      <c r="O8" s="398" t="s">
        <v>16</v>
      </c>
      <c r="P8" s="400" t="s">
        <v>364</v>
      </c>
      <c r="Q8" s="398" t="s">
        <v>17</v>
      </c>
      <c r="R8" s="413" t="s">
        <v>18</v>
      </c>
      <c r="S8" s="399" t="s">
        <v>447</v>
      </c>
      <c r="T8" s="399" t="s">
        <v>448</v>
      </c>
      <c r="U8" s="398" t="s">
        <v>19</v>
      </c>
      <c r="V8" s="397" t="s">
        <v>20</v>
      </c>
    </row>
    <row r="9" spans="1:22" ht="33.75" x14ac:dyDescent="0.25">
      <c r="A9" s="396">
        <v>202410</v>
      </c>
      <c r="B9" s="392" t="s">
        <v>1268</v>
      </c>
      <c r="C9" s="392" t="s">
        <v>21</v>
      </c>
      <c r="D9" s="392" t="s">
        <v>2124</v>
      </c>
      <c r="E9" s="392" t="s">
        <v>2124</v>
      </c>
      <c r="F9" s="392" t="s">
        <v>22</v>
      </c>
      <c r="G9" s="392" t="s">
        <v>39</v>
      </c>
      <c r="H9" s="392" t="s">
        <v>2618</v>
      </c>
      <c r="I9" s="392" t="s">
        <v>2617</v>
      </c>
      <c r="J9" s="392" t="s">
        <v>23</v>
      </c>
      <c r="K9" s="392" t="s">
        <v>24</v>
      </c>
      <c r="L9" s="392" t="s">
        <v>25</v>
      </c>
      <c r="M9" s="395">
        <v>45505</v>
      </c>
      <c r="N9" s="395">
        <v>45515</v>
      </c>
      <c r="O9" s="392" t="s">
        <v>687</v>
      </c>
      <c r="P9" s="392" t="str">
        <f t="shared" ref="P9:P72" si="0">CONCATENATE((MID($O9,2,3)),$D9,$G9)</f>
        <v>374RWAZ00000</v>
      </c>
      <c r="Q9" s="392" t="s">
        <v>2143</v>
      </c>
      <c r="R9" s="412" t="s">
        <v>1683</v>
      </c>
      <c r="S9" s="392" t="str">
        <f t="shared" ref="S9:S72" si="1">RIGHT($R9,7)</f>
        <v>250010A</v>
      </c>
      <c r="T9" s="392" t="str">
        <f>IFERROR(VLOOKUP($S9,'Projects FERCs'!$A$9:$C$294,2,FALSE),0)</f>
        <v>Dist Land Rghts Facilities</v>
      </c>
      <c r="U9" s="392" t="s">
        <v>1685</v>
      </c>
      <c r="V9" s="394">
        <v>9121</v>
      </c>
    </row>
    <row r="10" spans="1:22" ht="33.75" x14ac:dyDescent="0.25">
      <c r="A10" s="396">
        <v>202504</v>
      </c>
      <c r="B10" s="392" t="s">
        <v>1268</v>
      </c>
      <c r="C10" s="392" t="s">
        <v>21</v>
      </c>
      <c r="D10" s="392" t="s">
        <v>2124</v>
      </c>
      <c r="E10" s="392" t="s">
        <v>2124</v>
      </c>
      <c r="F10" s="392" t="s">
        <v>22</v>
      </c>
      <c r="G10" s="392" t="s">
        <v>39</v>
      </c>
      <c r="H10" s="392" t="s">
        <v>2616</v>
      </c>
      <c r="I10" s="392" t="s">
        <v>2615</v>
      </c>
      <c r="J10" s="392" t="s">
        <v>23</v>
      </c>
      <c r="K10" s="392" t="s">
        <v>24</v>
      </c>
      <c r="L10" s="392" t="s">
        <v>25</v>
      </c>
      <c r="M10" s="395">
        <v>45597</v>
      </c>
      <c r="N10" s="395">
        <v>45614</v>
      </c>
      <c r="O10" s="392" t="s">
        <v>687</v>
      </c>
      <c r="P10" s="392" t="str">
        <f t="shared" si="0"/>
        <v>374RWAZ00000</v>
      </c>
      <c r="Q10" s="392" t="s">
        <v>2143</v>
      </c>
      <c r="R10" s="392" t="s">
        <v>2551</v>
      </c>
      <c r="S10" s="392" t="str">
        <f t="shared" si="1"/>
        <v>250010A</v>
      </c>
      <c r="T10" s="392" t="str">
        <f>IFERROR(VLOOKUP($S10,'Projects FERCs'!$A$9:$C$294,2,FALSE),0)</f>
        <v>Dist Land Rghts Facilities</v>
      </c>
      <c r="U10" s="392" t="s">
        <v>2550</v>
      </c>
      <c r="V10" s="394">
        <v>1701</v>
      </c>
    </row>
    <row r="11" spans="1:22" ht="22.5" x14ac:dyDescent="0.25">
      <c r="A11" s="396">
        <v>202505</v>
      </c>
      <c r="B11" s="392" t="s">
        <v>1268</v>
      </c>
      <c r="C11" s="392" t="s">
        <v>21</v>
      </c>
      <c r="D11" s="392" t="s">
        <v>2124</v>
      </c>
      <c r="E11" s="392" t="s">
        <v>2124</v>
      </c>
      <c r="F11" s="392" t="s">
        <v>22</v>
      </c>
      <c r="G11" s="392" t="s">
        <v>39</v>
      </c>
      <c r="H11" s="392" t="s">
        <v>2614</v>
      </c>
      <c r="I11" s="392" t="s">
        <v>2613</v>
      </c>
      <c r="J11" s="392" t="s">
        <v>23</v>
      </c>
      <c r="K11" s="392" t="s">
        <v>24</v>
      </c>
      <c r="L11" s="392" t="s">
        <v>25</v>
      </c>
      <c r="M11" s="395">
        <v>45717</v>
      </c>
      <c r="N11" s="395">
        <v>45658</v>
      </c>
      <c r="O11" s="392" t="s">
        <v>687</v>
      </c>
      <c r="P11" s="392" t="str">
        <f t="shared" si="0"/>
        <v>374RWAZ00000</v>
      </c>
      <c r="Q11" s="392" t="s">
        <v>2143</v>
      </c>
      <c r="R11" s="392" t="s">
        <v>2549</v>
      </c>
      <c r="S11" s="392" t="str">
        <f t="shared" si="1"/>
        <v>250010A</v>
      </c>
      <c r="T11" s="392" t="str">
        <f>IFERROR(VLOOKUP($S11,'Projects FERCs'!$A$9:$C$294,2,FALSE),0)</f>
        <v>Dist Land Rghts Facilities</v>
      </c>
      <c r="U11" s="392" t="s">
        <v>2548</v>
      </c>
      <c r="V11" s="394">
        <v>4235.25</v>
      </c>
    </row>
    <row r="12" spans="1:22" ht="33.75" x14ac:dyDescent="0.25">
      <c r="A12" s="396">
        <v>202411</v>
      </c>
      <c r="B12" s="392" t="s">
        <v>1268</v>
      </c>
      <c r="C12" s="392" t="s">
        <v>21</v>
      </c>
      <c r="D12" s="392" t="s">
        <v>28</v>
      </c>
      <c r="E12" s="392" t="s">
        <v>28</v>
      </c>
      <c r="F12" s="392" t="s">
        <v>22</v>
      </c>
      <c r="G12" s="392" t="s">
        <v>39</v>
      </c>
      <c r="H12" s="392" t="s">
        <v>2612</v>
      </c>
      <c r="I12" s="392" t="s">
        <v>2611</v>
      </c>
      <c r="J12" s="392" t="s">
        <v>23</v>
      </c>
      <c r="K12" s="392" t="s">
        <v>24</v>
      </c>
      <c r="L12" s="392" t="s">
        <v>25</v>
      </c>
      <c r="M12" s="395">
        <v>45292</v>
      </c>
      <c r="N12" s="395">
        <v>45421</v>
      </c>
      <c r="O12" s="392" t="s">
        <v>1738</v>
      </c>
      <c r="P12" s="392" t="str">
        <f t="shared" si="0"/>
        <v>375XX00000</v>
      </c>
      <c r="Q12" s="392" t="s">
        <v>2610</v>
      </c>
      <c r="R12" s="392" t="s">
        <v>1477</v>
      </c>
      <c r="S12" s="392" t="str">
        <f t="shared" si="1"/>
        <v>253378A</v>
      </c>
      <c r="T12" s="392" t="str">
        <f>IFERROR(VLOOKUP($S12,'Projects FERCs'!$A$9:$C$294,2,FALSE),0)</f>
        <v>Meas&amp;Reg Sta Distribution-Pres</v>
      </c>
      <c r="U12" s="392" t="s">
        <v>1476</v>
      </c>
      <c r="V12" s="394">
        <v>25796.6</v>
      </c>
    </row>
    <row r="13" spans="1:22" ht="22.5" x14ac:dyDescent="0.25">
      <c r="A13" s="396">
        <v>202407</v>
      </c>
      <c r="B13" s="392" t="s">
        <v>1268</v>
      </c>
      <c r="C13" s="392" t="s">
        <v>21</v>
      </c>
      <c r="D13" s="392" t="s">
        <v>28</v>
      </c>
      <c r="E13" s="392" t="s">
        <v>28</v>
      </c>
      <c r="F13" s="392" t="s">
        <v>22</v>
      </c>
      <c r="G13" s="392" t="s">
        <v>39</v>
      </c>
      <c r="H13" s="392" t="s">
        <v>1269</v>
      </c>
      <c r="I13" s="392" t="s">
        <v>1270</v>
      </c>
      <c r="J13" s="392" t="s">
        <v>27</v>
      </c>
      <c r="K13" s="392" t="s">
        <v>24</v>
      </c>
      <c r="L13" s="392" t="s">
        <v>25</v>
      </c>
      <c r="M13" s="395">
        <v>44562</v>
      </c>
      <c r="N13" s="395">
        <v>44564</v>
      </c>
      <c r="O13" s="392" t="s">
        <v>684</v>
      </c>
      <c r="P13" s="392" t="str">
        <f t="shared" si="0"/>
        <v>376XX00000</v>
      </c>
      <c r="Q13" s="392" t="s">
        <v>1271</v>
      </c>
      <c r="R13" s="392" t="s">
        <v>1272</v>
      </c>
      <c r="S13" s="392" t="str">
        <f t="shared" si="1"/>
        <v>257100A</v>
      </c>
      <c r="T13" s="392" t="str">
        <f>IFERROR(VLOOKUP($S13,'Projects FERCs'!$A$9:$C$294,2,FALSE),0)</f>
        <v>Mains - Blanket - SL</v>
      </c>
      <c r="U13" s="392" t="s">
        <v>1273</v>
      </c>
      <c r="V13" s="394">
        <v>-1544.25</v>
      </c>
    </row>
    <row r="14" spans="1:22" ht="22.5" x14ac:dyDescent="0.25">
      <c r="A14" s="396">
        <v>202407</v>
      </c>
      <c r="B14" s="392" t="s">
        <v>1268</v>
      </c>
      <c r="C14" s="392" t="s">
        <v>21</v>
      </c>
      <c r="D14" s="392" t="s">
        <v>28</v>
      </c>
      <c r="E14" s="392" t="s">
        <v>28</v>
      </c>
      <c r="F14" s="392" t="s">
        <v>22</v>
      </c>
      <c r="G14" s="392" t="s">
        <v>39</v>
      </c>
      <c r="H14" s="392" t="s">
        <v>1269</v>
      </c>
      <c r="I14" s="392" t="s">
        <v>1270</v>
      </c>
      <c r="J14" s="392" t="s">
        <v>27</v>
      </c>
      <c r="K14" s="392" t="s">
        <v>24</v>
      </c>
      <c r="L14" s="392" t="s">
        <v>25</v>
      </c>
      <c r="M14" s="395">
        <v>45292</v>
      </c>
      <c r="N14" s="395">
        <v>45301</v>
      </c>
      <c r="O14" s="392" t="s">
        <v>684</v>
      </c>
      <c r="P14" s="392" t="str">
        <f t="shared" si="0"/>
        <v>376XX00000</v>
      </c>
      <c r="Q14" s="392" t="s">
        <v>1271</v>
      </c>
      <c r="R14" s="392" t="s">
        <v>1274</v>
      </c>
      <c r="S14" s="392" t="str">
        <f t="shared" si="1"/>
        <v>251100A</v>
      </c>
      <c r="T14" s="392" t="str">
        <f>IFERROR(VLOOKUP($S14,'Projects FERCs'!$A$9:$C$294,2,FALSE),0)</f>
        <v>Mains - Blanket - Flag</v>
      </c>
      <c r="U14" s="392" t="s">
        <v>1275</v>
      </c>
      <c r="V14" s="394">
        <v>142.47</v>
      </c>
    </row>
    <row r="15" spans="1:22" ht="22.5" x14ac:dyDescent="0.25">
      <c r="A15" s="396">
        <v>202407</v>
      </c>
      <c r="B15" s="392" t="s">
        <v>1268</v>
      </c>
      <c r="C15" s="392" t="s">
        <v>21</v>
      </c>
      <c r="D15" s="392" t="s">
        <v>28</v>
      </c>
      <c r="E15" s="392" t="s">
        <v>28</v>
      </c>
      <c r="F15" s="392" t="s">
        <v>22</v>
      </c>
      <c r="G15" s="392" t="s">
        <v>39</v>
      </c>
      <c r="H15" s="392" t="s">
        <v>1269</v>
      </c>
      <c r="I15" s="392" t="s">
        <v>1270</v>
      </c>
      <c r="J15" s="392" t="s">
        <v>27</v>
      </c>
      <c r="K15" s="392" t="s">
        <v>24</v>
      </c>
      <c r="L15" s="392" t="s">
        <v>25</v>
      </c>
      <c r="M15" s="395">
        <v>45292</v>
      </c>
      <c r="N15" s="395">
        <v>45301</v>
      </c>
      <c r="O15" s="392" t="s">
        <v>684</v>
      </c>
      <c r="P15" s="392" t="str">
        <f t="shared" si="0"/>
        <v>376XX00000</v>
      </c>
      <c r="Q15" s="392" t="s">
        <v>1271</v>
      </c>
      <c r="R15" s="392" t="s">
        <v>1276</v>
      </c>
      <c r="S15" s="392" t="str">
        <f t="shared" si="1"/>
        <v>252406S</v>
      </c>
      <c r="T15" s="392" t="str">
        <f>IFERROR(VLOOKUP($S15,'Projects FERCs'!$A$9:$C$294,2,FALSE),0)</f>
        <v>Mains PVC Replacement KNG</v>
      </c>
      <c r="U15" s="392" t="s">
        <v>1277</v>
      </c>
      <c r="V15" s="394">
        <v>0</v>
      </c>
    </row>
    <row r="16" spans="1:22" ht="33.75" x14ac:dyDescent="0.25">
      <c r="A16" s="396">
        <v>202407</v>
      </c>
      <c r="B16" s="392" t="s">
        <v>1268</v>
      </c>
      <c r="C16" s="392" t="s">
        <v>21</v>
      </c>
      <c r="D16" s="392" t="s">
        <v>28</v>
      </c>
      <c r="E16" s="392" t="s">
        <v>28</v>
      </c>
      <c r="F16" s="392" t="s">
        <v>22</v>
      </c>
      <c r="G16" s="392" t="s">
        <v>39</v>
      </c>
      <c r="H16" s="392" t="s">
        <v>1269</v>
      </c>
      <c r="I16" s="392" t="s">
        <v>1270</v>
      </c>
      <c r="J16" s="392" t="s">
        <v>27</v>
      </c>
      <c r="K16" s="392" t="s">
        <v>24</v>
      </c>
      <c r="L16" s="392" t="s">
        <v>25</v>
      </c>
      <c r="M16" s="395">
        <v>45292</v>
      </c>
      <c r="N16" s="395">
        <v>45301</v>
      </c>
      <c r="O16" s="392" t="s">
        <v>684</v>
      </c>
      <c r="P16" s="392" t="str">
        <f t="shared" si="0"/>
        <v>376XX00000</v>
      </c>
      <c r="Q16" s="392" t="s">
        <v>1271</v>
      </c>
      <c r="R16" s="392" t="s">
        <v>1278</v>
      </c>
      <c r="S16" s="392" t="str">
        <f t="shared" si="1"/>
        <v>252400S</v>
      </c>
      <c r="T16" s="392" t="str">
        <f>IFERROR(VLOOKUP($S16,'Projects FERCs'!$A$9:$C$294,2,FALSE),0)</f>
        <v>Mains-System Improv-King</v>
      </c>
      <c r="U16" s="392" t="s">
        <v>1279</v>
      </c>
      <c r="V16" s="394">
        <v>411.07</v>
      </c>
    </row>
    <row r="17" spans="1:22" ht="33.75" x14ac:dyDescent="0.25">
      <c r="A17" s="396">
        <v>202407</v>
      </c>
      <c r="B17" s="392" t="s">
        <v>1268</v>
      </c>
      <c r="C17" s="392" t="s">
        <v>21</v>
      </c>
      <c r="D17" s="392" t="s">
        <v>28</v>
      </c>
      <c r="E17" s="392" t="s">
        <v>28</v>
      </c>
      <c r="F17" s="392" t="s">
        <v>22</v>
      </c>
      <c r="G17" s="392" t="s">
        <v>39</v>
      </c>
      <c r="H17" s="392" t="s">
        <v>1269</v>
      </c>
      <c r="I17" s="392" t="s">
        <v>1270</v>
      </c>
      <c r="J17" s="392" t="s">
        <v>27</v>
      </c>
      <c r="K17" s="392" t="s">
        <v>24</v>
      </c>
      <c r="L17" s="392" t="s">
        <v>25</v>
      </c>
      <c r="M17" s="395">
        <v>45292</v>
      </c>
      <c r="N17" s="395">
        <v>45301</v>
      </c>
      <c r="O17" s="392" t="s">
        <v>684</v>
      </c>
      <c r="P17" s="392" t="str">
        <f t="shared" si="0"/>
        <v>376XX00000</v>
      </c>
      <c r="Q17" s="392" t="s">
        <v>1271</v>
      </c>
      <c r="R17" s="392" t="s">
        <v>1280</v>
      </c>
      <c r="S17" s="392" t="str">
        <f t="shared" si="1"/>
        <v>252406S</v>
      </c>
      <c r="T17" s="392" t="str">
        <f>IFERROR(VLOOKUP($S17,'Projects FERCs'!$A$9:$C$294,2,FALSE),0)</f>
        <v>Mains PVC Replacement KNG</v>
      </c>
      <c r="U17" s="392" t="s">
        <v>1281</v>
      </c>
      <c r="V17" s="394">
        <v>20670.68</v>
      </c>
    </row>
    <row r="18" spans="1:22" ht="22.5" x14ac:dyDescent="0.25">
      <c r="A18" s="396">
        <v>202407</v>
      </c>
      <c r="B18" s="392" t="s">
        <v>1268</v>
      </c>
      <c r="C18" s="392" t="s">
        <v>21</v>
      </c>
      <c r="D18" s="392" t="s">
        <v>28</v>
      </c>
      <c r="E18" s="392" t="s">
        <v>28</v>
      </c>
      <c r="F18" s="392" t="s">
        <v>22</v>
      </c>
      <c r="G18" s="392" t="s">
        <v>39</v>
      </c>
      <c r="H18" s="392" t="s">
        <v>1269</v>
      </c>
      <c r="I18" s="392" t="s">
        <v>1270</v>
      </c>
      <c r="J18" s="392" t="s">
        <v>27</v>
      </c>
      <c r="K18" s="392" t="s">
        <v>24</v>
      </c>
      <c r="L18" s="392" t="s">
        <v>25</v>
      </c>
      <c r="M18" s="395">
        <v>45292</v>
      </c>
      <c r="N18" s="395">
        <v>45301</v>
      </c>
      <c r="O18" s="392" t="s">
        <v>684</v>
      </c>
      <c r="P18" s="392" t="str">
        <f t="shared" si="0"/>
        <v>376XX00000</v>
      </c>
      <c r="Q18" s="392" t="s">
        <v>1271</v>
      </c>
      <c r="R18" s="392" t="s">
        <v>1282</v>
      </c>
      <c r="S18" s="392" t="str">
        <f t="shared" si="1"/>
        <v>257100A</v>
      </c>
      <c r="T18" s="392" t="str">
        <f>IFERROR(VLOOKUP($S18,'Projects FERCs'!$A$9:$C$294,2,FALSE),0)</f>
        <v>Mains - Blanket - SL</v>
      </c>
      <c r="U18" s="392" t="s">
        <v>1283</v>
      </c>
      <c r="V18" s="394">
        <v>1311.95</v>
      </c>
    </row>
    <row r="19" spans="1:22" ht="22.5" x14ac:dyDescent="0.25">
      <c r="A19" s="396">
        <v>202407</v>
      </c>
      <c r="B19" s="392" t="s">
        <v>1268</v>
      </c>
      <c r="C19" s="392" t="s">
        <v>21</v>
      </c>
      <c r="D19" s="392" t="s">
        <v>28</v>
      </c>
      <c r="E19" s="392" t="s">
        <v>28</v>
      </c>
      <c r="F19" s="392" t="s">
        <v>22</v>
      </c>
      <c r="G19" s="392" t="s">
        <v>39</v>
      </c>
      <c r="H19" s="392" t="s">
        <v>1269</v>
      </c>
      <c r="I19" s="392" t="s">
        <v>1270</v>
      </c>
      <c r="J19" s="392" t="s">
        <v>27</v>
      </c>
      <c r="K19" s="392" t="s">
        <v>24</v>
      </c>
      <c r="L19" s="392" t="s">
        <v>25</v>
      </c>
      <c r="M19" s="395">
        <v>45292</v>
      </c>
      <c r="N19" s="395">
        <v>45301</v>
      </c>
      <c r="O19" s="392" t="s">
        <v>684</v>
      </c>
      <c r="P19" s="392" t="str">
        <f t="shared" si="0"/>
        <v>376XX00000</v>
      </c>
      <c r="Q19" s="392" t="s">
        <v>1271</v>
      </c>
      <c r="R19" s="392" t="s">
        <v>1284</v>
      </c>
      <c r="S19" s="392" t="str">
        <f t="shared" si="1"/>
        <v>257100A</v>
      </c>
      <c r="T19" s="392" t="str">
        <f>IFERROR(VLOOKUP($S19,'Projects FERCs'!$A$9:$C$294,2,FALSE),0)</f>
        <v>Mains - Blanket - SL</v>
      </c>
      <c r="U19" s="392" t="s">
        <v>1285</v>
      </c>
      <c r="V19" s="394">
        <v>151.13999999999999</v>
      </c>
    </row>
    <row r="20" spans="1:22" ht="22.5" x14ac:dyDescent="0.25">
      <c r="A20" s="396">
        <v>202407</v>
      </c>
      <c r="B20" s="392" t="s">
        <v>1268</v>
      </c>
      <c r="C20" s="392" t="s">
        <v>21</v>
      </c>
      <c r="D20" s="392" t="s">
        <v>28</v>
      </c>
      <c r="E20" s="392" t="s">
        <v>28</v>
      </c>
      <c r="F20" s="392" t="s">
        <v>22</v>
      </c>
      <c r="G20" s="392" t="s">
        <v>39</v>
      </c>
      <c r="H20" s="392" t="s">
        <v>1269</v>
      </c>
      <c r="I20" s="392" t="s">
        <v>1270</v>
      </c>
      <c r="J20" s="392" t="s">
        <v>27</v>
      </c>
      <c r="K20" s="392" t="s">
        <v>24</v>
      </c>
      <c r="L20" s="392" t="s">
        <v>25</v>
      </c>
      <c r="M20" s="395">
        <v>45292</v>
      </c>
      <c r="N20" s="395">
        <v>45301</v>
      </c>
      <c r="O20" s="392" t="s">
        <v>684</v>
      </c>
      <c r="P20" s="392" t="str">
        <f t="shared" si="0"/>
        <v>376XX00000</v>
      </c>
      <c r="Q20" s="392" t="s">
        <v>1271</v>
      </c>
      <c r="R20" s="392" t="s">
        <v>1286</v>
      </c>
      <c r="S20" s="392" t="str">
        <f t="shared" si="1"/>
        <v>253100A</v>
      </c>
      <c r="T20" s="392" t="str">
        <f>IFERROR(VLOOKUP($S20,'Projects FERCs'!$A$9:$C$294,2,FALSE),0)</f>
        <v>Mains - Blanket - Pres</v>
      </c>
      <c r="U20" s="392" t="s">
        <v>1287</v>
      </c>
      <c r="V20" s="394">
        <v>0</v>
      </c>
    </row>
    <row r="21" spans="1:22" ht="22.5" x14ac:dyDescent="0.25">
      <c r="A21" s="396">
        <v>202407</v>
      </c>
      <c r="B21" s="392" t="s">
        <v>1268</v>
      </c>
      <c r="C21" s="392" t="s">
        <v>21</v>
      </c>
      <c r="D21" s="392" t="s">
        <v>28</v>
      </c>
      <c r="E21" s="392" t="s">
        <v>28</v>
      </c>
      <c r="F21" s="392" t="s">
        <v>22</v>
      </c>
      <c r="G21" s="392" t="s">
        <v>39</v>
      </c>
      <c r="H21" s="392" t="s">
        <v>1269</v>
      </c>
      <c r="I21" s="392" t="s">
        <v>1270</v>
      </c>
      <c r="J21" s="392" t="s">
        <v>23</v>
      </c>
      <c r="K21" s="392" t="s">
        <v>24</v>
      </c>
      <c r="L21" s="392" t="s">
        <v>25</v>
      </c>
      <c r="M21" s="395">
        <v>44927</v>
      </c>
      <c r="N21" s="395">
        <v>45279</v>
      </c>
      <c r="O21" s="392" t="s">
        <v>684</v>
      </c>
      <c r="P21" s="392" t="str">
        <f t="shared" si="0"/>
        <v>376XX00000</v>
      </c>
      <c r="Q21" s="392" t="s">
        <v>1271</v>
      </c>
      <c r="R21" s="392" t="s">
        <v>1288</v>
      </c>
      <c r="S21" s="392" t="str">
        <f t="shared" si="1"/>
        <v>252403S</v>
      </c>
      <c r="T21" s="392" t="str">
        <f>IFERROR(VLOOKUP($S21,'Projects FERCs'!$A$9:$C$294,2,FALSE),0)</f>
        <v>Main/Services PVC Replace LHC</v>
      </c>
      <c r="U21" s="392" t="s">
        <v>1289</v>
      </c>
      <c r="V21" s="394">
        <v>675746.98</v>
      </c>
    </row>
    <row r="22" spans="1:22" ht="33.75" x14ac:dyDescent="0.25">
      <c r="A22" s="396">
        <v>202407</v>
      </c>
      <c r="B22" s="392" t="s">
        <v>1268</v>
      </c>
      <c r="C22" s="392" t="s">
        <v>21</v>
      </c>
      <c r="D22" s="392" t="s">
        <v>28</v>
      </c>
      <c r="E22" s="392" t="s">
        <v>28</v>
      </c>
      <c r="F22" s="392" t="s">
        <v>22</v>
      </c>
      <c r="G22" s="392" t="s">
        <v>39</v>
      </c>
      <c r="H22" s="392" t="s">
        <v>1269</v>
      </c>
      <c r="I22" s="392" t="s">
        <v>1270</v>
      </c>
      <c r="J22" s="392" t="s">
        <v>23</v>
      </c>
      <c r="K22" s="392" t="s">
        <v>24</v>
      </c>
      <c r="L22" s="392" t="s">
        <v>25</v>
      </c>
      <c r="M22" s="395">
        <v>45292</v>
      </c>
      <c r="N22" s="395">
        <v>45301</v>
      </c>
      <c r="O22" s="392" t="s">
        <v>684</v>
      </c>
      <c r="P22" s="392" t="str">
        <f t="shared" si="0"/>
        <v>376XX00000</v>
      </c>
      <c r="Q22" s="392" t="s">
        <v>1271</v>
      </c>
      <c r="R22" s="392" t="s">
        <v>1290</v>
      </c>
      <c r="S22" s="392" t="str">
        <f t="shared" si="1"/>
        <v>252100A</v>
      </c>
      <c r="T22" s="392" t="str">
        <f>IFERROR(VLOOKUP($S22,'Projects FERCs'!$A$9:$C$294,2,FALSE),0)</f>
        <v>Mains - Blanket - King</v>
      </c>
      <c r="U22" s="392" t="s">
        <v>1291</v>
      </c>
      <c r="V22" s="394">
        <v>6790.06</v>
      </c>
    </row>
    <row r="23" spans="1:22" ht="22.5" x14ac:dyDescent="0.25">
      <c r="A23" s="396">
        <v>202407</v>
      </c>
      <c r="B23" s="392" t="s">
        <v>1268</v>
      </c>
      <c r="C23" s="392" t="s">
        <v>21</v>
      </c>
      <c r="D23" s="392" t="s">
        <v>28</v>
      </c>
      <c r="E23" s="392" t="s">
        <v>28</v>
      </c>
      <c r="F23" s="392" t="s">
        <v>22</v>
      </c>
      <c r="G23" s="392" t="s">
        <v>39</v>
      </c>
      <c r="H23" s="392" t="s">
        <v>1269</v>
      </c>
      <c r="I23" s="392" t="s">
        <v>1270</v>
      </c>
      <c r="J23" s="392" t="s">
        <v>23</v>
      </c>
      <c r="K23" s="392" t="s">
        <v>24</v>
      </c>
      <c r="L23" s="392" t="s">
        <v>25</v>
      </c>
      <c r="M23" s="395">
        <v>45292</v>
      </c>
      <c r="N23" s="395">
        <v>45301</v>
      </c>
      <c r="O23" s="392" t="s">
        <v>684</v>
      </c>
      <c r="P23" s="392" t="str">
        <f t="shared" si="0"/>
        <v>376XX00000</v>
      </c>
      <c r="Q23" s="392" t="s">
        <v>1271</v>
      </c>
      <c r="R23" s="392" t="s">
        <v>1292</v>
      </c>
      <c r="S23" s="392" t="str">
        <f t="shared" si="1"/>
        <v>252100A</v>
      </c>
      <c r="T23" s="392" t="str">
        <f>IFERROR(VLOOKUP($S23,'Projects FERCs'!$A$9:$C$294,2,FALSE),0)</f>
        <v>Mains - Blanket - King</v>
      </c>
      <c r="U23" s="392" t="s">
        <v>1293</v>
      </c>
      <c r="V23" s="394">
        <v>2844.52</v>
      </c>
    </row>
    <row r="24" spans="1:22" ht="22.5" x14ac:dyDescent="0.25">
      <c r="A24" s="396">
        <v>202407</v>
      </c>
      <c r="B24" s="392" t="s">
        <v>1268</v>
      </c>
      <c r="C24" s="392" t="s">
        <v>21</v>
      </c>
      <c r="D24" s="392" t="s">
        <v>28</v>
      </c>
      <c r="E24" s="392" t="s">
        <v>28</v>
      </c>
      <c r="F24" s="392" t="s">
        <v>22</v>
      </c>
      <c r="G24" s="392" t="s">
        <v>39</v>
      </c>
      <c r="H24" s="392" t="s">
        <v>1269</v>
      </c>
      <c r="I24" s="392" t="s">
        <v>1270</v>
      </c>
      <c r="J24" s="392" t="s">
        <v>23</v>
      </c>
      <c r="K24" s="392" t="s">
        <v>24</v>
      </c>
      <c r="L24" s="392" t="s">
        <v>25</v>
      </c>
      <c r="M24" s="395">
        <v>45292</v>
      </c>
      <c r="N24" s="395">
        <v>45301</v>
      </c>
      <c r="O24" s="392" t="s">
        <v>684</v>
      </c>
      <c r="P24" s="392" t="str">
        <f t="shared" si="0"/>
        <v>376XX00000</v>
      </c>
      <c r="Q24" s="392" t="s">
        <v>1271</v>
      </c>
      <c r="R24" s="392" t="s">
        <v>1294</v>
      </c>
      <c r="S24" s="392" t="str">
        <f t="shared" si="1"/>
        <v>252406S</v>
      </c>
      <c r="T24" s="392" t="str">
        <f>IFERROR(VLOOKUP($S24,'Projects FERCs'!$A$9:$C$294,2,FALSE),0)</f>
        <v>Mains PVC Replacement KNG</v>
      </c>
      <c r="U24" s="392" t="s">
        <v>1295</v>
      </c>
      <c r="V24" s="394">
        <v>98172.22</v>
      </c>
    </row>
    <row r="25" spans="1:22" ht="22.5" x14ac:dyDescent="0.25">
      <c r="A25" s="396">
        <v>202407</v>
      </c>
      <c r="B25" s="392" t="s">
        <v>1268</v>
      </c>
      <c r="C25" s="392" t="s">
        <v>21</v>
      </c>
      <c r="D25" s="392" t="s">
        <v>28</v>
      </c>
      <c r="E25" s="392" t="s">
        <v>28</v>
      </c>
      <c r="F25" s="392" t="s">
        <v>22</v>
      </c>
      <c r="G25" s="392" t="s">
        <v>39</v>
      </c>
      <c r="H25" s="392" t="s">
        <v>1269</v>
      </c>
      <c r="I25" s="392" t="s">
        <v>1270</v>
      </c>
      <c r="J25" s="392" t="s">
        <v>23</v>
      </c>
      <c r="K25" s="392" t="s">
        <v>24</v>
      </c>
      <c r="L25" s="392" t="s">
        <v>25</v>
      </c>
      <c r="M25" s="395">
        <v>45292</v>
      </c>
      <c r="N25" s="395">
        <v>45301</v>
      </c>
      <c r="O25" s="392" t="s">
        <v>684</v>
      </c>
      <c r="P25" s="392" t="str">
        <f t="shared" si="0"/>
        <v>376XX00000</v>
      </c>
      <c r="Q25" s="392" t="s">
        <v>1271</v>
      </c>
      <c r="R25" s="392" t="s">
        <v>1296</v>
      </c>
      <c r="S25" s="392" t="str">
        <f t="shared" si="1"/>
        <v>252100A</v>
      </c>
      <c r="T25" s="392" t="str">
        <f>IFERROR(VLOOKUP($S25,'Projects FERCs'!$A$9:$C$294,2,FALSE),0)</f>
        <v>Mains - Blanket - King</v>
      </c>
      <c r="U25" s="392" t="s">
        <v>1297</v>
      </c>
      <c r="V25" s="394">
        <v>10885.15</v>
      </c>
    </row>
    <row r="26" spans="1:22" ht="22.5" x14ac:dyDescent="0.25">
      <c r="A26" s="396">
        <v>202407</v>
      </c>
      <c r="B26" s="392" t="s">
        <v>1268</v>
      </c>
      <c r="C26" s="392" t="s">
        <v>21</v>
      </c>
      <c r="D26" s="392" t="s">
        <v>28</v>
      </c>
      <c r="E26" s="392" t="s">
        <v>28</v>
      </c>
      <c r="F26" s="392" t="s">
        <v>22</v>
      </c>
      <c r="G26" s="392" t="s">
        <v>39</v>
      </c>
      <c r="H26" s="392" t="s">
        <v>1269</v>
      </c>
      <c r="I26" s="392" t="s">
        <v>1270</v>
      </c>
      <c r="J26" s="392" t="s">
        <v>23</v>
      </c>
      <c r="K26" s="392" t="s">
        <v>24</v>
      </c>
      <c r="L26" s="392" t="s">
        <v>25</v>
      </c>
      <c r="M26" s="395">
        <v>45292</v>
      </c>
      <c r="N26" s="395">
        <v>45301</v>
      </c>
      <c r="O26" s="392" t="s">
        <v>684</v>
      </c>
      <c r="P26" s="392" t="str">
        <f t="shared" si="0"/>
        <v>376XX00000</v>
      </c>
      <c r="Q26" s="392" t="s">
        <v>1271</v>
      </c>
      <c r="R26" s="392" t="s">
        <v>1298</v>
      </c>
      <c r="S26" s="392" t="str">
        <f t="shared" si="1"/>
        <v>252400S</v>
      </c>
      <c r="T26" s="392" t="str">
        <f>IFERROR(VLOOKUP($S26,'Projects FERCs'!$A$9:$C$294,2,FALSE),0)</f>
        <v>Mains-System Improv-King</v>
      </c>
      <c r="U26" s="392" t="s">
        <v>1299</v>
      </c>
      <c r="V26" s="394">
        <v>2651.99</v>
      </c>
    </row>
    <row r="27" spans="1:22" ht="22.5" x14ac:dyDescent="0.25">
      <c r="A27" s="396">
        <v>202407</v>
      </c>
      <c r="B27" s="392" t="s">
        <v>1268</v>
      </c>
      <c r="C27" s="392" t="s">
        <v>21</v>
      </c>
      <c r="D27" s="392" t="s">
        <v>28</v>
      </c>
      <c r="E27" s="392" t="s">
        <v>28</v>
      </c>
      <c r="F27" s="392" t="s">
        <v>22</v>
      </c>
      <c r="G27" s="392" t="s">
        <v>39</v>
      </c>
      <c r="H27" s="392" t="s">
        <v>1269</v>
      </c>
      <c r="I27" s="392" t="s">
        <v>1270</v>
      </c>
      <c r="J27" s="392" t="s">
        <v>23</v>
      </c>
      <c r="K27" s="392" t="s">
        <v>24</v>
      </c>
      <c r="L27" s="392" t="s">
        <v>25</v>
      </c>
      <c r="M27" s="395">
        <v>45292</v>
      </c>
      <c r="N27" s="395">
        <v>45301</v>
      </c>
      <c r="O27" s="392" t="s">
        <v>684</v>
      </c>
      <c r="P27" s="392" t="str">
        <f t="shared" si="0"/>
        <v>376XX00000</v>
      </c>
      <c r="Q27" s="392" t="s">
        <v>1271</v>
      </c>
      <c r="R27" s="392" t="s">
        <v>1282</v>
      </c>
      <c r="S27" s="392" t="str">
        <f t="shared" si="1"/>
        <v>257100A</v>
      </c>
      <c r="T27" s="392" t="str">
        <f>IFERROR(VLOOKUP($S27,'Projects FERCs'!$A$9:$C$294,2,FALSE),0)</f>
        <v>Mains - Blanket - SL</v>
      </c>
      <c r="U27" s="392" t="s">
        <v>1283</v>
      </c>
      <c r="V27" s="394">
        <v>23439.57</v>
      </c>
    </row>
    <row r="28" spans="1:22" ht="22.5" x14ac:dyDescent="0.25">
      <c r="A28" s="396">
        <v>202407</v>
      </c>
      <c r="B28" s="392" t="s">
        <v>1268</v>
      </c>
      <c r="C28" s="392" t="s">
        <v>21</v>
      </c>
      <c r="D28" s="392" t="s">
        <v>28</v>
      </c>
      <c r="E28" s="392" t="s">
        <v>28</v>
      </c>
      <c r="F28" s="392" t="s">
        <v>22</v>
      </c>
      <c r="G28" s="392" t="s">
        <v>39</v>
      </c>
      <c r="H28" s="392" t="s">
        <v>1269</v>
      </c>
      <c r="I28" s="392" t="s">
        <v>1270</v>
      </c>
      <c r="J28" s="392" t="s">
        <v>23</v>
      </c>
      <c r="K28" s="392" t="s">
        <v>24</v>
      </c>
      <c r="L28" s="392" t="s">
        <v>25</v>
      </c>
      <c r="M28" s="395">
        <v>45292</v>
      </c>
      <c r="N28" s="395">
        <v>45301</v>
      </c>
      <c r="O28" s="392" t="s">
        <v>684</v>
      </c>
      <c r="P28" s="392" t="str">
        <f t="shared" si="0"/>
        <v>376XX00000</v>
      </c>
      <c r="Q28" s="392" t="s">
        <v>1271</v>
      </c>
      <c r="R28" s="392" t="s">
        <v>1300</v>
      </c>
      <c r="S28" s="392" t="str">
        <f t="shared" si="1"/>
        <v>257100A</v>
      </c>
      <c r="T28" s="392" t="str">
        <f>IFERROR(VLOOKUP($S28,'Projects FERCs'!$A$9:$C$294,2,FALSE),0)</f>
        <v>Mains - Blanket - SL</v>
      </c>
      <c r="U28" s="392" t="s">
        <v>1301</v>
      </c>
      <c r="V28" s="394">
        <v>722.64</v>
      </c>
    </row>
    <row r="29" spans="1:22" ht="22.5" x14ac:dyDescent="0.25">
      <c r="A29" s="396">
        <v>202407</v>
      </c>
      <c r="B29" s="392" t="s">
        <v>1268</v>
      </c>
      <c r="C29" s="392" t="s">
        <v>21</v>
      </c>
      <c r="D29" s="392" t="s">
        <v>28</v>
      </c>
      <c r="E29" s="392" t="s">
        <v>28</v>
      </c>
      <c r="F29" s="392" t="s">
        <v>22</v>
      </c>
      <c r="G29" s="392" t="s">
        <v>39</v>
      </c>
      <c r="H29" s="392" t="s">
        <v>1302</v>
      </c>
      <c r="I29" s="392" t="s">
        <v>1303</v>
      </c>
      <c r="J29" s="392" t="s">
        <v>27</v>
      </c>
      <c r="K29" s="392" t="s">
        <v>24</v>
      </c>
      <c r="L29" s="392" t="s">
        <v>25</v>
      </c>
      <c r="M29" s="395">
        <v>45292</v>
      </c>
      <c r="N29" s="395">
        <v>45321</v>
      </c>
      <c r="O29" s="392" t="s">
        <v>684</v>
      </c>
      <c r="P29" s="392" t="str">
        <f t="shared" si="0"/>
        <v>376XX00000</v>
      </c>
      <c r="Q29" s="392" t="s">
        <v>1271</v>
      </c>
      <c r="R29" s="392" t="s">
        <v>1304</v>
      </c>
      <c r="S29" s="392" t="str">
        <f t="shared" si="1"/>
        <v>256100A</v>
      </c>
      <c r="T29" s="392" t="str">
        <f>IFERROR(VLOOKUP($S29,'Projects FERCs'!$A$9:$C$294,2,FALSE),0)</f>
        <v>Mains - Blanket - Nog</v>
      </c>
      <c r="U29" s="392" t="s">
        <v>1305</v>
      </c>
      <c r="V29" s="394">
        <v>65.58</v>
      </c>
    </row>
    <row r="30" spans="1:22" ht="22.5" x14ac:dyDescent="0.25">
      <c r="A30" s="396">
        <v>202407</v>
      </c>
      <c r="B30" s="392" t="s">
        <v>1268</v>
      </c>
      <c r="C30" s="392" t="s">
        <v>21</v>
      </c>
      <c r="D30" s="392" t="s">
        <v>28</v>
      </c>
      <c r="E30" s="392" t="s">
        <v>28</v>
      </c>
      <c r="F30" s="392" t="s">
        <v>22</v>
      </c>
      <c r="G30" s="392" t="s">
        <v>39</v>
      </c>
      <c r="H30" s="392" t="s">
        <v>1302</v>
      </c>
      <c r="I30" s="392" t="s">
        <v>1303</v>
      </c>
      <c r="J30" s="392" t="s">
        <v>23</v>
      </c>
      <c r="K30" s="392" t="s">
        <v>24</v>
      </c>
      <c r="L30" s="392" t="s">
        <v>25</v>
      </c>
      <c r="M30" s="395">
        <v>43466</v>
      </c>
      <c r="N30" s="395">
        <v>43504</v>
      </c>
      <c r="O30" s="392" t="s">
        <v>684</v>
      </c>
      <c r="P30" s="392" t="str">
        <f t="shared" si="0"/>
        <v>376XX00000</v>
      </c>
      <c r="Q30" s="392" t="s">
        <v>1271</v>
      </c>
      <c r="R30" s="392" t="s">
        <v>754</v>
      </c>
      <c r="S30" s="392" t="str">
        <f t="shared" si="1"/>
        <v>251101R</v>
      </c>
      <c r="T30" s="392" t="str">
        <f>IFERROR(VLOOKUP($S30,'Projects FERCs'!$A$9:$C$294,2,FALSE),0)</f>
        <v>Mains - Blkt Refunds - Flag</v>
      </c>
      <c r="U30" s="392" t="s">
        <v>755</v>
      </c>
      <c r="V30" s="394">
        <v>-4010</v>
      </c>
    </row>
    <row r="31" spans="1:22" ht="22.5" x14ac:dyDescent="0.25">
      <c r="A31" s="396">
        <v>202407</v>
      </c>
      <c r="B31" s="392" t="s">
        <v>1268</v>
      </c>
      <c r="C31" s="392" t="s">
        <v>21</v>
      </c>
      <c r="D31" s="392" t="s">
        <v>28</v>
      </c>
      <c r="E31" s="392" t="s">
        <v>28</v>
      </c>
      <c r="F31" s="392" t="s">
        <v>22</v>
      </c>
      <c r="G31" s="392" t="s">
        <v>39</v>
      </c>
      <c r="H31" s="392" t="s">
        <v>1302</v>
      </c>
      <c r="I31" s="392" t="s">
        <v>1303</v>
      </c>
      <c r="J31" s="392" t="s">
        <v>23</v>
      </c>
      <c r="K31" s="392" t="s">
        <v>24</v>
      </c>
      <c r="L31" s="392" t="s">
        <v>25</v>
      </c>
      <c r="M31" s="395">
        <v>43466</v>
      </c>
      <c r="N31" s="395">
        <v>43504</v>
      </c>
      <c r="O31" s="392" t="s">
        <v>684</v>
      </c>
      <c r="P31" s="392" t="str">
        <f t="shared" si="0"/>
        <v>376XX00000</v>
      </c>
      <c r="Q31" s="392" t="s">
        <v>1271</v>
      </c>
      <c r="R31" s="392" t="s">
        <v>1306</v>
      </c>
      <c r="S31" s="392" t="str">
        <f t="shared" si="1"/>
        <v>256101R</v>
      </c>
      <c r="T31" s="392" t="str">
        <f>IFERROR(VLOOKUP($S31,'Projects FERCs'!$A$9:$C$294,2,FALSE),0)</f>
        <v>Mains - Blanket Refund - Nog</v>
      </c>
      <c r="U31" s="392" t="s">
        <v>1307</v>
      </c>
      <c r="V31" s="394">
        <v>-1926</v>
      </c>
    </row>
    <row r="32" spans="1:22" ht="22.5" x14ac:dyDescent="0.25">
      <c r="A32" s="396">
        <v>202407</v>
      </c>
      <c r="B32" s="392" t="s">
        <v>1268</v>
      </c>
      <c r="C32" s="392" t="s">
        <v>21</v>
      </c>
      <c r="D32" s="392" t="s">
        <v>28</v>
      </c>
      <c r="E32" s="392" t="s">
        <v>28</v>
      </c>
      <c r="F32" s="392" t="s">
        <v>22</v>
      </c>
      <c r="G32" s="392" t="s">
        <v>39</v>
      </c>
      <c r="H32" s="392" t="s">
        <v>1302</v>
      </c>
      <c r="I32" s="392" t="s">
        <v>1303</v>
      </c>
      <c r="J32" s="392" t="s">
        <v>23</v>
      </c>
      <c r="K32" s="392" t="s">
        <v>24</v>
      </c>
      <c r="L32" s="392" t="s">
        <v>25</v>
      </c>
      <c r="M32" s="395">
        <v>45292</v>
      </c>
      <c r="N32" s="395">
        <v>45321</v>
      </c>
      <c r="O32" s="392" t="s">
        <v>684</v>
      </c>
      <c r="P32" s="392" t="str">
        <f t="shared" si="0"/>
        <v>376XX00000</v>
      </c>
      <c r="Q32" s="392" t="s">
        <v>1271</v>
      </c>
      <c r="R32" s="392" t="s">
        <v>1308</v>
      </c>
      <c r="S32" s="392" t="str">
        <f t="shared" si="1"/>
        <v>252378A</v>
      </c>
      <c r="T32" s="392" t="str">
        <f>IFERROR(VLOOKUP($S32,'Projects FERCs'!$A$9:$C$294,2,FALSE),0)</f>
        <v>Meas&amp;Reg Sta Distribution-King</v>
      </c>
      <c r="U32" s="392" t="s">
        <v>1309</v>
      </c>
      <c r="V32" s="394">
        <v>3367.58</v>
      </c>
    </row>
    <row r="33" spans="1:22" ht="22.5" x14ac:dyDescent="0.25">
      <c r="A33" s="396">
        <v>202407</v>
      </c>
      <c r="B33" s="392" t="s">
        <v>1268</v>
      </c>
      <c r="C33" s="392" t="s">
        <v>21</v>
      </c>
      <c r="D33" s="392" t="s">
        <v>28</v>
      </c>
      <c r="E33" s="392" t="s">
        <v>28</v>
      </c>
      <c r="F33" s="392" t="s">
        <v>22</v>
      </c>
      <c r="G33" s="392" t="s">
        <v>39</v>
      </c>
      <c r="H33" s="392" t="s">
        <v>1302</v>
      </c>
      <c r="I33" s="392" t="s">
        <v>1303</v>
      </c>
      <c r="J33" s="392" t="s">
        <v>23</v>
      </c>
      <c r="K33" s="392" t="s">
        <v>24</v>
      </c>
      <c r="L33" s="392" t="s">
        <v>25</v>
      </c>
      <c r="M33" s="395">
        <v>45292</v>
      </c>
      <c r="N33" s="395">
        <v>45321</v>
      </c>
      <c r="O33" s="392" t="s">
        <v>684</v>
      </c>
      <c r="P33" s="392" t="str">
        <f t="shared" si="0"/>
        <v>376XX00000</v>
      </c>
      <c r="Q33" s="392" t="s">
        <v>1271</v>
      </c>
      <c r="R33" s="392" t="s">
        <v>1300</v>
      </c>
      <c r="S33" s="392" t="str">
        <f t="shared" si="1"/>
        <v>257100A</v>
      </c>
      <c r="T33" s="392" t="str">
        <f>IFERROR(VLOOKUP($S33,'Projects FERCs'!$A$9:$C$294,2,FALSE),0)</f>
        <v>Mains - Blanket - SL</v>
      </c>
      <c r="U33" s="392" t="s">
        <v>1301</v>
      </c>
      <c r="V33" s="394">
        <v>0</v>
      </c>
    </row>
    <row r="34" spans="1:22" ht="22.5" x14ac:dyDescent="0.25">
      <c r="A34" s="396">
        <v>202407</v>
      </c>
      <c r="B34" s="392" t="s">
        <v>1268</v>
      </c>
      <c r="C34" s="392" t="s">
        <v>21</v>
      </c>
      <c r="D34" s="392" t="s">
        <v>28</v>
      </c>
      <c r="E34" s="392" t="s">
        <v>28</v>
      </c>
      <c r="F34" s="392" t="s">
        <v>22</v>
      </c>
      <c r="G34" s="392" t="s">
        <v>39</v>
      </c>
      <c r="H34" s="392" t="s">
        <v>1302</v>
      </c>
      <c r="I34" s="392" t="s">
        <v>1303</v>
      </c>
      <c r="J34" s="392" t="s">
        <v>23</v>
      </c>
      <c r="K34" s="392" t="s">
        <v>24</v>
      </c>
      <c r="L34" s="392" t="s">
        <v>25</v>
      </c>
      <c r="M34" s="395">
        <v>45292</v>
      </c>
      <c r="N34" s="395">
        <v>45321</v>
      </c>
      <c r="O34" s="392" t="s">
        <v>684</v>
      </c>
      <c r="P34" s="392" t="str">
        <f t="shared" si="0"/>
        <v>376XX00000</v>
      </c>
      <c r="Q34" s="392" t="s">
        <v>1271</v>
      </c>
      <c r="R34" s="392" t="s">
        <v>1310</v>
      </c>
      <c r="S34" s="392" t="str">
        <f t="shared" si="1"/>
        <v>256100A</v>
      </c>
      <c r="T34" s="392" t="str">
        <f>IFERROR(VLOOKUP($S34,'Projects FERCs'!$A$9:$C$294,2,FALSE),0)</f>
        <v>Mains - Blanket - Nog</v>
      </c>
      <c r="U34" s="392" t="s">
        <v>1311</v>
      </c>
      <c r="V34" s="394">
        <v>6735.64</v>
      </c>
    </row>
    <row r="35" spans="1:22" ht="22.5" x14ac:dyDescent="0.25">
      <c r="A35" s="396">
        <v>202407</v>
      </c>
      <c r="B35" s="392" t="s">
        <v>1268</v>
      </c>
      <c r="C35" s="392" t="s">
        <v>21</v>
      </c>
      <c r="D35" s="392" t="s">
        <v>28</v>
      </c>
      <c r="E35" s="392" t="s">
        <v>28</v>
      </c>
      <c r="F35" s="392" t="s">
        <v>22</v>
      </c>
      <c r="G35" s="392" t="s">
        <v>39</v>
      </c>
      <c r="H35" s="392" t="s">
        <v>1312</v>
      </c>
      <c r="I35" s="392" t="s">
        <v>1313</v>
      </c>
      <c r="J35" s="392" t="s">
        <v>23</v>
      </c>
      <c r="K35" s="392" t="s">
        <v>24</v>
      </c>
      <c r="L35" s="392" t="s">
        <v>25</v>
      </c>
      <c r="M35" s="395">
        <v>45292</v>
      </c>
      <c r="N35" s="395">
        <v>45474</v>
      </c>
      <c r="O35" s="392" t="s">
        <v>684</v>
      </c>
      <c r="P35" s="392" t="str">
        <f t="shared" si="0"/>
        <v>376XX00000</v>
      </c>
      <c r="Q35" s="392" t="s">
        <v>1271</v>
      </c>
      <c r="R35" s="392" t="s">
        <v>883</v>
      </c>
      <c r="S35" s="392" t="str">
        <f t="shared" si="1"/>
        <v>252387A</v>
      </c>
      <c r="T35" s="392" t="str">
        <f>IFERROR(VLOOKUP($S35,'Projects FERCs'!$A$9:$C$294,2,FALSE),0)</f>
        <v>Other Distr Eq CP-Bl - King</v>
      </c>
      <c r="U35" s="392" t="s">
        <v>884</v>
      </c>
      <c r="V35" s="394">
        <v>10950.55</v>
      </c>
    </row>
    <row r="36" spans="1:22" ht="22.5" x14ac:dyDescent="0.25">
      <c r="A36" s="396">
        <v>202407</v>
      </c>
      <c r="B36" s="392" t="s">
        <v>1268</v>
      </c>
      <c r="C36" s="392" t="s">
        <v>21</v>
      </c>
      <c r="D36" s="392" t="s">
        <v>28</v>
      </c>
      <c r="E36" s="392" t="s">
        <v>28</v>
      </c>
      <c r="F36" s="392" t="s">
        <v>22</v>
      </c>
      <c r="G36" s="392" t="s">
        <v>39</v>
      </c>
      <c r="H36" s="392" t="s">
        <v>1312</v>
      </c>
      <c r="I36" s="392" t="s">
        <v>1313</v>
      </c>
      <c r="J36" s="392" t="s">
        <v>23</v>
      </c>
      <c r="K36" s="392" t="s">
        <v>24</v>
      </c>
      <c r="L36" s="392" t="s">
        <v>25</v>
      </c>
      <c r="M36" s="395">
        <v>45292</v>
      </c>
      <c r="N36" s="395">
        <v>45474</v>
      </c>
      <c r="O36" s="392" t="s">
        <v>684</v>
      </c>
      <c r="P36" s="392" t="str">
        <f t="shared" si="0"/>
        <v>376XX00000</v>
      </c>
      <c r="Q36" s="392" t="s">
        <v>1271</v>
      </c>
      <c r="R36" s="392" t="s">
        <v>985</v>
      </c>
      <c r="S36" s="392" t="str">
        <f t="shared" si="1"/>
        <v>253387A</v>
      </c>
      <c r="T36" s="392" t="str">
        <f>IFERROR(VLOOKUP($S36,'Projects FERCs'!$A$9:$C$294,2,FALSE),0)</f>
        <v>Other Distr Equip CP-Bl-Pres</v>
      </c>
      <c r="U36" s="392" t="s">
        <v>986</v>
      </c>
      <c r="V36" s="394">
        <v>897.11</v>
      </c>
    </row>
    <row r="37" spans="1:22" ht="22.5" x14ac:dyDescent="0.25">
      <c r="A37" s="396">
        <v>202407</v>
      </c>
      <c r="B37" s="392" t="s">
        <v>1268</v>
      </c>
      <c r="C37" s="392" t="s">
        <v>21</v>
      </c>
      <c r="D37" s="392" t="s">
        <v>28</v>
      </c>
      <c r="E37" s="392" t="s">
        <v>28</v>
      </c>
      <c r="F37" s="392" t="s">
        <v>22</v>
      </c>
      <c r="G37" s="392" t="s">
        <v>39</v>
      </c>
      <c r="H37" s="392" t="s">
        <v>1312</v>
      </c>
      <c r="I37" s="392" t="s">
        <v>1313</v>
      </c>
      <c r="J37" s="392" t="s">
        <v>23</v>
      </c>
      <c r="K37" s="392" t="s">
        <v>24</v>
      </c>
      <c r="L37" s="392" t="s">
        <v>25</v>
      </c>
      <c r="M37" s="395">
        <v>45292</v>
      </c>
      <c r="N37" s="395">
        <v>45474</v>
      </c>
      <c r="O37" s="392" t="s">
        <v>684</v>
      </c>
      <c r="P37" s="392" t="str">
        <f t="shared" si="0"/>
        <v>376XX00000</v>
      </c>
      <c r="Q37" s="392" t="s">
        <v>1271</v>
      </c>
      <c r="R37" s="392" t="s">
        <v>1157</v>
      </c>
      <c r="S37" s="392" t="str">
        <f t="shared" si="1"/>
        <v>256387A</v>
      </c>
      <c r="T37" s="392" t="str">
        <f>IFERROR(VLOOKUP($S37,'Projects FERCs'!$A$9:$C$294,2,FALSE),0)</f>
        <v>Other Distr Eq CP - Bl - Nog</v>
      </c>
      <c r="U37" s="392" t="s">
        <v>1158</v>
      </c>
      <c r="V37" s="394">
        <v>500.63</v>
      </c>
    </row>
    <row r="38" spans="1:22" ht="22.5" x14ac:dyDescent="0.25">
      <c r="A38" s="396">
        <v>202407</v>
      </c>
      <c r="B38" s="392" t="s">
        <v>1268</v>
      </c>
      <c r="C38" s="392" t="s">
        <v>21</v>
      </c>
      <c r="D38" s="392" t="s">
        <v>28</v>
      </c>
      <c r="E38" s="392" t="s">
        <v>28</v>
      </c>
      <c r="F38" s="392" t="s">
        <v>22</v>
      </c>
      <c r="G38" s="392" t="s">
        <v>39</v>
      </c>
      <c r="H38" s="392" t="s">
        <v>1312</v>
      </c>
      <c r="I38" s="392" t="s">
        <v>1313</v>
      </c>
      <c r="J38" s="392" t="s">
        <v>23</v>
      </c>
      <c r="K38" s="392" t="s">
        <v>24</v>
      </c>
      <c r="L38" s="392" t="s">
        <v>25</v>
      </c>
      <c r="M38" s="395">
        <v>45292</v>
      </c>
      <c r="N38" s="395">
        <v>45474</v>
      </c>
      <c r="O38" s="392" t="s">
        <v>684</v>
      </c>
      <c r="P38" s="392" t="str">
        <f t="shared" si="0"/>
        <v>376XX00000</v>
      </c>
      <c r="Q38" s="392" t="s">
        <v>1271</v>
      </c>
      <c r="R38" s="392" t="s">
        <v>1227</v>
      </c>
      <c r="S38" s="392" t="str">
        <f t="shared" si="1"/>
        <v>257387A</v>
      </c>
      <c r="T38" s="392" t="str">
        <f>IFERROR(VLOOKUP($S38,'Projects FERCs'!$A$9:$C$294,2,FALSE),0)</f>
        <v>Other Distr Equip CP-Bl - SL</v>
      </c>
      <c r="U38" s="392" t="s">
        <v>1228</v>
      </c>
      <c r="V38" s="394">
        <v>6559.41</v>
      </c>
    </row>
    <row r="39" spans="1:22" ht="22.5" x14ac:dyDescent="0.25">
      <c r="A39" s="396">
        <v>202408</v>
      </c>
      <c r="B39" s="392" t="s">
        <v>1268</v>
      </c>
      <c r="C39" s="392" t="s">
        <v>21</v>
      </c>
      <c r="D39" s="392" t="s">
        <v>28</v>
      </c>
      <c r="E39" s="392" t="s">
        <v>28</v>
      </c>
      <c r="F39" s="392" t="s">
        <v>22</v>
      </c>
      <c r="G39" s="392" t="s">
        <v>39</v>
      </c>
      <c r="H39" s="392" t="s">
        <v>1269</v>
      </c>
      <c r="I39" s="392" t="s">
        <v>1270</v>
      </c>
      <c r="J39" s="392" t="s">
        <v>27</v>
      </c>
      <c r="K39" s="392" t="s">
        <v>24</v>
      </c>
      <c r="L39" s="392" t="s">
        <v>25</v>
      </c>
      <c r="M39" s="395">
        <v>44927</v>
      </c>
      <c r="N39" s="395">
        <v>45070</v>
      </c>
      <c r="O39" s="392" t="s">
        <v>684</v>
      </c>
      <c r="P39" s="392" t="str">
        <f t="shared" si="0"/>
        <v>376XX00000</v>
      </c>
      <c r="Q39" s="392" t="s">
        <v>1271</v>
      </c>
      <c r="R39" s="392" t="s">
        <v>1495</v>
      </c>
      <c r="S39" s="392" t="str">
        <f t="shared" si="1"/>
        <v>252406S</v>
      </c>
      <c r="T39" s="392" t="str">
        <f>IFERROR(VLOOKUP($S39,'Projects FERCs'!$A$9:$C$294,2,FALSE),0)</f>
        <v>Mains PVC Replacement KNG</v>
      </c>
      <c r="U39" s="392" t="s">
        <v>1494</v>
      </c>
      <c r="V39" s="394">
        <v>1725</v>
      </c>
    </row>
    <row r="40" spans="1:22" ht="22.5" x14ac:dyDescent="0.25">
      <c r="A40" s="396">
        <v>202408</v>
      </c>
      <c r="B40" s="392" t="s">
        <v>1268</v>
      </c>
      <c r="C40" s="392" t="s">
        <v>21</v>
      </c>
      <c r="D40" s="392" t="s">
        <v>28</v>
      </c>
      <c r="E40" s="392" t="s">
        <v>28</v>
      </c>
      <c r="F40" s="392" t="s">
        <v>22</v>
      </c>
      <c r="G40" s="392" t="s">
        <v>39</v>
      </c>
      <c r="H40" s="392" t="s">
        <v>1269</v>
      </c>
      <c r="I40" s="392" t="s">
        <v>1270</v>
      </c>
      <c r="J40" s="392" t="s">
        <v>27</v>
      </c>
      <c r="K40" s="392" t="s">
        <v>24</v>
      </c>
      <c r="L40" s="392" t="s">
        <v>25</v>
      </c>
      <c r="M40" s="395">
        <v>44927</v>
      </c>
      <c r="N40" s="395">
        <v>45279</v>
      </c>
      <c r="O40" s="392" t="s">
        <v>684</v>
      </c>
      <c r="P40" s="392" t="str">
        <f t="shared" si="0"/>
        <v>376XX00000</v>
      </c>
      <c r="Q40" s="392" t="s">
        <v>1271</v>
      </c>
      <c r="R40" s="392" t="s">
        <v>1288</v>
      </c>
      <c r="S40" s="392" t="str">
        <f t="shared" si="1"/>
        <v>252403S</v>
      </c>
      <c r="T40" s="392" t="str">
        <f>IFERROR(VLOOKUP($S40,'Projects FERCs'!$A$9:$C$294,2,FALSE),0)</f>
        <v>Main/Services PVC Replace LHC</v>
      </c>
      <c r="U40" s="392" t="s">
        <v>1289</v>
      </c>
      <c r="V40" s="394">
        <v>129723.25</v>
      </c>
    </row>
    <row r="41" spans="1:22" ht="22.5" x14ac:dyDescent="0.25">
      <c r="A41" s="396">
        <v>202408</v>
      </c>
      <c r="B41" s="392" t="s">
        <v>1268</v>
      </c>
      <c r="C41" s="392" t="s">
        <v>21</v>
      </c>
      <c r="D41" s="392" t="s">
        <v>28</v>
      </c>
      <c r="E41" s="392" t="s">
        <v>28</v>
      </c>
      <c r="F41" s="392" t="s">
        <v>22</v>
      </c>
      <c r="G41" s="392" t="s">
        <v>39</v>
      </c>
      <c r="H41" s="392" t="s">
        <v>1269</v>
      </c>
      <c r="I41" s="392" t="s">
        <v>1270</v>
      </c>
      <c r="J41" s="392" t="s">
        <v>27</v>
      </c>
      <c r="K41" s="392" t="s">
        <v>24</v>
      </c>
      <c r="L41" s="392" t="s">
        <v>25</v>
      </c>
      <c r="M41" s="395">
        <v>44927</v>
      </c>
      <c r="N41" s="395">
        <v>45279</v>
      </c>
      <c r="O41" s="392" t="s">
        <v>684</v>
      </c>
      <c r="P41" s="392" t="str">
        <f t="shared" si="0"/>
        <v>376XX00000</v>
      </c>
      <c r="Q41" s="392" t="s">
        <v>1271</v>
      </c>
      <c r="R41" s="392" t="s">
        <v>2141</v>
      </c>
      <c r="S41" s="392" t="str">
        <f t="shared" si="1"/>
        <v>252406S</v>
      </c>
      <c r="T41" s="392" t="str">
        <f>IFERROR(VLOOKUP($S41,'Projects FERCs'!$A$9:$C$294,2,FALSE),0)</f>
        <v>Mains PVC Replacement KNG</v>
      </c>
      <c r="U41" s="392" t="s">
        <v>2160</v>
      </c>
      <c r="V41" s="394">
        <v>13298.02</v>
      </c>
    </row>
    <row r="42" spans="1:22" ht="22.5" x14ac:dyDescent="0.25">
      <c r="A42" s="396">
        <v>202408</v>
      </c>
      <c r="B42" s="392" t="s">
        <v>1268</v>
      </c>
      <c r="C42" s="392" t="s">
        <v>21</v>
      </c>
      <c r="D42" s="392" t="s">
        <v>28</v>
      </c>
      <c r="E42" s="392" t="s">
        <v>28</v>
      </c>
      <c r="F42" s="392" t="s">
        <v>22</v>
      </c>
      <c r="G42" s="392" t="s">
        <v>39</v>
      </c>
      <c r="H42" s="392" t="s">
        <v>1269</v>
      </c>
      <c r="I42" s="392" t="s">
        <v>1270</v>
      </c>
      <c r="J42" s="392" t="s">
        <v>27</v>
      </c>
      <c r="K42" s="392" t="s">
        <v>24</v>
      </c>
      <c r="L42" s="392" t="s">
        <v>25</v>
      </c>
      <c r="M42" s="395">
        <v>45292</v>
      </c>
      <c r="N42" s="395">
        <v>45301</v>
      </c>
      <c r="O42" s="392" t="s">
        <v>684</v>
      </c>
      <c r="P42" s="392" t="str">
        <f t="shared" si="0"/>
        <v>376XX00000</v>
      </c>
      <c r="Q42" s="392" t="s">
        <v>1271</v>
      </c>
      <c r="R42" s="392" t="s">
        <v>1274</v>
      </c>
      <c r="S42" s="392" t="str">
        <f t="shared" si="1"/>
        <v>251100A</v>
      </c>
      <c r="T42" s="392" t="str">
        <f>IFERROR(VLOOKUP($S42,'Projects FERCs'!$A$9:$C$294,2,FALSE),0)</f>
        <v>Mains - Blanket - Flag</v>
      </c>
      <c r="U42" s="392" t="s">
        <v>1275</v>
      </c>
      <c r="V42" s="394">
        <v>7962.85</v>
      </c>
    </row>
    <row r="43" spans="1:22" ht="22.5" x14ac:dyDescent="0.25">
      <c r="A43" s="396">
        <v>202408</v>
      </c>
      <c r="B43" s="392" t="s">
        <v>1268</v>
      </c>
      <c r="C43" s="392" t="s">
        <v>21</v>
      </c>
      <c r="D43" s="392" t="s">
        <v>28</v>
      </c>
      <c r="E43" s="392" t="s">
        <v>28</v>
      </c>
      <c r="F43" s="392" t="s">
        <v>22</v>
      </c>
      <c r="G43" s="392" t="s">
        <v>39</v>
      </c>
      <c r="H43" s="392" t="s">
        <v>1269</v>
      </c>
      <c r="I43" s="392" t="s">
        <v>1270</v>
      </c>
      <c r="J43" s="392" t="s">
        <v>27</v>
      </c>
      <c r="K43" s="392" t="s">
        <v>24</v>
      </c>
      <c r="L43" s="392" t="s">
        <v>25</v>
      </c>
      <c r="M43" s="395">
        <v>45292</v>
      </c>
      <c r="N43" s="395">
        <v>45301</v>
      </c>
      <c r="O43" s="392" t="s">
        <v>684</v>
      </c>
      <c r="P43" s="392" t="str">
        <f t="shared" si="0"/>
        <v>376XX00000</v>
      </c>
      <c r="Q43" s="392" t="s">
        <v>1271</v>
      </c>
      <c r="R43" s="392" t="s">
        <v>1276</v>
      </c>
      <c r="S43" s="392" t="str">
        <f t="shared" si="1"/>
        <v>252406S</v>
      </c>
      <c r="T43" s="392" t="str">
        <f>IFERROR(VLOOKUP($S43,'Projects FERCs'!$A$9:$C$294,2,FALSE),0)</f>
        <v>Mains PVC Replacement KNG</v>
      </c>
      <c r="U43" s="392" t="s">
        <v>1277</v>
      </c>
      <c r="V43" s="394">
        <v>48708.94</v>
      </c>
    </row>
    <row r="44" spans="1:22" ht="22.5" x14ac:dyDescent="0.25">
      <c r="A44" s="396">
        <v>202408</v>
      </c>
      <c r="B44" s="392" t="s">
        <v>1268</v>
      </c>
      <c r="C44" s="392" t="s">
        <v>21</v>
      </c>
      <c r="D44" s="392" t="s">
        <v>28</v>
      </c>
      <c r="E44" s="392" t="s">
        <v>28</v>
      </c>
      <c r="F44" s="392" t="s">
        <v>22</v>
      </c>
      <c r="G44" s="392" t="s">
        <v>39</v>
      </c>
      <c r="H44" s="392" t="s">
        <v>1269</v>
      </c>
      <c r="I44" s="392" t="s">
        <v>1270</v>
      </c>
      <c r="J44" s="392" t="s">
        <v>27</v>
      </c>
      <c r="K44" s="392" t="s">
        <v>24</v>
      </c>
      <c r="L44" s="392" t="s">
        <v>25</v>
      </c>
      <c r="M44" s="395">
        <v>45292</v>
      </c>
      <c r="N44" s="395">
        <v>45301</v>
      </c>
      <c r="O44" s="392" t="s">
        <v>684</v>
      </c>
      <c r="P44" s="392" t="str">
        <f t="shared" si="0"/>
        <v>376XX00000</v>
      </c>
      <c r="Q44" s="392" t="s">
        <v>1271</v>
      </c>
      <c r="R44" s="392" t="s">
        <v>1294</v>
      </c>
      <c r="S44" s="392" t="str">
        <f t="shared" si="1"/>
        <v>252406S</v>
      </c>
      <c r="T44" s="392" t="str">
        <f>IFERROR(VLOOKUP($S44,'Projects FERCs'!$A$9:$C$294,2,FALSE),0)</f>
        <v>Mains PVC Replacement KNG</v>
      </c>
      <c r="U44" s="392" t="s">
        <v>1295</v>
      </c>
      <c r="V44" s="394">
        <v>14678.37</v>
      </c>
    </row>
    <row r="45" spans="1:22" ht="33.75" x14ac:dyDescent="0.25">
      <c r="A45" s="396">
        <v>202408</v>
      </c>
      <c r="B45" s="392" t="s">
        <v>1268</v>
      </c>
      <c r="C45" s="392" t="s">
        <v>21</v>
      </c>
      <c r="D45" s="392" t="s">
        <v>28</v>
      </c>
      <c r="E45" s="392" t="s">
        <v>28</v>
      </c>
      <c r="F45" s="392" t="s">
        <v>22</v>
      </c>
      <c r="G45" s="392" t="s">
        <v>39</v>
      </c>
      <c r="H45" s="392" t="s">
        <v>1269</v>
      </c>
      <c r="I45" s="392" t="s">
        <v>1270</v>
      </c>
      <c r="J45" s="392" t="s">
        <v>27</v>
      </c>
      <c r="K45" s="392" t="s">
        <v>24</v>
      </c>
      <c r="L45" s="392" t="s">
        <v>25</v>
      </c>
      <c r="M45" s="395">
        <v>45292</v>
      </c>
      <c r="N45" s="395">
        <v>45301</v>
      </c>
      <c r="O45" s="392" t="s">
        <v>684</v>
      </c>
      <c r="P45" s="392" t="str">
        <f t="shared" si="0"/>
        <v>376XX00000</v>
      </c>
      <c r="Q45" s="392" t="s">
        <v>1271</v>
      </c>
      <c r="R45" s="392" t="s">
        <v>1280</v>
      </c>
      <c r="S45" s="392" t="str">
        <f t="shared" si="1"/>
        <v>252406S</v>
      </c>
      <c r="T45" s="392" t="str">
        <f>IFERROR(VLOOKUP($S45,'Projects FERCs'!$A$9:$C$294,2,FALSE),0)</f>
        <v>Mains PVC Replacement KNG</v>
      </c>
      <c r="U45" s="392" t="s">
        <v>1281</v>
      </c>
      <c r="V45" s="394">
        <v>90929.57</v>
      </c>
    </row>
    <row r="46" spans="1:22" ht="22.5" x14ac:dyDescent="0.25">
      <c r="A46" s="396">
        <v>202408</v>
      </c>
      <c r="B46" s="392" t="s">
        <v>1268</v>
      </c>
      <c r="C46" s="392" t="s">
        <v>21</v>
      </c>
      <c r="D46" s="392" t="s">
        <v>28</v>
      </c>
      <c r="E46" s="392" t="s">
        <v>28</v>
      </c>
      <c r="F46" s="392" t="s">
        <v>22</v>
      </c>
      <c r="G46" s="392" t="s">
        <v>39</v>
      </c>
      <c r="H46" s="392" t="s">
        <v>1269</v>
      </c>
      <c r="I46" s="392" t="s">
        <v>1270</v>
      </c>
      <c r="J46" s="392" t="s">
        <v>27</v>
      </c>
      <c r="K46" s="392" t="s">
        <v>24</v>
      </c>
      <c r="L46" s="392" t="s">
        <v>25</v>
      </c>
      <c r="M46" s="395">
        <v>45292</v>
      </c>
      <c r="N46" s="395">
        <v>45301</v>
      </c>
      <c r="O46" s="392" t="s">
        <v>684</v>
      </c>
      <c r="P46" s="392" t="str">
        <f t="shared" si="0"/>
        <v>376XX00000</v>
      </c>
      <c r="Q46" s="392" t="s">
        <v>1271</v>
      </c>
      <c r="R46" s="392" t="s">
        <v>1282</v>
      </c>
      <c r="S46" s="392" t="str">
        <f t="shared" si="1"/>
        <v>257100A</v>
      </c>
      <c r="T46" s="392" t="str">
        <f>IFERROR(VLOOKUP($S46,'Projects FERCs'!$A$9:$C$294,2,FALSE),0)</f>
        <v>Mains - Blanket - SL</v>
      </c>
      <c r="U46" s="392" t="s">
        <v>1283</v>
      </c>
      <c r="V46" s="394">
        <v>14202.53</v>
      </c>
    </row>
    <row r="47" spans="1:22" ht="22.5" x14ac:dyDescent="0.25">
      <c r="A47" s="396">
        <v>202408</v>
      </c>
      <c r="B47" s="392" t="s">
        <v>1268</v>
      </c>
      <c r="C47" s="392" t="s">
        <v>21</v>
      </c>
      <c r="D47" s="392" t="s">
        <v>28</v>
      </c>
      <c r="E47" s="392" t="s">
        <v>28</v>
      </c>
      <c r="F47" s="392" t="s">
        <v>22</v>
      </c>
      <c r="G47" s="392" t="s">
        <v>39</v>
      </c>
      <c r="H47" s="392" t="s">
        <v>1269</v>
      </c>
      <c r="I47" s="392" t="s">
        <v>1270</v>
      </c>
      <c r="J47" s="392" t="s">
        <v>27</v>
      </c>
      <c r="K47" s="392" t="s">
        <v>24</v>
      </c>
      <c r="L47" s="392" t="s">
        <v>25</v>
      </c>
      <c r="M47" s="395">
        <v>45292</v>
      </c>
      <c r="N47" s="395">
        <v>45301</v>
      </c>
      <c r="O47" s="392" t="s">
        <v>684</v>
      </c>
      <c r="P47" s="392" t="str">
        <f t="shared" si="0"/>
        <v>376XX00000</v>
      </c>
      <c r="Q47" s="392" t="s">
        <v>1271</v>
      </c>
      <c r="R47" s="392" t="s">
        <v>1286</v>
      </c>
      <c r="S47" s="392" t="str">
        <f t="shared" si="1"/>
        <v>253100A</v>
      </c>
      <c r="T47" s="392" t="str">
        <f>IFERROR(VLOOKUP($S47,'Projects FERCs'!$A$9:$C$294,2,FALSE),0)</f>
        <v>Mains - Blanket - Pres</v>
      </c>
      <c r="U47" s="392" t="s">
        <v>1287</v>
      </c>
      <c r="V47" s="394">
        <v>7857.17</v>
      </c>
    </row>
    <row r="48" spans="1:22" ht="22.5" x14ac:dyDescent="0.25">
      <c r="A48" s="396">
        <v>202408</v>
      </c>
      <c r="B48" s="392" t="s">
        <v>1268</v>
      </c>
      <c r="C48" s="392" t="s">
        <v>21</v>
      </c>
      <c r="D48" s="392" t="s">
        <v>28</v>
      </c>
      <c r="E48" s="392" t="s">
        <v>28</v>
      </c>
      <c r="F48" s="392" t="s">
        <v>22</v>
      </c>
      <c r="G48" s="392" t="s">
        <v>39</v>
      </c>
      <c r="H48" s="392" t="s">
        <v>1269</v>
      </c>
      <c r="I48" s="392" t="s">
        <v>1270</v>
      </c>
      <c r="J48" s="392" t="s">
        <v>27</v>
      </c>
      <c r="K48" s="392" t="s">
        <v>24</v>
      </c>
      <c r="L48" s="392" t="s">
        <v>25</v>
      </c>
      <c r="M48" s="395">
        <v>45292</v>
      </c>
      <c r="N48" s="395">
        <v>45401</v>
      </c>
      <c r="O48" s="392" t="s">
        <v>684</v>
      </c>
      <c r="P48" s="392" t="str">
        <f t="shared" si="0"/>
        <v>376XX00000</v>
      </c>
      <c r="Q48" s="392" t="s">
        <v>1271</v>
      </c>
      <c r="R48" s="392" t="s">
        <v>1459</v>
      </c>
      <c r="S48" s="392" t="str">
        <f t="shared" si="1"/>
        <v>251100A</v>
      </c>
      <c r="T48" s="392" t="str">
        <f>IFERROR(VLOOKUP($S48,'Projects FERCs'!$A$9:$C$294,2,FALSE),0)</f>
        <v>Mains - Blanket - Flag</v>
      </c>
      <c r="U48" s="392" t="s">
        <v>1458</v>
      </c>
      <c r="V48" s="394">
        <v>134.85</v>
      </c>
    </row>
    <row r="49" spans="1:22" ht="22.5" x14ac:dyDescent="0.25">
      <c r="A49" s="396">
        <v>202408</v>
      </c>
      <c r="B49" s="392" t="s">
        <v>1268</v>
      </c>
      <c r="C49" s="392" t="s">
        <v>21</v>
      </c>
      <c r="D49" s="392" t="s">
        <v>28</v>
      </c>
      <c r="E49" s="392" t="s">
        <v>28</v>
      </c>
      <c r="F49" s="392" t="s">
        <v>22</v>
      </c>
      <c r="G49" s="392" t="s">
        <v>39</v>
      </c>
      <c r="H49" s="392" t="s">
        <v>1269</v>
      </c>
      <c r="I49" s="392" t="s">
        <v>1270</v>
      </c>
      <c r="J49" s="392" t="s">
        <v>27</v>
      </c>
      <c r="K49" s="392" t="s">
        <v>24</v>
      </c>
      <c r="L49" s="392" t="s">
        <v>25</v>
      </c>
      <c r="M49" s="395">
        <v>45292</v>
      </c>
      <c r="N49" s="395">
        <v>45401</v>
      </c>
      <c r="O49" s="392" t="s">
        <v>684</v>
      </c>
      <c r="P49" s="392" t="str">
        <f t="shared" si="0"/>
        <v>376XX00000</v>
      </c>
      <c r="Q49" s="392" t="s">
        <v>1271</v>
      </c>
      <c r="R49" s="392" t="s">
        <v>1320</v>
      </c>
      <c r="S49" s="392" t="str">
        <f t="shared" si="1"/>
        <v>252100A</v>
      </c>
      <c r="T49" s="392" t="str">
        <f>IFERROR(VLOOKUP($S49,'Projects FERCs'!$A$9:$C$294,2,FALSE),0)</f>
        <v>Mains - Blanket - King</v>
      </c>
      <c r="U49" s="392" t="s">
        <v>1321</v>
      </c>
      <c r="V49" s="394">
        <v>202.67</v>
      </c>
    </row>
    <row r="50" spans="1:22" ht="22.5" x14ac:dyDescent="0.25">
      <c r="A50" s="396">
        <v>202408</v>
      </c>
      <c r="B50" s="392" t="s">
        <v>1268</v>
      </c>
      <c r="C50" s="392" t="s">
        <v>21</v>
      </c>
      <c r="D50" s="392" t="s">
        <v>28</v>
      </c>
      <c r="E50" s="392" t="s">
        <v>28</v>
      </c>
      <c r="F50" s="392" t="s">
        <v>22</v>
      </c>
      <c r="G50" s="392" t="s">
        <v>39</v>
      </c>
      <c r="H50" s="392" t="s">
        <v>1269</v>
      </c>
      <c r="I50" s="392" t="s">
        <v>1270</v>
      </c>
      <c r="J50" s="392" t="s">
        <v>27</v>
      </c>
      <c r="K50" s="392" t="s">
        <v>24</v>
      </c>
      <c r="L50" s="392" t="s">
        <v>25</v>
      </c>
      <c r="M50" s="395">
        <v>45292</v>
      </c>
      <c r="N50" s="395">
        <v>45401</v>
      </c>
      <c r="O50" s="392" t="s">
        <v>684</v>
      </c>
      <c r="P50" s="392" t="str">
        <f t="shared" si="0"/>
        <v>376XX00000</v>
      </c>
      <c r="Q50" s="392" t="s">
        <v>1271</v>
      </c>
      <c r="R50" s="392" t="s">
        <v>1322</v>
      </c>
      <c r="S50" s="392" t="str">
        <f t="shared" si="1"/>
        <v>253100A</v>
      </c>
      <c r="T50" s="392" t="str">
        <f>IFERROR(VLOOKUP($S50,'Projects FERCs'!$A$9:$C$294,2,FALSE),0)</f>
        <v>Mains - Blanket - Pres</v>
      </c>
      <c r="U50" s="392" t="s">
        <v>1323</v>
      </c>
      <c r="V50" s="394">
        <v>971.31</v>
      </c>
    </row>
    <row r="51" spans="1:22" ht="22.5" x14ac:dyDescent="0.25">
      <c r="A51" s="396">
        <v>202408</v>
      </c>
      <c r="B51" s="392" t="s">
        <v>1268</v>
      </c>
      <c r="C51" s="392" t="s">
        <v>21</v>
      </c>
      <c r="D51" s="392" t="s">
        <v>28</v>
      </c>
      <c r="E51" s="392" t="s">
        <v>28</v>
      </c>
      <c r="F51" s="392" t="s">
        <v>22</v>
      </c>
      <c r="G51" s="392" t="s">
        <v>39</v>
      </c>
      <c r="H51" s="392" t="s">
        <v>1269</v>
      </c>
      <c r="I51" s="392" t="s">
        <v>1270</v>
      </c>
      <c r="J51" s="392" t="s">
        <v>23</v>
      </c>
      <c r="K51" s="392" t="s">
        <v>24</v>
      </c>
      <c r="L51" s="392" t="s">
        <v>25</v>
      </c>
      <c r="M51" s="395">
        <v>45292</v>
      </c>
      <c r="N51" s="395">
        <v>45401</v>
      </c>
      <c r="O51" s="392" t="s">
        <v>684</v>
      </c>
      <c r="P51" s="392" t="str">
        <f t="shared" si="0"/>
        <v>376XX00000</v>
      </c>
      <c r="Q51" s="392" t="s">
        <v>1271</v>
      </c>
      <c r="R51" s="392" t="s">
        <v>1459</v>
      </c>
      <c r="S51" s="392" t="str">
        <f t="shared" si="1"/>
        <v>251100A</v>
      </c>
      <c r="T51" s="392" t="str">
        <f>IFERROR(VLOOKUP($S51,'Projects FERCs'!$A$9:$C$294,2,FALSE),0)</f>
        <v>Mains - Blanket - Flag</v>
      </c>
      <c r="U51" s="392" t="s">
        <v>1458</v>
      </c>
      <c r="V51" s="394">
        <v>4974.1400000000003</v>
      </c>
    </row>
    <row r="52" spans="1:22" ht="22.5" x14ac:dyDescent="0.25">
      <c r="A52" s="396">
        <v>202408</v>
      </c>
      <c r="B52" s="392" t="s">
        <v>1268</v>
      </c>
      <c r="C52" s="392" t="s">
        <v>21</v>
      </c>
      <c r="D52" s="392" t="s">
        <v>28</v>
      </c>
      <c r="E52" s="392" t="s">
        <v>28</v>
      </c>
      <c r="F52" s="392" t="s">
        <v>22</v>
      </c>
      <c r="G52" s="392" t="s">
        <v>39</v>
      </c>
      <c r="H52" s="392" t="s">
        <v>1269</v>
      </c>
      <c r="I52" s="392" t="s">
        <v>1270</v>
      </c>
      <c r="J52" s="392" t="s">
        <v>23</v>
      </c>
      <c r="K52" s="392" t="s">
        <v>24</v>
      </c>
      <c r="L52" s="392" t="s">
        <v>25</v>
      </c>
      <c r="M52" s="395">
        <v>45292</v>
      </c>
      <c r="N52" s="395">
        <v>45401</v>
      </c>
      <c r="O52" s="392" t="s">
        <v>684</v>
      </c>
      <c r="P52" s="392" t="str">
        <f t="shared" si="0"/>
        <v>376XX00000</v>
      </c>
      <c r="Q52" s="392" t="s">
        <v>1271</v>
      </c>
      <c r="R52" s="392" t="s">
        <v>1314</v>
      </c>
      <c r="S52" s="392" t="str">
        <f t="shared" si="1"/>
        <v>251100A</v>
      </c>
      <c r="T52" s="392" t="str">
        <f>IFERROR(VLOOKUP($S52,'Projects FERCs'!$A$9:$C$294,2,FALSE),0)</f>
        <v>Mains - Blanket - Flag</v>
      </c>
      <c r="U52" s="392" t="s">
        <v>1315</v>
      </c>
      <c r="V52" s="394">
        <v>541.26</v>
      </c>
    </row>
    <row r="53" spans="1:22" ht="33.75" x14ac:dyDescent="0.25">
      <c r="A53" s="396">
        <v>202408</v>
      </c>
      <c r="B53" s="392" t="s">
        <v>1268</v>
      </c>
      <c r="C53" s="392" t="s">
        <v>21</v>
      </c>
      <c r="D53" s="392" t="s">
        <v>28</v>
      </c>
      <c r="E53" s="392" t="s">
        <v>28</v>
      </c>
      <c r="F53" s="392" t="s">
        <v>22</v>
      </c>
      <c r="G53" s="392" t="s">
        <v>39</v>
      </c>
      <c r="H53" s="392" t="s">
        <v>1269</v>
      </c>
      <c r="I53" s="392" t="s">
        <v>1270</v>
      </c>
      <c r="J53" s="392" t="s">
        <v>23</v>
      </c>
      <c r="K53" s="392" t="s">
        <v>24</v>
      </c>
      <c r="L53" s="392" t="s">
        <v>25</v>
      </c>
      <c r="M53" s="395">
        <v>45292</v>
      </c>
      <c r="N53" s="395">
        <v>45401</v>
      </c>
      <c r="O53" s="392" t="s">
        <v>684</v>
      </c>
      <c r="P53" s="392" t="str">
        <f t="shared" si="0"/>
        <v>376XX00000</v>
      </c>
      <c r="Q53" s="392" t="s">
        <v>1271</v>
      </c>
      <c r="R53" s="392" t="s">
        <v>2142</v>
      </c>
      <c r="S53" s="392" t="str">
        <f t="shared" si="1"/>
        <v>252100A</v>
      </c>
      <c r="T53" s="392" t="str">
        <f>IFERROR(VLOOKUP($S53,'Projects FERCs'!$A$9:$C$294,2,FALSE),0)</f>
        <v>Mains - Blanket - King</v>
      </c>
      <c r="U53" s="392" t="s">
        <v>2161</v>
      </c>
      <c r="V53" s="394">
        <v>5957.05</v>
      </c>
    </row>
    <row r="54" spans="1:22" ht="22.5" x14ac:dyDescent="0.25">
      <c r="A54" s="396">
        <v>202408</v>
      </c>
      <c r="B54" s="392" t="s">
        <v>1268</v>
      </c>
      <c r="C54" s="392" t="s">
        <v>21</v>
      </c>
      <c r="D54" s="392" t="s">
        <v>28</v>
      </c>
      <c r="E54" s="392" t="s">
        <v>28</v>
      </c>
      <c r="F54" s="392" t="s">
        <v>22</v>
      </c>
      <c r="G54" s="392" t="s">
        <v>39</v>
      </c>
      <c r="H54" s="392" t="s">
        <v>1269</v>
      </c>
      <c r="I54" s="392" t="s">
        <v>1270</v>
      </c>
      <c r="J54" s="392" t="s">
        <v>23</v>
      </c>
      <c r="K54" s="392" t="s">
        <v>24</v>
      </c>
      <c r="L54" s="392" t="s">
        <v>25</v>
      </c>
      <c r="M54" s="395">
        <v>45292</v>
      </c>
      <c r="N54" s="395">
        <v>45401</v>
      </c>
      <c r="O54" s="392" t="s">
        <v>684</v>
      </c>
      <c r="P54" s="392" t="str">
        <f t="shared" si="0"/>
        <v>376XX00000</v>
      </c>
      <c r="Q54" s="392" t="s">
        <v>1271</v>
      </c>
      <c r="R54" s="392" t="s">
        <v>1316</v>
      </c>
      <c r="S54" s="392" t="str">
        <f t="shared" si="1"/>
        <v>252400S</v>
      </c>
      <c r="T54" s="392" t="str">
        <f>IFERROR(VLOOKUP($S54,'Projects FERCs'!$A$9:$C$294,2,FALSE),0)</f>
        <v>Mains-System Improv-King</v>
      </c>
      <c r="U54" s="392" t="s">
        <v>1317</v>
      </c>
      <c r="V54" s="394">
        <v>14909.26</v>
      </c>
    </row>
    <row r="55" spans="1:22" ht="22.5" x14ac:dyDescent="0.25">
      <c r="A55" s="396">
        <v>202408</v>
      </c>
      <c r="B55" s="392" t="s">
        <v>1268</v>
      </c>
      <c r="C55" s="392" t="s">
        <v>21</v>
      </c>
      <c r="D55" s="392" t="s">
        <v>28</v>
      </c>
      <c r="E55" s="392" t="s">
        <v>28</v>
      </c>
      <c r="F55" s="392" t="s">
        <v>22</v>
      </c>
      <c r="G55" s="392" t="s">
        <v>39</v>
      </c>
      <c r="H55" s="392" t="s">
        <v>1269</v>
      </c>
      <c r="I55" s="392" t="s">
        <v>1270</v>
      </c>
      <c r="J55" s="392" t="s">
        <v>23</v>
      </c>
      <c r="K55" s="392" t="s">
        <v>24</v>
      </c>
      <c r="L55" s="392" t="s">
        <v>25</v>
      </c>
      <c r="M55" s="395">
        <v>45292</v>
      </c>
      <c r="N55" s="395">
        <v>45401</v>
      </c>
      <c r="O55" s="392" t="s">
        <v>684</v>
      </c>
      <c r="P55" s="392" t="str">
        <f t="shared" si="0"/>
        <v>376XX00000</v>
      </c>
      <c r="Q55" s="392" t="s">
        <v>1271</v>
      </c>
      <c r="R55" s="392" t="s">
        <v>1318</v>
      </c>
      <c r="S55" s="392" t="str">
        <f t="shared" si="1"/>
        <v>252500B</v>
      </c>
      <c r="T55" s="392" t="str">
        <f>IFERROR(VLOOKUP($S55,'Projects FERCs'!$A$9:$C$294,2,FALSE),0)</f>
        <v>PI Mains - Kingman</v>
      </c>
      <c r="U55" s="392" t="s">
        <v>1319</v>
      </c>
      <c r="V55" s="394">
        <v>22205.52</v>
      </c>
    </row>
    <row r="56" spans="1:22" ht="22.5" x14ac:dyDescent="0.25">
      <c r="A56" s="396">
        <v>202408</v>
      </c>
      <c r="B56" s="392" t="s">
        <v>1268</v>
      </c>
      <c r="C56" s="392" t="s">
        <v>21</v>
      </c>
      <c r="D56" s="392" t="s">
        <v>28</v>
      </c>
      <c r="E56" s="392" t="s">
        <v>28</v>
      </c>
      <c r="F56" s="392" t="s">
        <v>22</v>
      </c>
      <c r="G56" s="392" t="s">
        <v>39</v>
      </c>
      <c r="H56" s="392" t="s">
        <v>1269</v>
      </c>
      <c r="I56" s="392" t="s">
        <v>1270</v>
      </c>
      <c r="J56" s="392" t="s">
        <v>23</v>
      </c>
      <c r="K56" s="392" t="s">
        <v>24</v>
      </c>
      <c r="L56" s="392" t="s">
        <v>25</v>
      </c>
      <c r="M56" s="395">
        <v>45292</v>
      </c>
      <c r="N56" s="395">
        <v>45401</v>
      </c>
      <c r="O56" s="392" t="s">
        <v>684</v>
      </c>
      <c r="P56" s="392" t="str">
        <f t="shared" si="0"/>
        <v>376XX00000</v>
      </c>
      <c r="Q56" s="392" t="s">
        <v>1271</v>
      </c>
      <c r="R56" s="392" t="s">
        <v>1320</v>
      </c>
      <c r="S56" s="392" t="str">
        <f t="shared" si="1"/>
        <v>252100A</v>
      </c>
      <c r="T56" s="392" t="str">
        <f>IFERROR(VLOOKUP($S56,'Projects FERCs'!$A$9:$C$294,2,FALSE),0)</f>
        <v>Mains - Blanket - King</v>
      </c>
      <c r="U56" s="392" t="s">
        <v>1321</v>
      </c>
      <c r="V56" s="394">
        <v>7983.37</v>
      </c>
    </row>
    <row r="57" spans="1:22" ht="22.5" x14ac:dyDescent="0.25">
      <c r="A57" s="396">
        <v>202408</v>
      </c>
      <c r="B57" s="392" t="s">
        <v>1268</v>
      </c>
      <c r="C57" s="392" t="s">
        <v>21</v>
      </c>
      <c r="D57" s="392" t="s">
        <v>28</v>
      </c>
      <c r="E57" s="392" t="s">
        <v>28</v>
      </c>
      <c r="F57" s="392" t="s">
        <v>22</v>
      </c>
      <c r="G57" s="392" t="s">
        <v>39</v>
      </c>
      <c r="H57" s="392" t="s">
        <v>1269</v>
      </c>
      <c r="I57" s="392" t="s">
        <v>1270</v>
      </c>
      <c r="J57" s="392" t="s">
        <v>23</v>
      </c>
      <c r="K57" s="392" t="s">
        <v>24</v>
      </c>
      <c r="L57" s="392" t="s">
        <v>25</v>
      </c>
      <c r="M57" s="395">
        <v>45292</v>
      </c>
      <c r="N57" s="395">
        <v>45401</v>
      </c>
      <c r="O57" s="392" t="s">
        <v>684</v>
      </c>
      <c r="P57" s="392" t="str">
        <f t="shared" si="0"/>
        <v>376XX00000</v>
      </c>
      <c r="Q57" s="392" t="s">
        <v>1271</v>
      </c>
      <c r="R57" s="392" t="s">
        <v>1489</v>
      </c>
      <c r="S57" s="392" t="str">
        <f t="shared" si="1"/>
        <v>257100A</v>
      </c>
      <c r="T57" s="392" t="str">
        <f>IFERROR(VLOOKUP($S57,'Projects FERCs'!$A$9:$C$294,2,FALSE),0)</f>
        <v>Mains - Blanket - SL</v>
      </c>
      <c r="U57" s="392" t="s">
        <v>1488</v>
      </c>
      <c r="V57" s="394">
        <v>16170.18</v>
      </c>
    </row>
    <row r="58" spans="1:22" ht="22.5" x14ac:dyDescent="0.25">
      <c r="A58" s="396">
        <v>202408</v>
      </c>
      <c r="B58" s="392" t="s">
        <v>1268</v>
      </c>
      <c r="C58" s="392" t="s">
        <v>21</v>
      </c>
      <c r="D58" s="392" t="s">
        <v>28</v>
      </c>
      <c r="E58" s="392" t="s">
        <v>28</v>
      </c>
      <c r="F58" s="392" t="s">
        <v>22</v>
      </c>
      <c r="G58" s="392" t="s">
        <v>39</v>
      </c>
      <c r="H58" s="392" t="s">
        <v>1269</v>
      </c>
      <c r="I58" s="392" t="s">
        <v>1270</v>
      </c>
      <c r="J58" s="392" t="s">
        <v>23</v>
      </c>
      <c r="K58" s="392" t="s">
        <v>24</v>
      </c>
      <c r="L58" s="392" t="s">
        <v>25</v>
      </c>
      <c r="M58" s="395">
        <v>45292</v>
      </c>
      <c r="N58" s="395">
        <v>45401</v>
      </c>
      <c r="O58" s="392" t="s">
        <v>684</v>
      </c>
      <c r="P58" s="392" t="str">
        <f t="shared" si="0"/>
        <v>376XX00000</v>
      </c>
      <c r="Q58" s="392" t="s">
        <v>1271</v>
      </c>
      <c r="R58" s="392" t="s">
        <v>1322</v>
      </c>
      <c r="S58" s="392" t="str">
        <f t="shared" si="1"/>
        <v>253100A</v>
      </c>
      <c r="T58" s="392" t="str">
        <f>IFERROR(VLOOKUP($S58,'Projects FERCs'!$A$9:$C$294,2,FALSE),0)</f>
        <v>Mains - Blanket - Pres</v>
      </c>
      <c r="U58" s="392" t="s">
        <v>1323</v>
      </c>
      <c r="V58" s="394">
        <v>52570.32</v>
      </c>
    </row>
    <row r="59" spans="1:22" ht="22.5" x14ac:dyDescent="0.25">
      <c r="A59" s="396">
        <v>202408</v>
      </c>
      <c r="B59" s="392" t="s">
        <v>1268</v>
      </c>
      <c r="C59" s="392" t="s">
        <v>21</v>
      </c>
      <c r="D59" s="392" t="s">
        <v>28</v>
      </c>
      <c r="E59" s="392" t="s">
        <v>28</v>
      </c>
      <c r="F59" s="392" t="s">
        <v>22</v>
      </c>
      <c r="G59" s="392" t="s">
        <v>39</v>
      </c>
      <c r="H59" s="392" t="s">
        <v>1269</v>
      </c>
      <c r="I59" s="392" t="s">
        <v>1270</v>
      </c>
      <c r="J59" s="392" t="s">
        <v>23</v>
      </c>
      <c r="K59" s="392" t="s">
        <v>24</v>
      </c>
      <c r="L59" s="392" t="s">
        <v>25</v>
      </c>
      <c r="M59" s="395">
        <v>45292</v>
      </c>
      <c r="N59" s="395">
        <v>45401</v>
      </c>
      <c r="O59" s="392" t="s">
        <v>684</v>
      </c>
      <c r="P59" s="392" t="str">
        <f t="shared" si="0"/>
        <v>376XX00000</v>
      </c>
      <c r="Q59" s="392" t="s">
        <v>1271</v>
      </c>
      <c r="R59" s="392" t="s">
        <v>1324</v>
      </c>
      <c r="S59" s="392" t="str">
        <f t="shared" si="1"/>
        <v>253100A</v>
      </c>
      <c r="T59" s="392" t="str">
        <f>IFERROR(VLOOKUP($S59,'Projects FERCs'!$A$9:$C$294,2,FALSE),0)</f>
        <v>Mains - Blanket - Pres</v>
      </c>
      <c r="U59" s="392" t="s">
        <v>1325</v>
      </c>
      <c r="V59" s="394">
        <v>77946.09</v>
      </c>
    </row>
    <row r="60" spans="1:22" ht="22.5" x14ac:dyDescent="0.25">
      <c r="A60" s="396">
        <v>202408</v>
      </c>
      <c r="B60" s="392" t="s">
        <v>1268</v>
      </c>
      <c r="C60" s="392" t="s">
        <v>21</v>
      </c>
      <c r="D60" s="392" t="s">
        <v>28</v>
      </c>
      <c r="E60" s="392" t="s">
        <v>28</v>
      </c>
      <c r="F60" s="392" t="s">
        <v>22</v>
      </c>
      <c r="G60" s="392" t="s">
        <v>39</v>
      </c>
      <c r="H60" s="392" t="s">
        <v>1269</v>
      </c>
      <c r="I60" s="392" t="s">
        <v>1270</v>
      </c>
      <c r="J60" s="392" t="s">
        <v>23</v>
      </c>
      <c r="K60" s="392" t="s">
        <v>24</v>
      </c>
      <c r="L60" s="392" t="s">
        <v>25</v>
      </c>
      <c r="M60" s="395">
        <v>45292</v>
      </c>
      <c r="N60" s="395">
        <v>45401</v>
      </c>
      <c r="O60" s="392" t="s">
        <v>684</v>
      </c>
      <c r="P60" s="392" t="str">
        <f t="shared" si="0"/>
        <v>376XX00000</v>
      </c>
      <c r="Q60" s="392" t="s">
        <v>1271</v>
      </c>
      <c r="R60" s="392" t="s">
        <v>1505</v>
      </c>
      <c r="S60" s="392" t="str">
        <f t="shared" si="1"/>
        <v>253100A</v>
      </c>
      <c r="T60" s="392" t="str">
        <f>IFERROR(VLOOKUP($S60,'Projects FERCs'!$A$9:$C$294,2,FALSE),0)</f>
        <v>Mains - Blanket - Pres</v>
      </c>
      <c r="U60" s="392" t="s">
        <v>1504</v>
      </c>
      <c r="V60" s="394">
        <v>47330.95</v>
      </c>
    </row>
    <row r="61" spans="1:22" ht="22.5" x14ac:dyDescent="0.25">
      <c r="A61" s="396">
        <v>202408</v>
      </c>
      <c r="B61" s="392" t="s">
        <v>1268</v>
      </c>
      <c r="C61" s="392" t="s">
        <v>21</v>
      </c>
      <c r="D61" s="392" t="s">
        <v>28</v>
      </c>
      <c r="E61" s="392" t="s">
        <v>28</v>
      </c>
      <c r="F61" s="392" t="s">
        <v>22</v>
      </c>
      <c r="G61" s="392" t="s">
        <v>39</v>
      </c>
      <c r="H61" s="392" t="s">
        <v>1302</v>
      </c>
      <c r="I61" s="392" t="s">
        <v>1303</v>
      </c>
      <c r="J61" s="392" t="s">
        <v>27</v>
      </c>
      <c r="K61" s="392" t="s">
        <v>24</v>
      </c>
      <c r="L61" s="392" t="s">
        <v>25</v>
      </c>
      <c r="M61" s="395">
        <v>45292</v>
      </c>
      <c r="N61" s="395">
        <v>45321</v>
      </c>
      <c r="O61" s="392" t="s">
        <v>684</v>
      </c>
      <c r="P61" s="392" t="str">
        <f t="shared" si="0"/>
        <v>376XX00000</v>
      </c>
      <c r="Q61" s="392" t="s">
        <v>1271</v>
      </c>
      <c r="R61" s="392" t="s">
        <v>1479</v>
      </c>
      <c r="S61" s="392" t="str">
        <f t="shared" si="1"/>
        <v>253100A</v>
      </c>
      <c r="T61" s="392" t="str">
        <f>IFERROR(VLOOKUP($S61,'Projects FERCs'!$A$9:$C$294,2,FALSE),0)</f>
        <v>Mains - Blanket - Pres</v>
      </c>
      <c r="U61" s="392" t="s">
        <v>1478</v>
      </c>
      <c r="V61" s="394">
        <v>-123.3</v>
      </c>
    </row>
    <row r="62" spans="1:22" ht="22.5" x14ac:dyDescent="0.25">
      <c r="A62" s="396">
        <v>202408</v>
      </c>
      <c r="B62" s="392" t="s">
        <v>1268</v>
      </c>
      <c r="C62" s="392" t="s">
        <v>21</v>
      </c>
      <c r="D62" s="392" t="s">
        <v>28</v>
      </c>
      <c r="E62" s="392" t="s">
        <v>28</v>
      </c>
      <c r="F62" s="392" t="s">
        <v>22</v>
      </c>
      <c r="G62" s="392" t="s">
        <v>39</v>
      </c>
      <c r="H62" s="392" t="s">
        <v>1302</v>
      </c>
      <c r="I62" s="392" t="s">
        <v>1303</v>
      </c>
      <c r="J62" s="392" t="s">
        <v>23</v>
      </c>
      <c r="K62" s="392" t="s">
        <v>24</v>
      </c>
      <c r="L62" s="392" t="s">
        <v>25</v>
      </c>
      <c r="M62" s="395">
        <v>43466</v>
      </c>
      <c r="N62" s="395">
        <v>43504</v>
      </c>
      <c r="O62" s="392" t="s">
        <v>684</v>
      </c>
      <c r="P62" s="392" t="str">
        <f t="shared" si="0"/>
        <v>376XX00000</v>
      </c>
      <c r="Q62" s="392" t="s">
        <v>1271</v>
      </c>
      <c r="R62" s="392" t="s">
        <v>754</v>
      </c>
      <c r="S62" s="392" t="str">
        <f t="shared" si="1"/>
        <v>251101R</v>
      </c>
      <c r="T62" s="392" t="str">
        <f>IFERROR(VLOOKUP($S62,'Projects FERCs'!$A$9:$C$294,2,FALSE),0)</f>
        <v>Mains - Blkt Refunds - Flag</v>
      </c>
      <c r="U62" s="392" t="s">
        <v>755</v>
      </c>
      <c r="V62" s="394">
        <v>-98543</v>
      </c>
    </row>
    <row r="63" spans="1:22" ht="22.5" x14ac:dyDescent="0.25">
      <c r="A63" s="396">
        <v>202408</v>
      </c>
      <c r="B63" s="392" t="s">
        <v>1268</v>
      </c>
      <c r="C63" s="392" t="s">
        <v>21</v>
      </c>
      <c r="D63" s="392" t="s">
        <v>28</v>
      </c>
      <c r="E63" s="392" t="s">
        <v>28</v>
      </c>
      <c r="F63" s="392" t="s">
        <v>22</v>
      </c>
      <c r="G63" s="392" t="s">
        <v>39</v>
      </c>
      <c r="H63" s="392" t="s">
        <v>1302</v>
      </c>
      <c r="I63" s="392" t="s">
        <v>1303</v>
      </c>
      <c r="J63" s="392" t="s">
        <v>23</v>
      </c>
      <c r="K63" s="392" t="s">
        <v>24</v>
      </c>
      <c r="L63" s="392" t="s">
        <v>25</v>
      </c>
      <c r="M63" s="395">
        <v>43466</v>
      </c>
      <c r="N63" s="395">
        <v>43504</v>
      </c>
      <c r="O63" s="392" t="s">
        <v>684</v>
      </c>
      <c r="P63" s="392" t="str">
        <f t="shared" si="0"/>
        <v>376XX00000</v>
      </c>
      <c r="Q63" s="392" t="s">
        <v>1271</v>
      </c>
      <c r="R63" s="392" t="s">
        <v>1326</v>
      </c>
      <c r="S63" s="392" t="str">
        <f t="shared" si="1"/>
        <v>257101R</v>
      </c>
      <c r="T63" s="392" t="str">
        <f>IFERROR(VLOOKUP($S63,'Projects FERCs'!$A$9:$C$294,2,FALSE),0)</f>
        <v>Mains - Blanket Refunds - SL</v>
      </c>
      <c r="U63" s="392" t="s">
        <v>1327</v>
      </c>
      <c r="V63" s="394">
        <v>-2535</v>
      </c>
    </row>
    <row r="64" spans="1:22" ht="22.5" x14ac:dyDescent="0.25">
      <c r="A64" s="396">
        <v>202408</v>
      </c>
      <c r="B64" s="392" t="s">
        <v>1268</v>
      </c>
      <c r="C64" s="392" t="s">
        <v>21</v>
      </c>
      <c r="D64" s="392" t="s">
        <v>28</v>
      </c>
      <c r="E64" s="392" t="s">
        <v>28</v>
      </c>
      <c r="F64" s="392" t="s">
        <v>22</v>
      </c>
      <c r="G64" s="392" t="s">
        <v>39</v>
      </c>
      <c r="H64" s="392" t="s">
        <v>1302</v>
      </c>
      <c r="I64" s="392" t="s">
        <v>1303</v>
      </c>
      <c r="J64" s="392" t="s">
        <v>23</v>
      </c>
      <c r="K64" s="392" t="s">
        <v>24</v>
      </c>
      <c r="L64" s="392" t="s">
        <v>25</v>
      </c>
      <c r="M64" s="395">
        <v>43466</v>
      </c>
      <c r="N64" s="395">
        <v>43504</v>
      </c>
      <c r="O64" s="392" t="s">
        <v>684</v>
      </c>
      <c r="P64" s="392" t="str">
        <f t="shared" si="0"/>
        <v>376XX00000</v>
      </c>
      <c r="Q64" s="392" t="s">
        <v>1271</v>
      </c>
      <c r="R64" s="392" t="s">
        <v>1328</v>
      </c>
      <c r="S64" s="392" t="str">
        <f t="shared" si="1"/>
        <v>253101R</v>
      </c>
      <c r="T64" s="392" t="str">
        <f>IFERROR(VLOOKUP($S64,'Projects FERCs'!$A$9:$C$294,2,FALSE),0)</f>
        <v>Mains - Blkt Refunds - Pres</v>
      </c>
      <c r="U64" s="392" t="s">
        <v>1329</v>
      </c>
      <c r="V64" s="394">
        <v>-11768</v>
      </c>
    </row>
    <row r="65" spans="1:22" ht="33.75" x14ac:dyDescent="0.25">
      <c r="A65" s="396">
        <v>202408</v>
      </c>
      <c r="B65" s="392" t="s">
        <v>1268</v>
      </c>
      <c r="C65" s="392" t="s">
        <v>21</v>
      </c>
      <c r="D65" s="392" t="s">
        <v>28</v>
      </c>
      <c r="E65" s="392" t="s">
        <v>28</v>
      </c>
      <c r="F65" s="392" t="s">
        <v>22</v>
      </c>
      <c r="G65" s="392" t="s">
        <v>39</v>
      </c>
      <c r="H65" s="392" t="s">
        <v>1302</v>
      </c>
      <c r="I65" s="392" t="s">
        <v>1303</v>
      </c>
      <c r="J65" s="392" t="s">
        <v>23</v>
      </c>
      <c r="K65" s="392" t="s">
        <v>24</v>
      </c>
      <c r="L65" s="392" t="s">
        <v>25</v>
      </c>
      <c r="M65" s="395">
        <v>45292</v>
      </c>
      <c r="N65" s="395">
        <v>45351</v>
      </c>
      <c r="O65" s="392" t="s">
        <v>684</v>
      </c>
      <c r="P65" s="392" t="str">
        <f t="shared" si="0"/>
        <v>376XX00000</v>
      </c>
      <c r="Q65" s="392" t="s">
        <v>1271</v>
      </c>
      <c r="R65" s="392" t="s">
        <v>1330</v>
      </c>
      <c r="S65" s="392" t="str">
        <f t="shared" si="1"/>
        <v>251100A</v>
      </c>
      <c r="T65" s="392" t="str">
        <f>IFERROR(VLOOKUP($S65,'Projects FERCs'!$A$9:$C$294,2,FALSE),0)</f>
        <v>Mains - Blanket - Flag</v>
      </c>
      <c r="U65" s="392" t="s">
        <v>1331</v>
      </c>
      <c r="V65" s="394">
        <v>0</v>
      </c>
    </row>
    <row r="66" spans="1:22" ht="33.75" x14ac:dyDescent="0.25">
      <c r="A66" s="396">
        <v>202408</v>
      </c>
      <c r="B66" s="392" t="s">
        <v>1268</v>
      </c>
      <c r="C66" s="392" t="s">
        <v>21</v>
      </c>
      <c r="D66" s="392" t="s">
        <v>28</v>
      </c>
      <c r="E66" s="392" t="s">
        <v>28</v>
      </c>
      <c r="F66" s="392" t="s">
        <v>22</v>
      </c>
      <c r="G66" s="392" t="s">
        <v>39</v>
      </c>
      <c r="H66" s="392" t="s">
        <v>1302</v>
      </c>
      <c r="I66" s="392" t="s">
        <v>1303</v>
      </c>
      <c r="J66" s="392" t="s">
        <v>23</v>
      </c>
      <c r="K66" s="392" t="s">
        <v>24</v>
      </c>
      <c r="L66" s="392" t="s">
        <v>25</v>
      </c>
      <c r="M66" s="395">
        <v>45292</v>
      </c>
      <c r="N66" s="395">
        <v>45415</v>
      </c>
      <c r="O66" s="392" t="s">
        <v>684</v>
      </c>
      <c r="P66" s="392" t="str">
        <f t="shared" si="0"/>
        <v>376XX00000</v>
      </c>
      <c r="Q66" s="392" t="s">
        <v>1271</v>
      </c>
      <c r="R66" s="392" t="s">
        <v>1332</v>
      </c>
      <c r="S66" s="392" t="str">
        <f t="shared" si="1"/>
        <v>251100A</v>
      </c>
      <c r="T66" s="392" t="str">
        <f>IFERROR(VLOOKUP($S66,'Projects FERCs'!$A$9:$C$294,2,FALSE),0)</f>
        <v>Mains - Blanket - Flag</v>
      </c>
      <c r="U66" s="392" t="s">
        <v>1333</v>
      </c>
      <c r="V66" s="394">
        <v>40523.160000000003</v>
      </c>
    </row>
    <row r="67" spans="1:22" ht="22.5" x14ac:dyDescent="0.25">
      <c r="A67" s="396">
        <v>202408</v>
      </c>
      <c r="B67" s="392" t="s">
        <v>1268</v>
      </c>
      <c r="C67" s="392" t="s">
        <v>21</v>
      </c>
      <c r="D67" s="392" t="s">
        <v>28</v>
      </c>
      <c r="E67" s="392" t="s">
        <v>28</v>
      </c>
      <c r="F67" s="392" t="s">
        <v>22</v>
      </c>
      <c r="G67" s="392" t="s">
        <v>39</v>
      </c>
      <c r="H67" s="392" t="s">
        <v>1302</v>
      </c>
      <c r="I67" s="392" t="s">
        <v>1303</v>
      </c>
      <c r="J67" s="392" t="s">
        <v>23</v>
      </c>
      <c r="K67" s="392" t="s">
        <v>24</v>
      </c>
      <c r="L67" s="392" t="s">
        <v>25</v>
      </c>
      <c r="M67" s="395">
        <v>45292</v>
      </c>
      <c r="N67" s="395">
        <v>45415</v>
      </c>
      <c r="O67" s="392" t="s">
        <v>684</v>
      </c>
      <c r="P67" s="392" t="str">
        <f t="shared" si="0"/>
        <v>376XX00000</v>
      </c>
      <c r="Q67" s="392" t="s">
        <v>1271</v>
      </c>
      <c r="R67" s="392" t="s">
        <v>1334</v>
      </c>
      <c r="S67" s="392" t="str">
        <f t="shared" si="1"/>
        <v>251100A</v>
      </c>
      <c r="T67" s="392" t="str">
        <f>IFERROR(VLOOKUP($S67,'Projects FERCs'!$A$9:$C$294,2,FALSE),0)</f>
        <v>Mains - Blanket - Flag</v>
      </c>
      <c r="U67" s="392" t="s">
        <v>1335</v>
      </c>
      <c r="V67" s="394">
        <v>9818.7199999999993</v>
      </c>
    </row>
    <row r="68" spans="1:22" ht="22.5" x14ac:dyDescent="0.25">
      <c r="A68" s="396">
        <v>202408</v>
      </c>
      <c r="B68" s="392" t="s">
        <v>1268</v>
      </c>
      <c r="C68" s="392" t="s">
        <v>21</v>
      </c>
      <c r="D68" s="392" t="s">
        <v>28</v>
      </c>
      <c r="E68" s="392" t="s">
        <v>28</v>
      </c>
      <c r="F68" s="392" t="s">
        <v>22</v>
      </c>
      <c r="G68" s="392" t="s">
        <v>39</v>
      </c>
      <c r="H68" s="392" t="s">
        <v>1302</v>
      </c>
      <c r="I68" s="392" t="s">
        <v>1303</v>
      </c>
      <c r="J68" s="392" t="s">
        <v>23</v>
      </c>
      <c r="K68" s="392" t="s">
        <v>24</v>
      </c>
      <c r="L68" s="392" t="s">
        <v>25</v>
      </c>
      <c r="M68" s="395">
        <v>45292</v>
      </c>
      <c r="N68" s="395">
        <v>45415</v>
      </c>
      <c r="O68" s="392" t="s">
        <v>684</v>
      </c>
      <c r="P68" s="392" t="str">
        <f t="shared" si="0"/>
        <v>376XX00000</v>
      </c>
      <c r="Q68" s="392" t="s">
        <v>1271</v>
      </c>
      <c r="R68" s="392" t="s">
        <v>1316</v>
      </c>
      <c r="S68" s="392" t="str">
        <f t="shared" si="1"/>
        <v>252400S</v>
      </c>
      <c r="T68" s="392" t="str">
        <f>IFERROR(VLOOKUP($S68,'Projects FERCs'!$A$9:$C$294,2,FALSE),0)</f>
        <v>Mains-System Improv-King</v>
      </c>
      <c r="U68" s="392" t="s">
        <v>1317</v>
      </c>
      <c r="V68" s="394">
        <v>0</v>
      </c>
    </row>
    <row r="69" spans="1:22" ht="22.5" x14ac:dyDescent="0.25">
      <c r="A69" s="396">
        <v>202408</v>
      </c>
      <c r="B69" s="392" t="s">
        <v>1268</v>
      </c>
      <c r="C69" s="392" t="s">
        <v>21</v>
      </c>
      <c r="D69" s="392" t="s">
        <v>28</v>
      </c>
      <c r="E69" s="392" t="s">
        <v>28</v>
      </c>
      <c r="F69" s="392" t="s">
        <v>22</v>
      </c>
      <c r="G69" s="392" t="s">
        <v>39</v>
      </c>
      <c r="H69" s="392" t="s">
        <v>1302</v>
      </c>
      <c r="I69" s="392" t="s">
        <v>1303</v>
      </c>
      <c r="J69" s="392" t="s">
        <v>23</v>
      </c>
      <c r="K69" s="392" t="s">
        <v>24</v>
      </c>
      <c r="L69" s="392" t="s">
        <v>25</v>
      </c>
      <c r="M69" s="395">
        <v>45292</v>
      </c>
      <c r="N69" s="395">
        <v>45415</v>
      </c>
      <c r="O69" s="392" t="s">
        <v>684</v>
      </c>
      <c r="P69" s="392" t="str">
        <f t="shared" si="0"/>
        <v>376XX00000</v>
      </c>
      <c r="Q69" s="392" t="s">
        <v>1271</v>
      </c>
      <c r="R69" s="392" t="s">
        <v>1336</v>
      </c>
      <c r="S69" s="392" t="str">
        <f t="shared" si="1"/>
        <v>253100A</v>
      </c>
      <c r="T69" s="392" t="str">
        <f>IFERROR(VLOOKUP($S69,'Projects FERCs'!$A$9:$C$294,2,FALSE),0)</f>
        <v>Mains - Blanket - Pres</v>
      </c>
      <c r="U69" s="392" t="s">
        <v>1337</v>
      </c>
      <c r="V69" s="394">
        <v>2604.77</v>
      </c>
    </row>
    <row r="70" spans="1:22" ht="22.5" x14ac:dyDescent="0.25">
      <c r="A70" s="396">
        <v>202408</v>
      </c>
      <c r="B70" s="392" t="s">
        <v>1268</v>
      </c>
      <c r="C70" s="392" t="s">
        <v>21</v>
      </c>
      <c r="D70" s="392" t="s">
        <v>28</v>
      </c>
      <c r="E70" s="392" t="s">
        <v>28</v>
      </c>
      <c r="F70" s="392" t="s">
        <v>22</v>
      </c>
      <c r="G70" s="392" t="s">
        <v>39</v>
      </c>
      <c r="H70" s="392" t="s">
        <v>1312</v>
      </c>
      <c r="I70" s="392" t="s">
        <v>1313</v>
      </c>
      <c r="J70" s="392" t="s">
        <v>23</v>
      </c>
      <c r="K70" s="392" t="s">
        <v>24</v>
      </c>
      <c r="L70" s="392" t="s">
        <v>25</v>
      </c>
      <c r="M70" s="395">
        <v>45292</v>
      </c>
      <c r="N70" s="395">
        <v>45474</v>
      </c>
      <c r="O70" s="392" t="s">
        <v>684</v>
      </c>
      <c r="P70" s="392" t="str">
        <f t="shared" si="0"/>
        <v>376XX00000</v>
      </c>
      <c r="Q70" s="392" t="s">
        <v>1271</v>
      </c>
      <c r="R70" s="392" t="s">
        <v>883</v>
      </c>
      <c r="S70" s="392" t="str">
        <f t="shared" si="1"/>
        <v>252387A</v>
      </c>
      <c r="T70" s="392" t="str">
        <f>IFERROR(VLOOKUP($S70,'Projects FERCs'!$A$9:$C$294,2,FALSE),0)</f>
        <v>Other Distr Eq CP-Bl - King</v>
      </c>
      <c r="U70" s="392" t="s">
        <v>884</v>
      </c>
      <c r="V70" s="394">
        <v>-2359.64</v>
      </c>
    </row>
    <row r="71" spans="1:22" ht="22.5" x14ac:dyDescent="0.25">
      <c r="A71" s="396">
        <v>202408</v>
      </c>
      <c r="B71" s="392" t="s">
        <v>1268</v>
      </c>
      <c r="C71" s="392" t="s">
        <v>21</v>
      </c>
      <c r="D71" s="392" t="s">
        <v>28</v>
      </c>
      <c r="E71" s="392" t="s">
        <v>28</v>
      </c>
      <c r="F71" s="392" t="s">
        <v>22</v>
      </c>
      <c r="G71" s="392" t="s">
        <v>39</v>
      </c>
      <c r="H71" s="392" t="s">
        <v>1312</v>
      </c>
      <c r="I71" s="392" t="s">
        <v>1313</v>
      </c>
      <c r="J71" s="392" t="s">
        <v>23</v>
      </c>
      <c r="K71" s="392" t="s">
        <v>24</v>
      </c>
      <c r="L71" s="392" t="s">
        <v>25</v>
      </c>
      <c r="M71" s="395">
        <v>45292</v>
      </c>
      <c r="N71" s="395">
        <v>45474</v>
      </c>
      <c r="O71" s="392" t="s">
        <v>684</v>
      </c>
      <c r="P71" s="392" t="str">
        <f t="shared" si="0"/>
        <v>376XX00000</v>
      </c>
      <c r="Q71" s="392" t="s">
        <v>1271</v>
      </c>
      <c r="R71" s="392" t="s">
        <v>985</v>
      </c>
      <c r="S71" s="392" t="str">
        <f t="shared" si="1"/>
        <v>253387A</v>
      </c>
      <c r="T71" s="392" t="str">
        <f>IFERROR(VLOOKUP($S71,'Projects FERCs'!$A$9:$C$294,2,FALSE),0)</f>
        <v>Other Distr Equip CP-Bl-Pres</v>
      </c>
      <c r="U71" s="392" t="s">
        <v>986</v>
      </c>
      <c r="V71" s="394">
        <v>17708.810000000001</v>
      </c>
    </row>
    <row r="72" spans="1:22" ht="22.5" x14ac:dyDescent="0.25">
      <c r="A72" s="396">
        <v>202408</v>
      </c>
      <c r="B72" s="392" t="s">
        <v>1268</v>
      </c>
      <c r="C72" s="392" t="s">
        <v>21</v>
      </c>
      <c r="D72" s="392" t="s">
        <v>28</v>
      </c>
      <c r="E72" s="392" t="s">
        <v>28</v>
      </c>
      <c r="F72" s="392" t="s">
        <v>22</v>
      </c>
      <c r="G72" s="392" t="s">
        <v>39</v>
      </c>
      <c r="H72" s="392" t="s">
        <v>1312</v>
      </c>
      <c r="I72" s="392" t="s">
        <v>1313</v>
      </c>
      <c r="J72" s="392" t="s">
        <v>23</v>
      </c>
      <c r="K72" s="392" t="s">
        <v>24</v>
      </c>
      <c r="L72" s="392" t="s">
        <v>25</v>
      </c>
      <c r="M72" s="395">
        <v>45292</v>
      </c>
      <c r="N72" s="395">
        <v>45474</v>
      </c>
      <c r="O72" s="392" t="s">
        <v>684</v>
      </c>
      <c r="P72" s="392" t="str">
        <f t="shared" si="0"/>
        <v>376XX00000</v>
      </c>
      <c r="Q72" s="392" t="s">
        <v>1271</v>
      </c>
      <c r="R72" s="392" t="s">
        <v>1085</v>
      </c>
      <c r="S72" s="392" t="str">
        <f t="shared" si="1"/>
        <v>255387A</v>
      </c>
      <c r="T72" s="392" t="str">
        <f>IFERROR(VLOOKUP($S72,'Projects FERCs'!$A$9:$C$294,2,FALSE),0)</f>
        <v>Other Distr Eq CP - Bl - Verde</v>
      </c>
      <c r="U72" s="392" t="s">
        <v>1086</v>
      </c>
      <c r="V72" s="394">
        <v>323.48</v>
      </c>
    </row>
    <row r="73" spans="1:22" ht="22.5" x14ac:dyDescent="0.25">
      <c r="A73" s="396">
        <v>202408</v>
      </c>
      <c r="B73" s="392" t="s">
        <v>1268</v>
      </c>
      <c r="C73" s="392" t="s">
        <v>21</v>
      </c>
      <c r="D73" s="392" t="s">
        <v>28</v>
      </c>
      <c r="E73" s="392" t="s">
        <v>28</v>
      </c>
      <c r="F73" s="392" t="s">
        <v>22</v>
      </c>
      <c r="G73" s="392" t="s">
        <v>39</v>
      </c>
      <c r="H73" s="392" t="s">
        <v>1312</v>
      </c>
      <c r="I73" s="392" t="s">
        <v>1313</v>
      </c>
      <c r="J73" s="392" t="s">
        <v>23</v>
      </c>
      <c r="K73" s="392" t="s">
        <v>24</v>
      </c>
      <c r="L73" s="392" t="s">
        <v>25</v>
      </c>
      <c r="M73" s="395">
        <v>45292</v>
      </c>
      <c r="N73" s="395">
        <v>45474</v>
      </c>
      <c r="O73" s="392" t="s">
        <v>684</v>
      </c>
      <c r="P73" s="392" t="str">
        <f t="shared" ref="P73:P136" si="2">CONCATENATE((MID($O73,2,3)),$D73,$G73)</f>
        <v>376XX00000</v>
      </c>
      <c r="Q73" s="392" t="s">
        <v>1271</v>
      </c>
      <c r="R73" s="392" t="s">
        <v>1157</v>
      </c>
      <c r="S73" s="392" t="str">
        <f t="shared" ref="S73:S136" si="3">RIGHT($R73,7)</f>
        <v>256387A</v>
      </c>
      <c r="T73" s="392" t="str">
        <f>IFERROR(VLOOKUP($S73,'Projects FERCs'!$A$9:$C$294,2,FALSE),0)</f>
        <v>Other Distr Eq CP - Bl - Nog</v>
      </c>
      <c r="U73" s="392" t="s">
        <v>1158</v>
      </c>
      <c r="V73" s="394">
        <v>6774.36</v>
      </c>
    </row>
    <row r="74" spans="1:22" ht="22.5" x14ac:dyDescent="0.25">
      <c r="A74" s="396">
        <v>202408</v>
      </c>
      <c r="B74" s="392" t="s">
        <v>1268</v>
      </c>
      <c r="C74" s="392" t="s">
        <v>21</v>
      </c>
      <c r="D74" s="392" t="s">
        <v>28</v>
      </c>
      <c r="E74" s="392" t="s">
        <v>28</v>
      </c>
      <c r="F74" s="392" t="s">
        <v>22</v>
      </c>
      <c r="G74" s="392" t="s">
        <v>39</v>
      </c>
      <c r="H74" s="392" t="s">
        <v>1312</v>
      </c>
      <c r="I74" s="392" t="s">
        <v>1313</v>
      </c>
      <c r="J74" s="392" t="s">
        <v>23</v>
      </c>
      <c r="K74" s="392" t="s">
        <v>24</v>
      </c>
      <c r="L74" s="392" t="s">
        <v>25</v>
      </c>
      <c r="M74" s="395">
        <v>45292</v>
      </c>
      <c r="N74" s="395">
        <v>45474</v>
      </c>
      <c r="O74" s="392" t="s">
        <v>684</v>
      </c>
      <c r="P74" s="392" t="str">
        <f t="shared" si="2"/>
        <v>376XX00000</v>
      </c>
      <c r="Q74" s="392" t="s">
        <v>1271</v>
      </c>
      <c r="R74" s="392" t="s">
        <v>1227</v>
      </c>
      <c r="S74" s="392" t="str">
        <f t="shared" si="3"/>
        <v>257387A</v>
      </c>
      <c r="T74" s="392" t="str">
        <f>IFERROR(VLOOKUP($S74,'Projects FERCs'!$A$9:$C$294,2,FALSE),0)</f>
        <v>Other Distr Equip CP-Bl - SL</v>
      </c>
      <c r="U74" s="392" t="s">
        <v>1228</v>
      </c>
      <c r="V74" s="394">
        <v>7813.54</v>
      </c>
    </row>
    <row r="75" spans="1:22" ht="22.5" x14ac:dyDescent="0.25">
      <c r="A75" s="396">
        <v>202409</v>
      </c>
      <c r="B75" s="392" t="s">
        <v>1268</v>
      </c>
      <c r="C75" s="392" t="s">
        <v>21</v>
      </c>
      <c r="D75" s="392" t="s">
        <v>28</v>
      </c>
      <c r="E75" s="392" t="s">
        <v>28</v>
      </c>
      <c r="F75" s="392" t="s">
        <v>22</v>
      </c>
      <c r="G75" s="392" t="s">
        <v>39</v>
      </c>
      <c r="H75" s="392" t="s">
        <v>1269</v>
      </c>
      <c r="I75" s="392" t="s">
        <v>1270</v>
      </c>
      <c r="J75" s="392" t="s">
        <v>27</v>
      </c>
      <c r="K75" s="392" t="s">
        <v>24</v>
      </c>
      <c r="L75" s="392" t="s">
        <v>25</v>
      </c>
      <c r="M75" s="395">
        <v>44927</v>
      </c>
      <c r="N75" s="395">
        <v>45279</v>
      </c>
      <c r="O75" s="392" t="s">
        <v>684</v>
      </c>
      <c r="P75" s="392" t="str">
        <f t="shared" si="2"/>
        <v>376XX00000</v>
      </c>
      <c r="Q75" s="392" t="s">
        <v>1271</v>
      </c>
      <c r="R75" s="392" t="s">
        <v>1288</v>
      </c>
      <c r="S75" s="392" t="str">
        <f t="shared" si="3"/>
        <v>252403S</v>
      </c>
      <c r="T75" s="392" t="str">
        <f>IFERROR(VLOOKUP($S75,'Projects FERCs'!$A$9:$C$294,2,FALSE),0)</f>
        <v>Main/Services PVC Replace LHC</v>
      </c>
      <c r="U75" s="392" t="s">
        <v>1289</v>
      </c>
      <c r="V75" s="394">
        <v>54551.199999999997</v>
      </c>
    </row>
    <row r="76" spans="1:22" ht="22.5" x14ac:dyDescent="0.25">
      <c r="A76" s="396">
        <v>202409</v>
      </c>
      <c r="B76" s="392" t="s">
        <v>1268</v>
      </c>
      <c r="C76" s="392" t="s">
        <v>21</v>
      </c>
      <c r="D76" s="392" t="s">
        <v>28</v>
      </c>
      <c r="E76" s="392" t="s">
        <v>28</v>
      </c>
      <c r="F76" s="392" t="s">
        <v>22</v>
      </c>
      <c r="G76" s="392" t="s">
        <v>39</v>
      </c>
      <c r="H76" s="392" t="s">
        <v>1269</v>
      </c>
      <c r="I76" s="392" t="s">
        <v>1270</v>
      </c>
      <c r="J76" s="392" t="s">
        <v>27</v>
      </c>
      <c r="K76" s="392" t="s">
        <v>24</v>
      </c>
      <c r="L76" s="392" t="s">
        <v>25</v>
      </c>
      <c r="M76" s="395">
        <v>44927</v>
      </c>
      <c r="N76" s="395">
        <v>45279</v>
      </c>
      <c r="O76" s="392" t="s">
        <v>684</v>
      </c>
      <c r="P76" s="392" t="str">
        <f t="shared" si="2"/>
        <v>376XX00000</v>
      </c>
      <c r="Q76" s="392" t="s">
        <v>1271</v>
      </c>
      <c r="R76" s="392" t="s">
        <v>2141</v>
      </c>
      <c r="S76" s="392" t="str">
        <f t="shared" si="3"/>
        <v>252406S</v>
      </c>
      <c r="T76" s="392" t="str">
        <f>IFERROR(VLOOKUP($S76,'Projects FERCs'!$A$9:$C$294,2,FALSE),0)</f>
        <v>Mains PVC Replacement KNG</v>
      </c>
      <c r="U76" s="392" t="s">
        <v>2160</v>
      </c>
      <c r="V76" s="394">
        <v>4445.66</v>
      </c>
    </row>
    <row r="77" spans="1:22" ht="22.5" x14ac:dyDescent="0.25">
      <c r="A77" s="396">
        <v>202409</v>
      </c>
      <c r="B77" s="392" t="s">
        <v>1268</v>
      </c>
      <c r="C77" s="392" t="s">
        <v>21</v>
      </c>
      <c r="D77" s="392" t="s">
        <v>28</v>
      </c>
      <c r="E77" s="392" t="s">
        <v>28</v>
      </c>
      <c r="F77" s="392" t="s">
        <v>22</v>
      </c>
      <c r="G77" s="392" t="s">
        <v>39</v>
      </c>
      <c r="H77" s="392" t="s">
        <v>1269</v>
      </c>
      <c r="I77" s="392" t="s">
        <v>1270</v>
      </c>
      <c r="J77" s="392" t="s">
        <v>27</v>
      </c>
      <c r="K77" s="392" t="s">
        <v>24</v>
      </c>
      <c r="L77" s="392" t="s">
        <v>25</v>
      </c>
      <c r="M77" s="395">
        <v>45292</v>
      </c>
      <c r="N77" s="395">
        <v>45301</v>
      </c>
      <c r="O77" s="392" t="s">
        <v>684</v>
      </c>
      <c r="P77" s="392" t="str">
        <f t="shared" si="2"/>
        <v>376XX00000</v>
      </c>
      <c r="Q77" s="392" t="s">
        <v>1271</v>
      </c>
      <c r="R77" s="392" t="s">
        <v>1274</v>
      </c>
      <c r="S77" s="392" t="str">
        <f t="shared" si="3"/>
        <v>251100A</v>
      </c>
      <c r="T77" s="392" t="str">
        <f>IFERROR(VLOOKUP($S77,'Projects FERCs'!$A$9:$C$294,2,FALSE),0)</f>
        <v>Mains - Blanket - Flag</v>
      </c>
      <c r="U77" s="392" t="s">
        <v>1275</v>
      </c>
      <c r="V77" s="394">
        <v>2653.5</v>
      </c>
    </row>
    <row r="78" spans="1:22" ht="22.5" x14ac:dyDescent="0.25">
      <c r="A78" s="396">
        <v>202409</v>
      </c>
      <c r="B78" s="392" t="s">
        <v>1268</v>
      </c>
      <c r="C78" s="392" t="s">
        <v>21</v>
      </c>
      <c r="D78" s="392" t="s">
        <v>28</v>
      </c>
      <c r="E78" s="392" t="s">
        <v>28</v>
      </c>
      <c r="F78" s="392" t="s">
        <v>22</v>
      </c>
      <c r="G78" s="392" t="s">
        <v>39</v>
      </c>
      <c r="H78" s="392" t="s">
        <v>1269</v>
      </c>
      <c r="I78" s="392" t="s">
        <v>1270</v>
      </c>
      <c r="J78" s="392" t="s">
        <v>27</v>
      </c>
      <c r="K78" s="392" t="s">
        <v>24</v>
      </c>
      <c r="L78" s="392" t="s">
        <v>25</v>
      </c>
      <c r="M78" s="395">
        <v>45292</v>
      </c>
      <c r="N78" s="395">
        <v>45301</v>
      </c>
      <c r="O78" s="392" t="s">
        <v>684</v>
      </c>
      <c r="P78" s="392" t="str">
        <f t="shared" si="2"/>
        <v>376XX00000</v>
      </c>
      <c r="Q78" s="392" t="s">
        <v>1271</v>
      </c>
      <c r="R78" s="392" t="s">
        <v>1294</v>
      </c>
      <c r="S78" s="392" t="str">
        <f t="shared" si="3"/>
        <v>252406S</v>
      </c>
      <c r="T78" s="392" t="str">
        <f>IFERROR(VLOOKUP($S78,'Projects FERCs'!$A$9:$C$294,2,FALSE),0)</f>
        <v>Mains PVC Replacement KNG</v>
      </c>
      <c r="U78" s="392" t="s">
        <v>1295</v>
      </c>
      <c r="V78" s="394">
        <v>73142.83</v>
      </c>
    </row>
    <row r="79" spans="1:22" ht="33.75" x14ac:dyDescent="0.25">
      <c r="A79" s="396">
        <v>202409</v>
      </c>
      <c r="B79" s="392" t="s">
        <v>1268</v>
      </c>
      <c r="C79" s="392" t="s">
        <v>21</v>
      </c>
      <c r="D79" s="392" t="s">
        <v>28</v>
      </c>
      <c r="E79" s="392" t="s">
        <v>28</v>
      </c>
      <c r="F79" s="392" t="s">
        <v>22</v>
      </c>
      <c r="G79" s="392" t="s">
        <v>39</v>
      </c>
      <c r="H79" s="392" t="s">
        <v>1269</v>
      </c>
      <c r="I79" s="392" t="s">
        <v>1270</v>
      </c>
      <c r="J79" s="392" t="s">
        <v>27</v>
      </c>
      <c r="K79" s="392" t="s">
        <v>24</v>
      </c>
      <c r="L79" s="392" t="s">
        <v>25</v>
      </c>
      <c r="M79" s="395">
        <v>45292</v>
      </c>
      <c r="N79" s="395">
        <v>45301</v>
      </c>
      <c r="O79" s="392" t="s">
        <v>684</v>
      </c>
      <c r="P79" s="392" t="str">
        <f t="shared" si="2"/>
        <v>376XX00000</v>
      </c>
      <c r="Q79" s="392" t="s">
        <v>1271</v>
      </c>
      <c r="R79" s="392" t="s">
        <v>1280</v>
      </c>
      <c r="S79" s="392" t="str">
        <f t="shared" si="3"/>
        <v>252406S</v>
      </c>
      <c r="T79" s="392" t="str">
        <f>IFERROR(VLOOKUP($S79,'Projects FERCs'!$A$9:$C$294,2,FALSE),0)</f>
        <v>Mains PVC Replacement KNG</v>
      </c>
      <c r="U79" s="392" t="s">
        <v>1281</v>
      </c>
      <c r="V79" s="394">
        <v>10671.07</v>
      </c>
    </row>
    <row r="80" spans="1:22" ht="22.5" x14ac:dyDescent="0.25">
      <c r="A80" s="396">
        <v>202409</v>
      </c>
      <c r="B80" s="392" t="s">
        <v>1268</v>
      </c>
      <c r="C80" s="392" t="s">
        <v>21</v>
      </c>
      <c r="D80" s="392" t="s">
        <v>28</v>
      </c>
      <c r="E80" s="392" t="s">
        <v>28</v>
      </c>
      <c r="F80" s="392" t="s">
        <v>22</v>
      </c>
      <c r="G80" s="392" t="s">
        <v>39</v>
      </c>
      <c r="H80" s="392" t="s">
        <v>1269</v>
      </c>
      <c r="I80" s="392" t="s">
        <v>1270</v>
      </c>
      <c r="J80" s="392" t="s">
        <v>27</v>
      </c>
      <c r="K80" s="392" t="s">
        <v>24</v>
      </c>
      <c r="L80" s="392" t="s">
        <v>25</v>
      </c>
      <c r="M80" s="395">
        <v>45292</v>
      </c>
      <c r="N80" s="395">
        <v>45401</v>
      </c>
      <c r="O80" s="392" t="s">
        <v>684</v>
      </c>
      <c r="P80" s="392" t="str">
        <f t="shared" si="2"/>
        <v>376XX00000</v>
      </c>
      <c r="Q80" s="392" t="s">
        <v>1271</v>
      </c>
      <c r="R80" s="392" t="s">
        <v>1459</v>
      </c>
      <c r="S80" s="392" t="str">
        <f t="shared" si="3"/>
        <v>251100A</v>
      </c>
      <c r="T80" s="392" t="str">
        <f>IFERROR(VLOOKUP($S80,'Projects FERCs'!$A$9:$C$294,2,FALSE),0)</f>
        <v>Mains - Blanket - Flag</v>
      </c>
      <c r="U80" s="392" t="s">
        <v>1458</v>
      </c>
      <c r="V80" s="394">
        <v>1777.2</v>
      </c>
    </row>
    <row r="81" spans="1:22" ht="33.75" x14ac:dyDescent="0.25">
      <c r="A81" s="396">
        <v>202409</v>
      </c>
      <c r="B81" s="392" t="s">
        <v>1268</v>
      </c>
      <c r="C81" s="392" t="s">
        <v>21</v>
      </c>
      <c r="D81" s="392" t="s">
        <v>28</v>
      </c>
      <c r="E81" s="392" t="s">
        <v>28</v>
      </c>
      <c r="F81" s="392" t="s">
        <v>22</v>
      </c>
      <c r="G81" s="392" t="s">
        <v>39</v>
      </c>
      <c r="H81" s="392" t="s">
        <v>1269</v>
      </c>
      <c r="I81" s="392" t="s">
        <v>1270</v>
      </c>
      <c r="J81" s="392" t="s">
        <v>27</v>
      </c>
      <c r="K81" s="392" t="s">
        <v>24</v>
      </c>
      <c r="L81" s="392" t="s">
        <v>25</v>
      </c>
      <c r="M81" s="395">
        <v>45292</v>
      </c>
      <c r="N81" s="395">
        <v>45401</v>
      </c>
      <c r="O81" s="392" t="s">
        <v>684</v>
      </c>
      <c r="P81" s="392" t="str">
        <f t="shared" si="2"/>
        <v>376XX00000</v>
      </c>
      <c r="Q81" s="392" t="s">
        <v>1271</v>
      </c>
      <c r="R81" s="392" t="s">
        <v>2142</v>
      </c>
      <c r="S81" s="392" t="str">
        <f t="shared" si="3"/>
        <v>252100A</v>
      </c>
      <c r="T81" s="392" t="str">
        <f>IFERROR(VLOOKUP($S81,'Projects FERCs'!$A$9:$C$294,2,FALSE),0)</f>
        <v>Mains - Blanket - King</v>
      </c>
      <c r="U81" s="392" t="s">
        <v>2161</v>
      </c>
      <c r="V81" s="394">
        <v>220.26</v>
      </c>
    </row>
    <row r="82" spans="1:22" ht="33.75" x14ac:dyDescent="0.25">
      <c r="A82" s="396">
        <v>202409</v>
      </c>
      <c r="B82" s="392" t="s">
        <v>1268</v>
      </c>
      <c r="C82" s="392" t="s">
        <v>21</v>
      </c>
      <c r="D82" s="392" t="s">
        <v>28</v>
      </c>
      <c r="E82" s="392" t="s">
        <v>28</v>
      </c>
      <c r="F82" s="392" t="s">
        <v>22</v>
      </c>
      <c r="G82" s="392" t="s">
        <v>39</v>
      </c>
      <c r="H82" s="392" t="s">
        <v>1269</v>
      </c>
      <c r="I82" s="392" t="s">
        <v>1270</v>
      </c>
      <c r="J82" s="392" t="s">
        <v>27</v>
      </c>
      <c r="K82" s="392" t="s">
        <v>24</v>
      </c>
      <c r="L82" s="392" t="s">
        <v>25</v>
      </c>
      <c r="M82" s="395">
        <v>45292</v>
      </c>
      <c r="N82" s="395">
        <v>45401</v>
      </c>
      <c r="O82" s="392" t="s">
        <v>684</v>
      </c>
      <c r="P82" s="392" t="str">
        <f t="shared" si="2"/>
        <v>376XX00000</v>
      </c>
      <c r="Q82" s="392" t="s">
        <v>1271</v>
      </c>
      <c r="R82" s="392" t="s">
        <v>1497</v>
      </c>
      <c r="S82" s="392" t="str">
        <f t="shared" si="3"/>
        <v>252406S</v>
      </c>
      <c r="T82" s="392" t="str">
        <f>IFERROR(VLOOKUP($S82,'Projects FERCs'!$A$9:$C$294,2,FALSE),0)</f>
        <v>Mains PVC Replacement KNG</v>
      </c>
      <c r="U82" s="392" t="s">
        <v>1496</v>
      </c>
      <c r="V82" s="394">
        <v>6281.51</v>
      </c>
    </row>
    <row r="83" spans="1:22" ht="22.5" x14ac:dyDescent="0.25">
      <c r="A83" s="396">
        <v>202409</v>
      </c>
      <c r="B83" s="392" t="s">
        <v>1268</v>
      </c>
      <c r="C83" s="392" t="s">
        <v>21</v>
      </c>
      <c r="D83" s="392" t="s">
        <v>28</v>
      </c>
      <c r="E83" s="392" t="s">
        <v>28</v>
      </c>
      <c r="F83" s="392" t="s">
        <v>22</v>
      </c>
      <c r="G83" s="392" t="s">
        <v>39</v>
      </c>
      <c r="H83" s="392" t="s">
        <v>1269</v>
      </c>
      <c r="I83" s="392" t="s">
        <v>1270</v>
      </c>
      <c r="J83" s="392" t="s">
        <v>27</v>
      </c>
      <c r="K83" s="392" t="s">
        <v>24</v>
      </c>
      <c r="L83" s="392" t="s">
        <v>25</v>
      </c>
      <c r="M83" s="395">
        <v>45292</v>
      </c>
      <c r="N83" s="395">
        <v>45401</v>
      </c>
      <c r="O83" s="392" t="s">
        <v>684</v>
      </c>
      <c r="P83" s="392" t="str">
        <f t="shared" si="2"/>
        <v>376XX00000</v>
      </c>
      <c r="Q83" s="392" t="s">
        <v>1271</v>
      </c>
      <c r="R83" s="392" t="s">
        <v>1320</v>
      </c>
      <c r="S83" s="392" t="str">
        <f t="shared" si="3"/>
        <v>252100A</v>
      </c>
      <c r="T83" s="392" t="str">
        <f>IFERROR(VLOOKUP($S83,'Projects FERCs'!$A$9:$C$294,2,FALSE),0)</f>
        <v>Mains - Blanket - King</v>
      </c>
      <c r="U83" s="392" t="s">
        <v>1321</v>
      </c>
      <c r="V83" s="394">
        <v>358.21</v>
      </c>
    </row>
    <row r="84" spans="1:22" ht="22.5" x14ac:dyDescent="0.25">
      <c r="A84" s="396">
        <v>202409</v>
      </c>
      <c r="B84" s="392" t="s">
        <v>1268</v>
      </c>
      <c r="C84" s="392" t="s">
        <v>21</v>
      </c>
      <c r="D84" s="392" t="s">
        <v>28</v>
      </c>
      <c r="E84" s="392" t="s">
        <v>28</v>
      </c>
      <c r="F84" s="392" t="s">
        <v>22</v>
      </c>
      <c r="G84" s="392" t="s">
        <v>39</v>
      </c>
      <c r="H84" s="392" t="s">
        <v>1269</v>
      </c>
      <c r="I84" s="392" t="s">
        <v>1270</v>
      </c>
      <c r="J84" s="392" t="s">
        <v>27</v>
      </c>
      <c r="K84" s="392" t="s">
        <v>24</v>
      </c>
      <c r="L84" s="392" t="s">
        <v>25</v>
      </c>
      <c r="M84" s="395">
        <v>45292</v>
      </c>
      <c r="N84" s="395">
        <v>45401</v>
      </c>
      <c r="O84" s="392" t="s">
        <v>684</v>
      </c>
      <c r="P84" s="392" t="str">
        <f t="shared" si="2"/>
        <v>376XX00000</v>
      </c>
      <c r="Q84" s="392" t="s">
        <v>1271</v>
      </c>
      <c r="R84" s="392" t="s">
        <v>1322</v>
      </c>
      <c r="S84" s="392" t="str">
        <f t="shared" si="3"/>
        <v>253100A</v>
      </c>
      <c r="T84" s="392" t="str">
        <f>IFERROR(VLOOKUP($S84,'Projects FERCs'!$A$9:$C$294,2,FALSE),0)</f>
        <v>Mains - Blanket - Pres</v>
      </c>
      <c r="U84" s="392" t="s">
        <v>1323</v>
      </c>
      <c r="V84" s="394">
        <v>314.33</v>
      </c>
    </row>
    <row r="85" spans="1:22" ht="22.5" x14ac:dyDescent="0.25">
      <c r="A85" s="396">
        <v>202409</v>
      </c>
      <c r="B85" s="392" t="s">
        <v>1268</v>
      </c>
      <c r="C85" s="392" t="s">
        <v>21</v>
      </c>
      <c r="D85" s="392" t="s">
        <v>28</v>
      </c>
      <c r="E85" s="392" t="s">
        <v>28</v>
      </c>
      <c r="F85" s="392" t="s">
        <v>22</v>
      </c>
      <c r="G85" s="392" t="s">
        <v>39</v>
      </c>
      <c r="H85" s="392" t="s">
        <v>1269</v>
      </c>
      <c r="I85" s="392" t="s">
        <v>1270</v>
      </c>
      <c r="J85" s="392" t="s">
        <v>27</v>
      </c>
      <c r="K85" s="392" t="s">
        <v>24</v>
      </c>
      <c r="L85" s="392" t="s">
        <v>25</v>
      </c>
      <c r="M85" s="395">
        <v>45292</v>
      </c>
      <c r="N85" s="395">
        <v>45401</v>
      </c>
      <c r="O85" s="392" t="s">
        <v>684</v>
      </c>
      <c r="P85" s="392" t="str">
        <f t="shared" si="2"/>
        <v>376XX00000</v>
      </c>
      <c r="Q85" s="392" t="s">
        <v>1271</v>
      </c>
      <c r="R85" s="392" t="s">
        <v>1505</v>
      </c>
      <c r="S85" s="392" t="str">
        <f t="shared" si="3"/>
        <v>253100A</v>
      </c>
      <c r="T85" s="392" t="str">
        <f>IFERROR(VLOOKUP($S85,'Projects FERCs'!$A$9:$C$294,2,FALSE),0)</f>
        <v>Mains - Blanket - Pres</v>
      </c>
      <c r="U85" s="392" t="s">
        <v>1504</v>
      </c>
      <c r="V85" s="394">
        <v>264.75</v>
      </c>
    </row>
    <row r="86" spans="1:22" ht="22.5" x14ac:dyDescent="0.25">
      <c r="A86" s="396">
        <v>202409</v>
      </c>
      <c r="B86" s="392" t="s">
        <v>1268</v>
      </c>
      <c r="C86" s="392" t="s">
        <v>21</v>
      </c>
      <c r="D86" s="392" t="s">
        <v>28</v>
      </c>
      <c r="E86" s="392" t="s">
        <v>28</v>
      </c>
      <c r="F86" s="392" t="s">
        <v>22</v>
      </c>
      <c r="G86" s="392" t="s">
        <v>39</v>
      </c>
      <c r="H86" s="392" t="s">
        <v>1269</v>
      </c>
      <c r="I86" s="392" t="s">
        <v>1270</v>
      </c>
      <c r="J86" s="392" t="s">
        <v>23</v>
      </c>
      <c r="K86" s="392" t="s">
        <v>24</v>
      </c>
      <c r="L86" s="392" t="s">
        <v>25</v>
      </c>
      <c r="M86" s="395">
        <v>45292</v>
      </c>
      <c r="N86" s="395">
        <v>45401</v>
      </c>
      <c r="O86" s="392" t="s">
        <v>684</v>
      </c>
      <c r="P86" s="392" t="str">
        <f t="shared" si="2"/>
        <v>376XX00000</v>
      </c>
      <c r="Q86" s="392" t="s">
        <v>1271</v>
      </c>
      <c r="R86" s="392" t="s">
        <v>892</v>
      </c>
      <c r="S86" s="392" t="str">
        <f t="shared" si="3"/>
        <v>252402S</v>
      </c>
      <c r="T86" s="392" t="str">
        <f>IFERROR(VLOOKUP($S86,'Projects FERCs'!$A$9:$C$294,2,FALSE),0)</f>
        <v>Drisco Pipe Replacement</v>
      </c>
      <c r="U86" s="392" t="s">
        <v>893</v>
      </c>
      <c r="V86" s="394">
        <v>1018094.51</v>
      </c>
    </row>
    <row r="87" spans="1:22" ht="22.5" x14ac:dyDescent="0.25">
      <c r="A87" s="396">
        <v>202409</v>
      </c>
      <c r="B87" s="392" t="s">
        <v>1268</v>
      </c>
      <c r="C87" s="392" t="s">
        <v>21</v>
      </c>
      <c r="D87" s="392" t="s">
        <v>28</v>
      </c>
      <c r="E87" s="392" t="s">
        <v>28</v>
      </c>
      <c r="F87" s="392" t="s">
        <v>22</v>
      </c>
      <c r="G87" s="392" t="s">
        <v>39</v>
      </c>
      <c r="H87" s="392" t="s">
        <v>1269</v>
      </c>
      <c r="I87" s="392" t="s">
        <v>1270</v>
      </c>
      <c r="J87" s="392" t="s">
        <v>23</v>
      </c>
      <c r="K87" s="392" t="s">
        <v>24</v>
      </c>
      <c r="L87" s="392" t="s">
        <v>25</v>
      </c>
      <c r="M87" s="395">
        <v>45292</v>
      </c>
      <c r="N87" s="395">
        <v>45401</v>
      </c>
      <c r="O87" s="392" t="s">
        <v>684</v>
      </c>
      <c r="P87" s="392" t="str">
        <f t="shared" si="2"/>
        <v>376XX00000</v>
      </c>
      <c r="Q87" s="392" t="s">
        <v>1271</v>
      </c>
      <c r="R87" s="392" t="s">
        <v>1507</v>
      </c>
      <c r="S87" s="392" t="str">
        <f t="shared" si="3"/>
        <v>251100A</v>
      </c>
      <c r="T87" s="392" t="str">
        <f>IFERROR(VLOOKUP($S87,'Projects FERCs'!$A$9:$C$294,2,FALSE),0)</f>
        <v>Mains - Blanket - Flag</v>
      </c>
      <c r="U87" s="392" t="s">
        <v>1506</v>
      </c>
      <c r="V87" s="394">
        <v>78185.17</v>
      </c>
    </row>
    <row r="88" spans="1:22" ht="22.5" x14ac:dyDescent="0.25">
      <c r="A88" s="396">
        <v>202409</v>
      </c>
      <c r="B88" s="392" t="s">
        <v>1268</v>
      </c>
      <c r="C88" s="392" t="s">
        <v>21</v>
      </c>
      <c r="D88" s="392" t="s">
        <v>28</v>
      </c>
      <c r="E88" s="392" t="s">
        <v>28</v>
      </c>
      <c r="F88" s="392" t="s">
        <v>22</v>
      </c>
      <c r="G88" s="392" t="s">
        <v>39</v>
      </c>
      <c r="H88" s="392" t="s">
        <v>1269</v>
      </c>
      <c r="I88" s="392" t="s">
        <v>1270</v>
      </c>
      <c r="J88" s="392" t="s">
        <v>23</v>
      </c>
      <c r="K88" s="392" t="s">
        <v>24</v>
      </c>
      <c r="L88" s="392" t="s">
        <v>25</v>
      </c>
      <c r="M88" s="395">
        <v>45292</v>
      </c>
      <c r="N88" s="395">
        <v>45401</v>
      </c>
      <c r="O88" s="392" t="s">
        <v>684</v>
      </c>
      <c r="P88" s="392" t="str">
        <f t="shared" si="2"/>
        <v>376XX00000</v>
      </c>
      <c r="Q88" s="392" t="s">
        <v>1271</v>
      </c>
      <c r="R88" s="392" t="s">
        <v>1469</v>
      </c>
      <c r="S88" s="392" t="str">
        <f t="shared" si="3"/>
        <v>251100A</v>
      </c>
      <c r="T88" s="392" t="str">
        <f>IFERROR(VLOOKUP($S88,'Projects FERCs'!$A$9:$C$294,2,FALSE),0)</f>
        <v>Mains - Blanket - Flag</v>
      </c>
      <c r="U88" s="392" t="s">
        <v>1468</v>
      </c>
      <c r="V88" s="394">
        <v>548.46</v>
      </c>
    </row>
    <row r="89" spans="1:22" ht="33.75" x14ac:dyDescent="0.25">
      <c r="A89" s="396">
        <v>202409</v>
      </c>
      <c r="B89" s="392" t="s">
        <v>1268</v>
      </c>
      <c r="C89" s="392" t="s">
        <v>21</v>
      </c>
      <c r="D89" s="392" t="s">
        <v>28</v>
      </c>
      <c r="E89" s="392" t="s">
        <v>28</v>
      </c>
      <c r="F89" s="392" t="s">
        <v>22</v>
      </c>
      <c r="G89" s="392" t="s">
        <v>39</v>
      </c>
      <c r="H89" s="392" t="s">
        <v>1269</v>
      </c>
      <c r="I89" s="392" t="s">
        <v>1270</v>
      </c>
      <c r="J89" s="392" t="s">
        <v>23</v>
      </c>
      <c r="K89" s="392" t="s">
        <v>24</v>
      </c>
      <c r="L89" s="392" t="s">
        <v>25</v>
      </c>
      <c r="M89" s="395">
        <v>45292</v>
      </c>
      <c r="N89" s="395">
        <v>45401</v>
      </c>
      <c r="O89" s="392" t="s">
        <v>684</v>
      </c>
      <c r="P89" s="392" t="str">
        <f t="shared" si="2"/>
        <v>376XX00000</v>
      </c>
      <c r="Q89" s="392" t="s">
        <v>1271</v>
      </c>
      <c r="R89" s="392" t="s">
        <v>1457</v>
      </c>
      <c r="S89" s="392" t="str">
        <f t="shared" si="3"/>
        <v>252100A</v>
      </c>
      <c r="T89" s="392" t="str">
        <f>IFERROR(VLOOKUP($S89,'Projects FERCs'!$A$9:$C$294,2,FALSE),0)</f>
        <v>Mains - Blanket - King</v>
      </c>
      <c r="U89" s="392" t="s">
        <v>1456</v>
      </c>
      <c r="V89" s="394">
        <v>3010.94</v>
      </c>
    </row>
    <row r="90" spans="1:22" ht="22.5" x14ac:dyDescent="0.25">
      <c r="A90" s="396">
        <v>202409</v>
      </c>
      <c r="B90" s="392" t="s">
        <v>1268</v>
      </c>
      <c r="C90" s="392" t="s">
        <v>21</v>
      </c>
      <c r="D90" s="392" t="s">
        <v>28</v>
      </c>
      <c r="E90" s="392" t="s">
        <v>28</v>
      </c>
      <c r="F90" s="392" t="s">
        <v>22</v>
      </c>
      <c r="G90" s="392" t="s">
        <v>39</v>
      </c>
      <c r="H90" s="392" t="s">
        <v>1269</v>
      </c>
      <c r="I90" s="392" t="s">
        <v>1270</v>
      </c>
      <c r="J90" s="392" t="s">
        <v>23</v>
      </c>
      <c r="K90" s="392" t="s">
        <v>24</v>
      </c>
      <c r="L90" s="392" t="s">
        <v>25</v>
      </c>
      <c r="M90" s="395">
        <v>45292</v>
      </c>
      <c r="N90" s="395">
        <v>45401</v>
      </c>
      <c r="O90" s="392" t="s">
        <v>684</v>
      </c>
      <c r="P90" s="392" t="str">
        <f t="shared" si="2"/>
        <v>376XX00000</v>
      </c>
      <c r="Q90" s="392" t="s">
        <v>1271</v>
      </c>
      <c r="R90" s="392" t="s">
        <v>1620</v>
      </c>
      <c r="S90" s="392" t="str">
        <f t="shared" si="3"/>
        <v>252100A</v>
      </c>
      <c r="T90" s="392" t="str">
        <f>IFERROR(VLOOKUP($S90,'Projects FERCs'!$A$9:$C$294,2,FALSE),0)</f>
        <v>Mains - Blanket - King</v>
      </c>
      <c r="U90" s="392" t="s">
        <v>1621</v>
      </c>
      <c r="V90" s="394">
        <v>1376.06</v>
      </c>
    </row>
    <row r="91" spans="1:22" ht="22.5" x14ac:dyDescent="0.25">
      <c r="A91" s="396">
        <v>202409</v>
      </c>
      <c r="B91" s="392" t="s">
        <v>1268</v>
      </c>
      <c r="C91" s="392" t="s">
        <v>21</v>
      </c>
      <c r="D91" s="392" t="s">
        <v>28</v>
      </c>
      <c r="E91" s="392" t="s">
        <v>28</v>
      </c>
      <c r="F91" s="392" t="s">
        <v>22</v>
      </c>
      <c r="G91" s="392" t="s">
        <v>39</v>
      </c>
      <c r="H91" s="392" t="s">
        <v>1269</v>
      </c>
      <c r="I91" s="392" t="s">
        <v>1270</v>
      </c>
      <c r="J91" s="392" t="s">
        <v>23</v>
      </c>
      <c r="K91" s="392" t="s">
        <v>24</v>
      </c>
      <c r="L91" s="392" t="s">
        <v>25</v>
      </c>
      <c r="M91" s="395">
        <v>45292</v>
      </c>
      <c r="N91" s="395">
        <v>45401</v>
      </c>
      <c r="O91" s="392" t="s">
        <v>684</v>
      </c>
      <c r="P91" s="392" t="str">
        <f t="shared" si="2"/>
        <v>376XX00000</v>
      </c>
      <c r="Q91" s="392" t="s">
        <v>1271</v>
      </c>
      <c r="R91" s="392" t="s">
        <v>1483</v>
      </c>
      <c r="S91" s="392" t="str">
        <f t="shared" si="3"/>
        <v>252100A</v>
      </c>
      <c r="T91" s="392" t="str">
        <f>IFERROR(VLOOKUP($S91,'Projects FERCs'!$A$9:$C$294,2,FALSE),0)</f>
        <v>Mains - Blanket - King</v>
      </c>
      <c r="U91" s="392" t="s">
        <v>1482</v>
      </c>
      <c r="V91" s="394">
        <v>13172.72</v>
      </c>
    </row>
    <row r="92" spans="1:22" ht="33.75" x14ac:dyDescent="0.25">
      <c r="A92" s="396">
        <v>202409</v>
      </c>
      <c r="B92" s="392" t="s">
        <v>1268</v>
      </c>
      <c r="C92" s="392" t="s">
        <v>21</v>
      </c>
      <c r="D92" s="392" t="s">
        <v>28</v>
      </c>
      <c r="E92" s="392" t="s">
        <v>28</v>
      </c>
      <c r="F92" s="392" t="s">
        <v>22</v>
      </c>
      <c r="G92" s="392" t="s">
        <v>39</v>
      </c>
      <c r="H92" s="392" t="s">
        <v>1269</v>
      </c>
      <c r="I92" s="392" t="s">
        <v>1270</v>
      </c>
      <c r="J92" s="392" t="s">
        <v>23</v>
      </c>
      <c r="K92" s="392" t="s">
        <v>24</v>
      </c>
      <c r="L92" s="392" t="s">
        <v>25</v>
      </c>
      <c r="M92" s="395">
        <v>45292</v>
      </c>
      <c r="N92" s="395">
        <v>45401</v>
      </c>
      <c r="O92" s="392" t="s">
        <v>684</v>
      </c>
      <c r="P92" s="392" t="str">
        <f t="shared" si="2"/>
        <v>376XX00000</v>
      </c>
      <c r="Q92" s="392" t="s">
        <v>1271</v>
      </c>
      <c r="R92" s="392" t="s">
        <v>1497</v>
      </c>
      <c r="S92" s="392" t="str">
        <f t="shared" si="3"/>
        <v>252406S</v>
      </c>
      <c r="T92" s="392" t="str">
        <f>IFERROR(VLOOKUP($S92,'Projects FERCs'!$A$9:$C$294,2,FALSE),0)</f>
        <v>Mains PVC Replacement KNG</v>
      </c>
      <c r="U92" s="392" t="s">
        <v>1496</v>
      </c>
      <c r="V92" s="394">
        <v>167890</v>
      </c>
    </row>
    <row r="93" spans="1:22" ht="22.5" x14ac:dyDescent="0.25">
      <c r="A93" s="396">
        <v>202409</v>
      </c>
      <c r="B93" s="392" t="s">
        <v>1268</v>
      </c>
      <c r="C93" s="392" t="s">
        <v>21</v>
      </c>
      <c r="D93" s="392" t="s">
        <v>28</v>
      </c>
      <c r="E93" s="392" t="s">
        <v>28</v>
      </c>
      <c r="F93" s="392" t="s">
        <v>22</v>
      </c>
      <c r="G93" s="392" t="s">
        <v>39</v>
      </c>
      <c r="H93" s="392" t="s">
        <v>1269</v>
      </c>
      <c r="I93" s="392" t="s">
        <v>1270</v>
      </c>
      <c r="J93" s="392" t="s">
        <v>23</v>
      </c>
      <c r="K93" s="392" t="s">
        <v>24</v>
      </c>
      <c r="L93" s="392" t="s">
        <v>25</v>
      </c>
      <c r="M93" s="395">
        <v>45292</v>
      </c>
      <c r="N93" s="395">
        <v>45401</v>
      </c>
      <c r="O93" s="392" t="s">
        <v>684</v>
      </c>
      <c r="P93" s="392" t="str">
        <f t="shared" si="2"/>
        <v>376XX00000</v>
      </c>
      <c r="Q93" s="392" t="s">
        <v>1271</v>
      </c>
      <c r="R93" s="392" t="s">
        <v>2145</v>
      </c>
      <c r="S93" s="392" t="str">
        <f t="shared" si="3"/>
        <v>252100A</v>
      </c>
      <c r="T93" s="392" t="str">
        <f>IFERROR(VLOOKUP($S93,'Projects FERCs'!$A$9:$C$294,2,FALSE),0)</f>
        <v>Mains - Blanket - King</v>
      </c>
      <c r="U93" s="392" t="s">
        <v>2126</v>
      </c>
      <c r="V93" s="394">
        <v>4188.24</v>
      </c>
    </row>
    <row r="94" spans="1:22" ht="22.5" x14ac:dyDescent="0.25">
      <c r="A94" s="396">
        <v>202409</v>
      </c>
      <c r="B94" s="392" t="s">
        <v>1268</v>
      </c>
      <c r="C94" s="392" t="s">
        <v>21</v>
      </c>
      <c r="D94" s="392" t="s">
        <v>28</v>
      </c>
      <c r="E94" s="392" t="s">
        <v>28</v>
      </c>
      <c r="F94" s="392" t="s">
        <v>22</v>
      </c>
      <c r="G94" s="392" t="s">
        <v>39</v>
      </c>
      <c r="H94" s="392" t="s">
        <v>1269</v>
      </c>
      <c r="I94" s="392" t="s">
        <v>1270</v>
      </c>
      <c r="J94" s="392" t="s">
        <v>23</v>
      </c>
      <c r="K94" s="392" t="s">
        <v>24</v>
      </c>
      <c r="L94" s="392" t="s">
        <v>25</v>
      </c>
      <c r="M94" s="395">
        <v>45292</v>
      </c>
      <c r="N94" s="395">
        <v>45401</v>
      </c>
      <c r="O94" s="392" t="s">
        <v>684</v>
      </c>
      <c r="P94" s="392" t="str">
        <f t="shared" si="2"/>
        <v>376XX00000</v>
      </c>
      <c r="Q94" s="392" t="s">
        <v>1271</v>
      </c>
      <c r="R94" s="392" t="s">
        <v>1463</v>
      </c>
      <c r="S94" s="392" t="str">
        <f t="shared" si="3"/>
        <v>257400S</v>
      </c>
      <c r="T94" s="392" t="str">
        <f>IFERROR(VLOOKUP($S94,'Projects FERCs'!$A$9:$C$294,2,FALSE),0)</f>
        <v>Mains-System Improv-Show Low</v>
      </c>
      <c r="U94" s="392" t="s">
        <v>1462</v>
      </c>
      <c r="V94" s="394">
        <v>154264.87</v>
      </c>
    </row>
    <row r="95" spans="1:22" ht="22.5" x14ac:dyDescent="0.25">
      <c r="A95" s="396">
        <v>202409</v>
      </c>
      <c r="B95" s="392" t="s">
        <v>1268</v>
      </c>
      <c r="C95" s="392" t="s">
        <v>21</v>
      </c>
      <c r="D95" s="392" t="s">
        <v>28</v>
      </c>
      <c r="E95" s="392" t="s">
        <v>28</v>
      </c>
      <c r="F95" s="392" t="s">
        <v>22</v>
      </c>
      <c r="G95" s="392" t="s">
        <v>39</v>
      </c>
      <c r="H95" s="392" t="s">
        <v>1269</v>
      </c>
      <c r="I95" s="392" t="s">
        <v>1270</v>
      </c>
      <c r="J95" s="392" t="s">
        <v>23</v>
      </c>
      <c r="K95" s="392" t="s">
        <v>24</v>
      </c>
      <c r="L95" s="392" t="s">
        <v>25</v>
      </c>
      <c r="M95" s="395">
        <v>45292</v>
      </c>
      <c r="N95" s="395">
        <v>45401</v>
      </c>
      <c r="O95" s="392" t="s">
        <v>684</v>
      </c>
      <c r="P95" s="392" t="str">
        <f t="shared" si="2"/>
        <v>376XX00000</v>
      </c>
      <c r="Q95" s="392" t="s">
        <v>1271</v>
      </c>
      <c r="R95" s="392" t="s">
        <v>1487</v>
      </c>
      <c r="S95" s="392" t="str">
        <f t="shared" si="3"/>
        <v>257100A</v>
      </c>
      <c r="T95" s="392" t="str">
        <f>IFERROR(VLOOKUP($S95,'Projects FERCs'!$A$9:$C$294,2,FALSE),0)</f>
        <v>Mains - Blanket - SL</v>
      </c>
      <c r="U95" s="392" t="s">
        <v>1486</v>
      </c>
      <c r="V95" s="394">
        <v>6624.67</v>
      </c>
    </row>
    <row r="96" spans="1:22" ht="22.5" x14ac:dyDescent="0.25">
      <c r="A96" s="396">
        <v>202409</v>
      </c>
      <c r="B96" s="392" t="s">
        <v>1268</v>
      </c>
      <c r="C96" s="392" t="s">
        <v>21</v>
      </c>
      <c r="D96" s="392" t="s">
        <v>28</v>
      </c>
      <c r="E96" s="392" t="s">
        <v>28</v>
      </c>
      <c r="F96" s="392" t="s">
        <v>22</v>
      </c>
      <c r="G96" s="392" t="s">
        <v>39</v>
      </c>
      <c r="H96" s="392" t="s">
        <v>1269</v>
      </c>
      <c r="I96" s="392" t="s">
        <v>1270</v>
      </c>
      <c r="J96" s="392" t="s">
        <v>23</v>
      </c>
      <c r="K96" s="392" t="s">
        <v>24</v>
      </c>
      <c r="L96" s="392" t="s">
        <v>25</v>
      </c>
      <c r="M96" s="395">
        <v>45292</v>
      </c>
      <c r="N96" s="395">
        <v>45401</v>
      </c>
      <c r="O96" s="392" t="s">
        <v>684</v>
      </c>
      <c r="P96" s="392" t="str">
        <f t="shared" si="2"/>
        <v>376XX00000</v>
      </c>
      <c r="Q96" s="392" t="s">
        <v>1271</v>
      </c>
      <c r="R96" s="392" t="s">
        <v>1475</v>
      </c>
      <c r="S96" s="392" t="str">
        <f t="shared" si="3"/>
        <v>253100A</v>
      </c>
      <c r="T96" s="392" t="str">
        <f>IFERROR(VLOOKUP($S96,'Projects FERCs'!$A$9:$C$294,2,FALSE),0)</f>
        <v>Mains - Blanket - Pres</v>
      </c>
      <c r="U96" s="392" t="s">
        <v>1474</v>
      </c>
      <c r="V96" s="394">
        <v>125045.69</v>
      </c>
    </row>
    <row r="97" spans="1:22" ht="22.5" x14ac:dyDescent="0.25">
      <c r="A97" s="396">
        <v>202409</v>
      </c>
      <c r="B97" s="392" t="s">
        <v>1268</v>
      </c>
      <c r="C97" s="392" t="s">
        <v>21</v>
      </c>
      <c r="D97" s="392" t="s">
        <v>28</v>
      </c>
      <c r="E97" s="392" t="s">
        <v>28</v>
      </c>
      <c r="F97" s="392" t="s">
        <v>22</v>
      </c>
      <c r="G97" s="392" t="s">
        <v>39</v>
      </c>
      <c r="H97" s="392" t="s">
        <v>1269</v>
      </c>
      <c r="I97" s="392" t="s">
        <v>1270</v>
      </c>
      <c r="J97" s="392" t="s">
        <v>23</v>
      </c>
      <c r="K97" s="392" t="s">
        <v>24</v>
      </c>
      <c r="L97" s="392" t="s">
        <v>25</v>
      </c>
      <c r="M97" s="395">
        <v>45292</v>
      </c>
      <c r="N97" s="395">
        <v>45401</v>
      </c>
      <c r="O97" s="392" t="s">
        <v>684</v>
      </c>
      <c r="P97" s="392" t="str">
        <f t="shared" si="2"/>
        <v>376XX00000</v>
      </c>
      <c r="Q97" s="392" t="s">
        <v>1271</v>
      </c>
      <c r="R97" s="392" t="s">
        <v>1467</v>
      </c>
      <c r="S97" s="392" t="str">
        <f t="shared" si="3"/>
        <v>255100A</v>
      </c>
      <c r="T97" s="392" t="str">
        <f>IFERROR(VLOOKUP($S97,'Projects FERCs'!$A$9:$C$294,2,FALSE),0)</f>
        <v>Mains - Blanket - Verde</v>
      </c>
      <c r="U97" s="392" t="s">
        <v>1466</v>
      </c>
      <c r="V97" s="394">
        <v>7359.56</v>
      </c>
    </row>
    <row r="98" spans="1:22" ht="22.5" x14ac:dyDescent="0.25">
      <c r="A98" s="396">
        <v>202409</v>
      </c>
      <c r="B98" s="392" t="s">
        <v>1268</v>
      </c>
      <c r="C98" s="392" t="s">
        <v>21</v>
      </c>
      <c r="D98" s="392" t="s">
        <v>28</v>
      </c>
      <c r="E98" s="392" t="s">
        <v>28</v>
      </c>
      <c r="F98" s="392" t="s">
        <v>22</v>
      </c>
      <c r="G98" s="392" t="s">
        <v>39</v>
      </c>
      <c r="H98" s="392" t="s">
        <v>1302</v>
      </c>
      <c r="I98" s="392" t="s">
        <v>1303</v>
      </c>
      <c r="J98" s="392" t="s">
        <v>27</v>
      </c>
      <c r="K98" s="392" t="s">
        <v>24</v>
      </c>
      <c r="L98" s="392" t="s">
        <v>25</v>
      </c>
      <c r="M98" s="395">
        <v>45292</v>
      </c>
      <c r="N98" s="395">
        <v>45415</v>
      </c>
      <c r="O98" s="392" t="s">
        <v>684</v>
      </c>
      <c r="P98" s="392" t="str">
        <f t="shared" si="2"/>
        <v>376XX00000</v>
      </c>
      <c r="Q98" s="392" t="s">
        <v>1271</v>
      </c>
      <c r="R98" s="392" t="s">
        <v>1336</v>
      </c>
      <c r="S98" s="392" t="str">
        <f t="shared" si="3"/>
        <v>253100A</v>
      </c>
      <c r="T98" s="392" t="str">
        <f>IFERROR(VLOOKUP($S98,'Projects FERCs'!$A$9:$C$294,2,FALSE),0)</f>
        <v>Mains - Blanket - Pres</v>
      </c>
      <c r="U98" s="392" t="s">
        <v>1337</v>
      </c>
      <c r="V98" s="394">
        <v>666.26</v>
      </c>
    </row>
    <row r="99" spans="1:22" ht="22.5" x14ac:dyDescent="0.25">
      <c r="A99" s="396">
        <v>202409</v>
      </c>
      <c r="B99" s="392" t="s">
        <v>1268</v>
      </c>
      <c r="C99" s="392" t="s">
        <v>21</v>
      </c>
      <c r="D99" s="392" t="s">
        <v>28</v>
      </c>
      <c r="E99" s="392" t="s">
        <v>28</v>
      </c>
      <c r="F99" s="392" t="s">
        <v>22</v>
      </c>
      <c r="G99" s="392" t="s">
        <v>39</v>
      </c>
      <c r="H99" s="392" t="s">
        <v>1302</v>
      </c>
      <c r="I99" s="392" t="s">
        <v>1303</v>
      </c>
      <c r="J99" s="392" t="s">
        <v>23</v>
      </c>
      <c r="K99" s="392" t="s">
        <v>24</v>
      </c>
      <c r="L99" s="392" t="s">
        <v>25</v>
      </c>
      <c r="M99" s="395">
        <v>43466</v>
      </c>
      <c r="N99" s="395">
        <v>43504</v>
      </c>
      <c r="O99" s="392" t="s">
        <v>684</v>
      </c>
      <c r="P99" s="392" t="str">
        <f t="shared" si="2"/>
        <v>376XX00000</v>
      </c>
      <c r="Q99" s="392" t="s">
        <v>1271</v>
      </c>
      <c r="R99" s="392" t="s">
        <v>1326</v>
      </c>
      <c r="S99" s="392" t="str">
        <f t="shared" si="3"/>
        <v>257101R</v>
      </c>
      <c r="T99" s="392" t="str">
        <f>IFERROR(VLOOKUP($S99,'Projects FERCs'!$A$9:$C$294,2,FALSE),0)</f>
        <v>Mains - Blanket Refunds - SL</v>
      </c>
      <c r="U99" s="392" t="s">
        <v>1327</v>
      </c>
      <c r="V99" s="394">
        <v>-5737</v>
      </c>
    </row>
    <row r="100" spans="1:22" ht="22.5" x14ac:dyDescent="0.25">
      <c r="A100" s="396">
        <v>202409</v>
      </c>
      <c r="B100" s="392" t="s">
        <v>1268</v>
      </c>
      <c r="C100" s="392" t="s">
        <v>21</v>
      </c>
      <c r="D100" s="392" t="s">
        <v>28</v>
      </c>
      <c r="E100" s="392" t="s">
        <v>28</v>
      </c>
      <c r="F100" s="392" t="s">
        <v>22</v>
      </c>
      <c r="G100" s="392" t="s">
        <v>39</v>
      </c>
      <c r="H100" s="392" t="s">
        <v>1302</v>
      </c>
      <c r="I100" s="392" t="s">
        <v>1303</v>
      </c>
      <c r="J100" s="392" t="s">
        <v>23</v>
      </c>
      <c r="K100" s="392" t="s">
        <v>24</v>
      </c>
      <c r="L100" s="392" t="s">
        <v>25</v>
      </c>
      <c r="M100" s="395">
        <v>43466</v>
      </c>
      <c r="N100" s="395">
        <v>43504</v>
      </c>
      <c r="O100" s="392" t="s">
        <v>684</v>
      </c>
      <c r="P100" s="392" t="str">
        <f t="shared" si="2"/>
        <v>376XX00000</v>
      </c>
      <c r="Q100" s="392" t="s">
        <v>1271</v>
      </c>
      <c r="R100" s="392" t="s">
        <v>1328</v>
      </c>
      <c r="S100" s="392" t="str">
        <f t="shared" si="3"/>
        <v>253101R</v>
      </c>
      <c r="T100" s="392" t="str">
        <f>IFERROR(VLOOKUP($S100,'Projects FERCs'!$A$9:$C$294,2,FALSE),0)</f>
        <v>Mains - Blkt Refunds - Pres</v>
      </c>
      <c r="U100" s="392" t="s">
        <v>1329</v>
      </c>
      <c r="V100" s="394">
        <v>-7228</v>
      </c>
    </row>
    <row r="101" spans="1:22" ht="22.5" x14ac:dyDescent="0.25">
      <c r="A101" s="396">
        <v>202409</v>
      </c>
      <c r="B101" s="392" t="s">
        <v>1268</v>
      </c>
      <c r="C101" s="392" t="s">
        <v>21</v>
      </c>
      <c r="D101" s="392" t="s">
        <v>28</v>
      </c>
      <c r="E101" s="392" t="s">
        <v>28</v>
      </c>
      <c r="F101" s="392" t="s">
        <v>22</v>
      </c>
      <c r="G101" s="392" t="s">
        <v>39</v>
      </c>
      <c r="H101" s="392" t="s">
        <v>1302</v>
      </c>
      <c r="I101" s="392" t="s">
        <v>1303</v>
      </c>
      <c r="J101" s="392" t="s">
        <v>23</v>
      </c>
      <c r="K101" s="392" t="s">
        <v>24</v>
      </c>
      <c r="L101" s="392" t="s">
        <v>25</v>
      </c>
      <c r="M101" s="395">
        <v>43466</v>
      </c>
      <c r="N101" s="395">
        <v>43504</v>
      </c>
      <c r="O101" s="392" t="s">
        <v>684</v>
      </c>
      <c r="P101" s="392" t="str">
        <f t="shared" si="2"/>
        <v>376XX00000</v>
      </c>
      <c r="Q101" s="392" t="s">
        <v>1271</v>
      </c>
      <c r="R101" s="392" t="s">
        <v>1306</v>
      </c>
      <c r="S101" s="392" t="str">
        <f t="shared" si="3"/>
        <v>256101R</v>
      </c>
      <c r="T101" s="392" t="str">
        <f>IFERROR(VLOOKUP($S101,'Projects FERCs'!$A$9:$C$294,2,FALSE),0)</f>
        <v>Mains - Blanket Refund - Nog</v>
      </c>
      <c r="U101" s="392" t="s">
        <v>1307</v>
      </c>
      <c r="V101" s="394">
        <v>-3558</v>
      </c>
    </row>
    <row r="102" spans="1:22" ht="22.5" x14ac:dyDescent="0.25">
      <c r="A102" s="396">
        <v>202409</v>
      </c>
      <c r="B102" s="392" t="s">
        <v>1268</v>
      </c>
      <c r="C102" s="392" t="s">
        <v>21</v>
      </c>
      <c r="D102" s="392" t="s">
        <v>28</v>
      </c>
      <c r="E102" s="392" t="s">
        <v>28</v>
      </c>
      <c r="F102" s="392" t="s">
        <v>22</v>
      </c>
      <c r="G102" s="392" t="s">
        <v>39</v>
      </c>
      <c r="H102" s="392" t="s">
        <v>1302</v>
      </c>
      <c r="I102" s="392" t="s">
        <v>1303</v>
      </c>
      <c r="J102" s="392" t="s">
        <v>23</v>
      </c>
      <c r="K102" s="392" t="s">
        <v>24</v>
      </c>
      <c r="L102" s="392" t="s">
        <v>25</v>
      </c>
      <c r="M102" s="395">
        <v>45292</v>
      </c>
      <c r="N102" s="395">
        <v>45278</v>
      </c>
      <c r="O102" s="392" t="s">
        <v>684</v>
      </c>
      <c r="P102" s="392" t="str">
        <f t="shared" si="2"/>
        <v>376XX00000</v>
      </c>
      <c r="Q102" s="392" t="s">
        <v>1271</v>
      </c>
      <c r="R102" s="392" t="s">
        <v>1481</v>
      </c>
      <c r="S102" s="392" t="str">
        <f t="shared" si="3"/>
        <v>253100A</v>
      </c>
      <c r="T102" s="392" t="str">
        <f>IFERROR(VLOOKUP($S102,'Projects FERCs'!$A$9:$C$294,2,FALSE),0)</f>
        <v>Mains - Blanket - Pres</v>
      </c>
      <c r="U102" s="392" t="s">
        <v>1480</v>
      </c>
      <c r="V102" s="394">
        <v>2857.94</v>
      </c>
    </row>
    <row r="103" spans="1:22" ht="22.5" x14ac:dyDescent="0.25">
      <c r="A103" s="396">
        <v>202409</v>
      </c>
      <c r="B103" s="392" t="s">
        <v>1268</v>
      </c>
      <c r="C103" s="392" t="s">
        <v>21</v>
      </c>
      <c r="D103" s="392" t="s">
        <v>28</v>
      </c>
      <c r="E103" s="392" t="s">
        <v>28</v>
      </c>
      <c r="F103" s="392" t="s">
        <v>22</v>
      </c>
      <c r="G103" s="392" t="s">
        <v>39</v>
      </c>
      <c r="H103" s="392" t="s">
        <v>1302</v>
      </c>
      <c r="I103" s="392" t="s">
        <v>1303</v>
      </c>
      <c r="J103" s="392" t="s">
        <v>23</v>
      </c>
      <c r="K103" s="392" t="s">
        <v>24</v>
      </c>
      <c r="L103" s="392" t="s">
        <v>25</v>
      </c>
      <c r="M103" s="395">
        <v>45292</v>
      </c>
      <c r="N103" s="395">
        <v>45415</v>
      </c>
      <c r="O103" s="392" t="s">
        <v>684</v>
      </c>
      <c r="P103" s="392" t="str">
        <f t="shared" si="2"/>
        <v>376XX00000</v>
      </c>
      <c r="Q103" s="392" t="s">
        <v>1271</v>
      </c>
      <c r="R103" s="392" t="s">
        <v>1501</v>
      </c>
      <c r="S103" s="392" t="str">
        <f t="shared" si="3"/>
        <v>251100A</v>
      </c>
      <c r="T103" s="392" t="str">
        <f>IFERROR(VLOOKUP($S103,'Projects FERCs'!$A$9:$C$294,2,FALSE),0)</f>
        <v>Mains - Blanket - Flag</v>
      </c>
      <c r="U103" s="392" t="s">
        <v>1500</v>
      </c>
      <c r="V103" s="394">
        <v>8364.7999999999993</v>
      </c>
    </row>
    <row r="104" spans="1:22" ht="22.5" x14ac:dyDescent="0.25">
      <c r="A104" s="396">
        <v>202409</v>
      </c>
      <c r="B104" s="392" t="s">
        <v>1268</v>
      </c>
      <c r="C104" s="392" t="s">
        <v>21</v>
      </c>
      <c r="D104" s="392" t="s">
        <v>28</v>
      </c>
      <c r="E104" s="392" t="s">
        <v>28</v>
      </c>
      <c r="F104" s="392" t="s">
        <v>22</v>
      </c>
      <c r="G104" s="392" t="s">
        <v>39</v>
      </c>
      <c r="H104" s="392" t="s">
        <v>1302</v>
      </c>
      <c r="I104" s="392" t="s">
        <v>1303</v>
      </c>
      <c r="J104" s="392" t="s">
        <v>23</v>
      </c>
      <c r="K104" s="392" t="s">
        <v>24</v>
      </c>
      <c r="L104" s="392" t="s">
        <v>25</v>
      </c>
      <c r="M104" s="395">
        <v>45292</v>
      </c>
      <c r="N104" s="395">
        <v>45415</v>
      </c>
      <c r="O104" s="392" t="s">
        <v>684</v>
      </c>
      <c r="P104" s="392" t="str">
        <f t="shared" si="2"/>
        <v>376XX00000</v>
      </c>
      <c r="Q104" s="392" t="s">
        <v>1271</v>
      </c>
      <c r="R104" s="392" t="s">
        <v>1499</v>
      </c>
      <c r="S104" s="392" t="str">
        <f t="shared" si="3"/>
        <v>251500B</v>
      </c>
      <c r="T104" s="392" t="str">
        <f>IFERROR(VLOOKUP($S104,'Projects FERCs'!$A$9:$C$294,2,FALSE),0)</f>
        <v>PI Mains - Flagstaff</v>
      </c>
      <c r="U104" s="392" t="s">
        <v>1498</v>
      </c>
      <c r="V104" s="394">
        <v>5369.21</v>
      </c>
    </row>
    <row r="105" spans="1:22" ht="22.5" x14ac:dyDescent="0.25">
      <c r="A105" s="396">
        <v>202409</v>
      </c>
      <c r="B105" s="392" t="s">
        <v>1268</v>
      </c>
      <c r="C105" s="392" t="s">
        <v>21</v>
      </c>
      <c r="D105" s="392" t="s">
        <v>28</v>
      </c>
      <c r="E105" s="392" t="s">
        <v>28</v>
      </c>
      <c r="F105" s="392" t="s">
        <v>22</v>
      </c>
      <c r="G105" s="392" t="s">
        <v>39</v>
      </c>
      <c r="H105" s="392" t="s">
        <v>1302</v>
      </c>
      <c r="I105" s="392" t="s">
        <v>1303</v>
      </c>
      <c r="J105" s="392" t="s">
        <v>23</v>
      </c>
      <c r="K105" s="392" t="s">
        <v>24</v>
      </c>
      <c r="L105" s="392" t="s">
        <v>25</v>
      </c>
      <c r="M105" s="395">
        <v>45292</v>
      </c>
      <c r="N105" s="395">
        <v>45415</v>
      </c>
      <c r="O105" s="392" t="s">
        <v>684</v>
      </c>
      <c r="P105" s="392" t="str">
        <f t="shared" si="2"/>
        <v>376XX00000</v>
      </c>
      <c r="Q105" s="392" t="s">
        <v>1271</v>
      </c>
      <c r="R105" s="392" t="s">
        <v>1475</v>
      </c>
      <c r="S105" s="392" t="str">
        <f t="shared" si="3"/>
        <v>253100A</v>
      </c>
      <c r="T105" s="392" t="str">
        <f>IFERROR(VLOOKUP($S105,'Projects FERCs'!$A$9:$C$294,2,FALSE),0)</f>
        <v>Mains - Blanket - Pres</v>
      </c>
      <c r="U105" s="392" t="s">
        <v>1474</v>
      </c>
      <c r="V105" s="394">
        <v>355899.22</v>
      </c>
    </row>
    <row r="106" spans="1:22" ht="22.5" x14ac:dyDescent="0.25">
      <c r="A106" s="396">
        <v>202409</v>
      </c>
      <c r="B106" s="392" t="s">
        <v>1268</v>
      </c>
      <c r="C106" s="392" t="s">
        <v>21</v>
      </c>
      <c r="D106" s="392" t="s">
        <v>28</v>
      </c>
      <c r="E106" s="392" t="s">
        <v>28</v>
      </c>
      <c r="F106" s="392" t="s">
        <v>22</v>
      </c>
      <c r="G106" s="392" t="s">
        <v>39</v>
      </c>
      <c r="H106" s="392" t="s">
        <v>1302</v>
      </c>
      <c r="I106" s="392" t="s">
        <v>1303</v>
      </c>
      <c r="J106" s="392" t="s">
        <v>23</v>
      </c>
      <c r="K106" s="392" t="s">
        <v>24</v>
      </c>
      <c r="L106" s="392" t="s">
        <v>25</v>
      </c>
      <c r="M106" s="395">
        <v>45292</v>
      </c>
      <c r="N106" s="395">
        <v>45415</v>
      </c>
      <c r="O106" s="392" t="s">
        <v>684</v>
      </c>
      <c r="P106" s="392" t="str">
        <f t="shared" si="2"/>
        <v>376XX00000</v>
      </c>
      <c r="Q106" s="392" t="s">
        <v>1271</v>
      </c>
      <c r="R106" s="392" t="s">
        <v>1503</v>
      </c>
      <c r="S106" s="392" t="str">
        <f t="shared" si="3"/>
        <v>256100A</v>
      </c>
      <c r="T106" s="392" t="str">
        <f>IFERROR(VLOOKUP($S106,'Projects FERCs'!$A$9:$C$294,2,FALSE),0)</f>
        <v>Mains - Blanket - Nog</v>
      </c>
      <c r="U106" s="392" t="s">
        <v>1502</v>
      </c>
      <c r="V106" s="394">
        <v>62667.16</v>
      </c>
    </row>
    <row r="107" spans="1:22" ht="22.5" x14ac:dyDescent="0.25">
      <c r="A107" s="396">
        <v>202409</v>
      </c>
      <c r="B107" s="392" t="s">
        <v>1268</v>
      </c>
      <c r="C107" s="392" t="s">
        <v>21</v>
      </c>
      <c r="D107" s="392" t="s">
        <v>28</v>
      </c>
      <c r="E107" s="392" t="s">
        <v>28</v>
      </c>
      <c r="F107" s="392" t="s">
        <v>22</v>
      </c>
      <c r="G107" s="392" t="s">
        <v>39</v>
      </c>
      <c r="H107" s="392" t="s">
        <v>1312</v>
      </c>
      <c r="I107" s="392" t="s">
        <v>1313</v>
      </c>
      <c r="J107" s="392" t="s">
        <v>23</v>
      </c>
      <c r="K107" s="392" t="s">
        <v>24</v>
      </c>
      <c r="L107" s="392" t="s">
        <v>25</v>
      </c>
      <c r="M107" s="395">
        <v>45292</v>
      </c>
      <c r="N107" s="395">
        <v>45474</v>
      </c>
      <c r="O107" s="392" t="s">
        <v>684</v>
      </c>
      <c r="P107" s="392" t="str">
        <f t="shared" si="2"/>
        <v>376XX00000</v>
      </c>
      <c r="Q107" s="392" t="s">
        <v>1271</v>
      </c>
      <c r="R107" s="392" t="s">
        <v>883</v>
      </c>
      <c r="S107" s="392" t="str">
        <f t="shared" si="3"/>
        <v>252387A</v>
      </c>
      <c r="T107" s="392" t="str">
        <f>IFERROR(VLOOKUP($S107,'Projects FERCs'!$A$9:$C$294,2,FALSE),0)</f>
        <v>Other Distr Eq CP-Bl - King</v>
      </c>
      <c r="U107" s="392" t="s">
        <v>884</v>
      </c>
      <c r="V107" s="394">
        <v>1014.32</v>
      </c>
    </row>
    <row r="108" spans="1:22" ht="22.5" x14ac:dyDescent="0.25">
      <c r="A108" s="396">
        <v>202409</v>
      </c>
      <c r="B108" s="392" t="s">
        <v>1268</v>
      </c>
      <c r="C108" s="392" t="s">
        <v>21</v>
      </c>
      <c r="D108" s="392" t="s">
        <v>28</v>
      </c>
      <c r="E108" s="392" t="s">
        <v>28</v>
      </c>
      <c r="F108" s="392" t="s">
        <v>22</v>
      </c>
      <c r="G108" s="392" t="s">
        <v>39</v>
      </c>
      <c r="H108" s="392" t="s">
        <v>1312</v>
      </c>
      <c r="I108" s="392" t="s">
        <v>1313</v>
      </c>
      <c r="J108" s="392" t="s">
        <v>23</v>
      </c>
      <c r="K108" s="392" t="s">
        <v>24</v>
      </c>
      <c r="L108" s="392" t="s">
        <v>25</v>
      </c>
      <c r="M108" s="395">
        <v>45292</v>
      </c>
      <c r="N108" s="395">
        <v>45474</v>
      </c>
      <c r="O108" s="392" t="s">
        <v>684</v>
      </c>
      <c r="P108" s="392" t="str">
        <f t="shared" si="2"/>
        <v>376XX00000</v>
      </c>
      <c r="Q108" s="392" t="s">
        <v>1271</v>
      </c>
      <c r="R108" s="392" t="s">
        <v>985</v>
      </c>
      <c r="S108" s="392" t="str">
        <f t="shared" si="3"/>
        <v>253387A</v>
      </c>
      <c r="T108" s="392" t="str">
        <f>IFERROR(VLOOKUP($S108,'Projects FERCs'!$A$9:$C$294,2,FALSE),0)</f>
        <v>Other Distr Equip CP-Bl-Pres</v>
      </c>
      <c r="U108" s="392" t="s">
        <v>986</v>
      </c>
      <c r="V108" s="394">
        <v>5376.2</v>
      </c>
    </row>
    <row r="109" spans="1:22" ht="22.5" x14ac:dyDescent="0.25">
      <c r="A109" s="396">
        <v>202409</v>
      </c>
      <c r="B109" s="392" t="s">
        <v>1268</v>
      </c>
      <c r="C109" s="392" t="s">
        <v>21</v>
      </c>
      <c r="D109" s="392" t="s">
        <v>28</v>
      </c>
      <c r="E109" s="392" t="s">
        <v>28</v>
      </c>
      <c r="F109" s="392" t="s">
        <v>22</v>
      </c>
      <c r="G109" s="392" t="s">
        <v>39</v>
      </c>
      <c r="H109" s="392" t="s">
        <v>1312</v>
      </c>
      <c r="I109" s="392" t="s">
        <v>1313</v>
      </c>
      <c r="J109" s="392" t="s">
        <v>23</v>
      </c>
      <c r="K109" s="392" t="s">
        <v>24</v>
      </c>
      <c r="L109" s="392" t="s">
        <v>25</v>
      </c>
      <c r="M109" s="395">
        <v>45292</v>
      </c>
      <c r="N109" s="395">
        <v>45474</v>
      </c>
      <c r="O109" s="392" t="s">
        <v>684</v>
      </c>
      <c r="P109" s="392" t="str">
        <f t="shared" si="2"/>
        <v>376XX00000</v>
      </c>
      <c r="Q109" s="392" t="s">
        <v>1271</v>
      </c>
      <c r="R109" s="392" t="s">
        <v>1085</v>
      </c>
      <c r="S109" s="392" t="str">
        <f t="shared" si="3"/>
        <v>255387A</v>
      </c>
      <c r="T109" s="392" t="str">
        <f>IFERROR(VLOOKUP($S109,'Projects FERCs'!$A$9:$C$294,2,FALSE),0)</f>
        <v>Other Distr Eq CP - Bl - Verde</v>
      </c>
      <c r="U109" s="392" t="s">
        <v>1086</v>
      </c>
      <c r="V109" s="394">
        <v>106.42</v>
      </c>
    </row>
    <row r="110" spans="1:22" ht="22.5" x14ac:dyDescent="0.25">
      <c r="A110" s="396">
        <v>202409</v>
      </c>
      <c r="B110" s="392" t="s">
        <v>1268</v>
      </c>
      <c r="C110" s="392" t="s">
        <v>21</v>
      </c>
      <c r="D110" s="392" t="s">
        <v>28</v>
      </c>
      <c r="E110" s="392" t="s">
        <v>28</v>
      </c>
      <c r="F110" s="392" t="s">
        <v>22</v>
      </c>
      <c r="G110" s="392" t="s">
        <v>39</v>
      </c>
      <c r="H110" s="392" t="s">
        <v>1312</v>
      </c>
      <c r="I110" s="392" t="s">
        <v>1313</v>
      </c>
      <c r="J110" s="392" t="s">
        <v>23</v>
      </c>
      <c r="K110" s="392" t="s">
        <v>24</v>
      </c>
      <c r="L110" s="392" t="s">
        <v>25</v>
      </c>
      <c r="M110" s="395">
        <v>45292</v>
      </c>
      <c r="N110" s="395">
        <v>45474</v>
      </c>
      <c r="O110" s="392" t="s">
        <v>684</v>
      </c>
      <c r="P110" s="392" t="str">
        <f t="shared" si="2"/>
        <v>376XX00000</v>
      </c>
      <c r="Q110" s="392" t="s">
        <v>1271</v>
      </c>
      <c r="R110" s="392" t="s">
        <v>1157</v>
      </c>
      <c r="S110" s="392" t="str">
        <f t="shared" si="3"/>
        <v>256387A</v>
      </c>
      <c r="T110" s="392" t="str">
        <f>IFERROR(VLOOKUP($S110,'Projects FERCs'!$A$9:$C$294,2,FALSE),0)</f>
        <v>Other Distr Eq CP - Bl - Nog</v>
      </c>
      <c r="U110" s="392" t="s">
        <v>1158</v>
      </c>
      <c r="V110" s="394">
        <v>13094.33</v>
      </c>
    </row>
    <row r="111" spans="1:22" ht="22.5" x14ac:dyDescent="0.25">
      <c r="A111" s="396">
        <v>202409</v>
      </c>
      <c r="B111" s="392" t="s">
        <v>1268</v>
      </c>
      <c r="C111" s="392" t="s">
        <v>21</v>
      </c>
      <c r="D111" s="392" t="s">
        <v>28</v>
      </c>
      <c r="E111" s="392" t="s">
        <v>28</v>
      </c>
      <c r="F111" s="392" t="s">
        <v>22</v>
      </c>
      <c r="G111" s="392" t="s">
        <v>39</v>
      </c>
      <c r="H111" s="392" t="s">
        <v>1312</v>
      </c>
      <c r="I111" s="392" t="s">
        <v>1313</v>
      </c>
      <c r="J111" s="392" t="s">
        <v>23</v>
      </c>
      <c r="K111" s="392" t="s">
        <v>24</v>
      </c>
      <c r="L111" s="392" t="s">
        <v>25</v>
      </c>
      <c r="M111" s="395">
        <v>45292</v>
      </c>
      <c r="N111" s="395">
        <v>45474</v>
      </c>
      <c r="O111" s="392" t="s">
        <v>684</v>
      </c>
      <c r="P111" s="392" t="str">
        <f t="shared" si="2"/>
        <v>376XX00000</v>
      </c>
      <c r="Q111" s="392" t="s">
        <v>1271</v>
      </c>
      <c r="R111" s="392" t="s">
        <v>1227</v>
      </c>
      <c r="S111" s="392" t="str">
        <f t="shared" si="3"/>
        <v>257387A</v>
      </c>
      <c r="T111" s="392" t="str">
        <f>IFERROR(VLOOKUP($S111,'Projects FERCs'!$A$9:$C$294,2,FALSE),0)</f>
        <v>Other Distr Equip CP-Bl - SL</v>
      </c>
      <c r="U111" s="392" t="s">
        <v>1228</v>
      </c>
      <c r="V111" s="394">
        <v>5214.4399999999996</v>
      </c>
    </row>
    <row r="112" spans="1:22" ht="22.5" x14ac:dyDescent="0.25">
      <c r="A112" s="396">
        <v>202410</v>
      </c>
      <c r="B112" s="392" t="s">
        <v>1268</v>
      </c>
      <c r="C112" s="392" t="s">
        <v>21</v>
      </c>
      <c r="D112" s="392" t="s">
        <v>28</v>
      </c>
      <c r="E112" s="392" t="s">
        <v>28</v>
      </c>
      <c r="F112" s="392" t="s">
        <v>22</v>
      </c>
      <c r="G112" s="392" t="s">
        <v>39</v>
      </c>
      <c r="H112" s="392" t="s">
        <v>1269</v>
      </c>
      <c r="I112" s="392" t="s">
        <v>1270</v>
      </c>
      <c r="J112" s="392" t="s">
        <v>27</v>
      </c>
      <c r="K112" s="392" t="s">
        <v>24</v>
      </c>
      <c r="L112" s="392" t="s">
        <v>25</v>
      </c>
      <c r="M112" s="395">
        <v>44562</v>
      </c>
      <c r="N112" s="395">
        <v>44564</v>
      </c>
      <c r="O112" s="392" t="s">
        <v>684</v>
      </c>
      <c r="P112" s="392" t="str">
        <f t="shared" si="2"/>
        <v>376XX00000</v>
      </c>
      <c r="Q112" s="392" t="s">
        <v>1271</v>
      </c>
      <c r="R112" s="392" t="s">
        <v>2371</v>
      </c>
      <c r="S112" s="392" t="str">
        <f t="shared" si="3"/>
        <v>253100A</v>
      </c>
      <c r="T112" s="392" t="str">
        <f>IFERROR(VLOOKUP($S112,'Projects FERCs'!$A$9:$C$294,2,FALSE),0)</f>
        <v>Mains - Blanket - Pres</v>
      </c>
      <c r="U112" s="392" t="s">
        <v>2370</v>
      </c>
      <c r="V112" s="394">
        <v>0.01</v>
      </c>
    </row>
    <row r="113" spans="1:22" ht="22.5" x14ac:dyDescent="0.25">
      <c r="A113" s="396">
        <v>202410</v>
      </c>
      <c r="B113" s="392" t="s">
        <v>1268</v>
      </c>
      <c r="C113" s="392" t="s">
        <v>21</v>
      </c>
      <c r="D113" s="392" t="s">
        <v>28</v>
      </c>
      <c r="E113" s="392" t="s">
        <v>28</v>
      </c>
      <c r="F113" s="392" t="s">
        <v>22</v>
      </c>
      <c r="G113" s="392" t="s">
        <v>39</v>
      </c>
      <c r="H113" s="392" t="s">
        <v>1269</v>
      </c>
      <c r="I113" s="392" t="s">
        <v>1270</v>
      </c>
      <c r="J113" s="392" t="s">
        <v>27</v>
      </c>
      <c r="K113" s="392" t="s">
        <v>24</v>
      </c>
      <c r="L113" s="392" t="s">
        <v>25</v>
      </c>
      <c r="M113" s="395">
        <v>45292</v>
      </c>
      <c r="N113" s="395">
        <v>45301</v>
      </c>
      <c r="O113" s="392" t="s">
        <v>684</v>
      </c>
      <c r="P113" s="392" t="str">
        <f t="shared" si="2"/>
        <v>376XX00000</v>
      </c>
      <c r="Q113" s="392" t="s">
        <v>1271</v>
      </c>
      <c r="R113" s="392" t="s">
        <v>1294</v>
      </c>
      <c r="S113" s="392" t="str">
        <f t="shared" si="3"/>
        <v>252406S</v>
      </c>
      <c r="T113" s="392" t="str">
        <f>IFERROR(VLOOKUP($S113,'Projects FERCs'!$A$9:$C$294,2,FALSE),0)</f>
        <v>Mains PVC Replacement KNG</v>
      </c>
      <c r="U113" s="392" t="s">
        <v>1295</v>
      </c>
      <c r="V113" s="394">
        <v>41325.279999999999</v>
      </c>
    </row>
    <row r="114" spans="1:22" ht="33.75" x14ac:dyDescent="0.25">
      <c r="A114" s="396">
        <v>202410</v>
      </c>
      <c r="B114" s="392" t="s">
        <v>1268</v>
      </c>
      <c r="C114" s="392" t="s">
        <v>21</v>
      </c>
      <c r="D114" s="392" t="s">
        <v>28</v>
      </c>
      <c r="E114" s="392" t="s">
        <v>28</v>
      </c>
      <c r="F114" s="392" t="s">
        <v>22</v>
      </c>
      <c r="G114" s="392" t="s">
        <v>39</v>
      </c>
      <c r="H114" s="392" t="s">
        <v>1269</v>
      </c>
      <c r="I114" s="392" t="s">
        <v>1270</v>
      </c>
      <c r="J114" s="392" t="s">
        <v>27</v>
      </c>
      <c r="K114" s="392" t="s">
        <v>24</v>
      </c>
      <c r="L114" s="392" t="s">
        <v>25</v>
      </c>
      <c r="M114" s="395">
        <v>45292</v>
      </c>
      <c r="N114" s="395">
        <v>45301</v>
      </c>
      <c r="O114" s="392" t="s">
        <v>684</v>
      </c>
      <c r="P114" s="392" t="str">
        <f t="shared" si="2"/>
        <v>376XX00000</v>
      </c>
      <c r="Q114" s="392" t="s">
        <v>1271</v>
      </c>
      <c r="R114" s="392" t="s">
        <v>1280</v>
      </c>
      <c r="S114" s="392" t="str">
        <f t="shared" si="3"/>
        <v>252406S</v>
      </c>
      <c r="T114" s="392" t="str">
        <f>IFERROR(VLOOKUP($S114,'Projects FERCs'!$A$9:$C$294,2,FALSE),0)</f>
        <v>Mains PVC Replacement KNG</v>
      </c>
      <c r="U114" s="392" t="s">
        <v>1281</v>
      </c>
      <c r="V114" s="394">
        <v>3081.74</v>
      </c>
    </row>
    <row r="115" spans="1:22" ht="22.5" x14ac:dyDescent="0.25">
      <c r="A115" s="396">
        <v>202410</v>
      </c>
      <c r="B115" s="392" t="s">
        <v>1268</v>
      </c>
      <c r="C115" s="392" t="s">
        <v>21</v>
      </c>
      <c r="D115" s="392" t="s">
        <v>28</v>
      </c>
      <c r="E115" s="392" t="s">
        <v>28</v>
      </c>
      <c r="F115" s="392" t="s">
        <v>22</v>
      </c>
      <c r="G115" s="392" t="s">
        <v>39</v>
      </c>
      <c r="H115" s="392" t="s">
        <v>1269</v>
      </c>
      <c r="I115" s="392" t="s">
        <v>1270</v>
      </c>
      <c r="J115" s="392" t="s">
        <v>27</v>
      </c>
      <c r="K115" s="392" t="s">
        <v>24</v>
      </c>
      <c r="L115" s="392" t="s">
        <v>25</v>
      </c>
      <c r="M115" s="395">
        <v>45292</v>
      </c>
      <c r="N115" s="395">
        <v>45401</v>
      </c>
      <c r="O115" s="392" t="s">
        <v>684</v>
      </c>
      <c r="P115" s="392" t="str">
        <f t="shared" si="2"/>
        <v>376XX00000</v>
      </c>
      <c r="Q115" s="392" t="s">
        <v>1271</v>
      </c>
      <c r="R115" s="392" t="s">
        <v>1459</v>
      </c>
      <c r="S115" s="392" t="str">
        <f t="shared" si="3"/>
        <v>251100A</v>
      </c>
      <c r="T115" s="392" t="str">
        <f>IFERROR(VLOOKUP($S115,'Projects FERCs'!$A$9:$C$294,2,FALSE),0)</f>
        <v>Mains - Blanket - Flag</v>
      </c>
      <c r="U115" s="392" t="s">
        <v>1458</v>
      </c>
      <c r="V115" s="394">
        <v>-306.52999999999997</v>
      </c>
    </row>
    <row r="116" spans="1:22" ht="33.75" x14ac:dyDescent="0.25">
      <c r="A116" s="396">
        <v>202410</v>
      </c>
      <c r="B116" s="392" t="s">
        <v>1268</v>
      </c>
      <c r="C116" s="392" t="s">
        <v>21</v>
      </c>
      <c r="D116" s="392" t="s">
        <v>28</v>
      </c>
      <c r="E116" s="392" t="s">
        <v>28</v>
      </c>
      <c r="F116" s="392" t="s">
        <v>22</v>
      </c>
      <c r="G116" s="392" t="s">
        <v>39</v>
      </c>
      <c r="H116" s="392" t="s">
        <v>1269</v>
      </c>
      <c r="I116" s="392" t="s">
        <v>1270</v>
      </c>
      <c r="J116" s="392" t="s">
        <v>27</v>
      </c>
      <c r="K116" s="392" t="s">
        <v>24</v>
      </c>
      <c r="L116" s="392" t="s">
        <v>25</v>
      </c>
      <c r="M116" s="395">
        <v>45292</v>
      </c>
      <c r="N116" s="395">
        <v>45401</v>
      </c>
      <c r="O116" s="392" t="s">
        <v>684</v>
      </c>
      <c r="P116" s="392" t="str">
        <f t="shared" si="2"/>
        <v>376XX00000</v>
      </c>
      <c r="Q116" s="392" t="s">
        <v>1271</v>
      </c>
      <c r="R116" s="392" t="s">
        <v>2142</v>
      </c>
      <c r="S116" s="392" t="str">
        <f t="shared" si="3"/>
        <v>252100A</v>
      </c>
      <c r="T116" s="392" t="str">
        <f>IFERROR(VLOOKUP($S116,'Projects FERCs'!$A$9:$C$294,2,FALSE),0)</f>
        <v>Mains - Blanket - King</v>
      </c>
      <c r="U116" s="392" t="s">
        <v>2161</v>
      </c>
      <c r="V116" s="394">
        <v>1328.58</v>
      </c>
    </row>
    <row r="117" spans="1:22" ht="33.75" x14ac:dyDescent="0.25">
      <c r="A117" s="396">
        <v>202410</v>
      </c>
      <c r="B117" s="392" t="s">
        <v>1268</v>
      </c>
      <c r="C117" s="392" t="s">
        <v>21</v>
      </c>
      <c r="D117" s="392" t="s">
        <v>28</v>
      </c>
      <c r="E117" s="392" t="s">
        <v>28</v>
      </c>
      <c r="F117" s="392" t="s">
        <v>22</v>
      </c>
      <c r="G117" s="392" t="s">
        <v>39</v>
      </c>
      <c r="H117" s="392" t="s">
        <v>1269</v>
      </c>
      <c r="I117" s="392" t="s">
        <v>1270</v>
      </c>
      <c r="J117" s="392" t="s">
        <v>27</v>
      </c>
      <c r="K117" s="392" t="s">
        <v>24</v>
      </c>
      <c r="L117" s="392" t="s">
        <v>25</v>
      </c>
      <c r="M117" s="395">
        <v>45292</v>
      </c>
      <c r="N117" s="395">
        <v>45401</v>
      </c>
      <c r="O117" s="392" t="s">
        <v>684</v>
      </c>
      <c r="P117" s="392" t="str">
        <f t="shared" si="2"/>
        <v>376XX00000</v>
      </c>
      <c r="Q117" s="392" t="s">
        <v>1271</v>
      </c>
      <c r="R117" s="392" t="s">
        <v>1457</v>
      </c>
      <c r="S117" s="392" t="str">
        <f t="shared" si="3"/>
        <v>252100A</v>
      </c>
      <c r="T117" s="392" t="str">
        <f>IFERROR(VLOOKUP($S117,'Projects FERCs'!$A$9:$C$294,2,FALSE),0)</f>
        <v>Mains - Blanket - King</v>
      </c>
      <c r="U117" s="392" t="s">
        <v>1456</v>
      </c>
      <c r="V117" s="394">
        <v>4.67</v>
      </c>
    </row>
    <row r="118" spans="1:22" ht="33.75" x14ac:dyDescent="0.25">
      <c r="A118" s="396">
        <v>202410</v>
      </c>
      <c r="B118" s="392" t="s">
        <v>1268</v>
      </c>
      <c r="C118" s="392" t="s">
        <v>21</v>
      </c>
      <c r="D118" s="392" t="s">
        <v>28</v>
      </c>
      <c r="E118" s="392" t="s">
        <v>28</v>
      </c>
      <c r="F118" s="392" t="s">
        <v>22</v>
      </c>
      <c r="G118" s="392" t="s">
        <v>39</v>
      </c>
      <c r="H118" s="392" t="s">
        <v>1269</v>
      </c>
      <c r="I118" s="392" t="s">
        <v>1270</v>
      </c>
      <c r="J118" s="392" t="s">
        <v>27</v>
      </c>
      <c r="K118" s="392" t="s">
        <v>24</v>
      </c>
      <c r="L118" s="392" t="s">
        <v>25</v>
      </c>
      <c r="M118" s="395">
        <v>45292</v>
      </c>
      <c r="N118" s="395">
        <v>45401</v>
      </c>
      <c r="O118" s="392" t="s">
        <v>684</v>
      </c>
      <c r="P118" s="392" t="str">
        <f t="shared" si="2"/>
        <v>376XX00000</v>
      </c>
      <c r="Q118" s="392" t="s">
        <v>1271</v>
      </c>
      <c r="R118" s="392" t="s">
        <v>1497</v>
      </c>
      <c r="S118" s="392" t="str">
        <f t="shared" si="3"/>
        <v>252406S</v>
      </c>
      <c r="T118" s="392" t="str">
        <f>IFERROR(VLOOKUP($S118,'Projects FERCs'!$A$9:$C$294,2,FALSE),0)</f>
        <v>Mains PVC Replacement KNG</v>
      </c>
      <c r="U118" s="392" t="s">
        <v>1496</v>
      </c>
      <c r="V118" s="394">
        <v>1814.06</v>
      </c>
    </row>
    <row r="119" spans="1:22" ht="22.5" x14ac:dyDescent="0.25">
      <c r="A119" s="396">
        <v>202410</v>
      </c>
      <c r="B119" s="392" t="s">
        <v>1268</v>
      </c>
      <c r="C119" s="392" t="s">
        <v>21</v>
      </c>
      <c r="D119" s="392" t="s">
        <v>28</v>
      </c>
      <c r="E119" s="392" t="s">
        <v>28</v>
      </c>
      <c r="F119" s="392" t="s">
        <v>22</v>
      </c>
      <c r="G119" s="392" t="s">
        <v>39</v>
      </c>
      <c r="H119" s="392" t="s">
        <v>1269</v>
      </c>
      <c r="I119" s="392" t="s">
        <v>1270</v>
      </c>
      <c r="J119" s="392" t="s">
        <v>27</v>
      </c>
      <c r="K119" s="392" t="s">
        <v>24</v>
      </c>
      <c r="L119" s="392" t="s">
        <v>25</v>
      </c>
      <c r="M119" s="395">
        <v>45292</v>
      </c>
      <c r="N119" s="395">
        <v>45401</v>
      </c>
      <c r="O119" s="392" t="s">
        <v>684</v>
      </c>
      <c r="P119" s="392" t="str">
        <f t="shared" si="2"/>
        <v>376XX00000</v>
      </c>
      <c r="Q119" s="392" t="s">
        <v>1271</v>
      </c>
      <c r="R119" s="392" t="s">
        <v>1489</v>
      </c>
      <c r="S119" s="392" t="str">
        <f t="shared" si="3"/>
        <v>257100A</v>
      </c>
      <c r="T119" s="392" t="str">
        <f>IFERROR(VLOOKUP($S119,'Projects FERCs'!$A$9:$C$294,2,FALSE),0)</f>
        <v>Mains - Blanket - SL</v>
      </c>
      <c r="U119" s="392" t="s">
        <v>1488</v>
      </c>
      <c r="V119" s="394">
        <v>-38.630000000000003</v>
      </c>
    </row>
    <row r="120" spans="1:22" ht="22.5" x14ac:dyDescent="0.25">
      <c r="A120" s="396">
        <v>202410</v>
      </c>
      <c r="B120" s="392" t="s">
        <v>1268</v>
      </c>
      <c r="C120" s="392" t="s">
        <v>21</v>
      </c>
      <c r="D120" s="392" t="s">
        <v>28</v>
      </c>
      <c r="E120" s="392" t="s">
        <v>28</v>
      </c>
      <c r="F120" s="392" t="s">
        <v>22</v>
      </c>
      <c r="G120" s="392" t="s">
        <v>39</v>
      </c>
      <c r="H120" s="392" t="s">
        <v>1269</v>
      </c>
      <c r="I120" s="392" t="s">
        <v>1270</v>
      </c>
      <c r="J120" s="392" t="s">
        <v>27</v>
      </c>
      <c r="K120" s="392" t="s">
        <v>24</v>
      </c>
      <c r="L120" s="392" t="s">
        <v>25</v>
      </c>
      <c r="M120" s="395">
        <v>45292</v>
      </c>
      <c r="N120" s="395">
        <v>45401</v>
      </c>
      <c r="O120" s="392" t="s">
        <v>684</v>
      </c>
      <c r="P120" s="392" t="str">
        <f t="shared" si="2"/>
        <v>376XX00000</v>
      </c>
      <c r="Q120" s="392" t="s">
        <v>1271</v>
      </c>
      <c r="R120" s="392" t="s">
        <v>1487</v>
      </c>
      <c r="S120" s="392" t="str">
        <f t="shared" si="3"/>
        <v>257100A</v>
      </c>
      <c r="T120" s="392" t="str">
        <f>IFERROR(VLOOKUP($S120,'Projects FERCs'!$A$9:$C$294,2,FALSE),0)</f>
        <v>Mains - Blanket - SL</v>
      </c>
      <c r="U120" s="392" t="s">
        <v>1486</v>
      </c>
      <c r="V120" s="394">
        <v>66.790000000000006</v>
      </c>
    </row>
    <row r="121" spans="1:22" ht="22.5" x14ac:dyDescent="0.25">
      <c r="A121" s="396">
        <v>202410</v>
      </c>
      <c r="B121" s="392" t="s">
        <v>1268</v>
      </c>
      <c r="C121" s="392" t="s">
        <v>21</v>
      </c>
      <c r="D121" s="392" t="s">
        <v>28</v>
      </c>
      <c r="E121" s="392" t="s">
        <v>28</v>
      </c>
      <c r="F121" s="392" t="s">
        <v>22</v>
      </c>
      <c r="G121" s="392" t="s">
        <v>39</v>
      </c>
      <c r="H121" s="392" t="s">
        <v>1269</v>
      </c>
      <c r="I121" s="392" t="s">
        <v>1270</v>
      </c>
      <c r="J121" s="392" t="s">
        <v>23</v>
      </c>
      <c r="K121" s="392" t="s">
        <v>24</v>
      </c>
      <c r="L121" s="392" t="s">
        <v>25</v>
      </c>
      <c r="M121" s="395">
        <v>43466</v>
      </c>
      <c r="N121" s="395">
        <v>43754</v>
      </c>
      <c r="O121" s="392" t="s">
        <v>684</v>
      </c>
      <c r="P121" s="392" t="str">
        <f t="shared" si="2"/>
        <v>376XX00000</v>
      </c>
      <c r="Q121" s="392" t="s">
        <v>1271</v>
      </c>
      <c r="R121" s="392" t="s">
        <v>754</v>
      </c>
      <c r="S121" s="392" t="str">
        <f t="shared" si="3"/>
        <v>251101R</v>
      </c>
      <c r="T121" s="392" t="str">
        <f>IFERROR(VLOOKUP($S121,'Projects FERCs'!$A$9:$C$294,2,FALSE),0)</f>
        <v>Mains - Blkt Refunds - Flag</v>
      </c>
      <c r="U121" s="392" t="s">
        <v>755</v>
      </c>
      <c r="V121" s="394">
        <v>-2045</v>
      </c>
    </row>
    <row r="122" spans="1:22" ht="22.5" x14ac:dyDescent="0.25">
      <c r="A122" s="396">
        <v>202410</v>
      </c>
      <c r="B122" s="392" t="s">
        <v>1268</v>
      </c>
      <c r="C122" s="392" t="s">
        <v>21</v>
      </c>
      <c r="D122" s="392" t="s">
        <v>28</v>
      </c>
      <c r="E122" s="392" t="s">
        <v>28</v>
      </c>
      <c r="F122" s="392" t="s">
        <v>22</v>
      </c>
      <c r="G122" s="392" t="s">
        <v>39</v>
      </c>
      <c r="H122" s="392" t="s">
        <v>1269</v>
      </c>
      <c r="I122" s="392" t="s">
        <v>1270</v>
      </c>
      <c r="J122" s="392" t="s">
        <v>23</v>
      </c>
      <c r="K122" s="392" t="s">
        <v>24</v>
      </c>
      <c r="L122" s="392" t="s">
        <v>25</v>
      </c>
      <c r="M122" s="395">
        <v>43466</v>
      </c>
      <c r="N122" s="395">
        <v>43754</v>
      </c>
      <c r="O122" s="392" t="s">
        <v>684</v>
      </c>
      <c r="P122" s="392" t="str">
        <f t="shared" si="2"/>
        <v>376XX00000</v>
      </c>
      <c r="Q122" s="392" t="s">
        <v>1271</v>
      </c>
      <c r="R122" s="392" t="s">
        <v>1326</v>
      </c>
      <c r="S122" s="392" t="str">
        <f t="shared" si="3"/>
        <v>257101R</v>
      </c>
      <c r="T122" s="392" t="str">
        <f>IFERROR(VLOOKUP($S122,'Projects FERCs'!$A$9:$C$294,2,FALSE),0)</f>
        <v>Mains - Blanket Refunds - SL</v>
      </c>
      <c r="U122" s="392" t="s">
        <v>1327</v>
      </c>
      <c r="V122" s="394">
        <v>-2669</v>
      </c>
    </row>
    <row r="123" spans="1:22" ht="22.5" x14ac:dyDescent="0.25">
      <c r="A123" s="396">
        <v>202410</v>
      </c>
      <c r="B123" s="392" t="s">
        <v>1268</v>
      </c>
      <c r="C123" s="392" t="s">
        <v>21</v>
      </c>
      <c r="D123" s="392" t="s">
        <v>28</v>
      </c>
      <c r="E123" s="392" t="s">
        <v>28</v>
      </c>
      <c r="F123" s="392" t="s">
        <v>22</v>
      </c>
      <c r="G123" s="392" t="s">
        <v>39</v>
      </c>
      <c r="H123" s="392" t="s">
        <v>1269</v>
      </c>
      <c r="I123" s="392" t="s">
        <v>1270</v>
      </c>
      <c r="J123" s="392" t="s">
        <v>23</v>
      </c>
      <c r="K123" s="392" t="s">
        <v>24</v>
      </c>
      <c r="L123" s="392" t="s">
        <v>25</v>
      </c>
      <c r="M123" s="395">
        <v>43466</v>
      </c>
      <c r="N123" s="395">
        <v>43754</v>
      </c>
      <c r="O123" s="392" t="s">
        <v>684</v>
      </c>
      <c r="P123" s="392" t="str">
        <f t="shared" si="2"/>
        <v>376XX00000</v>
      </c>
      <c r="Q123" s="392" t="s">
        <v>1271</v>
      </c>
      <c r="R123" s="392" t="s">
        <v>1328</v>
      </c>
      <c r="S123" s="392" t="str">
        <f t="shared" si="3"/>
        <v>253101R</v>
      </c>
      <c r="T123" s="392" t="str">
        <f>IFERROR(VLOOKUP($S123,'Projects FERCs'!$A$9:$C$294,2,FALSE),0)</f>
        <v>Mains - Blkt Refunds - Pres</v>
      </c>
      <c r="U123" s="392" t="s">
        <v>1329</v>
      </c>
      <c r="V123" s="394">
        <v>-3829</v>
      </c>
    </row>
    <row r="124" spans="1:22" ht="22.5" x14ac:dyDescent="0.25">
      <c r="A124" s="396">
        <v>202410</v>
      </c>
      <c r="B124" s="392" t="s">
        <v>1268</v>
      </c>
      <c r="C124" s="392" t="s">
        <v>21</v>
      </c>
      <c r="D124" s="392" t="s">
        <v>28</v>
      </c>
      <c r="E124" s="392" t="s">
        <v>28</v>
      </c>
      <c r="F124" s="392" t="s">
        <v>22</v>
      </c>
      <c r="G124" s="392" t="s">
        <v>39</v>
      </c>
      <c r="H124" s="392" t="s">
        <v>1269</v>
      </c>
      <c r="I124" s="392" t="s">
        <v>1270</v>
      </c>
      <c r="J124" s="392" t="s">
        <v>23</v>
      </c>
      <c r="K124" s="392" t="s">
        <v>24</v>
      </c>
      <c r="L124" s="392" t="s">
        <v>25</v>
      </c>
      <c r="M124" s="395">
        <v>45292</v>
      </c>
      <c r="N124" s="395">
        <v>45127</v>
      </c>
      <c r="O124" s="392" t="s">
        <v>684</v>
      </c>
      <c r="P124" s="392" t="str">
        <f t="shared" si="2"/>
        <v>376XX00000</v>
      </c>
      <c r="Q124" s="392" t="s">
        <v>1271</v>
      </c>
      <c r="R124" s="392" t="s">
        <v>2178</v>
      </c>
      <c r="S124" s="392" t="str">
        <f t="shared" si="3"/>
        <v>253100A</v>
      </c>
      <c r="T124" s="392" t="str">
        <f>IFERROR(VLOOKUP($S124,'Projects FERCs'!$A$9:$C$294,2,FALSE),0)</f>
        <v>Mains - Blanket - Pres</v>
      </c>
      <c r="U124" s="392" t="s">
        <v>2180</v>
      </c>
      <c r="V124" s="394">
        <v>2262.89</v>
      </c>
    </row>
    <row r="125" spans="1:22" ht="22.5" x14ac:dyDescent="0.25">
      <c r="A125" s="396">
        <v>202410</v>
      </c>
      <c r="B125" s="392" t="s">
        <v>1268</v>
      </c>
      <c r="C125" s="392" t="s">
        <v>21</v>
      </c>
      <c r="D125" s="392" t="s">
        <v>28</v>
      </c>
      <c r="E125" s="392" t="s">
        <v>28</v>
      </c>
      <c r="F125" s="392" t="s">
        <v>22</v>
      </c>
      <c r="G125" s="392" t="s">
        <v>39</v>
      </c>
      <c r="H125" s="392" t="s">
        <v>1269</v>
      </c>
      <c r="I125" s="392" t="s">
        <v>1270</v>
      </c>
      <c r="J125" s="392" t="s">
        <v>23</v>
      </c>
      <c r="K125" s="392" t="s">
        <v>24</v>
      </c>
      <c r="L125" s="392" t="s">
        <v>25</v>
      </c>
      <c r="M125" s="395">
        <v>45292</v>
      </c>
      <c r="N125" s="395">
        <v>45401</v>
      </c>
      <c r="O125" s="392" t="s">
        <v>684</v>
      </c>
      <c r="P125" s="392" t="str">
        <f t="shared" si="2"/>
        <v>376XX00000</v>
      </c>
      <c r="Q125" s="392" t="s">
        <v>1271</v>
      </c>
      <c r="R125" s="392" t="s">
        <v>2149</v>
      </c>
      <c r="S125" s="392" t="str">
        <f t="shared" si="3"/>
        <v>251400S</v>
      </c>
      <c r="T125" s="392" t="str">
        <f>IFERROR(VLOOKUP($S125,'Projects FERCs'!$A$9:$C$294,2,FALSE),0)</f>
        <v>Mains-System Improv-Flag</v>
      </c>
      <c r="U125" s="392" t="s">
        <v>2130</v>
      </c>
      <c r="V125" s="394">
        <v>14203.9</v>
      </c>
    </row>
    <row r="126" spans="1:22" ht="22.5" x14ac:dyDescent="0.25">
      <c r="A126" s="396">
        <v>202410</v>
      </c>
      <c r="B126" s="392" t="s">
        <v>1268</v>
      </c>
      <c r="C126" s="392" t="s">
        <v>21</v>
      </c>
      <c r="D126" s="392" t="s">
        <v>28</v>
      </c>
      <c r="E126" s="392" t="s">
        <v>28</v>
      </c>
      <c r="F126" s="392" t="s">
        <v>22</v>
      </c>
      <c r="G126" s="392" t="s">
        <v>39</v>
      </c>
      <c r="H126" s="392" t="s">
        <v>1269</v>
      </c>
      <c r="I126" s="392" t="s">
        <v>1270</v>
      </c>
      <c r="J126" s="392" t="s">
        <v>23</v>
      </c>
      <c r="K126" s="392" t="s">
        <v>24</v>
      </c>
      <c r="L126" s="392" t="s">
        <v>25</v>
      </c>
      <c r="M126" s="395">
        <v>45292</v>
      </c>
      <c r="N126" s="395">
        <v>45401</v>
      </c>
      <c r="O126" s="392" t="s">
        <v>684</v>
      </c>
      <c r="P126" s="392" t="str">
        <f t="shared" si="2"/>
        <v>376XX00000</v>
      </c>
      <c r="Q126" s="392" t="s">
        <v>1271</v>
      </c>
      <c r="R126" s="392" t="s">
        <v>2153</v>
      </c>
      <c r="S126" s="392" t="str">
        <f t="shared" si="3"/>
        <v>252403S</v>
      </c>
      <c r="T126" s="392" t="str">
        <f>IFERROR(VLOOKUP($S126,'Projects FERCs'!$A$9:$C$294,2,FALSE),0)</f>
        <v>Main/Services PVC Replace LHC</v>
      </c>
      <c r="U126" s="392" t="s">
        <v>2134</v>
      </c>
      <c r="V126" s="394">
        <v>6213.38</v>
      </c>
    </row>
    <row r="127" spans="1:22" ht="22.5" x14ac:dyDescent="0.25">
      <c r="A127" s="396">
        <v>202410</v>
      </c>
      <c r="B127" s="392" t="s">
        <v>1268</v>
      </c>
      <c r="C127" s="392" t="s">
        <v>21</v>
      </c>
      <c r="D127" s="392" t="s">
        <v>28</v>
      </c>
      <c r="E127" s="392" t="s">
        <v>28</v>
      </c>
      <c r="F127" s="392" t="s">
        <v>22</v>
      </c>
      <c r="G127" s="392" t="s">
        <v>39</v>
      </c>
      <c r="H127" s="392" t="s">
        <v>1269</v>
      </c>
      <c r="I127" s="392" t="s">
        <v>1270</v>
      </c>
      <c r="J127" s="392" t="s">
        <v>23</v>
      </c>
      <c r="K127" s="392" t="s">
        <v>24</v>
      </c>
      <c r="L127" s="392" t="s">
        <v>25</v>
      </c>
      <c r="M127" s="395">
        <v>45292</v>
      </c>
      <c r="N127" s="395">
        <v>45401</v>
      </c>
      <c r="O127" s="392" t="s">
        <v>684</v>
      </c>
      <c r="P127" s="392" t="str">
        <f t="shared" si="2"/>
        <v>376XX00000</v>
      </c>
      <c r="Q127" s="392" t="s">
        <v>1271</v>
      </c>
      <c r="R127" s="392" t="s">
        <v>1465</v>
      </c>
      <c r="S127" s="392" t="str">
        <f t="shared" si="3"/>
        <v>252100A</v>
      </c>
      <c r="T127" s="392" t="str">
        <f>IFERROR(VLOOKUP($S127,'Projects FERCs'!$A$9:$C$294,2,FALSE),0)</f>
        <v>Mains - Blanket - King</v>
      </c>
      <c r="U127" s="392" t="s">
        <v>1464</v>
      </c>
      <c r="V127" s="394">
        <v>883.77</v>
      </c>
    </row>
    <row r="128" spans="1:22" ht="22.5" x14ac:dyDescent="0.25">
      <c r="A128" s="396">
        <v>202410</v>
      </c>
      <c r="B128" s="392" t="s">
        <v>1268</v>
      </c>
      <c r="C128" s="392" t="s">
        <v>21</v>
      </c>
      <c r="D128" s="392" t="s">
        <v>28</v>
      </c>
      <c r="E128" s="392" t="s">
        <v>28</v>
      </c>
      <c r="F128" s="392" t="s">
        <v>22</v>
      </c>
      <c r="G128" s="392" t="s">
        <v>39</v>
      </c>
      <c r="H128" s="392" t="s">
        <v>1269</v>
      </c>
      <c r="I128" s="392" t="s">
        <v>1270</v>
      </c>
      <c r="J128" s="392" t="s">
        <v>23</v>
      </c>
      <c r="K128" s="392" t="s">
        <v>24</v>
      </c>
      <c r="L128" s="392" t="s">
        <v>25</v>
      </c>
      <c r="M128" s="395">
        <v>45292</v>
      </c>
      <c r="N128" s="395">
        <v>45401</v>
      </c>
      <c r="O128" s="392" t="s">
        <v>684</v>
      </c>
      <c r="P128" s="392" t="str">
        <f t="shared" si="2"/>
        <v>376XX00000</v>
      </c>
      <c r="Q128" s="392" t="s">
        <v>1271</v>
      </c>
      <c r="R128" s="392" t="s">
        <v>2147</v>
      </c>
      <c r="S128" s="392" t="str">
        <f t="shared" si="3"/>
        <v>257100A</v>
      </c>
      <c r="T128" s="392" t="str">
        <f>IFERROR(VLOOKUP($S128,'Projects FERCs'!$A$9:$C$294,2,FALSE),0)</f>
        <v>Mains - Blanket - SL</v>
      </c>
      <c r="U128" s="392" t="s">
        <v>2128</v>
      </c>
      <c r="V128" s="394">
        <v>17195.78</v>
      </c>
    </row>
    <row r="129" spans="1:22" ht="22.5" x14ac:dyDescent="0.25">
      <c r="A129" s="396">
        <v>202410</v>
      </c>
      <c r="B129" s="392" t="s">
        <v>1268</v>
      </c>
      <c r="C129" s="392" t="s">
        <v>21</v>
      </c>
      <c r="D129" s="392" t="s">
        <v>28</v>
      </c>
      <c r="E129" s="392" t="s">
        <v>28</v>
      </c>
      <c r="F129" s="392" t="s">
        <v>22</v>
      </c>
      <c r="G129" s="392" t="s">
        <v>39</v>
      </c>
      <c r="H129" s="392" t="s">
        <v>1269</v>
      </c>
      <c r="I129" s="392" t="s">
        <v>1270</v>
      </c>
      <c r="J129" s="392" t="s">
        <v>23</v>
      </c>
      <c r="K129" s="392" t="s">
        <v>24</v>
      </c>
      <c r="L129" s="392" t="s">
        <v>25</v>
      </c>
      <c r="M129" s="395">
        <v>45292</v>
      </c>
      <c r="N129" s="395">
        <v>45401</v>
      </c>
      <c r="O129" s="392" t="s">
        <v>684</v>
      </c>
      <c r="P129" s="392" t="str">
        <f t="shared" si="2"/>
        <v>376XX00000</v>
      </c>
      <c r="Q129" s="392" t="s">
        <v>1271</v>
      </c>
      <c r="R129" s="392" t="s">
        <v>2146</v>
      </c>
      <c r="S129" s="392" t="str">
        <f t="shared" si="3"/>
        <v>257100A</v>
      </c>
      <c r="T129" s="392" t="str">
        <f>IFERROR(VLOOKUP($S129,'Projects FERCs'!$A$9:$C$294,2,FALSE),0)</f>
        <v>Mains - Blanket - SL</v>
      </c>
      <c r="U129" s="392" t="s">
        <v>2127</v>
      </c>
      <c r="V129" s="394">
        <v>2392.9299999999998</v>
      </c>
    </row>
    <row r="130" spans="1:22" ht="22.5" x14ac:dyDescent="0.25">
      <c r="A130" s="396">
        <v>202410</v>
      </c>
      <c r="B130" s="392" t="s">
        <v>1268</v>
      </c>
      <c r="C130" s="392" t="s">
        <v>21</v>
      </c>
      <c r="D130" s="392" t="s">
        <v>28</v>
      </c>
      <c r="E130" s="392" t="s">
        <v>28</v>
      </c>
      <c r="F130" s="392" t="s">
        <v>22</v>
      </c>
      <c r="G130" s="392" t="s">
        <v>39</v>
      </c>
      <c r="H130" s="392" t="s">
        <v>1302</v>
      </c>
      <c r="I130" s="392" t="s">
        <v>1303</v>
      </c>
      <c r="J130" s="392" t="s">
        <v>27</v>
      </c>
      <c r="K130" s="392" t="s">
        <v>24</v>
      </c>
      <c r="L130" s="392" t="s">
        <v>25</v>
      </c>
      <c r="M130" s="395">
        <v>45292</v>
      </c>
      <c r="N130" s="395">
        <v>45321</v>
      </c>
      <c r="O130" s="392" t="s">
        <v>684</v>
      </c>
      <c r="P130" s="392" t="str">
        <f t="shared" si="2"/>
        <v>376XX00000</v>
      </c>
      <c r="Q130" s="392" t="s">
        <v>1271</v>
      </c>
      <c r="R130" s="392" t="s">
        <v>1479</v>
      </c>
      <c r="S130" s="392" t="str">
        <f t="shared" si="3"/>
        <v>253100A</v>
      </c>
      <c r="T130" s="392" t="str">
        <f>IFERROR(VLOOKUP($S130,'Projects FERCs'!$A$9:$C$294,2,FALSE),0)</f>
        <v>Mains - Blanket - Pres</v>
      </c>
      <c r="U130" s="392" t="s">
        <v>1478</v>
      </c>
      <c r="V130" s="394">
        <v>12787.24</v>
      </c>
    </row>
    <row r="131" spans="1:22" ht="33.75" x14ac:dyDescent="0.25">
      <c r="A131" s="396">
        <v>202410</v>
      </c>
      <c r="B131" s="392" t="s">
        <v>1268</v>
      </c>
      <c r="C131" s="392" t="s">
        <v>21</v>
      </c>
      <c r="D131" s="392" t="s">
        <v>28</v>
      </c>
      <c r="E131" s="392" t="s">
        <v>28</v>
      </c>
      <c r="F131" s="392" t="s">
        <v>22</v>
      </c>
      <c r="G131" s="392" t="s">
        <v>39</v>
      </c>
      <c r="H131" s="392" t="s">
        <v>1302</v>
      </c>
      <c r="I131" s="392" t="s">
        <v>1303</v>
      </c>
      <c r="J131" s="392" t="s">
        <v>27</v>
      </c>
      <c r="K131" s="392" t="s">
        <v>24</v>
      </c>
      <c r="L131" s="392" t="s">
        <v>25</v>
      </c>
      <c r="M131" s="395">
        <v>45292</v>
      </c>
      <c r="N131" s="395">
        <v>45415</v>
      </c>
      <c r="O131" s="392" t="s">
        <v>684</v>
      </c>
      <c r="P131" s="392" t="str">
        <f t="shared" si="2"/>
        <v>376XX00000</v>
      </c>
      <c r="Q131" s="392" t="s">
        <v>1271</v>
      </c>
      <c r="R131" s="392" t="s">
        <v>1332</v>
      </c>
      <c r="S131" s="392" t="str">
        <f t="shared" si="3"/>
        <v>251100A</v>
      </c>
      <c r="T131" s="392" t="str">
        <f>IFERROR(VLOOKUP($S131,'Projects FERCs'!$A$9:$C$294,2,FALSE),0)</f>
        <v>Mains - Blanket - Flag</v>
      </c>
      <c r="U131" s="392" t="s">
        <v>1333</v>
      </c>
      <c r="V131" s="394">
        <v>0</v>
      </c>
    </row>
    <row r="132" spans="1:22" ht="22.5" x14ac:dyDescent="0.25">
      <c r="A132" s="396">
        <v>202410</v>
      </c>
      <c r="B132" s="392" t="s">
        <v>1268</v>
      </c>
      <c r="C132" s="392" t="s">
        <v>21</v>
      </c>
      <c r="D132" s="392" t="s">
        <v>28</v>
      </c>
      <c r="E132" s="392" t="s">
        <v>28</v>
      </c>
      <c r="F132" s="392" t="s">
        <v>22</v>
      </c>
      <c r="G132" s="392" t="s">
        <v>39</v>
      </c>
      <c r="H132" s="392" t="s">
        <v>1302</v>
      </c>
      <c r="I132" s="392" t="s">
        <v>1303</v>
      </c>
      <c r="J132" s="392" t="s">
        <v>27</v>
      </c>
      <c r="K132" s="392" t="s">
        <v>24</v>
      </c>
      <c r="L132" s="392" t="s">
        <v>25</v>
      </c>
      <c r="M132" s="395">
        <v>45292</v>
      </c>
      <c r="N132" s="395">
        <v>45415</v>
      </c>
      <c r="O132" s="392" t="s">
        <v>684</v>
      </c>
      <c r="P132" s="392" t="str">
        <f t="shared" si="2"/>
        <v>376XX00000</v>
      </c>
      <c r="Q132" s="392" t="s">
        <v>1271</v>
      </c>
      <c r="R132" s="392" t="s">
        <v>1501</v>
      </c>
      <c r="S132" s="392" t="str">
        <f t="shared" si="3"/>
        <v>251100A</v>
      </c>
      <c r="T132" s="392" t="str">
        <f>IFERROR(VLOOKUP($S132,'Projects FERCs'!$A$9:$C$294,2,FALSE),0)</f>
        <v>Mains - Blanket - Flag</v>
      </c>
      <c r="U132" s="392" t="s">
        <v>1500</v>
      </c>
      <c r="V132" s="394">
        <v>531.53</v>
      </c>
    </row>
    <row r="133" spans="1:22" ht="22.5" x14ac:dyDescent="0.25">
      <c r="A133" s="396">
        <v>202410</v>
      </c>
      <c r="B133" s="392" t="s">
        <v>1268</v>
      </c>
      <c r="C133" s="392" t="s">
        <v>21</v>
      </c>
      <c r="D133" s="392" t="s">
        <v>28</v>
      </c>
      <c r="E133" s="392" t="s">
        <v>28</v>
      </c>
      <c r="F133" s="392" t="s">
        <v>22</v>
      </c>
      <c r="G133" s="392" t="s">
        <v>39</v>
      </c>
      <c r="H133" s="392" t="s">
        <v>1302</v>
      </c>
      <c r="I133" s="392" t="s">
        <v>1303</v>
      </c>
      <c r="J133" s="392" t="s">
        <v>27</v>
      </c>
      <c r="K133" s="392" t="s">
        <v>24</v>
      </c>
      <c r="L133" s="392" t="s">
        <v>25</v>
      </c>
      <c r="M133" s="395">
        <v>45292</v>
      </c>
      <c r="N133" s="395">
        <v>45415</v>
      </c>
      <c r="O133" s="392" t="s">
        <v>684</v>
      </c>
      <c r="P133" s="392" t="str">
        <f t="shared" si="2"/>
        <v>376XX00000</v>
      </c>
      <c r="Q133" s="392" t="s">
        <v>1271</v>
      </c>
      <c r="R133" s="392" t="s">
        <v>1499</v>
      </c>
      <c r="S133" s="392" t="str">
        <f t="shared" si="3"/>
        <v>251500B</v>
      </c>
      <c r="T133" s="392" t="str">
        <f>IFERROR(VLOOKUP($S133,'Projects FERCs'!$A$9:$C$294,2,FALSE),0)</f>
        <v>PI Mains - Flagstaff</v>
      </c>
      <c r="U133" s="392" t="s">
        <v>1498</v>
      </c>
      <c r="V133" s="394">
        <v>306.83</v>
      </c>
    </row>
    <row r="134" spans="1:22" ht="22.5" x14ac:dyDescent="0.25">
      <c r="A134" s="396">
        <v>202410</v>
      </c>
      <c r="B134" s="392" t="s">
        <v>1268</v>
      </c>
      <c r="C134" s="392" t="s">
        <v>21</v>
      </c>
      <c r="D134" s="392" t="s">
        <v>28</v>
      </c>
      <c r="E134" s="392" t="s">
        <v>28</v>
      </c>
      <c r="F134" s="392" t="s">
        <v>22</v>
      </c>
      <c r="G134" s="392" t="s">
        <v>39</v>
      </c>
      <c r="H134" s="392" t="s">
        <v>1302</v>
      </c>
      <c r="I134" s="392" t="s">
        <v>1303</v>
      </c>
      <c r="J134" s="392" t="s">
        <v>27</v>
      </c>
      <c r="K134" s="392" t="s">
        <v>24</v>
      </c>
      <c r="L134" s="392" t="s">
        <v>25</v>
      </c>
      <c r="M134" s="395">
        <v>45292</v>
      </c>
      <c r="N134" s="395">
        <v>45415</v>
      </c>
      <c r="O134" s="392" t="s">
        <v>684</v>
      </c>
      <c r="P134" s="392" t="str">
        <f t="shared" si="2"/>
        <v>376XX00000</v>
      </c>
      <c r="Q134" s="392" t="s">
        <v>1271</v>
      </c>
      <c r="R134" s="392" t="s">
        <v>1336</v>
      </c>
      <c r="S134" s="392" t="str">
        <f t="shared" si="3"/>
        <v>253100A</v>
      </c>
      <c r="T134" s="392" t="str">
        <f>IFERROR(VLOOKUP($S134,'Projects FERCs'!$A$9:$C$294,2,FALSE),0)</f>
        <v>Mains - Blanket - Pres</v>
      </c>
      <c r="U134" s="392" t="s">
        <v>1337</v>
      </c>
      <c r="V134" s="394">
        <v>0.65</v>
      </c>
    </row>
    <row r="135" spans="1:22" ht="22.5" x14ac:dyDescent="0.25">
      <c r="A135" s="396">
        <v>202410</v>
      </c>
      <c r="B135" s="392" t="s">
        <v>1268</v>
      </c>
      <c r="C135" s="392" t="s">
        <v>21</v>
      </c>
      <c r="D135" s="392" t="s">
        <v>28</v>
      </c>
      <c r="E135" s="392" t="s">
        <v>28</v>
      </c>
      <c r="F135" s="392" t="s">
        <v>22</v>
      </c>
      <c r="G135" s="392" t="s">
        <v>39</v>
      </c>
      <c r="H135" s="392" t="s">
        <v>1302</v>
      </c>
      <c r="I135" s="392" t="s">
        <v>1303</v>
      </c>
      <c r="J135" s="392" t="s">
        <v>23</v>
      </c>
      <c r="K135" s="392" t="s">
        <v>24</v>
      </c>
      <c r="L135" s="392" t="s">
        <v>25</v>
      </c>
      <c r="M135" s="395">
        <v>45292</v>
      </c>
      <c r="N135" s="395">
        <v>45415</v>
      </c>
      <c r="O135" s="392" t="s">
        <v>684</v>
      </c>
      <c r="P135" s="392" t="str">
        <f t="shared" si="2"/>
        <v>376XX00000</v>
      </c>
      <c r="Q135" s="392" t="s">
        <v>1271</v>
      </c>
      <c r="R135" s="392" t="s">
        <v>2369</v>
      </c>
      <c r="S135" s="392" t="str">
        <f t="shared" si="3"/>
        <v>251500B</v>
      </c>
      <c r="T135" s="392" t="str">
        <f>IFERROR(VLOOKUP($S135,'Projects FERCs'!$A$9:$C$294,2,FALSE),0)</f>
        <v>PI Mains - Flagstaff</v>
      </c>
      <c r="U135" s="392" t="s">
        <v>2368</v>
      </c>
      <c r="V135" s="394">
        <v>29730.45</v>
      </c>
    </row>
    <row r="136" spans="1:22" ht="22.5" x14ac:dyDescent="0.25">
      <c r="A136" s="396">
        <v>202410</v>
      </c>
      <c r="B136" s="392" t="s">
        <v>1268</v>
      </c>
      <c r="C136" s="392" t="s">
        <v>21</v>
      </c>
      <c r="D136" s="392" t="s">
        <v>28</v>
      </c>
      <c r="E136" s="392" t="s">
        <v>28</v>
      </c>
      <c r="F136" s="392" t="s">
        <v>22</v>
      </c>
      <c r="G136" s="392" t="s">
        <v>39</v>
      </c>
      <c r="H136" s="392" t="s">
        <v>1302</v>
      </c>
      <c r="I136" s="392" t="s">
        <v>1303</v>
      </c>
      <c r="J136" s="392" t="s">
        <v>23</v>
      </c>
      <c r="K136" s="392" t="s">
        <v>24</v>
      </c>
      <c r="L136" s="392" t="s">
        <v>25</v>
      </c>
      <c r="M136" s="395">
        <v>45292</v>
      </c>
      <c r="N136" s="395">
        <v>45415</v>
      </c>
      <c r="O136" s="392" t="s">
        <v>684</v>
      </c>
      <c r="P136" s="392" t="str">
        <f t="shared" si="2"/>
        <v>376XX00000</v>
      </c>
      <c r="Q136" s="392" t="s">
        <v>1271</v>
      </c>
      <c r="R136" s="392" t="s">
        <v>1471</v>
      </c>
      <c r="S136" s="392" t="str">
        <f t="shared" si="3"/>
        <v>251100A</v>
      </c>
      <c r="T136" s="392" t="str">
        <f>IFERROR(VLOOKUP($S136,'Projects FERCs'!$A$9:$C$294,2,FALSE),0)</f>
        <v>Mains - Blanket - Flag</v>
      </c>
      <c r="U136" s="392" t="s">
        <v>1470</v>
      </c>
      <c r="V136" s="394">
        <v>55940.85</v>
      </c>
    </row>
    <row r="137" spans="1:22" ht="22.5" x14ac:dyDescent="0.25">
      <c r="A137" s="396">
        <v>202410</v>
      </c>
      <c r="B137" s="392" t="s">
        <v>1268</v>
      </c>
      <c r="C137" s="392" t="s">
        <v>21</v>
      </c>
      <c r="D137" s="392" t="s">
        <v>28</v>
      </c>
      <c r="E137" s="392" t="s">
        <v>28</v>
      </c>
      <c r="F137" s="392" t="s">
        <v>22</v>
      </c>
      <c r="G137" s="392" t="s">
        <v>39</v>
      </c>
      <c r="H137" s="392" t="s">
        <v>1302</v>
      </c>
      <c r="I137" s="392" t="s">
        <v>1303</v>
      </c>
      <c r="J137" s="392" t="s">
        <v>23</v>
      </c>
      <c r="K137" s="392" t="s">
        <v>24</v>
      </c>
      <c r="L137" s="392" t="s">
        <v>25</v>
      </c>
      <c r="M137" s="395">
        <v>45292</v>
      </c>
      <c r="N137" s="395">
        <v>45415</v>
      </c>
      <c r="O137" s="392" t="s">
        <v>684</v>
      </c>
      <c r="P137" s="392" t="str">
        <f t="shared" ref="P137:P200" si="4">CONCATENATE((MID($O137,2,3)),$D137,$G137)</f>
        <v>376XX00000</v>
      </c>
      <c r="Q137" s="392" t="s">
        <v>1271</v>
      </c>
      <c r="R137" s="392" t="s">
        <v>1555</v>
      </c>
      <c r="S137" s="392" t="str">
        <f t="shared" ref="S137:S200" si="5">RIGHT($R137,7)</f>
        <v>251100A</v>
      </c>
      <c r="T137" s="392" t="str">
        <f>IFERROR(VLOOKUP($S137,'Projects FERCs'!$A$9:$C$294,2,FALSE),0)</f>
        <v>Mains - Blanket - Flag</v>
      </c>
      <c r="U137" s="392" t="s">
        <v>1556</v>
      </c>
      <c r="V137" s="394">
        <v>6581.46</v>
      </c>
    </row>
    <row r="138" spans="1:22" ht="22.5" x14ac:dyDescent="0.25">
      <c r="A138" s="396">
        <v>202410</v>
      </c>
      <c r="B138" s="392" t="s">
        <v>1268</v>
      </c>
      <c r="C138" s="392" t="s">
        <v>21</v>
      </c>
      <c r="D138" s="392" t="s">
        <v>28</v>
      </c>
      <c r="E138" s="392" t="s">
        <v>28</v>
      </c>
      <c r="F138" s="392" t="s">
        <v>22</v>
      </c>
      <c r="G138" s="392" t="s">
        <v>39</v>
      </c>
      <c r="H138" s="392" t="s">
        <v>1302</v>
      </c>
      <c r="I138" s="392" t="s">
        <v>1303</v>
      </c>
      <c r="J138" s="392" t="s">
        <v>23</v>
      </c>
      <c r="K138" s="392" t="s">
        <v>24</v>
      </c>
      <c r="L138" s="392" t="s">
        <v>25</v>
      </c>
      <c r="M138" s="395">
        <v>45292</v>
      </c>
      <c r="N138" s="395">
        <v>45415</v>
      </c>
      <c r="O138" s="392" t="s">
        <v>684</v>
      </c>
      <c r="P138" s="392" t="str">
        <f t="shared" si="4"/>
        <v>376XX00000</v>
      </c>
      <c r="Q138" s="392" t="s">
        <v>1271</v>
      </c>
      <c r="R138" s="392" t="s">
        <v>2151</v>
      </c>
      <c r="S138" s="392" t="str">
        <f t="shared" si="5"/>
        <v>257100A</v>
      </c>
      <c r="T138" s="392" t="str">
        <f>IFERROR(VLOOKUP($S138,'Projects FERCs'!$A$9:$C$294,2,FALSE),0)</f>
        <v>Mains - Blanket - SL</v>
      </c>
      <c r="U138" s="392" t="s">
        <v>2132</v>
      </c>
      <c r="V138" s="394">
        <v>3456.97</v>
      </c>
    </row>
    <row r="139" spans="1:22" ht="22.5" x14ac:dyDescent="0.25">
      <c r="A139" s="396">
        <v>202410</v>
      </c>
      <c r="B139" s="392" t="s">
        <v>1268</v>
      </c>
      <c r="C139" s="392" t="s">
        <v>21</v>
      </c>
      <c r="D139" s="392" t="s">
        <v>28</v>
      </c>
      <c r="E139" s="392" t="s">
        <v>28</v>
      </c>
      <c r="F139" s="392" t="s">
        <v>22</v>
      </c>
      <c r="G139" s="392" t="s">
        <v>39</v>
      </c>
      <c r="H139" s="392" t="s">
        <v>1302</v>
      </c>
      <c r="I139" s="392" t="s">
        <v>1303</v>
      </c>
      <c r="J139" s="392" t="s">
        <v>23</v>
      </c>
      <c r="K139" s="392" t="s">
        <v>24</v>
      </c>
      <c r="L139" s="392" t="s">
        <v>25</v>
      </c>
      <c r="M139" s="395">
        <v>45292</v>
      </c>
      <c r="N139" s="395">
        <v>45415</v>
      </c>
      <c r="O139" s="392" t="s">
        <v>684</v>
      </c>
      <c r="P139" s="392" t="str">
        <f t="shared" si="4"/>
        <v>376XX00000</v>
      </c>
      <c r="Q139" s="392" t="s">
        <v>1271</v>
      </c>
      <c r="R139" s="392" t="s">
        <v>2150</v>
      </c>
      <c r="S139" s="392" t="str">
        <f t="shared" si="5"/>
        <v>257100A</v>
      </c>
      <c r="T139" s="392" t="str">
        <f>IFERROR(VLOOKUP($S139,'Projects FERCs'!$A$9:$C$294,2,FALSE),0)</f>
        <v>Mains - Blanket - SL</v>
      </c>
      <c r="U139" s="392" t="s">
        <v>2131</v>
      </c>
      <c r="V139" s="394">
        <v>13182.98</v>
      </c>
    </row>
    <row r="140" spans="1:22" ht="22.5" x14ac:dyDescent="0.25">
      <c r="A140" s="396">
        <v>202410</v>
      </c>
      <c r="B140" s="392" t="s">
        <v>1268</v>
      </c>
      <c r="C140" s="392" t="s">
        <v>21</v>
      </c>
      <c r="D140" s="392" t="s">
        <v>28</v>
      </c>
      <c r="E140" s="392" t="s">
        <v>28</v>
      </c>
      <c r="F140" s="392" t="s">
        <v>22</v>
      </c>
      <c r="G140" s="392" t="s">
        <v>39</v>
      </c>
      <c r="H140" s="392" t="s">
        <v>1302</v>
      </c>
      <c r="I140" s="392" t="s">
        <v>1303</v>
      </c>
      <c r="J140" s="392" t="s">
        <v>23</v>
      </c>
      <c r="K140" s="392" t="s">
        <v>24</v>
      </c>
      <c r="L140" s="392" t="s">
        <v>25</v>
      </c>
      <c r="M140" s="395">
        <v>45292</v>
      </c>
      <c r="N140" s="395">
        <v>45415</v>
      </c>
      <c r="O140" s="392" t="s">
        <v>684</v>
      </c>
      <c r="P140" s="392" t="str">
        <f t="shared" si="4"/>
        <v>376XX00000</v>
      </c>
      <c r="Q140" s="392" t="s">
        <v>1271</v>
      </c>
      <c r="R140" s="392" t="s">
        <v>2144</v>
      </c>
      <c r="S140" s="392" t="str">
        <f t="shared" si="5"/>
        <v>255100A</v>
      </c>
      <c r="T140" s="392" t="str">
        <f>IFERROR(VLOOKUP($S140,'Projects FERCs'!$A$9:$C$294,2,FALSE),0)</f>
        <v>Mains - Blanket - Verde</v>
      </c>
      <c r="U140" s="392" t="s">
        <v>2125</v>
      </c>
      <c r="V140" s="394">
        <v>2381.0500000000002</v>
      </c>
    </row>
    <row r="141" spans="1:22" ht="22.5" x14ac:dyDescent="0.25">
      <c r="A141" s="396">
        <v>202410</v>
      </c>
      <c r="B141" s="392" t="s">
        <v>1268</v>
      </c>
      <c r="C141" s="392" t="s">
        <v>21</v>
      </c>
      <c r="D141" s="392" t="s">
        <v>28</v>
      </c>
      <c r="E141" s="392" t="s">
        <v>28</v>
      </c>
      <c r="F141" s="392" t="s">
        <v>22</v>
      </c>
      <c r="G141" s="392" t="s">
        <v>39</v>
      </c>
      <c r="H141" s="392" t="s">
        <v>1312</v>
      </c>
      <c r="I141" s="392" t="s">
        <v>1313</v>
      </c>
      <c r="J141" s="392" t="s">
        <v>23</v>
      </c>
      <c r="K141" s="392" t="s">
        <v>24</v>
      </c>
      <c r="L141" s="392" t="s">
        <v>25</v>
      </c>
      <c r="M141" s="395">
        <v>45292</v>
      </c>
      <c r="N141" s="395">
        <v>45474</v>
      </c>
      <c r="O141" s="392" t="s">
        <v>684</v>
      </c>
      <c r="P141" s="392" t="str">
        <f t="shared" si="4"/>
        <v>376XX00000</v>
      </c>
      <c r="Q141" s="392" t="s">
        <v>1271</v>
      </c>
      <c r="R141" s="392" t="s">
        <v>883</v>
      </c>
      <c r="S141" s="392" t="str">
        <f t="shared" si="5"/>
        <v>252387A</v>
      </c>
      <c r="T141" s="392" t="str">
        <f>IFERROR(VLOOKUP($S141,'Projects FERCs'!$A$9:$C$294,2,FALSE),0)</f>
        <v>Other Distr Eq CP-Bl - King</v>
      </c>
      <c r="U141" s="392" t="s">
        <v>884</v>
      </c>
      <c r="V141" s="394">
        <v>2338.0700000000002</v>
      </c>
    </row>
    <row r="142" spans="1:22" ht="22.5" x14ac:dyDescent="0.25">
      <c r="A142" s="396">
        <v>202410</v>
      </c>
      <c r="B142" s="392" t="s">
        <v>1268</v>
      </c>
      <c r="C142" s="392" t="s">
        <v>21</v>
      </c>
      <c r="D142" s="392" t="s">
        <v>28</v>
      </c>
      <c r="E142" s="392" t="s">
        <v>28</v>
      </c>
      <c r="F142" s="392" t="s">
        <v>22</v>
      </c>
      <c r="G142" s="392" t="s">
        <v>39</v>
      </c>
      <c r="H142" s="392" t="s">
        <v>1312</v>
      </c>
      <c r="I142" s="392" t="s">
        <v>1313</v>
      </c>
      <c r="J142" s="392" t="s">
        <v>23</v>
      </c>
      <c r="K142" s="392" t="s">
        <v>24</v>
      </c>
      <c r="L142" s="392" t="s">
        <v>25</v>
      </c>
      <c r="M142" s="395">
        <v>45292</v>
      </c>
      <c r="N142" s="395">
        <v>45474</v>
      </c>
      <c r="O142" s="392" t="s">
        <v>684</v>
      </c>
      <c r="P142" s="392" t="str">
        <f t="shared" si="4"/>
        <v>376XX00000</v>
      </c>
      <c r="Q142" s="392" t="s">
        <v>1271</v>
      </c>
      <c r="R142" s="392" t="s">
        <v>985</v>
      </c>
      <c r="S142" s="392" t="str">
        <f t="shared" si="5"/>
        <v>253387A</v>
      </c>
      <c r="T142" s="392" t="str">
        <f>IFERROR(VLOOKUP($S142,'Projects FERCs'!$A$9:$C$294,2,FALSE),0)</f>
        <v>Other Distr Equip CP-Bl-Pres</v>
      </c>
      <c r="U142" s="392" t="s">
        <v>986</v>
      </c>
      <c r="V142" s="394">
        <v>3528.79</v>
      </c>
    </row>
    <row r="143" spans="1:22" ht="22.5" x14ac:dyDescent="0.25">
      <c r="A143" s="396">
        <v>202410</v>
      </c>
      <c r="B143" s="392" t="s">
        <v>1268</v>
      </c>
      <c r="C143" s="392" t="s">
        <v>21</v>
      </c>
      <c r="D143" s="392" t="s">
        <v>28</v>
      </c>
      <c r="E143" s="392" t="s">
        <v>28</v>
      </c>
      <c r="F143" s="392" t="s">
        <v>22</v>
      </c>
      <c r="G143" s="392" t="s">
        <v>39</v>
      </c>
      <c r="H143" s="392" t="s">
        <v>1312</v>
      </c>
      <c r="I143" s="392" t="s">
        <v>1313</v>
      </c>
      <c r="J143" s="392" t="s">
        <v>23</v>
      </c>
      <c r="K143" s="392" t="s">
        <v>24</v>
      </c>
      <c r="L143" s="392" t="s">
        <v>25</v>
      </c>
      <c r="M143" s="395">
        <v>45292</v>
      </c>
      <c r="N143" s="395">
        <v>45474</v>
      </c>
      <c r="O143" s="392" t="s">
        <v>684</v>
      </c>
      <c r="P143" s="392" t="str">
        <f t="shared" si="4"/>
        <v>376XX00000</v>
      </c>
      <c r="Q143" s="392" t="s">
        <v>1271</v>
      </c>
      <c r="R143" s="392" t="s">
        <v>1157</v>
      </c>
      <c r="S143" s="392" t="str">
        <f t="shared" si="5"/>
        <v>256387A</v>
      </c>
      <c r="T143" s="392" t="str">
        <f>IFERROR(VLOOKUP($S143,'Projects FERCs'!$A$9:$C$294,2,FALSE),0)</f>
        <v>Other Distr Eq CP - Bl - Nog</v>
      </c>
      <c r="U143" s="392" t="s">
        <v>1158</v>
      </c>
      <c r="V143" s="394">
        <v>14231.66</v>
      </c>
    </row>
    <row r="144" spans="1:22" ht="22.5" x14ac:dyDescent="0.25">
      <c r="A144" s="396">
        <v>202410</v>
      </c>
      <c r="B144" s="392" t="s">
        <v>1268</v>
      </c>
      <c r="C144" s="392" t="s">
        <v>21</v>
      </c>
      <c r="D144" s="392" t="s">
        <v>28</v>
      </c>
      <c r="E144" s="392" t="s">
        <v>28</v>
      </c>
      <c r="F144" s="392" t="s">
        <v>22</v>
      </c>
      <c r="G144" s="392" t="s">
        <v>39</v>
      </c>
      <c r="H144" s="392" t="s">
        <v>1312</v>
      </c>
      <c r="I144" s="392" t="s">
        <v>1313</v>
      </c>
      <c r="J144" s="392" t="s">
        <v>23</v>
      </c>
      <c r="K144" s="392" t="s">
        <v>24</v>
      </c>
      <c r="L144" s="392" t="s">
        <v>25</v>
      </c>
      <c r="M144" s="395">
        <v>45292</v>
      </c>
      <c r="N144" s="395">
        <v>45474</v>
      </c>
      <c r="O144" s="392" t="s">
        <v>684</v>
      </c>
      <c r="P144" s="392" t="str">
        <f t="shared" si="4"/>
        <v>376XX00000</v>
      </c>
      <c r="Q144" s="392" t="s">
        <v>1271</v>
      </c>
      <c r="R144" s="392" t="s">
        <v>1227</v>
      </c>
      <c r="S144" s="392" t="str">
        <f t="shared" si="5"/>
        <v>257387A</v>
      </c>
      <c r="T144" s="392" t="str">
        <f>IFERROR(VLOOKUP($S144,'Projects FERCs'!$A$9:$C$294,2,FALSE),0)</f>
        <v>Other Distr Equip CP-Bl - SL</v>
      </c>
      <c r="U144" s="392" t="s">
        <v>1228</v>
      </c>
      <c r="V144" s="394">
        <v>11944.72</v>
      </c>
    </row>
    <row r="145" spans="1:22" ht="22.5" x14ac:dyDescent="0.25">
      <c r="A145" s="396">
        <v>202411</v>
      </c>
      <c r="B145" s="392" t="s">
        <v>1268</v>
      </c>
      <c r="C145" s="392" t="s">
        <v>21</v>
      </c>
      <c r="D145" s="392" t="s">
        <v>28</v>
      </c>
      <c r="E145" s="392" t="s">
        <v>28</v>
      </c>
      <c r="F145" s="392" t="s">
        <v>22</v>
      </c>
      <c r="G145" s="392" t="s">
        <v>39</v>
      </c>
      <c r="H145" s="392" t="s">
        <v>1269</v>
      </c>
      <c r="I145" s="392" t="s">
        <v>1270</v>
      </c>
      <c r="J145" s="392" t="s">
        <v>27</v>
      </c>
      <c r="K145" s="392" t="s">
        <v>24</v>
      </c>
      <c r="L145" s="392" t="s">
        <v>25</v>
      </c>
      <c r="M145" s="395">
        <v>44927</v>
      </c>
      <c r="N145" s="395">
        <v>45070</v>
      </c>
      <c r="O145" s="392" t="s">
        <v>684</v>
      </c>
      <c r="P145" s="392" t="str">
        <f t="shared" si="4"/>
        <v>376XX00000</v>
      </c>
      <c r="Q145" s="392" t="s">
        <v>1271</v>
      </c>
      <c r="R145" s="392" t="s">
        <v>2547</v>
      </c>
      <c r="S145" s="392" t="str">
        <f t="shared" si="5"/>
        <v>252403S</v>
      </c>
      <c r="T145" s="392" t="str">
        <f>IFERROR(VLOOKUP($S145,'Projects FERCs'!$A$9:$C$294,2,FALSE),0)</f>
        <v>Main/Services PVC Replace LHC</v>
      </c>
      <c r="U145" s="392" t="s">
        <v>2546</v>
      </c>
      <c r="V145" s="394">
        <v>23950.35</v>
      </c>
    </row>
    <row r="146" spans="1:22" ht="22.5" x14ac:dyDescent="0.25">
      <c r="A146" s="396">
        <v>202411</v>
      </c>
      <c r="B146" s="392" t="s">
        <v>1268</v>
      </c>
      <c r="C146" s="392" t="s">
        <v>21</v>
      </c>
      <c r="D146" s="392" t="s">
        <v>28</v>
      </c>
      <c r="E146" s="392" t="s">
        <v>28</v>
      </c>
      <c r="F146" s="392" t="s">
        <v>22</v>
      </c>
      <c r="G146" s="392" t="s">
        <v>39</v>
      </c>
      <c r="H146" s="392" t="s">
        <v>1269</v>
      </c>
      <c r="I146" s="392" t="s">
        <v>1270</v>
      </c>
      <c r="J146" s="392" t="s">
        <v>27</v>
      </c>
      <c r="K146" s="392" t="s">
        <v>24</v>
      </c>
      <c r="L146" s="392" t="s">
        <v>25</v>
      </c>
      <c r="M146" s="395">
        <v>44927</v>
      </c>
      <c r="N146" s="395">
        <v>45279</v>
      </c>
      <c r="O146" s="392" t="s">
        <v>684</v>
      </c>
      <c r="P146" s="392" t="str">
        <f t="shared" si="4"/>
        <v>376XX00000</v>
      </c>
      <c r="Q146" s="392" t="s">
        <v>1271</v>
      </c>
      <c r="R146" s="392" t="s">
        <v>1288</v>
      </c>
      <c r="S146" s="392" t="str">
        <f t="shared" si="5"/>
        <v>252403S</v>
      </c>
      <c r="T146" s="392" t="str">
        <f>IFERROR(VLOOKUP($S146,'Projects FERCs'!$A$9:$C$294,2,FALSE),0)</f>
        <v>Main/Services PVC Replace LHC</v>
      </c>
      <c r="U146" s="392" t="s">
        <v>1289</v>
      </c>
      <c r="V146" s="394">
        <v>69752.31</v>
      </c>
    </row>
    <row r="147" spans="1:22" ht="22.5" x14ac:dyDescent="0.25">
      <c r="A147" s="396">
        <v>202411</v>
      </c>
      <c r="B147" s="392" t="s">
        <v>1268</v>
      </c>
      <c r="C147" s="392" t="s">
        <v>21</v>
      </c>
      <c r="D147" s="392" t="s">
        <v>28</v>
      </c>
      <c r="E147" s="392" t="s">
        <v>28</v>
      </c>
      <c r="F147" s="392" t="s">
        <v>22</v>
      </c>
      <c r="G147" s="392" t="s">
        <v>39</v>
      </c>
      <c r="H147" s="392" t="s">
        <v>1269</v>
      </c>
      <c r="I147" s="392" t="s">
        <v>1270</v>
      </c>
      <c r="J147" s="392" t="s">
        <v>27</v>
      </c>
      <c r="K147" s="392" t="s">
        <v>24</v>
      </c>
      <c r="L147" s="392" t="s">
        <v>25</v>
      </c>
      <c r="M147" s="395">
        <v>45292</v>
      </c>
      <c r="N147" s="395">
        <v>45401</v>
      </c>
      <c r="O147" s="392" t="s">
        <v>684</v>
      </c>
      <c r="P147" s="392" t="str">
        <f t="shared" si="4"/>
        <v>376XX00000</v>
      </c>
      <c r="Q147" s="392" t="s">
        <v>1271</v>
      </c>
      <c r="R147" s="392" t="s">
        <v>1459</v>
      </c>
      <c r="S147" s="392" t="str">
        <f t="shared" si="5"/>
        <v>251100A</v>
      </c>
      <c r="T147" s="392" t="str">
        <f>IFERROR(VLOOKUP($S147,'Projects FERCs'!$A$9:$C$294,2,FALSE),0)</f>
        <v>Mains - Blanket - Flag</v>
      </c>
      <c r="U147" s="392" t="s">
        <v>1458</v>
      </c>
      <c r="V147" s="394">
        <v>9.82</v>
      </c>
    </row>
    <row r="148" spans="1:22" ht="22.5" x14ac:dyDescent="0.25">
      <c r="A148" s="396">
        <v>202411</v>
      </c>
      <c r="B148" s="392" t="s">
        <v>1268</v>
      </c>
      <c r="C148" s="392" t="s">
        <v>21</v>
      </c>
      <c r="D148" s="392" t="s">
        <v>28</v>
      </c>
      <c r="E148" s="392" t="s">
        <v>28</v>
      </c>
      <c r="F148" s="392" t="s">
        <v>22</v>
      </c>
      <c r="G148" s="392" t="s">
        <v>39</v>
      </c>
      <c r="H148" s="392" t="s">
        <v>1269</v>
      </c>
      <c r="I148" s="392" t="s">
        <v>1270</v>
      </c>
      <c r="J148" s="392" t="s">
        <v>27</v>
      </c>
      <c r="K148" s="392" t="s">
        <v>24</v>
      </c>
      <c r="L148" s="392" t="s">
        <v>25</v>
      </c>
      <c r="M148" s="395">
        <v>45292</v>
      </c>
      <c r="N148" s="395">
        <v>45401</v>
      </c>
      <c r="O148" s="392" t="s">
        <v>684</v>
      </c>
      <c r="P148" s="392" t="str">
        <f t="shared" si="4"/>
        <v>376XX00000</v>
      </c>
      <c r="Q148" s="392" t="s">
        <v>1271</v>
      </c>
      <c r="R148" s="392" t="s">
        <v>2149</v>
      </c>
      <c r="S148" s="392" t="str">
        <f t="shared" si="5"/>
        <v>251400S</v>
      </c>
      <c r="T148" s="392" t="str">
        <f>IFERROR(VLOOKUP($S148,'Projects FERCs'!$A$9:$C$294,2,FALSE),0)</f>
        <v>Mains-System Improv-Flag</v>
      </c>
      <c r="U148" s="392" t="s">
        <v>2130</v>
      </c>
      <c r="V148" s="394">
        <v>136.5</v>
      </c>
    </row>
    <row r="149" spans="1:22" ht="22.5" x14ac:dyDescent="0.25">
      <c r="A149" s="396">
        <v>202411</v>
      </c>
      <c r="B149" s="392" t="s">
        <v>1268</v>
      </c>
      <c r="C149" s="392" t="s">
        <v>21</v>
      </c>
      <c r="D149" s="392" t="s">
        <v>28</v>
      </c>
      <c r="E149" s="392" t="s">
        <v>28</v>
      </c>
      <c r="F149" s="392" t="s">
        <v>22</v>
      </c>
      <c r="G149" s="392" t="s">
        <v>39</v>
      </c>
      <c r="H149" s="392" t="s">
        <v>1269</v>
      </c>
      <c r="I149" s="392" t="s">
        <v>1270</v>
      </c>
      <c r="J149" s="392" t="s">
        <v>27</v>
      </c>
      <c r="K149" s="392" t="s">
        <v>24</v>
      </c>
      <c r="L149" s="392" t="s">
        <v>25</v>
      </c>
      <c r="M149" s="395">
        <v>45292</v>
      </c>
      <c r="N149" s="395">
        <v>45401</v>
      </c>
      <c r="O149" s="392" t="s">
        <v>684</v>
      </c>
      <c r="P149" s="392" t="str">
        <f t="shared" si="4"/>
        <v>376XX00000</v>
      </c>
      <c r="Q149" s="392" t="s">
        <v>1271</v>
      </c>
      <c r="R149" s="392" t="s">
        <v>2147</v>
      </c>
      <c r="S149" s="392" t="str">
        <f t="shared" si="5"/>
        <v>257100A</v>
      </c>
      <c r="T149" s="392" t="str">
        <f>IFERROR(VLOOKUP($S149,'Projects FERCs'!$A$9:$C$294,2,FALSE),0)</f>
        <v>Mains - Blanket - SL</v>
      </c>
      <c r="U149" s="392" t="s">
        <v>2128</v>
      </c>
      <c r="V149" s="394">
        <v>316.37</v>
      </c>
    </row>
    <row r="150" spans="1:22" ht="22.5" x14ac:dyDescent="0.25">
      <c r="A150" s="396">
        <v>202411</v>
      </c>
      <c r="B150" s="392" t="s">
        <v>1268</v>
      </c>
      <c r="C150" s="392" t="s">
        <v>21</v>
      </c>
      <c r="D150" s="392" t="s">
        <v>28</v>
      </c>
      <c r="E150" s="392" t="s">
        <v>28</v>
      </c>
      <c r="F150" s="392" t="s">
        <v>22</v>
      </c>
      <c r="G150" s="392" t="s">
        <v>39</v>
      </c>
      <c r="H150" s="392" t="s">
        <v>1269</v>
      </c>
      <c r="I150" s="392" t="s">
        <v>1270</v>
      </c>
      <c r="J150" s="392" t="s">
        <v>27</v>
      </c>
      <c r="K150" s="392" t="s">
        <v>24</v>
      </c>
      <c r="L150" s="392" t="s">
        <v>25</v>
      </c>
      <c r="M150" s="395">
        <v>45292</v>
      </c>
      <c r="N150" s="395">
        <v>45401</v>
      </c>
      <c r="O150" s="392" t="s">
        <v>684</v>
      </c>
      <c r="P150" s="392" t="str">
        <f t="shared" si="4"/>
        <v>376XX00000</v>
      </c>
      <c r="Q150" s="392" t="s">
        <v>1271</v>
      </c>
      <c r="R150" s="392" t="s">
        <v>2146</v>
      </c>
      <c r="S150" s="392" t="str">
        <f t="shared" si="5"/>
        <v>257100A</v>
      </c>
      <c r="T150" s="392" t="str">
        <f>IFERROR(VLOOKUP($S150,'Projects FERCs'!$A$9:$C$294,2,FALSE),0)</f>
        <v>Mains - Blanket - SL</v>
      </c>
      <c r="U150" s="392" t="s">
        <v>2127</v>
      </c>
      <c r="V150" s="394">
        <v>199.43</v>
      </c>
    </row>
    <row r="151" spans="1:22" ht="22.5" x14ac:dyDescent="0.25">
      <c r="A151" s="396">
        <v>202411</v>
      </c>
      <c r="B151" s="392" t="s">
        <v>1268</v>
      </c>
      <c r="C151" s="392" t="s">
        <v>21</v>
      </c>
      <c r="D151" s="392" t="s">
        <v>28</v>
      </c>
      <c r="E151" s="392" t="s">
        <v>28</v>
      </c>
      <c r="F151" s="392" t="s">
        <v>22</v>
      </c>
      <c r="G151" s="392" t="s">
        <v>39</v>
      </c>
      <c r="H151" s="392" t="s">
        <v>1269</v>
      </c>
      <c r="I151" s="392" t="s">
        <v>1270</v>
      </c>
      <c r="J151" s="392" t="s">
        <v>27</v>
      </c>
      <c r="K151" s="392" t="s">
        <v>24</v>
      </c>
      <c r="L151" s="392" t="s">
        <v>25</v>
      </c>
      <c r="M151" s="395">
        <v>45292</v>
      </c>
      <c r="N151" s="395">
        <v>45401</v>
      </c>
      <c r="O151" s="392" t="s">
        <v>684</v>
      </c>
      <c r="P151" s="392" t="str">
        <f t="shared" si="4"/>
        <v>376XX00000</v>
      </c>
      <c r="Q151" s="392" t="s">
        <v>1271</v>
      </c>
      <c r="R151" s="392" t="s">
        <v>1487</v>
      </c>
      <c r="S151" s="392" t="str">
        <f t="shared" si="5"/>
        <v>257100A</v>
      </c>
      <c r="T151" s="392" t="str">
        <f>IFERROR(VLOOKUP($S151,'Projects FERCs'!$A$9:$C$294,2,FALSE),0)</f>
        <v>Mains - Blanket - SL</v>
      </c>
      <c r="U151" s="392" t="s">
        <v>1486</v>
      </c>
      <c r="V151" s="394">
        <v>50.02</v>
      </c>
    </row>
    <row r="152" spans="1:22" ht="33.75" x14ac:dyDescent="0.25">
      <c r="A152" s="396">
        <v>202411</v>
      </c>
      <c r="B152" s="392" t="s">
        <v>1268</v>
      </c>
      <c r="C152" s="392" t="s">
        <v>21</v>
      </c>
      <c r="D152" s="392" t="s">
        <v>28</v>
      </c>
      <c r="E152" s="392" t="s">
        <v>28</v>
      </c>
      <c r="F152" s="392" t="s">
        <v>22</v>
      </c>
      <c r="G152" s="392" t="s">
        <v>39</v>
      </c>
      <c r="H152" s="392" t="s">
        <v>1269</v>
      </c>
      <c r="I152" s="392" t="s">
        <v>1270</v>
      </c>
      <c r="J152" s="392" t="s">
        <v>23</v>
      </c>
      <c r="K152" s="392" t="s">
        <v>24</v>
      </c>
      <c r="L152" s="392" t="s">
        <v>25</v>
      </c>
      <c r="M152" s="395">
        <v>45292</v>
      </c>
      <c r="N152" s="395">
        <v>45401</v>
      </c>
      <c r="O152" s="392" t="s">
        <v>684</v>
      </c>
      <c r="P152" s="392" t="str">
        <f t="shared" si="4"/>
        <v>376XX00000</v>
      </c>
      <c r="Q152" s="392" t="s">
        <v>1271</v>
      </c>
      <c r="R152" s="392" t="s">
        <v>1630</v>
      </c>
      <c r="S152" s="392" t="str">
        <f t="shared" si="5"/>
        <v>251100A</v>
      </c>
      <c r="T152" s="392" t="str">
        <f>IFERROR(VLOOKUP($S152,'Projects FERCs'!$A$9:$C$294,2,FALSE),0)</f>
        <v>Mains - Blanket - Flag</v>
      </c>
      <c r="U152" s="392" t="s">
        <v>1632</v>
      </c>
      <c r="V152" s="394">
        <v>81070.09</v>
      </c>
    </row>
    <row r="153" spans="1:22" ht="22.5" x14ac:dyDescent="0.25">
      <c r="A153" s="396">
        <v>202411</v>
      </c>
      <c r="B153" s="392" t="s">
        <v>1268</v>
      </c>
      <c r="C153" s="392" t="s">
        <v>21</v>
      </c>
      <c r="D153" s="392" t="s">
        <v>28</v>
      </c>
      <c r="E153" s="392" t="s">
        <v>28</v>
      </c>
      <c r="F153" s="392" t="s">
        <v>22</v>
      </c>
      <c r="G153" s="392" t="s">
        <v>39</v>
      </c>
      <c r="H153" s="392" t="s">
        <v>1269</v>
      </c>
      <c r="I153" s="392" t="s">
        <v>1270</v>
      </c>
      <c r="J153" s="392" t="s">
        <v>23</v>
      </c>
      <c r="K153" s="392" t="s">
        <v>24</v>
      </c>
      <c r="L153" s="392" t="s">
        <v>25</v>
      </c>
      <c r="M153" s="395">
        <v>45292</v>
      </c>
      <c r="N153" s="395">
        <v>45401</v>
      </c>
      <c r="O153" s="392" t="s">
        <v>684</v>
      </c>
      <c r="P153" s="392" t="str">
        <f t="shared" si="4"/>
        <v>376XX00000</v>
      </c>
      <c r="Q153" s="392" t="s">
        <v>1271</v>
      </c>
      <c r="R153" s="392" t="s">
        <v>1491</v>
      </c>
      <c r="S153" s="392" t="str">
        <f t="shared" si="5"/>
        <v>252403S</v>
      </c>
      <c r="T153" s="392" t="str">
        <f>IFERROR(VLOOKUP($S153,'Projects FERCs'!$A$9:$C$294,2,FALSE),0)</f>
        <v>Main/Services PVC Replace LHC</v>
      </c>
      <c r="U153" s="392" t="s">
        <v>1490</v>
      </c>
      <c r="V153" s="394">
        <v>377920.4</v>
      </c>
    </row>
    <row r="154" spans="1:22" ht="22.5" x14ac:dyDescent="0.25">
      <c r="A154" s="396">
        <v>202411</v>
      </c>
      <c r="B154" s="392" t="s">
        <v>1268</v>
      </c>
      <c r="C154" s="392" t="s">
        <v>21</v>
      </c>
      <c r="D154" s="392" t="s">
        <v>28</v>
      </c>
      <c r="E154" s="392" t="s">
        <v>28</v>
      </c>
      <c r="F154" s="392" t="s">
        <v>22</v>
      </c>
      <c r="G154" s="392" t="s">
        <v>39</v>
      </c>
      <c r="H154" s="392" t="s">
        <v>1269</v>
      </c>
      <c r="I154" s="392" t="s">
        <v>1270</v>
      </c>
      <c r="J154" s="392" t="s">
        <v>23</v>
      </c>
      <c r="K154" s="392" t="s">
        <v>24</v>
      </c>
      <c r="L154" s="392" t="s">
        <v>25</v>
      </c>
      <c r="M154" s="395">
        <v>45292</v>
      </c>
      <c r="N154" s="395">
        <v>45401</v>
      </c>
      <c r="O154" s="392" t="s">
        <v>684</v>
      </c>
      <c r="P154" s="392" t="str">
        <f t="shared" si="4"/>
        <v>376XX00000</v>
      </c>
      <c r="Q154" s="392" t="s">
        <v>1271</v>
      </c>
      <c r="R154" s="392" t="s">
        <v>1493</v>
      </c>
      <c r="S154" s="392" t="str">
        <f t="shared" si="5"/>
        <v>252403S</v>
      </c>
      <c r="T154" s="392" t="str">
        <f>IFERROR(VLOOKUP($S154,'Projects FERCs'!$A$9:$C$294,2,FALSE),0)</f>
        <v>Main/Services PVC Replace LHC</v>
      </c>
      <c r="U154" s="392" t="s">
        <v>1492</v>
      </c>
      <c r="V154" s="394">
        <v>106218.92</v>
      </c>
    </row>
    <row r="155" spans="1:22" ht="22.5" x14ac:dyDescent="0.25">
      <c r="A155" s="396">
        <v>202411</v>
      </c>
      <c r="B155" s="392" t="s">
        <v>1268</v>
      </c>
      <c r="C155" s="392" t="s">
        <v>21</v>
      </c>
      <c r="D155" s="392" t="s">
        <v>28</v>
      </c>
      <c r="E155" s="392" t="s">
        <v>28</v>
      </c>
      <c r="F155" s="392" t="s">
        <v>22</v>
      </c>
      <c r="G155" s="392" t="s">
        <v>39</v>
      </c>
      <c r="H155" s="392" t="s">
        <v>1269</v>
      </c>
      <c r="I155" s="392" t="s">
        <v>1270</v>
      </c>
      <c r="J155" s="392" t="s">
        <v>23</v>
      </c>
      <c r="K155" s="392" t="s">
        <v>24</v>
      </c>
      <c r="L155" s="392" t="s">
        <v>25</v>
      </c>
      <c r="M155" s="395">
        <v>45292</v>
      </c>
      <c r="N155" s="395">
        <v>45401</v>
      </c>
      <c r="O155" s="392" t="s">
        <v>684</v>
      </c>
      <c r="P155" s="392" t="str">
        <f t="shared" si="4"/>
        <v>376XX00000</v>
      </c>
      <c r="Q155" s="392" t="s">
        <v>1271</v>
      </c>
      <c r="R155" s="392" t="s">
        <v>1663</v>
      </c>
      <c r="S155" s="392" t="str">
        <f t="shared" si="5"/>
        <v>252100A</v>
      </c>
      <c r="T155" s="392" t="str">
        <f>IFERROR(VLOOKUP($S155,'Projects FERCs'!$A$9:$C$294,2,FALSE),0)</f>
        <v>Mains - Blanket - King</v>
      </c>
      <c r="U155" s="392" t="s">
        <v>1664</v>
      </c>
      <c r="V155" s="394">
        <v>7967.34</v>
      </c>
    </row>
    <row r="156" spans="1:22" ht="33.75" x14ac:dyDescent="0.25">
      <c r="A156" s="396">
        <v>202411</v>
      </c>
      <c r="B156" s="392" t="s">
        <v>1268</v>
      </c>
      <c r="C156" s="392" t="s">
        <v>21</v>
      </c>
      <c r="D156" s="392" t="s">
        <v>28</v>
      </c>
      <c r="E156" s="392" t="s">
        <v>28</v>
      </c>
      <c r="F156" s="392" t="s">
        <v>22</v>
      </c>
      <c r="G156" s="392" t="s">
        <v>39</v>
      </c>
      <c r="H156" s="392" t="s">
        <v>1269</v>
      </c>
      <c r="I156" s="392" t="s">
        <v>1270</v>
      </c>
      <c r="J156" s="392" t="s">
        <v>23</v>
      </c>
      <c r="K156" s="392" t="s">
        <v>24</v>
      </c>
      <c r="L156" s="392" t="s">
        <v>25</v>
      </c>
      <c r="M156" s="395">
        <v>45292</v>
      </c>
      <c r="N156" s="395">
        <v>45401</v>
      </c>
      <c r="O156" s="392" t="s">
        <v>684</v>
      </c>
      <c r="P156" s="392" t="str">
        <f t="shared" si="4"/>
        <v>376XX00000</v>
      </c>
      <c r="Q156" s="392" t="s">
        <v>1271</v>
      </c>
      <c r="R156" s="392" t="s">
        <v>2148</v>
      </c>
      <c r="S156" s="392" t="str">
        <f t="shared" si="5"/>
        <v>252406S</v>
      </c>
      <c r="T156" s="392" t="str">
        <f>IFERROR(VLOOKUP($S156,'Projects FERCs'!$A$9:$C$294,2,FALSE),0)</f>
        <v>Mains PVC Replacement KNG</v>
      </c>
      <c r="U156" s="392" t="s">
        <v>2129</v>
      </c>
      <c r="V156" s="394">
        <v>188716.72</v>
      </c>
    </row>
    <row r="157" spans="1:22" ht="22.5" x14ac:dyDescent="0.25">
      <c r="A157" s="396">
        <v>202411</v>
      </c>
      <c r="B157" s="392" t="s">
        <v>1268</v>
      </c>
      <c r="C157" s="392" t="s">
        <v>21</v>
      </c>
      <c r="D157" s="392" t="s">
        <v>28</v>
      </c>
      <c r="E157" s="392" t="s">
        <v>28</v>
      </c>
      <c r="F157" s="392" t="s">
        <v>22</v>
      </c>
      <c r="G157" s="392" t="s">
        <v>39</v>
      </c>
      <c r="H157" s="392" t="s">
        <v>1269</v>
      </c>
      <c r="I157" s="392" t="s">
        <v>1270</v>
      </c>
      <c r="J157" s="392" t="s">
        <v>23</v>
      </c>
      <c r="K157" s="392" t="s">
        <v>24</v>
      </c>
      <c r="L157" s="392" t="s">
        <v>25</v>
      </c>
      <c r="M157" s="395">
        <v>45292</v>
      </c>
      <c r="N157" s="395">
        <v>45401</v>
      </c>
      <c r="O157" s="392" t="s">
        <v>684</v>
      </c>
      <c r="P157" s="392" t="str">
        <f t="shared" si="4"/>
        <v>376XX00000</v>
      </c>
      <c r="Q157" s="392" t="s">
        <v>1271</v>
      </c>
      <c r="R157" s="392" t="s">
        <v>1582</v>
      </c>
      <c r="S157" s="392" t="str">
        <f t="shared" si="5"/>
        <v>252100A</v>
      </c>
      <c r="T157" s="392" t="str">
        <f>IFERROR(VLOOKUP($S157,'Projects FERCs'!$A$9:$C$294,2,FALSE),0)</f>
        <v>Mains - Blanket - King</v>
      </c>
      <c r="U157" s="392" t="s">
        <v>1584</v>
      </c>
      <c r="V157" s="394">
        <v>1502.49</v>
      </c>
    </row>
    <row r="158" spans="1:22" ht="22.5" x14ac:dyDescent="0.25">
      <c r="A158" s="396">
        <v>202411</v>
      </c>
      <c r="B158" s="392" t="s">
        <v>1268</v>
      </c>
      <c r="C158" s="392" t="s">
        <v>21</v>
      </c>
      <c r="D158" s="392" t="s">
        <v>28</v>
      </c>
      <c r="E158" s="392" t="s">
        <v>28</v>
      </c>
      <c r="F158" s="392" t="s">
        <v>22</v>
      </c>
      <c r="G158" s="392" t="s">
        <v>39</v>
      </c>
      <c r="H158" s="392" t="s">
        <v>1269</v>
      </c>
      <c r="I158" s="392" t="s">
        <v>1270</v>
      </c>
      <c r="J158" s="392" t="s">
        <v>23</v>
      </c>
      <c r="K158" s="392" t="s">
        <v>24</v>
      </c>
      <c r="L158" s="392" t="s">
        <v>25</v>
      </c>
      <c r="M158" s="395">
        <v>45292</v>
      </c>
      <c r="N158" s="395">
        <v>45401</v>
      </c>
      <c r="O158" s="392" t="s">
        <v>684</v>
      </c>
      <c r="P158" s="392" t="str">
        <f t="shared" si="4"/>
        <v>376XX00000</v>
      </c>
      <c r="Q158" s="392" t="s">
        <v>1271</v>
      </c>
      <c r="R158" s="392" t="s">
        <v>1473</v>
      </c>
      <c r="S158" s="392" t="str">
        <f t="shared" si="5"/>
        <v>253100A</v>
      </c>
      <c r="T158" s="392" t="str">
        <f>IFERROR(VLOOKUP($S158,'Projects FERCs'!$A$9:$C$294,2,FALSE),0)</f>
        <v>Mains - Blanket - Pres</v>
      </c>
      <c r="U158" s="392" t="s">
        <v>1472</v>
      </c>
      <c r="V158" s="394">
        <v>95609.46</v>
      </c>
    </row>
    <row r="159" spans="1:22" ht="22.5" x14ac:dyDescent="0.25">
      <c r="A159" s="396">
        <v>202411</v>
      </c>
      <c r="B159" s="392" t="s">
        <v>1268</v>
      </c>
      <c r="C159" s="392" t="s">
        <v>21</v>
      </c>
      <c r="D159" s="392" t="s">
        <v>28</v>
      </c>
      <c r="E159" s="392" t="s">
        <v>28</v>
      </c>
      <c r="F159" s="392" t="s">
        <v>22</v>
      </c>
      <c r="G159" s="392" t="s">
        <v>39</v>
      </c>
      <c r="H159" s="392" t="s">
        <v>1302</v>
      </c>
      <c r="I159" s="392" t="s">
        <v>1303</v>
      </c>
      <c r="J159" s="392" t="s">
        <v>27</v>
      </c>
      <c r="K159" s="392" t="s">
        <v>24</v>
      </c>
      <c r="L159" s="392" t="s">
        <v>25</v>
      </c>
      <c r="M159" s="395">
        <v>45292</v>
      </c>
      <c r="N159" s="395">
        <v>45415</v>
      </c>
      <c r="O159" s="392" t="s">
        <v>684</v>
      </c>
      <c r="P159" s="392" t="str">
        <f t="shared" si="4"/>
        <v>376XX00000</v>
      </c>
      <c r="Q159" s="392" t="s">
        <v>1271</v>
      </c>
      <c r="R159" s="392" t="s">
        <v>1471</v>
      </c>
      <c r="S159" s="392" t="str">
        <f t="shared" si="5"/>
        <v>251100A</v>
      </c>
      <c r="T159" s="392" t="str">
        <f>IFERROR(VLOOKUP($S159,'Projects FERCs'!$A$9:$C$294,2,FALSE),0)</f>
        <v>Mains - Blanket - Flag</v>
      </c>
      <c r="U159" s="392" t="s">
        <v>1470</v>
      </c>
      <c r="V159" s="394">
        <v>59.2</v>
      </c>
    </row>
    <row r="160" spans="1:22" ht="22.5" x14ac:dyDescent="0.25">
      <c r="A160" s="396">
        <v>202411</v>
      </c>
      <c r="B160" s="392" t="s">
        <v>1268</v>
      </c>
      <c r="C160" s="392" t="s">
        <v>21</v>
      </c>
      <c r="D160" s="392" t="s">
        <v>28</v>
      </c>
      <c r="E160" s="392" t="s">
        <v>28</v>
      </c>
      <c r="F160" s="392" t="s">
        <v>22</v>
      </c>
      <c r="G160" s="392" t="s">
        <v>39</v>
      </c>
      <c r="H160" s="392" t="s">
        <v>1302</v>
      </c>
      <c r="I160" s="392" t="s">
        <v>1303</v>
      </c>
      <c r="J160" s="392" t="s">
        <v>27</v>
      </c>
      <c r="K160" s="392" t="s">
        <v>24</v>
      </c>
      <c r="L160" s="392" t="s">
        <v>25</v>
      </c>
      <c r="M160" s="395">
        <v>45292</v>
      </c>
      <c r="N160" s="395">
        <v>45415</v>
      </c>
      <c r="O160" s="392" t="s">
        <v>684</v>
      </c>
      <c r="P160" s="392" t="str">
        <f t="shared" si="4"/>
        <v>376XX00000</v>
      </c>
      <c r="Q160" s="392" t="s">
        <v>1271</v>
      </c>
      <c r="R160" s="392" t="s">
        <v>1499</v>
      </c>
      <c r="S160" s="392" t="str">
        <f t="shared" si="5"/>
        <v>251500B</v>
      </c>
      <c r="T160" s="392" t="str">
        <f>IFERROR(VLOOKUP($S160,'Projects FERCs'!$A$9:$C$294,2,FALSE),0)</f>
        <v>PI Mains - Flagstaff</v>
      </c>
      <c r="U160" s="392" t="s">
        <v>1498</v>
      </c>
      <c r="V160" s="394">
        <v>132.68</v>
      </c>
    </row>
    <row r="161" spans="1:22" ht="22.5" x14ac:dyDescent="0.25">
      <c r="A161" s="396">
        <v>202411</v>
      </c>
      <c r="B161" s="392" t="s">
        <v>1268</v>
      </c>
      <c r="C161" s="392" t="s">
        <v>21</v>
      </c>
      <c r="D161" s="392" t="s">
        <v>28</v>
      </c>
      <c r="E161" s="392" t="s">
        <v>28</v>
      </c>
      <c r="F161" s="392" t="s">
        <v>22</v>
      </c>
      <c r="G161" s="392" t="s">
        <v>39</v>
      </c>
      <c r="H161" s="392" t="s">
        <v>1302</v>
      </c>
      <c r="I161" s="392" t="s">
        <v>1303</v>
      </c>
      <c r="J161" s="392" t="s">
        <v>23</v>
      </c>
      <c r="K161" s="392" t="s">
        <v>24</v>
      </c>
      <c r="L161" s="392" t="s">
        <v>25</v>
      </c>
      <c r="M161" s="395">
        <v>43466</v>
      </c>
      <c r="N161" s="395">
        <v>43791</v>
      </c>
      <c r="O161" s="392" t="s">
        <v>684</v>
      </c>
      <c r="P161" s="392" t="str">
        <f t="shared" si="4"/>
        <v>376XX00000</v>
      </c>
      <c r="Q161" s="392" t="s">
        <v>1271</v>
      </c>
      <c r="R161" s="392" t="s">
        <v>754</v>
      </c>
      <c r="S161" s="392" t="str">
        <f t="shared" si="5"/>
        <v>251101R</v>
      </c>
      <c r="T161" s="392" t="str">
        <f>IFERROR(VLOOKUP($S161,'Projects FERCs'!$A$9:$C$294,2,FALSE),0)</f>
        <v>Mains - Blkt Refunds - Flag</v>
      </c>
      <c r="U161" s="392" t="s">
        <v>755</v>
      </c>
      <c r="V161" s="394">
        <v>-22394</v>
      </c>
    </row>
    <row r="162" spans="1:22" ht="22.5" x14ac:dyDescent="0.25">
      <c r="A162" s="396">
        <v>202411</v>
      </c>
      <c r="B162" s="392" t="s">
        <v>1268</v>
      </c>
      <c r="C162" s="392" t="s">
        <v>21</v>
      </c>
      <c r="D162" s="392" t="s">
        <v>28</v>
      </c>
      <c r="E162" s="392" t="s">
        <v>28</v>
      </c>
      <c r="F162" s="392" t="s">
        <v>22</v>
      </c>
      <c r="G162" s="392" t="s">
        <v>39</v>
      </c>
      <c r="H162" s="392" t="s">
        <v>1302</v>
      </c>
      <c r="I162" s="392" t="s">
        <v>1303</v>
      </c>
      <c r="J162" s="392" t="s">
        <v>23</v>
      </c>
      <c r="K162" s="392" t="s">
        <v>24</v>
      </c>
      <c r="L162" s="392" t="s">
        <v>25</v>
      </c>
      <c r="M162" s="395">
        <v>43466</v>
      </c>
      <c r="N162" s="395">
        <v>43791</v>
      </c>
      <c r="O162" s="392" t="s">
        <v>684</v>
      </c>
      <c r="P162" s="392" t="str">
        <f t="shared" si="4"/>
        <v>376XX00000</v>
      </c>
      <c r="Q162" s="392" t="s">
        <v>1271</v>
      </c>
      <c r="R162" s="392" t="s">
        <v>1053</v>
      </c>
      <c r="S162" s="392" t="str">
        <f t="shared" si="5"/>
        <v>255101R</v>
      </c>
      <c r="T162" s="392" t="str">
        <f>IFERROR(VLOOKUP($S162,'Projects FERCs'!$A$9:$C$294,2,FALSE),0)</f>
        <v>Mains - Blkt Refunds- Verde</v>
      </c>
      <c r="U162" s="392" t="s">
        <v>1054</v>
      </c>
      <c r="V162" s="394">
        <v>-6850</v>
      </c>
    </row>
    <row r="163" spans="1:22" ht="22.5" x14ac:dyDescent="0.25">
      <c r="A163" s="396">
        <v>202411</v>
      </c>
      <c r="B163" s="392" t="s">
        <v>1268</v>
      </c>
      <c r="C163" s="392" t="s">
        <v>21</v>
      </c>
      <c r="D163" s="392" t="s">
        <v>28</v>
      </c>
      <c r="E163" s="392" t="s">
        <v>28</v>
      </c>
      <c r="F163" s="392" t="s">
        <v>22</v>
      </c>
      <c r="G163" s="392" t="s">
        <v>39</v>
      </c>
      <c r="H163" s="392" t="s">
        <v>1302</v>
      </c>
      <c r="I163" s="392" t="s">
        <v>1303</v>
      </c>
      <c r="J163" s="392" t="s">
        <v>23</v>
      </c>
      <c r="K163" s="392" t="s">
        <v>24</v>
      </c>
      <c r="L163" s="392" t="s">
        <v>25</v>
      </c>
      <c r="M163" s="395">
        <v>43466</v>
      </c>
      <c r="N163" s="395">
        <v>43791</v>
      </c>
      <c r="O163" s="392" t="s">
        <v>684</v>
      </c>
      <c r="P163" s="392" t="str">
        <f t="shared" si="4"/>
        <v>376XX00000</v>
      </c>
      <c r="Q163" s="392" t="s">
        <v>1271</v>
      </c>
      <c r="R163" s="392" t="s">
        <v>1326</v>
      </c>
      <c r="S163" s="392" t="str">
        <f t="shared" si="5"/>
        <v>257101R</v>
      </c>
      <c r="T163" s="392" t="str">
        <f>IFERROR(VLOOKUP($S163,'Projects FERCs'!$A$9:$C$294,2,FALSE),0)</f>
        <v>Mains - Blanket Refunds - SL</v>
      </c>
      <c r="U163" s="392" t="s">
        <v>1327</v>
      </c>
      <c r="V163" s="394">
        <v>-2916</v>
      </c>
    </row>
    <row r="164" spans="1:22" ht="33.75" x14ac:dyDescent="0.25">
      <c r="A164" s="396">
        <v>202411</v>
      </c>
      <c r="B164" s="392" t="s">
        <v>1268</v>
      </c>
      <c r="C164" s="392" t="s">
        <v>21</v>
      </c>
      <c r="D164" s="392" t="s">
        <v>28</v>
      </c>
      <c r="E164" s="392" t="s">
        <v>28</v>
      </c>
      <c r="F164" s="392" t="s">
        <v>22</v>
      </c>
      <c r="G164" s="392" t="s">
        <v>39</v>
      </c>
      <c r="H164" s="392" t="s">
        <v>1302</v>
      </c>
      <c r="I164" s="392" t="s">
        <v>1303</v>
      </c>
      <c r="J164" s="392" t="s">
        <v>23</v>
      </c>
      <c r="K164" s="392" t="s">
        <v>24</v>
      </c>
      <c r="L164" s="392" t="s">
        <v>25</v>
      </c>
      <c r="M164" s="395">
        <v>45292</v>
      </c>
      <c r="N164" s="395">
        <v>45415</v>
      </c>
      <c r="O164" s="392" t="s">
        <v>684</v>
      </c>
      <c r="P164" s="392" t="str">
        <f t="shared" si="4"/>
        <v>376XX00000</v>
      </c>
      <c r="Q164" s="392" t="s">
        <v>1271</v>
      </c>
      <c r="R164" s="392" t="s">
        <v>1485</v>
      </c>
      <c r="S164" s="392" t="str">
        <f t="shared" si="5"/>
        <v>251500B</v>
      </c>
      <c r="T164" s="392" t="str">
        <f>IFERROR(VLOOKUP($S164,'Projects FERCs'!$A$9:$C$294,2,FALSE),0)</f>
        <v>PI Mains - Flagstaff</v>
      </c>
      <c r="U164" s="392" t="s">
        <v>1484</v>
      </c>
      <c r="V164" s="394">
        <v>183115.97</v>
      </c>
    </row>
    <row r="165" spans="1:22" ht="33.75" x14ac:dyDescent="0.25">
      <c r="A165" s="396">
        <v>202411</v>
      </c>
      <c r="B165" s="392" t="s">
        <v>1268</v>
      </c>
      <c r="C165" s="392" t="s">
        <v>21</v>
      </c>
      <c r="D165" s="392" t="s">
        <v>28</v>
      </c>
      <c r="E165" s="392" t="s">
        <v>28</v>
      </c>
      <c r="F165" s="392" t="s">
        <v>22</v>
      </c>
      <c r="G165" s="392" t="s">
        <v>39</v>
      </c>
      <c r="H165" s="392" t="s">
        <v>1302</v>
      </c>
      <c r="I165" s="392" t="s">
        <v>1303</v>
      </c>
      <c r="J165" s="392" t="s">
        <v>23</v>
      </c>
      <c r="K165" s="392" t="s">
        <v>24</v>
      </c>
      <c r="L165" s="392" t="s">
        <v>25</v>
      </c>
      <c r="M165" s="395">
        <v>45292</v>
      </c>
      <c r="N165" s="395">
        <v>45415</v>
      </c>
      <c r="O165" s="392" t="s">
        <v>684</v>
      </c>
      <c r="P165" s="392" t="str">
        <f t="shared" si="4"/>
        <v>376XX00000</v>
      </c>
      <c r="Q165" s="392" t="s">
        <v>1271</v>
      </c>
      <c r="R165" s="392" t="s">
        <v>1630</v>
      </c>
      <c r="S165" s="392" t="str">
        <f t="shared" si="5"/>
        <v>251100A</v>
      </c>
      <c r="T165" s="392" t="str">
        <f>IFERROR(VLOOKUP($S165,'Projects FERCs'!$A$9:$C$294,2,FALSE),0)</f>
        <v>Mains - Blanket - Flag</v>
      </c>
      <c r="U165" s="392" t="s">
        <v>1632</v>
      </c>
      <c r="V165" s="394">
        <v>862.43</v>
      </c>
    </row>
    <row r="166" spans="1:22" ht="33.75" x14ac:dyDescent="0.25">
      <c r="A166" s="396">
        <v>202411</v>
      </c>
      <c r="B166" s="392" t="s">
        <v>1268</v>
      </c>
      <c r="C166" s="392" t="s">
        <v>21</v>
      </c>
      <c r="D166" s="392" t="s">
        <v>28</v>
      </c>
      <c r="E166" s="392" t="s">
        <v>28</v>
      </c>
      <c r="F166" s="392" t="s">
        <v>22</v>
      </c>
      <c r="G166" s="392" t="s">
        <v>39</v>
      </c>
      <c r="H166" s="392" t="s">
        <v>1302</v>
      </c>
      <c r="I166" s="392" t="s">
        <v>1303</v>
      </c>
      <c r="J166" s="392" t="s">
        <v>23</v>
      </c>
      <c r="K166" s="392" t="s">
        <v>24</v>
      </c>
      <c r="L166" s="392" t="s">
        <v>25</v>
      </c>
      <c r="M166" s="395">
        <v>45292</v>
      </c>
      <c r="N166" s="395">
        <v>45415</v>
      </c>
      <c r="O166" s="392" t="s">
        <v>684</v>
      </c>
      <c r="P166" s="392" t="str">
        <f t="shared" si="4"/>
        <v>376XX00000</v>
      </c>
      <c r="Q166" s="392" t="s">
        <v>1271</v>
      </c>
      <c r="R166" s="392" t="s">
        <v>1665</v>
      </c>
      <c r="S166" s="392" t="str">
        <f t="shared" si="5"/>
        <v>257100A</v>
      </c>
      <c r="T166" s="392" t="str">
        <f>IFERROR(VLOOKUP($S166,'Projects FERCs'!$A$9:$C$294,2,FALSE),0)</f>
        <v>Mains - Blanket - SL</v>
      </c>
      <c r="U166" s="392" t="s">
        <v>1666</v>
      </c>
      <c r="V166" s="394">
        <v>6359.54</v>
      </c>
    </row>
    <row r="167" spans="1:22" ht="22.5" x14ac:dyDescent="0.25">
      <c r="A167" s="396">
        <v>202411</v>
      </c>
      <c r="B167" s="392" t="s">
        <v>1268</v>
      </c>
      <c r="C167" s="392" t="s">
        <v>21</v>
      </c>
      <c r="D167" s="392" t="s">
        <v>28</v>
      </c>
      <c r="E167" s="392" t="s">
        <v>28</v>
      </c>
      <c r="F167" s="392" t="s">
        <v>22</v>
      </c>
      <c r="G167" s="392" t="s">
        <v>39</v>
      </c>
      <c r="H167" s="392" t="s">
        <v>1302</v>
      </c>
      <c r="I167" s="392" t="s">
        <v>1303</v>
      </c>
      <c r="J167" s="392" t="s">
        <v>23</v>
      </c>
      <c r="K167" s="392" t="s">
        <v>24</v>
      </c>
      <c r="L167" s="392" t="s">
        <v>25</v>
      </c>
      <c r="M167" s="395">
        <v>45292</v>
      </c>
      <c r="N167" s="395">
        <v>45415</v>
      </c>
      <c r="O167" s="392" t="s">
        <v>684</v>
      </c>
      <c r="P167" s="392" t="str">
        <f t="shared" si="4"/>
        <v>376XX00000</v>
      </c>
      <c r="Q167" s="392" t="s">
        <v>1271</v>
      </c>
      <c r="R167" s="392" t="s">
        <v>1477</v>
      </c>
      <c r="S167" s="392" t="str">
        <f t="shared" si="5"/>
        <v>253378A</v>
      </c>
      <c r="T167" s="392" t="str">
        <f>IFERROR(VLOOKUP($S167,'Projects FERCs'!$A$9:$C$294,2,FALSE),0)</f>
        <v>Meas&amp;Reg Sta Distribution-Pres</v>
      </c>
      <c r="U167" s="392" t="s">
        <v>1476</v>
      </c>
      <c r="V167" s="394">
        <v>7507.29</v>
      </c>
    </row>
    <row r="168" spans="1:22" ht="22.5" x14ac:dyDescent="0.25">
      <c r="A168" s="396">
        <v>202411</v>
      </c>
      <c r="B168" s="392" t="s">
        <v>1268</v>
      </c>
      <c r="C168" s="392" t="s">
        <v>21</v>
      </c>
      <c r="D168" s="392" t="s">
        <v>28</v>
      </c>
      <c r="E168" s="392" t="s">
        <v>28</v>
      </c>
      <c r="F168" s="392" t="s">
        <v>22</v>
      </c>
      <c r="G168" s="392" t="s">
        <v>39</v>
      </c>
      <c r="H168" s="392" t="s">
        <v>1302</v>
      </c>
      <c r="I168" s="392" t="s">
        <v>1303</v>
      </c>
      <c r="J168" s="392" t="s">
        <v>23</v>
      </c>
      <c r="K168" s="392" t="s">
        <v>24</v>
      </c>
      <c r="L168" s="392" t="s">
        <v>25</v>
      </c>
      <c r="M168" s="395">
        <v>45292</v>
      </c>
      <c r="N168" s="395">
        <v>45415</v>
      </c>
      <c r="O168" s="392" t="s">
        <v>684</v>
      </c>
      <c r="P168" s="392" t="str">
        <f t="shared" si="4"/>
        <v>376XX00000</v>
      </c>
      <c r="Q168" s="392" t="s">
        <v>1271</v>
      </c>
      <c r="R168" s="392" t="s">
        <v>2152</v>
      </c>
      <c r="S168" s="392" t="str">
        <f t="shared" si="5"/>
        <v>256100A</v>
      </c>
      <c r="T168" s="392" t="str">
        <f>IFERROR(VLOOKUP($S168,'Projects FERCs'!$A$9:$C$294,2,FALSE),0)</f>
        <v>Mains - Blanket - Nog</v>
      </c>
      <c r="U168" s="392" t="s">
        <v>2133</v>
      </c>
      <c r="V168" s="394">
        <v>6163.8</v>
      </c>
    </row>
    <row r="169" spans="1:22" ht="22.5" x14ac:dyDescent="0.25">
      <c r="A169" s="396">
        <v>202411</v>
      </c>
      <c r="B169" s="392" t="s">
        <v>1268</v>
      </c>
      <c r="C169" s="392" t="s">
        <v>21</v>
      </c>
      <c r="D169" s="392" t="s">
        <v>28</v>
      </c>
      <c r="E169" s="392" t="s">
        <v>28</v>
      </c>
      <c r="F169" s="392" t="s">
        <v>22</v>
      </c>
      <c r="G169" s="392" t="s">
        <v>39</v>
      </c>
      <c r="H169" s="392" t="s">
        <v>1312</v>
      </c>
      <c r="I169" s="392" t="s">
        <v>1313</v>
      </c>
      <c r="J169" s="392" t="s">
        <v>23</v>
      </c>
      <c r="K169" s="392" t="s">
        <v>24</v>
      </c>
      <c r="L169" s="392" t="s">
        <v>25</v>
      </c>
      <c r="M169" s="395">
        <v>45292</v>
      </c>
      <c r="N169" s="395">
        <v>45474</v>
      </c>
      <c r="O169" s="392" t="s">
        <v>684</v>
      </c>
      <c r="P169" s="392" t="str">
        <f t="shared" si="4"/>
        <v>376XX00000</v>
      </c>
      <c r="Q169" s="392" t="s">
        <v>1271</v>
      </c>
      <c r="R169" s="392" t="s">
        <v>883</v>
      </c>
      <c r="S169" s="392" t="str">
        <f t="shared" si="5"/>
        <v>252387A</v>
      </c>
      <c r="T169" s="392" t="str">
        <f>IFERROR(VLOOKUP($S169,'Projects FERCs'!$A$9:$C$294,2,FALSE),0)</f>
        <v>Other Distr Eq CP-Bl - King</v>
      </c>
      <c r="U169" s="392" t="s">
        <v>884</v>
      </c>
      <c r="V169" s="394">
        <v>5608.1</v>
      </c>
    </row>
    <row r="170" spans="1:22" ht="22.5" x14ac:dyDescent="0.25">
      <c r="A170" s="396">
        <v>202411</v>
      </c>
      <c r="B170" s="392" t="s">
        <v>1268</v>
      </c>
      <c r="C170" s="392" t="s">
        <v>21</v>
      </c>
      <c r="D170" s="392" t="s">
        <v>28</v>
      </c>
      <c r="E170" s="392" t="s">
        <v>28</v>
      </c>
      <c r="F170" s="392" t="s">
        <v>22</v>
      </c>
      <c r="G170" s="392" t="s">
        <v>39</v>
      </c>
      <c r="H170" s="392" t="s">
        <v>1312</v>
      </c>
      <c r="I170" s="392" t="s">
        <v>1313</v>
      </c>
      <c r="J170" s="392" t="s">
        <v>23</v>
      </c>
      <c r="K170" s="392" t="s">
        <v>24</v>
      </c>
      <c r="L170" s="392" t="s">
        <v>25</v>
      </c>
      <c r="M170" s="395">
        <v>45292</v>
      </c>
      <c r="N170" s="395">
        <v>45474</v>
      </c>
      <c r="O170" s="392" t="s">
        <v>684</v>
      </c>
      <c r="P170" s="392" t="str">
        <f t="shared" si="4"/>
        <v>376XX00000</v>
      </c>
      <c r="Q170" s="392" t="s">
        <v>1271</v>
      </c>
      <c r="R170" s="392" t="s">
        <v>985</v>
      </c>
      <c r="S170" s="392" t="str">
        <f t="shared" si="5"/>
        <v>253387A</v>
      </c>
      <c r="T170" s="392" t="str">
        <f>IFERROR(VLOOKUP($S170,'Projects FERCs'!$A$9:$C$294,2,FALSE),0)</f>
        <v>Other Distr Equip CP-Bl-Pres</v>
      </c>
      <c r="U170" s="392" t="s">
        <v>986</v>
      </c>
      <c r="V170" s="394">
        <v>5224.3500000000004</v>
      </c>
    </row>
    <row r="171" spans="1:22" ht="22.5" x14ac:dyDescent="0.25">
      <c r="A171" s="396">
        <v>202411</v>
      </c>
      <c r="B171" s="392" t="s">
        <v>1268</v>
      </c>
      <c r="C171" s="392" t="s">
        <v>21</v>
      </c>
      <c r="D171" s="392" t="s">
        <v>28</v>
      </c>
      <c r="E171" s="392" t="s">
        <v>28</v>
      </c>
      <c r="F171" s="392" t="s">
        <v>22</v>
      </c>
      <c r="G171" s="392" t="s">
        <v>39</v>
      </c>
      <c r="H171" s="392" t="s">
        <v>1312</v>
      </c>
      <c r="I171" s="392" t="s">
        <v>1313</v>
      </c>
      <c r="J171" s="392" t="s">
        <v>23</v>
      </c>
      <c r="K171" s="392" t="s">
        <v>24</v>
      </c>
      <c r="L171" s="392" t="s">
        <v>25</v>
      </c>
      <c r="M171" s="395">
        <v>45292</v>
      </c>
      <c r="N171" s="395">
        <v>45474</v>
      </c>
      <c r="O171" s="392" t="s">
        <v>684</v>
      </c>
      <c r="P171" s="392" t="str">
        <f t="shared" si="4"/>
        <v>376XX00000</v>
      </c>
      <c r="Q171" s="392" t="s">
        <v>1271</v>
      </c>
      <c r="R171" s="392" t="s">
        <v>1157</v>
      </c>
      <c r="S171" s="392" t="str">
        <f t="shared" si="5"/>
        <v>256387A</v>
      </c>
      <c r="T171" s="392" t="str">
        <f>IFERROR(VLOOKUP($S171,'Projects FERCs'!$A$9:$C$294,2,FALSE),0)</f>
        <v>Other Distr Eq CP - Bl - Nog</v>
      </c>
      <c r="U171" s="392" t="s">
        <v>1158</v>
      </c>
      <c r="V171" s="394">
        <v>2297.98</v>
      </c>
    </row>
    <row r="172" spans="1:22" ht="22.5" x14ac:dyDescent="0.25">
      <c r="A172" s="396">
        <v>202411</v>
      </c>
      <c r="B172" s="392" t="s">
        <v>1268</v>
      </c>
      <c r="C172" s="392" t="s">
        <v>21</v>
      </c>
      <c r="D172" s="392" t="s">
        <v>28</v>
      </c>
      <c r="E172" s="392" t="s">
        <v>28</v>
      </c>
      <c r="F172" s="392" t="s">
        <v>22</v>
      </c>
      <c r="G172" s="392" t="s">
        <v>39</v>
      </c>
      <c r="H172" s="392" t="s">
        <v>1312</v>
      </c>
      <c r="I172" s="392" t="s">
        <v>1313</v>
      </c>
      <c r="J172" s="392" t="s">
        <v>23</v>
      </c>
      <c r="K172" s="392" t="s">
        <v>24</v>
      </c>
      <c r="L172" s="392" t="s">
        <v>25</v>
      </c>
      <c r="M172" s="395">
        <v>45292</v>
      </c>
      <c r="N172" s="395">
        <v>45474</v>
      </c>
      <c r="O172" s="392" t="s">
        <v>684</v>
      </c>
      <c r="P172" s="392" t="str">
        <f t="shared" si="4"/>
        <v>376XX00000</v>
      </c>
      <c r="Q172" s="392" t="s">
        <v>1271</v>
      </c>
      <c r="R172" s="392" t="s">
        <v>1227</v>
      </c>
      <c r="S172" s="392" t="str">
        <f t="shared" si="5"/>
        <v>257387A</v>
      </c>
      <c r="T172" s="392" t="str">
        <f>IFERROR(VLOOKUP($S172,'Projects FERCs'!$A$9:$C$294,2,FALSE),0)</f>
        <v>Other Distr Equip CP-Bl - SL</v>
      </c>
      <c r="U172" s="392" t="s">
        <v>1228</v>
      </c>
      <c r="V172" s="394">
        <v>900.98</v>
      </c>
    </row>
    <row r="173" spans="1:22" ht="33.75" x14ac:dyDescent="0.25">
      <c r="A173" s="396">
        <v>202412</v>
      </c>
      <c r="B173" s="392" t="s">
        <v>1268</v>
      </c>
      <c r="C173" s="392" t="s">
        <v>21</v>
      </c>
      <c r="D173" s="392" t="s">
        <v>28</v>
      </c>
      <c r="E173" s="392" t="s">
        <v>28</v>
      </c>
      <c r="F173" s="392" t="s">
        <v>22</v>
      </c>
      <c r="G173" s="392" t="s">
        <v>39</v>
      </c>
      <c r="H173" s="392" t="s">
        <v>1269</v>
      </c>
      <c r="I173" s="392" t="s">
        <v>1270</v>
      </c>
      <c r="J173" s="392" t="s">
        <v>27</v>
      </c>
      <c r="K173" s="392" t="s">
        <v>24</v>
      </c>
      <c r="L173" s="392" t="s">
        <v>25</v>
      </c>
      <c r="M173" s="395">
        <v>45292</v>
      </c>
      <c r="N173" s="395">
        <v>45401</v>
      </c>
      <c r="O173" s="392" t="s">
        <v>684</v>
      </c>
      <c r="P173" s="392" t="str">
        <f t="shared" si="4"/>
        <v>376XX00000</v>
      </c>
      <c r="Q173" s="392" t="s">
        <v>1271</v>
      </c>
      <c r="R173" s="392" t="s">
        <v>1630</v>
      </c>
      <c r="S173" s="392" t="str">
        <f t="shared" si="5"/>
        <v>251100A</v>
      </c>
      <c r="T173" s="392" t="str">
        <f>IFERROR(VLOOKUP($S173,'Projects FERCs'!$A$9:$C$294,2,FALSE),0)</f>
        <v>Mains - Blanket - Flag</v>
      </c>
      <c r="U173" s="392" t="s">
        <v>1632</v>
      </c>
      <c r="V173" s="394">
        <v>524.09</v>
      </c>
    </row>
    <row r="174" spans="1:22" ht="22.5" x14ac:dyDescent="0.25">
      <c r="A174" s="396">
        <v>202412</v>
      </c>
      <c r="B174" s="392" t="s">
        <v>1268</v>
      </c>
      <c r="C174" s="392" t="s">
        <v>21</v>
      </c>
      <c r="D174" s="392" t="s">
        <v>28</v>
      </c>
      <c r="E174" s="392" t="s">
        <v>28</v>
      </c>
      <c r="F174" s="392" t="s">
        <v>22</v>
      </c>
      <c r="G174" s="392" t="s">
        <v>39</v>
      </c>
      <c r="H174" s="392" t="s">
        <v>1269</v>
      </c>
      <c r="I174" s="392" t="s">
        <v>1270</v>
      </c>
      <c r="J174" s="392" t="s">
        <v>27</v>
      </c>
      <c r="K174" s="392" t="s">
        <v>24</v>
      </c>
      <c r="L174" s="392" t="s">
        <v>25</v>
      </c>
      <c r="M174" s="395">
        <v>45292</v>
      </c>
      <c r="N174" s="395">
        <v>45401</v>
      </c>
      <c r="O174" s="392" t="s">
        <v>684</v>
      </c>
      <c r="P174" s="392" t="str">
        <f t="shared" si="4"/>
        <v>376XX00000</v>
      </c>
      <c r="Q174" s="392" t="s">
        <v>1271</v>
      </c>
      <c r="R174" s="392" t="s">
        <v>2149</v>
      </c>
      <c r="S174" s="392" t="str">
        <f t="shared" si="5"/>
        <v>251400S</v>
      </c>
      <c r="T174" s="392" t="str">
        <f>IFERROR(VLOOKUP($S174,'Projects FERCs'!$A$9:$C$294,2,FALSE),0)</f>
        <v>Mains-System Improv-Flag</v>
      </c>
      <c r="U174" s="392" t="s">
        <v>2130</v>
      </c>
      <c r="V174" s="394">
        <v>-39.21</v>
      </c>
    </row>
    <row r="175" spans="1:22" ht="22.5" x14ac:dyDescent="0.25">
      <c r="A175" s="396">
        <v>202412</v>
      </c>
      <c r="B175" s="392" t="s">
        <v>1268</v>
      </c>
      <c r="C175" s="392" t="s">
        <v>21</v>
      </c>
      <c r="D175" s="392" t="s">
        <v>28</v>
      </c>
      <c r="E175" s="392" t="s">
        <v>28</v>
      </c>
      <c r="F175" s="392" t="s">
        <v>22</v>
      </c>
      <c r="G175" s="392" t="s">
        <v>39</v>
      </c>
      <c r="H175" s="392" t="s">
        <v>1269</v>
      </c>
      <c r="I175" s="392" t="s">
        <v>1270</v>
      </c>
      <c r="J175" s="392" t="s">
        <v>27</v>
      </c>
      <c r="K175" s="392" t="s">
        <v>24</v>
      </c>
      <c r="L175" s="392" t="s">
        <v>25</v>
      </c>
      <c r="M175" s="395">
        <v>45292</v>
      </c>
      <c r="N175" s="395">
        <v>45401</v>
      </c>
      <c r="O175" s="392" t="s">
        <v>684</v>
      </c>
      <c r="P175" s="392" t="str">
        <f t="shared" si="4"/>
        <v>376XX00000</v>
      </c>
      <c r="Q175" s="392" t="s">
        <v>1271</v>
      </c>
      <c r="R175" s="392" t="s">
        <v>1491</v>
      </c>
      <c r="S175" s="392" t="str">
        <f t="shared" si="5"/>
        <v>252403S</v>
      </c>
      <c r="T175" s="392" t="str">
        <f>IFERROR(VLOOKUP($S175,'Projects FERCs'!$A$9:$C$294,2,FALSE),0)</f>
        <v>Main/Services PVC Replace LHC</v>
      </c>
      <c r="U175" s="392" t="s">
        <v>1490</v>
      </c>
      <c r="V175" s="394">
        <v>200.05</v>
      </c>
    </row>
    <row r="176" spans="1:22" ht="22.5" x14ac:dyDescent="0.25">
      <c r="A176" s="396">
        <v>202412</v>
      </c>
      <c r="B176" s="392" t="s">
        <v>1268</v>
      </c>
      <c r="C176" s="392" t="s">
        <v>21</v>
      </c>
      <c r="D176" s="392" t="s">
        <v>28</v>
      </c>
      <c r="E176" s="392" t="s">
        <v>28</v>
      </c>
      <c r="F176" s="392" t="s">
        <v>22</v>
      </c>
      <c r="G176" s="392" t="s">
        <v>39</v>
      </c>
      <c r="H176" s="392" t="s">
        <v>1269</v>
      </c>
      <c r="I176" s="392" t="s">
        <v>1270</v>
      </c>
      <c r="J176" s="392" t="s">
        <v>27</v>
      </c>
      <c r="K176" s="392" t="s">
        <v>24</v>
      </c>
      <c r="L176" s="392" t="s">
        <v>25</v>
      </c>
      <c r="M176" s="395">
        <v>45292</v>
      </c>
      <c r="N176" s="395">
        <v>45401</v>
      </c>
      <c r="O176" s="392" t="s">
        <v>684</v>
      </c>
      <c r="P176" s="392" t="str">
        <f t="shared" si="4"/>
        <v>376XX00000</v>
      </c>
      <c r="Q176" s="392" t="s">
        <v>1271</v>
      </c>
      <c r="R176" s="392" t="s">
        <v>1493</v>
      </c>
      <c r="S176" s="392" t="str">
        <f t="shared" si="5"/>
        <v>252403S</v>
      </c>
      <c r="T176" s="392" t="str">
        <f>IFERROR(VLOOKUP($S176,'Projects FERCs'!$A$9:$C$294,2,FALSE),0)</f>
        <v>Main/Services PVC Replace LHC</v>
      </c>
      <c r="U176" s="392" t="s">
        <v>1492</v>
      </c>
      <c r="V176" s="394">
        <v>133.37</v>
      </c>
    </row>
    <row r="177" spans="1:22" ht="22.5" x14ac:dyDescent="0.25">
      <c r="A177" s="396">
        <v>202412</v>
      </c>
      <c r="B177" s="392" t="s">
        <v>1268</v>
      </c>
      <c r="C177" s="392" t="s">
        <v>21</v>
      </c>
      <c r="D177" s="392" t="s">
        <v>28</v>
      </c>
      <c r="E177" s="392" t="s">
        <v>28</v>
      </c>
      <c r="F177" s="392" t="s">
        <v>22</v>
      </c>
      <c r="G177" s="392" t="s">
        <v>39</v>
      </c>
      <c r="H177" s="392" t="s">
        <v>1269</v>
      </c>
      <c r="I177" s="392" t="s">
        <v>1270</v>
      </c>
      <c r="J177" s="392" t="s">
        <v>27</v>
      </c>
      <c r="K177" s="392" t="s">
        <v>24</v>
      </c>
      <c r="L177" s="392" t="s">
        <v>25</v>
      </c>
      <c r="M177" s="395">
        <v>45292</v>
      </c>
      <c r="N177" s="395">
        <v>45401</v>
      </c>
      <c r="O177" s="392" t="s">
        <v>684</v>
      </c>
      <c r="P177" s="392" t="str">
        <f t="shared" si="4"/>
        <v>376XX00000</v>
      </c>
      <c r="Q177" s="392" t="s">
        <v>1271</v>
      </c>
      <c r="R177" s="392" t="s">
        <v>1620</v>
      </c>
      <c r="S177" s="392" t="str">
        <f t="shared" si="5"/>
        <v>252100A</v>
      </c>
      <c r="T177" s="392" t="str">
        <f>IFERROR(VLOOKUP($S177,'Projects FERCs'!$A$9:$C$294,2,FALSE),0)</f>
        <v>Mains - Blanket - King</v>
      </c>
      <c r="U177" s="392" t="s">
        <v>1621</v>
      </c>
      <c r="V177" s="394">
        <v>16.66</v>
      </c>
    </row>
    <row r="178" spans="1:22" ht="22.5" x14ac:dyDescent="0.25">
      <c r="A178" s="396">
        <v>202412</v>
      </c>
      <c r="B178" s="392" t="s">
        <v>1268</v>
      </c>
      <c r="C178" s="392" t="s">
        <v>21</v>
      </c>
      <c r="D178" s="392" t="s">
        <v>28</v>
      </c>
      <c r="E178" s="392" t="s">
        <v>28</v>
      </c>
      <c r="F178" s="392" t="s">
        <v>22</v>
      </c>
      <c r="G178" s="392" t="s">
        <v>39</v>
      </c>
      <c r="H178" s="392" t="s">
        <v>1269</v>
      </c>
      <c r="I178" s="392" t="s">
        <v>1270</v>
      </c>
      <c r="J178" s="392" t="s">
        <v>27</v>
      </c>
      <c r="K178" s="392" t="s">
        <v>24</v>
      </c>
      <c r="L178" s="392" t="s">
        <v>25</v>
      </c>
      <c r="M178" s="395">
        <v>45292</v>
      </c>
      <c r="N178" s="395">
        <v>45401</v>
      </c>
      <c r="O178" s="392" t="s">
        <v>684</v>
      </c>
      <c r="P178" s="392" t="str">
        <f t="shared" si="4"/>
        <v>376XX00000</v>
      </c>
      <c r="Q178" s="392" t="s">
        <v>1271</v>
      </c>
      <c r="R178" s="392" t="s">
        <v>1663</v>
      </c>
      <c r="S178" s="392" t="str">
        <f t="shared" si="5"/>
        <v>252100A</v>
      </c>
      <c r="T178" s="392" t="str">
        <f>IFERROR(VLOOKUP($S178,'Projects FERCs'!$A$9:$C$294,2,FALSE),0)</f>
        <v>Mains - Blanket - King</v>
      </c>
      <c r="U178" s="392" t="s">
        <v>1664</v>
      </c>
      <c r="V178" s="394">
        <v>24.76</v>
      </c>
    </row>
    <row r="179" spans="1:22" ht="22.5" x14ac:dyDescent="0.25">
      <c r="A179" s="396">
        <v>202412</v>
      </c>
      <c r="B179" s="392" t="s">
        <v>1268</v>
      </c>
      <c r="C179" s="392" t="s">
        <v>21</v>
      </c>
      <c r="D179" s="392" t="s">
        <v>28</v>
      </c>
      <c r="E179" s="392" t="s">
        <v>28</v>
      </c>
      <c r="F179" s="392" t="s">
        <v>22</v>
      </c>
      <c r="G179" s="392" t="s">
        <v>39</v>
      </c>
      <c r="H179" s="392" t="s">
        <v>1269</v>
      </c>
      <c r="I179" s="392" t="s">
        <v>1270</v>
      </c>
      <c r="J179" s="392" t="s">
        <v>23</v>
      </c>
      <c r="K179" s="392" t="s">
        <v>24</v>
      </c>
      <c r="L179" s="392" t="s">
        <v>25</v>
      </c>
      <c r="M179" s="395">
        <v>45292</v>
      </c>
      <c r="N179" s="395">
        <v>45401</v>
      </c>
      <c r="O179" s="392" t="s">
        <v>684</v>
      </c>
      <c r="P179" s="392" t="str">
        <f t="shared" si="4"/>
        <v>376XX00000</v>
      </c>
      <c r="Q179" s="392" t="s">
        <v>1271</v>
      </c>
      <c r="R179" s="392" t="s">
        <v>1633</v>
      </c>
      <c r="S179" s="392" t="str">
        <f t="shared" si="5"/>
        <v>251100A</v>
      </c>
      <c r="T179" s="392" t="str">
        <f>IFERROR(VLOOKUP($S179,'Projects FERCs'!$A$9:$C$294,2,FALSE),0)</f>
        <v>Mains - Blanket - Flag</v>
      </c>
      <c r="U179" s="392" t="s">
        <v>1635</v>
      </c>
      <c r="V179" s="394">
        <v>18703.37</v>
      </c>
    </row>
    <row r="180" spans="1:22" ht="33.75" x14ac:dyDescent="0.25">
      <c r="A180" s="396">
        <v>202412</v>
      </c>
      <c r="B180" s="392" t="s">
        <v>1268</v>
      </c>
      <c r="C180" s="392" t="s">
        <v>21</v>
      </c>
      <c r="D180" s="392" t="s">
        <v>28</v>
      </c>
      <c r="E180" s="392" t="s">
        <v>28</v>
      </c>
      <c r="F180" s="392" t="s">
        <v>22</v>
      </c>
      <c r="G180" s="392" t="s">
        <v>39</v>
      </c>
      <c r="H180" s="392" t="s">
        <v>1302</v>
      </c>
      <c r="I180" s="392" t="s">
        <v>1303</v>
      </c>
      <c r="J180" s="392" t="s">
        <v>27</v>
      </c>
      <c r="K180" s="392" t="s">
        <v>24</v>
      </c>
      <c r="L180" s="392" t="s">
        <v>25</v>
      </c>
      <c r="M180" s="395">
        <v>45292</v>
      </c>
      <c r="N180" s="395">
        <v>45415</v>
      </c>
      <c r="O180" s="392" t="s">
        <v>684</v>
      </c>
      <c r="P180" s="392" t="str">
        <f t="shared" si="4"/>
        <v>376XX00000</v>
      </c>
      <c r="Q180" s="392" t="s">
        <v>1271</v>
      </c>
      <c r="R180" s="392" t="s">
        <v>1630</v>
      </c>
      <c r="S180" s="392" t="str">
        <f t="shared" si="5"/>
        <v>251100A</v>
      </c>
      <c r="T180" s="392" t="str">
        <f>IFERROR(VLOOKUP($S180,'Projects FERCs'!$A$9:$C$294,2,FALSE),0)</f>
        <v>Mains - Blanket - Flag</v>
      </c>
      <c r="U180" s="392" t="s">
        <v>1632</v>
      </c>
      <c r="V180" s="394">
        <v>5.57</v>
      </c>
    </row>
    <row r="181" spans="1:22" ht="22.5" x14ac:dyDescent="0.25">
      <c r="A181" s="396">
        <v>202412</v>
      </c>
      <c r="B181" s="392" t="s">
        <v>1268</v>
      </c>
      <c r="C181" s="392" t="s">
        <v>21</v>
      </c>
      <c r="D181" s="392" t="s">
        <v>28</v>
      </c>
      <c r="E181" s="392" t="s">
        <v>28</v>
      </c>
      <c r="F181" s="392" t="s">
        <v>22</v>
      </c>
      <c r="G181" s="392" t="s">
        <v>39</v>
      </c>
      <c r="H181" s="392" t="s">
        <v>1302</v>
      </c>
      <c r="I181" s="392" t="s">
        <v>1303</v>
      </c>
      <c r="J181" s="392" t="s">
        <v>27</v>
      </c>
      <c r="K181" s="392" t="s">
        <v>24</v>
      </c>
      <c r="L181" s="392" t="s">
        <v>25</v>
      </c>
      <c r="M181" s="395">
        <v>45292</v>
      </c>
      <c r="N181" s="395">
        <v>45415</v>
      </c>
      <c r="O181" s="392" t="s">
        <v>684</v>
      </c>
      <c r="P181" s="392" t="str">
        <f t="shared" si="4"/>
        <v>376XX00000</v>
      </c>
      <c r="Q181" s="392" t="s">
        <v>1271</v>
      </c>
      <c r="R181" s="392" t="s">
        <v>1499</v>
      </c>
      <c r="S181" s="392" t="str">
        <f t="shared" si="5"/>
        <v>251500B</v>
      </c>
      <c r="T181" s="392" t="str">
        <f>IFERROR(VLOOKUP($S181,'Projects FERCs'!$A$9:$C$294,2,FALSE),0)</f>
        <v>PI Mains - Flagstaff</v>
      </c>
      <c r="U181" s="392" t="s">
        <v>1498</v>
      </c>
      <c r="V181" s="394">
        <v>26.7</v>
      </c>
    </row>
    <row r="182" spans="1:22" ht="22.5" x14ac:dyDescent="0.25">
      <c r="A182" s="396">
        <v>202412</v>
      </c>
      <c r="B182" s="392" t="s">
        <v>1268</v>
      </c>
      <c r="C182" s="392" t="s">
        <v>21</v>
      </c>
      <c r="D182" s="392" t="s">
        <v>28</v>
      </c>
      <c r="E182" s="392" t="s">
        <v>28</v>
      </c>
      <c r="F182" s="392" t="s">
        <v>22</v>
      </c>
      <c r="G182" s="392" t="s">
        <v>39</v>
      </c>
      <c r="H182" s="392" t="s">
        <v>1312</v>
      </c>
      <c r="I182" s="392" t="s">
        <v>1313</v>
      </c>
      <c r="J182" s="392" t="s">
        <v>23</v>
      </c>
      <c r="K182" s="392" t="s">
        <v>24</v>
      </c>
      <c r="L182" s="392" t="s">
        <v>25</v>
      </c>
      <c r="M182" s="395">
        <v>45292</v>
      </c>
      <c r="N182" s="395">
        <v>45474</v>
      </c>
      <c r="O182" s="392" t="s">
        <v>684</v>
      </c>
      <c r="P182" s="392" t="str">
        <f t="shared" si="4"/>
        <v>376XX00000</v>
      </c>
      <c r="Q182" s="392" t="s">
        <v>1271</v>
      </c>
      <c r="R182" s="392" t="s">
        <v>883</v>
      </c>
      <c r="S182" s="392" t="str">
        <f t="shared" si="5"/>
        <v>252387A</v>
      </c>
      <c r="T182" s="392" t="str">
        <f>IFERROR(VLOOKUP($S182,'Projects FERCs'!$A$9:$C$294,2,FALSE),0)</f>
        <v>Other Distr Eq CP-Bl - King</v>
      </c>
      <c r="U182" s="392" t="s">
        <v>884</v>
      </c>
      <c r="V182" s="394">
        <v>5233.2299999999996</v>
      </c>
    </row>
    <row r="183" spans="1:22" ht="22.5" x14ac:dyDescent="0.25">
      <c r="A183" s="396">
        <v>202412</v>
      </c>
      <c r="B183" s="392" t="s">
        <v>1268</v>
      </c>
      <c r="C183" s="392" t="s">
        <v>21</v>
      </c>
      <c r="D183" s="392" t="s">
        <v>28</v>
      </c>
      <c r="E183" s="392" t="s">
        <v>28</v>
      </c>
      <c r="F183" s="392" t="s">
        <v>22</v>
      </c>
      <c r="G183" s="392" t="s">
        <v>39</v>
      </c>
      <c r="H183" s="392" t="s">
        <v>1312</v>
      </c>
      <c r="I183" s="392" t="s">
        <v>1313</v>
      </c>
      <c r="J183" s="392" t="s">
        <v>23</v>
      </c>
      <c r="K183" s="392" t="s">
        <v>24</v>
      </c>
      <c r="L183" s="392" t="s">
        <v>25</v>
      </c>
      <c r="M183" s="395">
        <v>45292</v>
      </c>
      <c r="N183" s="395">
        <v>45474</v>
      </c>
      <c r="O183" s="392" t="s">
        <v>684</v>
      </c>
      <c r="P183" s="392" t="str">
        <f t="shared" si="4"/>
        <v>376XX00000</v>
      </c>
      <c r="Q183" s="392" t="s">
        <v>1271</v>
      </c>
      <c r="R183" s="392" t="s">
        <v>985</v>
      </c>
      <c r="S183" s="392" t="str">
        <f t="shared" si="5"/>
        <v>253387A</v>
      </c>
      <c r="T183" s="392" t="str">
        <f>IFERROR(VLOOKUP($S183,'Projects FERCs'!$A$9:$C$294,2,FALSE),0)</f>
        <v>Other Distr Equip CP-Bl-Pres</v>
      </c>
      <c r="U183" s="392" t="s">
        <v>986</v>
      </c>
      <c r="V183" s="394">
        <v>8242.11</v>
      </c>
    </row>
    <row r="184" spans="1:22" ht="22.5" x14ac:dyDescent="0.25">
      <c r="A184" s="396">
        <v>202412</v>
      </c>
      <c r="B184" s="392" t="s">
        <v>1268</v>
      </c>
      <c r="C184" s="392" t="s">
        <v>21</v>
      </c>
      <c r="D184" s="392" t="s">
        <v>28</v>
      </c>
      <c r="E184" s="392" t="s">
        <v>28</v>
      </c>
      <c r="F184" s="392" t="s">
        <v>22</v>
      </c>
      <c r="G184" s="392" t="s">
        <v>39</v>
      </c>
      <c r="H184" s="392" t="s">
        <v>1312</v>
      </c>
      <c r="I184" s="392" t="s">
        <v>1313</v>
      </c>
      <c r="J184" s="392" t="s">
        <v>23</v>
      </c>
      <c r="K184" s="392" t="s">
        <v>24</v>
      </c>
      <c r="L184" s="392" t="s">
        <v>25</v>
      </c>
      <c r="M184" s="395">
        <v>45292</v>
      </c>
      <c r="N184" s="395">
        <v>45474</v>
      </c>
      <c r="O184" s="392" t="s">
        <v>684</v>
      </c>
      <c r="P184" s="392" t="str">
        <f t="shared" si="4"/>
        <v>376XX00000</v>
      </c>
      <c r="Q184" s="392" t="s">
        <v>1271</v>
      </c>
      <c r="R184" s="392" t="s">
        <v>1157</v>
      </c>
      <c r="S184" s="392" t="str">
        <f t="shared" si="5"/>
        <v>256387A</v>
      </c>
      <c r="T184" s="392" t="str">
        <f>IFERROR(VLOOKUP($S184,'Projects FERCs'!$A$9:$C$294,2,FALSE),0)</f>
        <v>Other Distr Eq CP - Bl - Nog</v>
      </c>
      <c r="U184" s="392" t="s">
        <v>1158</v>
      </c>
      <c r="V184" s="394">
        <v>2443.9</v>
      </c>
    </row>
    <row r="185" spans="1:22" ht="22.5" x14ac:dyDescent="0.25">
      <c r="A185" s="396">
        <v>202412</v>
      </c>
      <c r="B185" s="392" t="s">
        <v>1268</v>
      </c>
      <c r="C185" s="392" t="s">
        <v>21</v>
      </c>
      <c r="D185" s="392" t="s">
        <v>28</v>
      </c>
      <c r="E185" s="392" t="s">
        <v>28</v>
      </c>
      <c r="F185" s="392" t="s">
        <v>22</v>
      </c>
      <c r="G185" s="392" t="s">
        <v>39</v>
      </c>
      <c r="H185" s="392" t="s">
        <v>1312</v>
      </c>
      <c r="I185" s="392" t="s">
        <v>1313</v>
      </c>
      <c r="J185" s="392" t="s">
        <v>23</v>
      </c>
      <c r="K185" s="392" t="s">
        <v>24</v>
      </c>
      <c r="L185" s="392" t="s">
        <v>25</v>
      </c>
      <c r="M185" s="395">
        <v>45292</v>
      </c>
      <c r="N185" s="395">
        <v>45474</v>
      </c>
      <c r="O185" s="392" t="s">
        <v>684</v>
      </c>
      <c r="P185" s="392" t="str">
        <f t="shared" si="4"/>
        <v>376XX00000</v>
      </c>
      <c r="Q185" s="392" t="s">
        <v>1271</v>
      </c>
      <c r="R185" s="392" t="s">
        <v>1227</v>
      </c>
      <c r="S185" s="392" t="str">
        <f t="shared" si="5"/>
        <v>257387A</v>
      </c>
      <c r="T185" s="392" t="str">
        <f>IFERROR(VLOOKUP($S185,'Projects FERCs'!$A$9:$C$294,2,FALSE),0)</f>
        <v>Other Distr Equip CP-Bl - SL</v>
      </c>
      <c r="U185" s="392" t="s">
        <v>1228</v>
      </c>
      <c r="V185" s="394">
        <v>10501.96</v>
      </c>
    </row>
    <row r="186" spans="1:22" ht="22.5" x14ac:dyDescent="0.25">
      <c r="A186" s="396">
        <v>202501</v>
      </c>
      <c r="B186" s="392" t="s">
        <v>1268</v>
      </c>
      <c r="C186" s="392" t="s">
        <v>21</v>
      </c>
      <c r="D186" s="392" t="s">
        <v>28</v>
      </c>
      <c r="E186" s="392" t="s">
        <v>28</v>
      </c>
      <c r="F186" s="392" t="s">
        <v>22</v>
      </c>
      <c r="G186" s="392" t="s">
        <v>39</v>
      </c>
      <c r="H186" s="392" t="s">
        <v>1269</v>
      </c>
      <c r="I186" s="392" t="s">
        <v>1270</v>
      </c>
      <c r="J186" s="392" t="s">
        <v>27</v>
      </c>
      <c r="K186" s="392" t="s">
        <v>24</v>
      </c>
      <c r="L186" s="392" t="s">
        <v>25</v>
      </c>
      <c r="M186" s="395">
        <v>45292</v>
      </c>
      <c r="N186" s="395">
        <v>45401</v>
      </c>
      <c r="O186" s="392" t="s">
        <v>684</v>
      </c>
      <c r="P186" s="392" t="str">
        <f t="shared" si="4"/>
        <v>376XX00000</v>
      </c>
      <c r="Q186" s="392" t="s">
        <v>1271</v>
      </c>
      <c r="R186" s="392" t="s">
        <v>1633</v>
      </c>
      <c r="S186" s="392" t="str">
        <f t="shared" si="5"/>
        <v>251100A</v>
      </c>
      <c r="T186" s="392" t="str">
        <f>IFERROR(VLOOKUP($S186,'Projects FERCs'!$A$9:$C$294,2,FALSE),0)</f>
        <v>Mains - Blanket - Flag</v>
      </c>
      <c r="U186" s="392" t="s">
        <v>1635</v>
      </c>
      <c r="V186" s="394">
        <v>89.77</v>
      </c>
    </row>
    <row r="187" spans="1:22" ht="22.5" x14ac:dyDescent="0.25">
      <c r="A187" s="396">
        <v>202501</v>
      </c>
      <c r="B187" s="392" t="s">
        <v>1268</v>
      </c>
      <c r="C187" s="392" t="s">
        <v>21</v>
      </c>
      <c r="D187" s="392" t="s">
        <v>28</v>
      </c>
      <c r="E187" s="392" t="s">
        <v>28</v>
      </c>
      <c r="F187" s="392" t="s">
        <v>22</v>
      </c>
      <c r="G187" s="392" t="s">
        <v>39</v>
      </c>
      <c r="H187" s="392" t="s">
        <v>1269</v>
      </c>
      <c r="I187" s="392" t="s">
        <v>1270</v>
      </c>
      <c r="J187" s="392" t="s">
        <v>27</v>
      </c>
      <c r="K187" s="392" t="s">
        <v>24</v>
      </c>
      <c r="L187" s="392" t="s">
        <v>25</v>
      </c>
      <c r="M187" s="395">
        <v>45292</v>
      </c>
      <c r="N187" s="395">
        <v>45401</v>
      </c>
      <c r="O187" s="392" t="s">
        <v>684</v>
      </c>
      <c r="P187" s="392" t="str">
        <f t="shared" si="4"/>
        <v>376XX00000</v>
      </c>
      <c r="Q187" s="392" t="s">
        <v>1271</v>
      </c>
      <c r="R187" s="392" t="s">
        <v>1493</v>
      </c>
      <c r="S187" s="392" t="str">
        <f t="shared" si="5"/>
        <v>252403S</v>
      </c>
      <c r="T187" s="392" t="str">
        <f>IFERROR(VLOOKUP($S187,'Projects FERCs'!$A$9:$C$294,2,FALSE),0)</f>
        <v>Main/Services PVC Replace LHC</v>
      </c>
      <c r="U187" s="392" t="s">
        <v>1492</v>
      </c>
      <c r="V187" s="394">
        <v>51.21</v>
      </c>
    </row>
    <row r="188" spans="1:22" ht="22.5" x14ac:dyDescent="0.25">
      <c r="A188" s="396">
        <v>202501</v>
      </c>
      <c r="B188" s="392" t="s">
        <v>1268</v>
      </c>
      <c r="C188" s="392" t="s">
        <v>21</v>
      </c>
      <c r="D188" s="392" t="s">
        <v>28</v>
      </c>
      <c r="E188" s="392" t="s">
        <v>28</v>
      </c>
      <c r="F188" s="392" t="s">
        <v>22</v>
      </c>
      <c r="G188" s="392" t="s">
        <v>39</v>
      </c>
      <c r="H188" s="392" t="s">
        <v>1269</v>
      </c>
      <c r="I188" s="392" t="s">
        <v>1270</v>
      </c>
      <c r="J188" s="392" t="s">
        <v>27</v>
      </c>
      <c r="K188" s="392" t="s">
        <v>24</v>
      </c>
      <c r="L188" s="392" t="s">
        <v>25</v>
      </c>
      <c r="M188" s="395">
        <v>45292</v>
      </c>
      <c r="N188" s="395">
        <v>45401</v>
      </c>
      <c r="O188" s="392" t="s">
        <v>684</v>
      </c>
      <c r="P188" s="392" t="str">
        <f t="shared" si="4"/>
        <v>376XX00000</v>
      </c>
      <c r="Q188" s="392" t="s">
        <v>1271</v>
      </c>
      <c r="R188" s="392" t="s">
        <v>1582</v>
      </c>
      <c r="S188" s="392" t="str">
        <f t="shared" si="5"/>
        <v>252100A</v>
      </c>
      <c r="T188" s="392" t="str">
        <f>IFERROR(VLOOKUP($S188,'Projects FERCs'!$A$9:$C$294,2,FALSE),0)</f>
        <v>Mains - Blanket - King</v>
      </c>
      <c r="U188" s="392" t="s">
        <v>1584</v>
      </c>
      <c r="V188" s="394">
        <v>643.9</v>
      </c>
    </row>
    <row r="189" spans="1:22" ht="33.75" x14ac:dyDescent="0.25">
      <c r="A189" s="396">
        <v>202501</v>
      </c>
      <c r="B189" s="392" t="s">
        <v>1268</v>
      </c>
      <c r="C189" s="392" t="s">
        <v>21</v>
      </c>
      <c r="D189" s="392" t="s">
        <v>28</v>
      </c>
      <c r="E189" s="392" t="s">
        <v>28</v>
      </c>
      <c r="F189" s="392" t="s">
        <v>22</v>
      </c>
      <c r="G189" s="392" t="s">
        <v>39</v>
      </c>
      <c r="H189" s="392" t="s">
        <v>1269</v>
      </c>
      <c r="I189" s="392" t="s">
        <v>1270</v>
      </c>
      <c r="J189" s="392" t="s">
        <v>23</v>
      </c>
      <c r="K189" s="392" t="s">
        <v>24</v>
      </c>
      <c r="L189" s="392" t="s">
        <v>25</v>
      </c>
      <c r="M189" s="395">
        <v>45292</v>
      </c>
      <c r="N189" s="395">
        <v>45401</v>
      </c>
      <c r="O189" s="392" t="s">
        <v>684</v>
      </c>
      <c r="P189" s="392" t="str">
        <f t="shared" si="4"/>
        <v>376XX00000</v>
      </c>
      <c r="Q189" s="392" t="s">
        <v>1271</v>
      </c>
      <c r="R189" s="392" t="s">
        <v>2367</v>
      </c>
      <c r="S189" s="392" t="str">
        <f t="shared" si="5"/>
        <v>251100A</v>
      </c>
      <c r="T189" s="392" t="str">
        <f>IFERROR(VLOOKUP($S189,'Projects FERCs'!$A$9:$C$294,2,FALSE),0)</f>
        <v>Mains - Blanket - Flag</v>
      </c>
      <c r="U189" s="392" t="s">
        <v>2366</v>
      </c>
      <c r="V189" s="394">
        <v>4357.17</v>
      </c>
    </row>
    <row r="190" spans="1:22" ht="22.5" x14ac:dyDescent="0.25">
      <c r="A190" s="396">
        <v>202501</v>
      </c>
      <c r="B190" s="392" t="s">
        <v>1268</v>
      </c>
      <c r="C190" s="392" t="s">
        <v>21</v>
      </c>
      <c r="D190" s="392" t="s">
        <v>28</v>
      </c>
      <c r="E190" s="392" t="s">
        <v>28</v>
      </c>
      <c r="F190" s="392" t="s">
        <v>22</v>
      </c>
      <c r="G190" s="392" t="s">
        <v>39</v>
      </c>
      <c r="H190" s="392" t="s">
        <v>1269</v>
      </c>
      <c r="I190" s="392" t="s">
        <v>1270</v>
      </c>
      <c r="J190" s="392" t="s">
        <v>23</v>
      </c>
      <c r="K190" s="392" t="s">
        <v>24</v>
      </c>
      <c r="L190" s="392" t="s">
        <v>25</v>
      </c>
      <c r="M190" s="395">
        <v>45292</v>
      </c>
      <c r="N190" s="395">
        <v>45401</v>
      </c>
      <c r="O190" s="392" t="s">
        <v>684</v>
      </c>
      <c r="P190" s="392" t="str">
        <f t="shared" si="4"/>
        <v>376XX00000</v>
      </c>
      <c r="Q190" s="392" t="s">
        <v>1271</v>
      </c>
      <c r="R190" s="392" t="s">
        <v>2543</v>
      </c>
      <c r="S190" s="392" t="str">
        <f t="shared" si="5"/>
        <v>253100A</v>
      </c>
      <c r="T190" s="392" t="str">
        <f>IFERROR(VLOOKUP($S190,'Projects FERCs'!$A$9:$C$294,2,FALSE),0)</f>
        <v>Mains - Blanket - Pres</v>
      </c>
      <c r="U190" s="392" t="s">
        <v>2542</v>
      </c>
      <c r="V190" s="394">
        <v>628.63</v>
      </c>
    </row>
    <row r="191" spans="1:22" ht="22.5" x14ac:dyDescent="0.25">
      <c r="A191" s="396">
        <v>202501</v>
      </c>
      <c r="B191" s="392" t="s">
        <v>1268</v>
      </c>
      <c r="C191" s="392" t="s">
        <v>21</v>
      </c>
      <c r="D191" s="392" t="s">
        <v>28</v>
      </c>
      <c r="E191" s="392" t="s">
        <v>28</v>
      </c>
      <c r="F191" s="392" t="s">
        <v>22</v>
      </c>
      <c r="G191" s="392" t="s">
        <v>39</v>
      </c>
      <c r="H191" s="392" t="s">
        <v>1269</v>
      </c>
      <c r="I191" s="392" t="s">
        <v>1270</v>
      </c>
      <c r="J191" s="392" t="s">
        <v>23</v>
      </c>
      <c r="K191" s="392" t="s">
        <v>24</v>
      </c>
      <c r="L191" s="392" t="s">
        <v>25</v>
      </c>
      <c r="M191" s="395">
        <v>45658</v>
      </c>
      <c r="N191" s="395">
        <v>45658</v>
      </c>
      <c r="O191" s="392" t="s">
        <v>684</v>
      </c>
      <c r="P191" s="392" t="str">
        <f t="shared" si="4"/>
        <v>376XX00000</v>
      </c>
      <c r="Q191" s="392" t="s">
        <v>1271</v>
      </c>
      <c r="R191" s="392" t="s">
        <v>892</v>
      </c>
      <c r="S191" s="392" t="str">
        <f t="shared" si="5"/>
        <v>252402S</v>
      </c>
      <c r="T191" s="392" t="str">
        <f>IFERROR(VLOOKUP($S191,'Projects FERCs'!$A$9:$C$294,2,FALSE),0)</f>
        <v>Drisco Pipe Replacement</v>
      </c>
      <c r="U191" s="392" t="s">
        <v>893</v>
      </c>
      <c r="V191" s="394">
        <v>689094.55</v>
      </c>
    </row>
    <row r="192" spans="1:22" ht="22.5" x14ac:dyDescent="0.25">
      <c r="A192" s="396">
        <v>202501</v>
      </c>
      <c r="B192" s="392" t="s">
        <v>1268</v>
      </c>
      <c r="C192" s="392" t="s">
        <v>21</v>
      </c>
      <c r="D192" s="392" t="s">
        <v>28</v>
      </c>
      <c r="E192" s="392" t="s">
        <v>28</v>
      </c>
      <c r="F192" s="392" t="s">
        <v>22</v>
      </c>
      <c r="G192" s="392" t="s">
        <v>39</v>
      </c>
      <c r="H192" s="392" t="s">
        <v>1302</v>
      </c>
      <c r="I192" s="392" t="s">
        <v>1303</v>
      </c>
      <c r="J192" s="392" t="s">
        <v>23</v>
      </c>
      <c r="K192" s="392" t="s">
        <v>24</v>
      </c>
      <c r="L192" s="392" t="s">
        <v>25</v>
      </c>
      <c r="M192" s="395">
        <v>43466</v>
      </c>
      <c r="N192" s="395">
        <v>43817</v>
      </c>
      <c r="O192" s="392" t="s">
        <v>684</v>
      </c>
      <c r="P192" s="392" t="str">
        <f t="shared" si="4"/>
        <v>376XX00000</v>
      </c>
      <c r="Q192" s="392" t="s">
        <v>1271</v>
      </c>
      <c r="R192" s="392" t="s">
        <v>1326</v>
      </c>
      <c r="S192" s="392" t="str">
        <f t="shared" si="5"/>
        <v>257101R</v>
      </c>
      <c r="T192" s="392" t="str">
        <f>IFERROR(VLOOKUP($S192,'Projects FERCs'!$A$9:$C$294,2,FALSE),0)</f>
        <v>Mains - Blanket Refunds - SL</v>
      </c>
      <c r="U192" s="392" t="s">
        <v>1327</v>
      </c>
      <c r="V192" s="394">
        <v>-3476</v>
      </c>
    </row>
    <row r="193" spans="1:22" ht="22.5" x14ac:dyDescent="0.25">
      <c r="A193" s="396">
        <v>202501</v>
      </c>
      <c r="B193" s="392" t="s">
        <v>1268</v>
      </c>
      <c r="C193" s="392" t="s">
        <v>21</v>
      </c>
      <c r="D193" s="392" t="s">
        <v>28</v>
      </c>
      <c r="E193" s="392" t="s">
        <v>28</v>
      </c>
      <c r="F193" s="392" t="s">
        <v>22</v>
      </c>
      <c r="G193" s="392" t="s">
        <v>39</v>
      </c>
      <c r="H193" s="392" t="s">
        <v>1302</v>
      </c>
      <c r="I193" s="392" t="s">
        <v>1303</v>
      </c>
      <c r="J193" s="392" t="s">
        <v>23</v>
      </c>
      <c r="K193" s="392" t="s">
        <v>24</v>
      </c>
      <c r="L193" s="392" t="s">
        <v>25</v>
      </c>
      <c r="M193" s="395">
        <v>45292</v>
      </c>
      <c r="N193" s="395">
        <v>45415</v>
      </c>
      <c r="O193" s="392" t="s">
        <v>684</v>
      </c>
      <c r="P193" s="392" t="str">
        <f t="shared" si="4"/>
        <v>376XX00000</v>
      </c>
      <c r="Q193" s="392" t="s">
        <v>1271</v>
      </c>
      <c r="R193" s="392" t="s">
        <v>2541</v>
      </c>
      <c r="S193" s="392" t="str">
        <f t="shared" si="5"/>
        <v>251100A</v>
      </c>
      <c r="T193" s="392" t="str">
        <f>IFERROR(VLOOKUP($S193,'Projects FERCs'!$A$9:$C$294,2,FALSE),0)</f>
        <v>Mains - Blanket - Flag</v>
      </c>
      <c r="U193" s="392" t="s">
        <v>2540</v>
      </c>
      <c r="V193" s="394">
        <v>30311.09</v>
      </c>
    </row>
    <row r="194" spans="1:22" ht="22.5" x14ac:dyDescent="0.25">
      <c r="A194" s="396">
        <v>202501</v>
      </c>
      <c r="B194" s="392" t="s">
        <v>1268</v>
      </c>
      <c r="C194" s="392" t="s">
        <v>21</v>
      </c>
      <c r="D194" s="392" t="s">
        <v>28</v>
      </c>
      <c r="E194" s="392" t="s">
        <v>28</v>
      </c>
      <c r="F194" s="392" t="s">
        <v>22</v>
      </c>
      <c r="G194" s="392" t="s">
        <v>39</v>
      </c>
      <c r="H194" s="392" t="s">
        <v>1302</v>
      </c>
      <c r="I194" s="392" t="s">
        <v>1303</v>
      </c>
      <c r="J194" s="392" t="s">
        <v>23</v>
      </c>
      <c r="K194" s="392" t="s">
        <v>24</v>
      </c>
      <c r="L194" s="392" t="s">
        <v>25</v>
      </c>
      <c r="M194" s="395">
        <v>45292</v>
      </c>
      <c r="N194" s="395">
        <v>45415</v>
      </c>
      <c r="O194" s="392" t="s">
        <v>684</v>
      </c>
      <c r="P194" s="392" t="str">
        <f t="shared" si="4"/>
        <v>376XX00000</v>
      </c>
      <c r="Q194" s="392" t="s">
        <v>1271</v>
      </c>
      <c r="R194" s="392" t="s">
        <v>2539</v>
      </c>
      <c r="S194" s="392" t="str">
        <f t="shared" si="5"/>
        <v>251100A</v>
      </c>
      <c r="T194" s="392" t="str">
        <f>IFERROR(VLOOKUP($S194,'Projects FERCs'!$A$9:$C$294,2,FALSE),0)</f>
        <v>Mains - Blanket - Flag</v>
      </c>
      <c r="U194" s="392" t="s">
        <v>2538</v>
      </c>
      <c r="V194" s="394">
        <v>21183.599999999999</v>
      </c>
    </row>
    <row r="195" spans="1:22" ht="22.5" x14ac:dyDescent="0.25">
      <c r="A195" s="396">
        <v>202501</v>
      </c>
      <c r="B195" s="392" t="s">
        <v>1268</v>
      </c>
      <c r="C195" s="392" t="s">
        <v>21</v>
      </c>
      <c r="D195" s="392" t="s">
        <v>28</v>
      </c>
      <c r="E195" s="392" t="s">
        <v>28</v>
      </c>
      <c r="F195" s="392" t="s">
        <v>22</v>
      </c>
      <c r="G195" s="392" t="s">
        <v>39</v>
      </c>
      <c r="H195" s="392" t="s">
        <v>1312</v>
      </c>
      <c r="I195" s="392" t="s">
        <v>1313</v>
      </c>
      <c r="J195" s="392" t="s">
        <v>23</v>
      </c>
      <c r="K195" s="392" t="s">
        <v>24</v>
      </c>
      <c r="L195" s="392" t="s">
        <v>25</v>
      </c>
      <c r="M195" s="395">
        <v>45658</v>
      </c>
      <c r="N195" s="395">
        <v>45658</v>
      </c>
      <c r="O195" s="392" t="s">
        <v>684</v>
      </c>
      <c r="P195" s="392" t="str">
        <f t="shared" si="4"/>
        <v>376XX00000</v>
      </c>
      <c r="Q195" s="392" t="s">
        <v>1271</v>
      </c>
      <c r="R195" s="392" t="s">
        <v>883</v>
      </c>
      <c r="S195" s="392" t="str">
        <f t="shared" si="5"/>
        <v>252387A</v>
      </c>
      <c r="T195" s="392" t="str">
        <f>IFERROR(VLOOKUP($S195,'Projects FERCs'!$A$9:$C$294,2,FALSE),0)</f>
        <v>Other Distr Eq CP-Bl - King</v>
      </c>
      <c r="U195" s="392" t="s">
        <v>884</v>
      </c>
      <c r="V195" s="394">
        <v>4713.57</v>
      </c>
    </row>
    <row r="196" spans="1:22" ht="22.5" x14ac:dyDescent="0.25">
      <c r="A196" s="396">
        <v>202501</v>
      </c>
      <c r="B196" s="392" t="s">
        <v>1268</v>
      </c>
      <c r="C196" s="392" t="s">
        <v>21</v>
      </c>
      <c r="D196" s="392" t="s">
        <v>28</v>
      </c>
      <c r="E196" s="392" t="s">
        <v>28</v>
      </c>
      <c r="F196" s="392" t="s">
        <v>22</v>
      </c>
      <c r="G196" s="392" t="s">
        <v>39</v>
      </c>
      <c r="H196" s="392" t="s">
        <v>1312</v>
      </c>
      <c r="I196" s="392" t="s">
        <v>1313</v>
      </c>
      <c r="J196" s="392" t="s">
        <v>23</v>
      </c>
      <c r="K196" s="392" t="s">
        <v>24</v>
      </c>
      <c r="L196" s="392" t="s">
        <v>25</v>
      </c>
      <c r="M196" s="395">
        <v>45658</v>
      </c>
      <c r="N196" s="395">
        <v>45658</v>
      </c>
      <c r="O196" s="392" t="s">
        <v>684</v>
      </c>
      <c r="P196" s="392" t="str">
        <f t="shared" si="4"/>
        <v>376XX00000</v>
      </c>
      <c r="Q196" s="392" t="s">
        <v>1271</v>
      </c>
      <c r="R196" s="392" t="s">
        <v>985</v>
      </c>
      <c r="S196" s="392" t="str">
        <f t="shared" si="5"/>
        <v>253387A</v>
      </c>
      <c r="T196" s="392" t="str">
        <f>IFERROR(VLOOKUP($S196,'Projects FERCs'!$A$9:$C$294,2,FALSE),0)</f>
        <v>Other Distr Equip CP-Bl-Pres</v>
      </c>
      <c r="U196" s="392" t="s">
        <v>986</v>
      </c>
      <c r="V196" s="394">
        <v>2590.36</v>
      </c>
    </row>
    <row r="197" spans="1:22" ht="22.5" x14ac:dyDescent="0.25">
      <c r="A197" s="396">
        <v>202501</v>
      </c>
      <c r="B197" s="392" t="s">
        <v>1268</v>
      </c>
      <c r="C197" s="392" t="s">
        <v>21</v>
      </c>
      <c r="D197" s="392" t="s">
        <v>28</v>
      </c>
      <c r="E197" s="392" t="s">
        <v>28</v>
      </c>
      <c r="F197" s="392" t="s">
        <v>22</v>
      </c>
      <c r="G197" s="392" t="s">
        <v>39</v>
      </c>
      <c r="H197" s="392" t="s">
        <v>1312</v>
      </c>
      <c r="I197" s="392" t="s">
        <v>1313</v>
      </c>
      <c r="J197" s="392" t="s">
        <v>23</v>
      </c>
      <c r="K197" s="392" t="s">
        <v>24</v>
      </c>
      <c r="L197" s="392" t="s">
        <v>25</v>
      </c>
      <c r="M197" s="395">
        <v>45658</v>
      </c>
      <c r="N197" s="395">
        <v>45658</v>
      </c>
      <c r="O197" s="392" t="s">
        <v>684</v>
      </c>
      <c r="P197" s="392" t="str">
        <f t="shared" si="4"/>
        <v>376XX00000</v>
      </c>
      <c r="Q197" s="392" t="s">
        <v>1271</v>
      </c>
      <c r="R197" s="392" t="s">
        <v>1085</v>
      </c>
      <c r="S197" s="392" t="str">
        <f t="shared" si="5"/>
        <v>255387A</v>
      </c>
      <c r="T197" s="392" t="str">
        <f>IFERROR(VLOOKUP($S197,'Projects FERCs'!$A$9:$C$294,2,FALSE),0)</f>
        <v>Other Distr Eq CP - Bl - Verde</v>
      </c>
      <c r="U197" s="392" t="s">
        <v>1086</v>
      </c>
      <c r="V197" s="394">
        <v>207.93</v>
      </c>
    </row>
    <row r="198" spans="1:22" ht="22.5" x14ac:dyDescent="0.25">
      <c r="A198" s="396">
        <v>202501</v>
      </c>
      <c r="B198" s="392" t="s">
        <v>1268</v>
      </c>
      <c r="C198" s="392" t="s">
        <v>21</v>
      </c>
      <c r="D198" s="392" t="s">
        <v>28</v>
      </c>
      <c r="E198" s="392" t="s">
        <v>28</v>
      </c>
      <c r="F198" s="392" t="s">
        <v>22</v>
      </c>
      <c r="G198" s="392" t="s">
        <v>39</v>
      </c>
      <c r="H198" s="392" t="s">
        <v>1312</v>
      </c>
      <c r="I198" s="392" t="s">
        <v>1313</v>
      </c>
      <c r="J198" s="392" t="s">
        <v>23</v>
      </c>
      <c r="K198" s="392" t="s">
        <v>24</v>
      </c>
      <c r="L198" s="392" t="s">
        <v>25</v>
      </c>
      <c r="M198" s="395">
        <v>45658</v>
      </c>
      <c r="N198" s="395">
        <v>45658</v>
      </c>
      <c r="O198" s="392" t="s">
        <v>684</v>
      </c>
      <c r="P198" s="392" t="str">
        <f t="shared" si="4"/>
        <v>376XX00000</v>
      </c>
      <c r="Q198" s="392" t="s">
        <v>1271</v>
      </c>
      <c r="R198" s="392" t="s">
        <v>1157</v>
      </c>
      <c r="S198" s="392" t="str">
        <f t="shared" si="5"/>
        <v>256387A</v>
      </c>
      <c r="T198" s="392" t="str">
        <f>IFERROR(VLOOKUP($S198,'Projects FERCs'!$A$9:$C$294,2,FALSE),0)</f>
        <v>Other Distr Eq CP - Bl - Nog</v>
      </c>
      <c r="U198" s="392" t="s">
        <v>1158</v>
      </c>
      <c r="V198" s="394">
        <v>8184.54</v>
      </c>
    </row>
    <row r="199" spans="1:22" ht="22.5" x14ac:dyDescent="0.25">
      <c r="A199" s="396">
        <v>202501</v>
      </c>
      <c r="B199" s="392" t="s">
        <v>1268</v>
      </c>
      <c r="C199" s="392" t="s">
        <v>21</v>
      </c>
      <c r="D199" s="392" t="s">
        <v>28</v>
      </c>
      <c r="E199" s="392" t="s">
        <v>28</v>
      </c>
      <c r="F199" s="392" t="s">
        <v>22</v>
      </c>
      <c r="G199" s="392" t="s">
        <v>39</v>
      </c>
      <c r="H199" s="392" t="s">
        <v>1312</v>
      </c>
      <c r="I199" s="392" t="s">
        <v>1313</v>
      </c>
      <c r="J199" s="392" t="s">
        <v>23</v>
      </c>
      <c r="K199" s="392" t="s">
        <v>24</v>
      </c>
      <c r="L199" s="392" t="s">
        <v>25</v>
      </c>
      <c r="M199" s="395">
        <v>45658</v>
      </c>
      <c r="N199" s="395">
        <v>45658</v>
      </c>
      <c r="O199" s="392" t="s">
        <v>684</v>
      </c>
      <c r="P199" s="392" t="str">
        <f t="shared" si="4"/>
        <v>376XX00000</v>
      </c>
      <c r="Q199" s="392" t="s">
        <v>1271</v>
      </c>
      <c r="R199" s="392" t="s">
        <v>1227</v>
      </c>
      <c r="S199" s="392" t="str">
        <f t="shared" si="5"/>
        <v>257387A</v>
      </c>
      <c r="T199" s="392" t="str">
        <f>IFERROR(VLOOKUP($S199,'Projects FERCs'!$A$9:$C$294,2,FALSE),0)</f>
        <v>Other Distr Equip CP-Bl - SL</v>
      </c>
      <c r="U199" s="392" t="s">
        <v>1228</v>
      </c>
      <c r="V199" s="394">
        <v>115119.06</v>
      </c>
    </row>
    <row r="200" spans="1:22" ht="22.5" x14ac:dyDescent="0.25">
      <c r="A200" s="396">
        <v>202502</v>
      </c>
      <c r="B200" s="392" t="s">
        <v>1268</v>
      </c>
      <c r="C200" s="392" t="s">
        <v>21</v>
      </c>
      <c r="D200" s="392" t="s">
        <v>28</v>
      </c>
      <c r="E200" s="392" t="s">
        <v>28</v>
      </c>
      <c r="F200" s="392" t="s">
        <v>22</v>
      </c>
      <c r="G200" s="392" t="s">
        <v>39</v>
      </c>
      <c r="H200" s="392" t="s">
        <v>1269</v>
      </c>
      <c r="I200" s="392" t="s">
        <v>1270</v>
      </c>
      <c r="J200" s="392" t="s">
        <v>27</v>
      </c>
      <c r="K200" s="392" t="s">
        <v>24</v>
      </c>
      <c r="L200" s="392" t="s">
        <v>25</v>
      </c>
      <c r="M200" s="395">
        <v>45292</v>
      </c>
      <c r="N200" s="395">
        <v>45401</v>
      </c>
      <c r="O200" s="392" t="s">
        <v>684</v>
      </c>
      <c r="P200" s="392" t="str">
        <f t="shared" si="4"/>
        <v>376XX00000</v>
      </c>
      <c r="Q200" s="392" t="s">
        <v>1271</v>
      </c>
      <c r="R200" s="392" t="s">
        <v>1493</v>
      </c>
      <c r="S200" s="392" t="str">
        <f t="shared" si="5"/>
        <v>252403S</v>
      </c>
      <c r="T200" s="392" t="str">
        <f>IFERROR(VLOOKUP($S200,'Projects FERCs'!$A$9:$C$294,2,FALSE),0)</f>
        <v>Main/Services PVC Replace LHC</v>
      </c>
      <c r="U200" s="392" t="s">
        <v>1492</v>
      </c>
      <c r="V200" s="394">
        <v>10294.41</v>
      </c>
    </row>
    <row r="201" spans="1:22" ht="22.5" x14ac:dyDescent="0.25">
      <c r="A201" s="396">
        <v>202502</v>
      </c>
      <c r="B201" s="392" t="s">
        <v>1268</v>
      </c>
      <c r="C201" s="392" t="s">
        <v>21</v>
      </c>
      <c r="D201" s="392" t="s">
        <v>28</v>
      </c>
      <c r="E201" s="392" t="s">
        <v>28</v>
      </c>
      <c r="F201" s="392" t="s">
        <v>22</v>
      </c>
      <c r="G201" s="392" t="s">
        <v>39</v>
      </c>
      <c r="H201" s="392" t="s">
        <v>1269</v>
      </c>
      <c r="I201" s="392" t="s">
        <v>1270</v>
      </c>
      <c r="J201" s="392" t="s">
        <v>27</v>
      </c>
      <c r="K201" s="392" t="s">
        <v>24</v>
      </c>
      <c r="L201" s="392" t="s">
        <v>25</v>
      </c>
      <c r="M201" s="395">
        <v>45292</v>
      </c>
      <c r="N201" s="395">
        <v>45401</v>
      </c>
      <c r="O201" s="392" t="s">
        <v>684</v>
      </c>
      <c r="P201" s="392" t="str">
        <f t="shared" ref="P201:P264" si="6">CONCATENATE((MID($O201,2,3)),$D201,$G201)</f>
        <v>376XX00000</v>
      </c>
      <c r="Q201" s="392" t="s">
        <v>1271</v>
      </c>
      <c r="R201" s="392" t="s">
        <v>1582</v>
      </c>
      <c r="S201" s="392" t="str">
        <f t="shared" ref="S201:S264" si="7">RIGHT($R201,7)</f>
        <v>252100A</v>
      </c>
      <c r="T201" s="392" t="str">
        <f>IFERROR(VLOOKUP($S201,'Projects FERCs'!$A$9:$C$294,2,FALSE),0)</f>
        <v>Mains - Blanket - King</v>
      </c>
      <c r="U201" s="392" t="s">
        <v>1584</v>
      </c>
      <c r="V201" s="394">
        <v>256.74</v>
      </c>
    </row>
    <row r="202" spans="1:22" ht="33.75" x14ac:dyDescent="0.25">
      <c r="A202" s="396">
        <v>202502</v>
      </c>
      <c r="B202" s="392" t="s">
        <v>1268</v>
      </c>
      <c r="C202" s="392" t="s">
        <v>21</v>
      </c>
      <c r="D202" s="392" t="s">
        <v>28</v>
      </c>
      <c r="E202" s="392" t="s">
        <v>28</v>
      </c>
      <c r="F202" s="392" t="s">
        <v>22</v>
      </c>
      <c r="G202" s="392" t="s">
        <v>39</v>
      </c>
      <c r="H202" s="392" t="s">
        <v>1269</v>
      </c>
      <c r="I202" s="392" t="s">
        <v>1270</v>
      </c>
      <c r="J202" s="392" t="s">
        <v>23</v>
      </c>
      <c r="K202" s="392" t="s">
        <v>24</v>
      </c>
      <c r="L202" s="392" t="s">
        <v>25</v>
      </c>
      <c r="M202" s="395">
        <v>45292</v>
      </c>
      <c r="N202" s="395">
        <v>45512</v>
      </c>
      <c r="O202" s="392" t="s">
        <v>684</v>
      </c>
      <c r="P202" s="392" t="str">
        <f t="shared" si="6"/>
        <v>376XX00000</v>
      </c>
      <c r="Q202" s="392" t="s">
        <v>1271</v>
      </c>
      <c r="R202" s="392" t="s">
        <v>1564</v>
      </c>
      <c r="S202" s="392" t="str">
        <f t="shared" si="7"/>
        <v>252403S</v>
      </c>
      <c r="T202" s="392" t="str">
        <f>IFERROR(VLOOKUP($S202,'Projects FERCs'!$A$9:$C$294,2,FALSE),0)</f>
        <v>Main/Services PVC Replace LHC</v>
      </c>
      <c r="U202" s="392" t="s">
        <v>1565</v>
      </c>
      <c r="V202" s="394">
        <v>23583.37</v>
      </c>
    </row>
    <row r="203" spans="1:22" ht="22.5" x14ac:dyDescent="0.25">
      <c r="A203" s="396">
        <v>202502</v>
      </c>
      <c r="B203" s="392" t="s">
        <v>1268</v>
      </c>
      <c r="C203" s="392" t="s">
        <v>21</v>
      </c>
      <c r="D203" s="392" t="s">
        <v>28</v>
      </c>
      <c r="E203" s="392" t="s">
        <v>28</v>
      </c>
      <c r="F203" s="392" t="s">
        <v>22</v>
      </c>
      <c r="G203" s="392" t="s">
        <v>39</v>
      </c>
      <c r="H203" s="392" t="s">
        <v>1269</v>
      </c>
      <c r="I203" s="392" t="s">
        <v>1270</v>
      </c>
      <c r="J203" s="392" t="s">
        <v>23</v>
      </c>
      <c r="K203" s="392" t="s">
        <v>24</v>
      </c>
      <c r="L203" s="392" t="s">
        <v>25</v>
      </c>
      <c r="M203" s="395">
        <v>45292</v>
      </c>
      <c r="N203" s="395">
        <v>45512</v>
      </c>
      <c r="O203" s="392" t="s">
        <v>684</v>
      </c>
      <c r="P203" s="392" t="str">
        <f t="shared" si="6"/>
        <v>376XX00000</v>
      </c>
      <c r="Q203" s="392" t="s">
        <v>1271</v>
      </c>
      <c r="R203" s="392" t="s">
        <v>2609</v>
      </c>
      <c r="S203" s="392" t="str">
        <f t="shared" si="7"/>
        <v>252403S</v>
      </c>
      <c r="T203" s="392" t="str">
        <f>IFERROR(VLOOKUP($S203,'Projects FERCs'!$A$9:$C$294,2,FALSE),0)</f>
        <v>Main/Services PVC Replace LHC</v>
      </c>
      <c r="U203" s="392" t="s">
        <v>2608</v>
      </c>
      <c r="V203" s="394">
        <v>0</v>
      </c>
    </row>
    <row r="204" spans="1:22" ht="22.5" x14ac:dyDescent="0.25">
      <c r="A204" s="396">
        <v>202502</v>
      </c>
      <c r="B204" s="392" t="s">
        <v>1268</v>
      </c>
      <c r="C204" s="392" t="s">
        <v>21</v>
      </c>
      <c r="D204" s="392" t="s">
        <v>28</v>
      </c>
      <c r="E204" s="392" t="s">
        <v>28</v>
      </c>
      <c r="F204" s="392" t="s">
        <v>22</v>
      </c>
      <c r="G204" s="392" t="s">
        <v>39</v>
      </c>
      <c r="H204" s="392" t="s">
        <v>1269</v>
      </c>
      <c r="I204" s="392" t="s">
        <v>1270</v>
      </c>
      <c r="J204" s="392" t="s">
        <v>23</v>
      </c>
      <c r="K204" s="392" t="s">
        <v>24</v>
      </c>
      <c r="L204" s="392" t="s">
        <v>25</v>
      </c>
      <c r="M204" s="395">
        <v>45292</v>
      </c>
      <c r="N204" s="395">
        <v>45512</v>
      </c>
      <c r="O204" s="392" t="s">
        <v>684</v>
      </c>
      <c r="P204" s="392" t="str">
        <f t="shared" si="6"/>
        <v>376XX00000</v>
      </c>
      <c r="Q204" s="392" t="s">
        <v>1271</v>
      </c>
      <c r="R204" s="392" t="s">
        <v>2531</v>
      </c>
      <c r="S204" s="392" t="str">
        <f t="shared" si="7"/>
        <v>252403S</v>
      </c>
      <c r="T204" s="392" t="str">
        <f>IFERROR(VLOOKUP($S204,'Projects FERCs'!$A$9:$C$294,2,FALSE),0)</f>
        <v>Main/Services PVC Replace LHC</v>
      </c>
      <c r="U204" s="392" t="s">
        <v>2530</v>
      </c>
      <c r="V204" s="394">
        <v>63269.82</v>
      </c>
    </row>
    <row r="205" spans="1:22" ht="22.5" x14ac:dyDescent="0.25">
      <c r="A205" s="396">
        <v>202502</v>
      </c>
      <c r="B205" s="392" t="s">
        <v>1268</v>
      </c>
      <c r="C205" s="392" t="s">
        <v>21</v>
      </c>
      <c r="D205" s="392" t="s">
        <v>28</v>
      </c>
      <c r="E205" s="392" t="s">
        <v>28</v>
      </c>
      <c r="F205" s="392" t="s">
        <v>22</v>
      </c>
      <c r="G205" s="392" t="s">
        <v>39</v>
      </c>
      <c r="H205" s="392" t="s">
        <v>1269</v>
      </c>
      <c r="I205" s="392" t="s">
        <v>1270</v>
      </c>
      <c r="J205" s="392" t="s">
        <v>23</v>
      </c>
      <c r="K205" s="392" t="s">
        <v>24</v>
      </c>
      <c r="L205" s="392" t="s">
        <v>25</v>
      </c>
      <c r="M205" s="395">
        <v>45292</v>
      </c>
      <c r="N205" s="395">
        <v>45512</v>
      </c>
      <c r="O205" s="392" t="s">
        <v>684</v>
      </c>
      <c r="P205" s="392" t="str">
        <f t="shared" si="6"/>
        <v>376XX00000</v>
      </c>
      <c r="Q205" s="392" t="s">
        <v>1271</v>
      </c>
      <c r="R205" s="392" t="s">
        <v>2525</v>
      </c>
      <c r="S205" s="392" t="str">
        <f t="shared" si="7"/>
        <v>252100A</v>
      </c>
      <c r="T205" s="392" t="str">
        <f>IFERROR(VLOOKUP($S205,'Projects FERCs'!$A$9:$C$294,2,FALSE),0)</f>
        <v>Mains - Blanket - King</v>
      </c>
      <c r="U205" s="392" t="s">
        <v>2524</v>
      </c>
      <c r="V205" s="394">
        <v>1809.78</v>
      </c>
    </row>
    <row r="206" spans="1:22" ht="22.5" x14ac:dyDescent="0.25">
      <c r="A206" s="396">
        <v>202502</v>
      </c>
      <c r="B206" s="392" t="s">
        <v>1268</v>
      </c>
      <c r="C206" s="392" t="s">
        <v>21</v>
      </c>
      <c r="D206" s="392" t="s">
        <v>28</v>
      </c>
      <c r="E206" s="392" t="s">
        <v>28</v>
      </c>
      <c r="F206" s="392" t="s">
        <v>22</v>
      </c>
      <c r="G206" s="392" t="s">
        <v>39</v>
      </c>
      <c r="H206" s="392" t="s">
        <v>1269</v>
      </c>
      <c r="I206" s="392" t="s">
        <v>1270</v>
      </c>
      <c r="J206" s="392" t="s">
        <v>23</v>
      </c>
      <c r="K206" s="392" t="s">
        <v>24</v>
      </c>
      <c r="L206" s="392" t="s">
        <v>25</v>
      </c>
      <c r="M206" s="395">
        <v>45292</v>
      </c>
      <c r="N206" s="395">
        <v>45512</v>
      </c>
      <c r="O206" s="392" t="s">
        <v>684</v>
      </c>
      <c r="P206" s="392" t="str">
        <f t="shared" si="6"/>
        <v>376XX00000</v>
      </c>
      <c r="Q206" s="392" t="s">
        <v>1271</v>
      </c>
      <c r="R206" s="392" t="s">
        <v>2545</v>
      </c>
      <c r="S206" s="392" t="str">
        <f t="shared" si="7"/>
        <v>252406S</v>
      </c>
      <c r="T206" s="392" t="str">
        <f>IFERROR(VLOOKUP($S206,'Projects FERCs'!$A$9:$C$294,2,FALSE),0)</f>
        <v>Mains PVC Replacement KNG</v>
      </c>
      <c r="U206" s="392" t="s">
        <v>2544</v>
      </c>
      <c r="V206" s="394">
        <v>0</v>
      </c>
    </row>
    <row r="207" spans="1:22" ht="33.75" x14ac:dyDescent="0.25">
      <c r="A207" s="396">
        <v>202502</v>
      </c>
      <c r="B207" s="392" t="s">
        <v>1268</v>
      </c>
      <c r="C207" s="392" t="s">
        <v>21</v>
      </c>
      <c r="D207" s="392" t="s">
        <v>28</v>
      </c>
      <c r="E207" s="392" t="s">
        <v>28</v>
      </c>
      <c r="F207" s="392" t="s">
        <v>22</v>
      </c>
      <c r="G207" s="392" t="s">
        <v>39</v>
      </c>
      <c r="H207" s="392" t="s">
        <v>1269</v>
      </c>
      <c r="I207" s="392" t="s">
        <v>1270</v>
      </c>
      <c r="J207" s="392" t="s">
        <v>23</v>
      </c>
      <c r="K207" s="392" t="s">
        <v>24</v>
      </c>
      <c r="L207" s="392" t="s">
        <v>25</v>
      </c>
      <c r="M207" s="395">
        <v>45292</v>
      </c>
      <c r="N207" s="395">
        <v>45512</v>
      </c>
      <c r="O207" s="392" t="s">
        <v>684</v>
      </c>
      <c r="P207" s="392" t="str">
        <f t="shared" si="6"/>
        <v>376XX00000</v>
      </c>
      <c r="Q207" s="392" t="s">
        <v>1271</v>
      </c>
      <c r="R207" s="392" t="s">
        <v>2365</v>
      </c>
      <c r="S207" s="392" t="str">
        <f t="shared" si="7"/>
        <v>257100A</v>
      </c>
      <c r="T207" s="392" t="str">
        <f>IFERROR(VLOOKUP($S207,'Projects FERCs'!$A$9:$C$294,2,FALSE),0)</f>
        <v>Mains - Blanket - SL</v>
      </c>
      <c r="U207" s="392" t="s">
        <v>2364</v>
      </c>
      <c r="V207" s="394">
        <v>4128.38</v>
      </c>
    </row>
    <row r="208" spans="1:22" ht="22.5" x14ac:dyDescent="0.25">
      <c r="A208" s="396">
        <v>202502</v>
      </c>
      <c r="B208" s="392" t="s">
        <v>1268</v>
      </c>
      <c r="C208" s="392" t="s">
        <v>21</v>
      </c>
      <c r="D208" s="392" t="s">
        <v>28</v>
      </c>
      <c r="E208" s="392" t="s">
        <v>28</v>
      </c>
      <c r="F208" s="392" t="s">
        <v>22</v>
      </c>
      <c r="G208" s="392" t="s">
        <v>39</v>
      </c>
      <c r="H208" s="392" t="s">
        <v>1269</v>
      </c>
      <c r="I208" s="392" t="s">
        <v>1270</v>
      </c>
      <c r="J208" s="392" t="s">
        <v>23</v>
      </c>
      <c r="K208" s="392" t="s">
        <v>24</v>
      </c>
      <c r="L208" s="392" t="s">
        <v>25</v>
      </c>
      <c r="M208" s="395">
        <v>45292</v>
      </c>
      <c r="N208" s="395">
        <v>45512</v>
      </c>
      <c r="O208" s="392" t="s">
        <v>684</v>
      </c>
      <c r="P208" s="392" t="str">
        <f t="shared" si="6"/>
        <v>376XX00000</v>
      </c>
      <c r="Q208" s="392" t="s">
        <v>1271</v>
      </c>
      <c r="R208" s="392" t="s">
        <v>2363</v>
      </c>
      <c r="S208" s="392" t="str">
        <f t="shared" si="7"/>
        <v>253100A</v>
      </c>
      <c r="T208" s="392" t="str">
        <f>IFERROR(VLOOKUP($S208,'Projects FERCs'!$A$9:$C$294,2,FALSE),0)</f>
        <v>Mains - Blanket - Pres</v>
      </c>
      <c r="U208" s="392" t="s">
        <v>2362</v>
      </c>
      <c r="V208" s="394">
        <v>48637.440000000002</v>
      </c>
    </row>
    <row r="209" spans="1:22" ht="22.5" x14ac:dyDescent="0.25">
      <c r="A209" s="396">
        <v>202502</v>
      </c>
      <c r="B209" s="392" t="s">
        <v>1268</v>
      </c>
      <c r="C209" s="392" t="s">
        <v>21</v>
      </c>
      <c r="D209" s="392" t="s">
        <v>28</v>
      </c>
      <c r="E209" s="392" t="s">
        <v>28</v>
      </c>
      <c r="F209" s="392" t="s">
        <v>22</v>
      </c>
      <c r="G209" s="392" t="s">
        <v>39</v>
      </c>
      <c r="H209" s="392" t="s">
        <v>1269</v>
      </c>
      <c r="I209" s="392" t="s">
        <v>1270</v>
      </c>
      <c r="J209" s="392" t="s">
        <v>23</v>
      </c>
      <c r="K209" s="392" t="s">
        <v>24</v>
      </c>
      <c r="L209" s="392" t="s">
        <v>25</v>
      </c>
      <c r="M209" s="395">
        <v>45292</v>
      </c>
      <c r="N209" s="395">
        <v>45512</v>
      </c>
      <c r="O209" s="392" t="s">
        <v>684</v>
      </c>
      <c r="P209" s="392" t="str">
        <f t="shared" si="6"/>
        <v>376XX00000</v>
      </c>
      <c r="Q209" s="392" t="s">
        <v>1271</v>
      </c>
      <c r="R209" s="392" t="s">
        <v>2523</v>
      </c>
      <c r="S209" s="392" t="str">
        <f t="shared" si="7"/>
        <v>253100A</v>
      </c>
      <c r="T209" s="392" t="str">
        <f>IFERROR(VLOOKUP($S209,'Projects FERCs'!$A$9:$C$294,2,FALSE),0)</f>
        <v>Mains - Blanket - Pres</v>
      </c>
      <c r="U209" s="392" t="s">
        <v>2522</v>
      </c>
      <c r="V209" s="394">
        <v>976.41</v>
      </c>
    </row>
    <row r="210" spans="1:22" ht="22.5" x14ac:dyDescent="0.25">
      <c r="A210" s="396">
        <v>202502</v>
      </c>
      <c r="B210" s="392" t="s">
        <v>1268</v>
      </c>
      <c r="C210" s="392" t="s">
        <v>21</v>
      </c>
      <c r="D210" s="392" t="s">
        <v>28</v>
      </c>
      <c r="E210" s="392" t="s">
        <v>28</v>
      </c>
      <c r="F210" s="392" t="s">
        <v>22</v>
      </c>
      <c r="G210" s="392" t="s">
        <v>39</v>
      </c>
      <c r="H210" s="392" t="s">
        <v>1269</v>
      </c>
      <c r="I210" s="392" t="s">
        <v>1270</v>
      </c>
      <c r="J210" s="392" t="s">
        <v>23</v>
      </c>
      <c r="K210" s="392" t="s">
        <v>24</v>
      </c>
      <c r="L210" s="392" t="s">
        <v>25</v>
      </c>
      <c r="M210" s="395">
        <v>45292</v>
      </c>
      <c r="N210" s="395">
        <v>45560</v>
      </c>
      <c r="O210" s="392" t="s">
        <v>684</v>
      </c>
      <c r="P210" s="392" t="str">
        <f t="shared" si="6"/>
        <v>376XX00000</v>
      </c>
      <c r="Q210" s="392" t="s">
        <v>1271</v>
      </c>
      <c r="R210" s="392" t="s">
        <v>1627</v>
      </c>
      <c r="S210" s="392" t="str">
        <f t="shared" si="7"/>
        <v>253100A</v>
      </c>
      <c r="T210" s="392" t="str">
        <f>IFERROR(VLOOKUP($S210,'Projects FERCs'!$A$9:$C$294,2,FALSE),0)</f>
        <v>Mains - Blanket - Pres</v>
      </c>
      <c r="U210" s="392" t="s">
        <v>1629</v>
      </c>
      <c r="V210" s="394">
        <v>157826.81</v>
      </c>
    </row>
    <row r="211" spans="1:22" ht="22.5" x14ac:dyDescent="0.25">
      <c r="A211" s="396">
        <v>202502</v>
      </c>
      <c r="B211" s="392" t="s">
        <v>1268</v>
      </c>
      <c r="C211" s="392" t="s">
        <v>21</v>
      </c>
      <c r="D211" s="392" t="s">
        <v>28</v>
      </c>
      <c r="E211" s="392" t="s">
        <v>28</v>
      </c>
      <c r="F211" s="392" t="s">
        <v>22</v>
      </c>
      <c r="G211" s="392" t="s">
        <v>39</v>
      </c>
      <c r="H211" s="392" t="s">
        <v>1269</v>
      </c>
      <c r="I211" s="392" t="s">
        <v>1270</v>
      </c>
      <c r="J211" s="392" t="s">
        <v>23</v>
      </c>
      <c r="K211" s="392" t="s">
        <v>24</v>
      </c>
      <c r="L211" s="392" t="s">
        <v>25</v>
      </c>
      <c r="M211" s="395">
        <v>45658</v>
      </c>
      <c r="N211" s="395">
        <v>45689</v>
      </c>
      <c r="O211" s="392" t="s">
        <v>684</v>
      </c>
      <c r="P211" s="392" t="str">
        <f t="shared" si="6"/>
        <v>376XX00000</v>
      </c>
      <c r="Q211" s="392" t="s">
        <v>1271</v>
      </c>
      <c r="R211" s="392" t="s">
        <v>892</v>
      </c>
      <c r="S211" s="392" t="str">
        <f t="shared" si="7"/>
        <v>252402S</v>
      </c>
      <c r="T211" s="392" t="str">
        <f>IFERROR(VLOOKUP($S211,'Projects FERCs'!$A$9:$C$294,2,FALSE),0)</f>
        <v>Drisco Pipe Replacement</v>
      </c>
      <c r="U211" s="392" t="s">
        <v>893</v>
      </c>
      <c r="V211" s="394">
        <v>175219.47</v>
      </c>
    </row>
    <row r="212" spans="1:22" ht="33.75" x14ac:dyDescent="0.25">
      <c r="A212" s="396">
        <v>202502</v>
      </c>
      <c r="B212" s="392" t="s">
        <v>1268</v>
      </c>
      <c r="C212" s="392" t="s">
        <v>21</v>
      </c>
      <c r="D212" s="392" t="s">
        <v>28</v>
      </c>
      <c r="E212" s="392" t="s">
        <v>28</v>
      </c>
      <c r="F212" s="392" t="s">
        <v>22</v>
      </c>
      <c r="G212" s="392" t="s">
        <v>39</v>
      </c>
      <c r="H212" s="392" t="s">
        <v>1302</v>
      </c>
      <c r="I212" s="392" t="s">
        <v>1303</v>
      </c>
      <c r="J212" s="392" t="s">
        <v>27</v>
      </c>
      <c r="K212" s="392" t="s">
        <v>24</v>
      </c>
      <c r="L212" s="392" t="s">
        <v>25</v>
      </c>
      <c r="M212" s="395">
        <v>45292</v>
      </c>
      <c r="N212" s="395">
        <v>45561</v>
      </c>
      <c r="O212" s="392" t="s">
        <v>684</v>
      </c>
      <c r="P212" s="392" t="str">
        <f t="shared" si="6"/>
        <v>376XX00000</v>
      </c>
      <c r="Q212" s="392" t="s">
        <v>1271</v>
      </c>
      <c r="R212" s="392" t="s">
        <v>2529</v>
      </c>
      <c r="S212" s="392" t="str">
        <f t="shared" si="7"/>
        <v>255100A</v>
      </c>
      <c r="T212" s="392" t="str">
        <f>IFERROR(VLOOKUP($S212,'Projects FERCs'!$A$9:$C$294,2,FALSE),0)</f>
        <v>Mains - Blanket - Verde</v>
      </c>
      <c r="U212" s="392" t="s">
        <v>2528</v>
      </c>
      <c r="V212" s="394">
        <v>-26.98</v>
      </c>
    </row>
    <row r="213" spans="1:22" ht="22.5" x14ac:dyDescent="0.25">
      <c r="A213" s="396">
        <v>202502</v>
      </c>
      <c r="B213" s="392" t="s">
        <v>1268</v>
      </c>
      <c r="C213" s="392" t="s">
        <v>21</v>
      </c>
      <c r="D213" s="392" t="s">
        <v>28</v>
      </c>
      <c r="E213" s="392" t="s">
        <v>28</v>
      </c>
      <c r="F213" s="392" t="s">
        <v>22</v>
      </c>
      <c r="G213" s="392" t="s">
        <v>39</v>
      </c>
      <c r="H213" s="392" t="s">
        <v>1302</v>
      </c>
      <c r="I213" s="392" t="s">
        <v>1303</v>
      </c>
      <c r="J213" s="392" t="s">
        <v>23</v>
      </c>
      <c r="K213" s="392" t="s">
        <v>24</v>
      </c>
      <c r="L213" s="392" t="s">
        <v>25</v>
      </c>
      <c r="M213" s="395">
        <v>45292</v>
      </c>
      <c r="N213" s="395">
        <v>45561</v>
      </c>
      <c r="O213" s="392" t="s">
        <v>684</v>
      </c>
      <c r="P213" s="392" t="str">
        <f t="shared" si="6"/>
        <v>376XX00000</v>
      </c>
      <c r="Q213" s="392" t="s">
        <v>1271</v>
      </c>
      <c r="R213" s="392" t="s">
        <v>2533</v>
      </c>
      <c r="S213" s="392" t="str">
        <f t="shared" si="7"/>
        <v>251100A</v>
      </c>
      <c r="T213" s="392" t="str">
        <f>IFERROR(VLOOKUP($S213,'Projects FERCs'!$A$9:$C$294,2,FALSE),0)</f>
        <v>Mains - Blanket - Flag</v>
      </c>
      <c r="U213" s="392" t="s">
        <v>2532</v>
      </c>
      <c r="V213" s="394">
        <v>1925.96</v>
      </c>
    </row>
    <row r="214" spans="1:22" ht="33.75" x14ac:dyDescent="0.25">
      <c r="A214" s="396">
        <v>202502</v>
      </c>
      <c r="B214" s="392" t="s">
        <v>1268</v>
      </c>
      <c r="C214" s="392" t="s">
        <v>21</v>
      </c>
      <c r="D214" s="392" t="s">
        <v>28</v>
      </c>
      <c r="E214" s="392" t="s">
        <v>28</v>
      </c>
      <c r="F214" s="392" t="s">
        <v>22</v>
      </c>
      <c r="G214" s="392" t="s">
        <v>39</v>
      </c>
      <c r="H214" s="392" t="s">
        <v>1302</v>
      </c>
      <c r="I214" s="392" t="s">
        <v>1303</v>
      </c>
      <c r="J214" s="392" t="s">
        <v>23</v>
      </c>
      <c r="K214" s="392" t="s">
        <v>24</v>
      </c>
      <c r="L214" s="392" t="s">
        <v>25</v>
      </c>
      <c r="M214" s="395">
        <v>45292</v>
      </c>
      <c r="N214" s="395">
        <v>45561</v>
      </c>
      <c r="O214" s="392" t="s">
        <v>684</v>
      </c>
      <c r="P214" s="392" t="str">
        <f t="shared" si="6"/>
        <v>376XX00000</v>
      </c>
      <c r="Q214" s="392" t="s">
        <v>1271</v>
      </c>
      <c r="R214" s="392" t="s">
        <v>1564</v>
      </c>
      <c r="S214" s="392" t="str">
        <f t="shared" si="7"/>
        <v>252403S</v>
      </c>
      <c r="T214" s="392" t="str">
        <f>IFERROR(VLOOKUP($S214,'Projects FERCs'!$A$9:$C$294,2,FALSE),0)</f>
        <v>Main/Services PVC Replace LHC</v>
      </c>
      <c r="U214" s="392" t="s">
        <v>1565</v>
      </c>
      <c r="V214" s="394">
        <v>1775.08</v>
      </c>
    </row>
    <row r="215" spans="1:22" ht="22.5" x14ac:dyDescent="0.25">
      <c r="A215" s="396">
        <v>202502</v>
      </c>
      <c r="B215" s="392" t="s">
        <v>1268</v>
      </c>
      <c r="C215" s="392" t="s">
        <v>21</v>
      </c>
      <c r="D215" s="392" t="s">
        <v>28</v>
      </c>
      <c r="E215" s="392" t="s">
        <v>28</v>
      </c>
      <c r="F215" s="392" t="s">
        <v>22</v>
      </c>
      <c r="G215" s="392" t="s">
        <v>39</v>
      </c>
      <c r="H215" s="392" t="s">
        <v>1302</v>
      </c>
      <c r="I215" s="392" t="s">
        <v>1303</v>
      </c>
      <c r="J215" s="392" t="s">
        <v>23</v>
      </c>
      <c r="K215" s="392" t="s">
        <v>24</v>
      </c>
      <c r="L215" s="392" t="s">
        <v>25</v>
      </c>
      <c r="M215" s="395">
        <v>45292</v>
      </c>
      <c r="N215" s="395">
        <v>45561</v>
      </c>
      <c r="O215" s="392" t="s">
        <v>684</v>
      </c>
      <c r="P215" s="392" t="str">
        <f t="shared" si="6"/>
        <v>376XX00000</v>
      </c>
      <c r="Q215" s="392" t="s">
        <v>1271</v>
      </c>
      <c r="R215" s="392" t="s">
        <v>2527</v>
      </c>
      <c r="S215" s="392" t="str">
        <f t="shared" si="7"/>
        <v>252100A</v>
      </c>
      <c r="T215" s="392" t="str">
        <f>IFERROR(VLOOKUP($S215,'Projects FERCs'!$A$9:$C$294,2,FALSE),0)</f>
        <v>Mains - Blanket - King</v>
      </c>
      <c r="U215" s="392" t="s">
        <v>2526</v>
      </c>
      <c r="V215" s="394">
        <v>5167.4799999999996</v>
      </c>
    </row>
    <row r="216" spans="1:22" ht="22.5" x14ac:dyDescent="0.25">
      <c r="A216" s="396">
        <v>202502</v>
      </c>
      <c r="B216" s="392" t="s">
        <v>1268</v>
      </c>
      <c r="C216" s="392" t="s">
        <v>21</v>
      </c>
      <c r="D216" s="392" t="s">
        <v>28</v>
      </c>
      <c r="E216" s="392" t="s">
        <v>28</v>
      </c>
      <c r="F216" s="392" t="s">
        <v>22</v>
      </c>
      <c r="G216" s="392" t="s">
        <v>39</v>
      </c>
      <c r="H216" s="392" t="s">
        <v>1302</v>
      </c>
      <c r="I216" s="392" t="s">
        <v>1303</v>
      </c>
      <c r="J216" s="392" t="s">
        <v>23</v>
      </c>
      <c r="K216" s="392" t="s">
        <v>24</v>
      </c>
      <c r="L216" s="392" t="s">
        <v>25</v>
      </c>
      <c r="M216" s="395">
        <v>45292</v>
      </c>
      <c r="N216" s="395">
        <v>45561</v>
      </c>
      <c r="O216" s="392" t="s">
        <v>684</v>
      </c>
      <c r="P216" s="392" t="str">
        <f t="shared" si="6"/>
        <v>376XX00000</v>
      </c>
      <c r="Q216" s="392" t="s">
        <v>1271</v>
      </c>
      <c r="R216" s="392" t="s">
        <v>2535</v>
      </c>
      <c r="S216" s="392" t="str">
        <f t="shared" si="7"/>
        <v>256100A</v>
      </c>
      <c r="T216" s="392" t="str">
        <f>IFERROR(VLOOKUP($S216,'Projects FERCs'!$A$9:$C$294,2,FALSE),0)</f>
        <v>Mains - Blanket - Nog</v>
      </c>
      <c r="U216" s="392" t="s">
        <v>2534</v>
      </c>
      <c r="V216" s="394">
        <v>3175.41</v>
      </c>
    </row>
    <row r="217" spans="1:22" ht="33.75" x14ac:dyDescent="0.25">
      <c r="A217" s="396">
        <v>202502</v>
      </c>
      <c r="B217" s="392" t="s">
        <v>1268</v>
      </c>
      <c r="C217" s="392" t="s">
        <v>21</v>
      </c>
      <c r="D217" s="392" t="s">
        <v>28</v>
      </c>
      <c r="E217" s="392" t="s">
        <v>28</v>
      </c>
      <c r="F217" s="392" t="s">
        <v>22</v>
      </c>
      <c r="G217" s="392" t="s">
        <v>39</v>
      </c>
      <c r="H217" s="392" t="s">
        <v>1302</v>
      </c>
      <c r="I217" s="392" t="s">
        <v>1303</v>
      </c>
      <c r="J217" s="392" t="s">
        <v>23</v>
      </c>
      <c r="K217" s="392" t="s">
        <v>24</v>
      </c>
      <c r="L217" s="392" t="s">
        <v>25</v>
      </c>
      <c r="M217" s="395">
        <v>45292</v>
      </c>
      <c r="N217" s="395">
        <v>45561</v>
      </c>
      <c r="O217" s="392" t="s">
        <v>684</v>
      </c>
      <c r="P217" s="392" t="str">
        <f t="shared" si="6"/>
        <v>376XX00000</v>
      </c>
      <c r="Q217" s="392" t="s">
        <v>1271</v>
      </c>
      <c r="R217" s="392" t="s">
        <v>2529</v>
      </c>
      <c r="S217" s="392" t="str">
        <f t="shared" si="7"/>
        <v>255100A</v>
      </c>
      <c r="T217" s="392" t="str">
        <f>IFERROR(VLOOKUP($S217,'Projects FERCs'!$A$9:$C$294,2,FALSE),0)</f>
        <v>Mains - Blanket - Verde</v>
      </c>
      <c r="U217" s="392" t="s">
        <v>2528</v>
      </c>
      <c r="V217" s="394">
        <v>24677.3</v>
      </c>
    </row>
    <row r="218" spans="1:22" ht="22.5" x14ac:dyDescent="0.25">
      <c r="A218" s="396">
        <v>202502</v>
      </c>
      <c r="B218" s="392" t="s">
        <v>1268</v>
      </c>
      <c r="C218" s="392" t="s">
        <v>21</v>
      </c>
      <c r="D218" s="392" t="s">
        <v>28</v>
      </c>
      <c r="E218" s="392" t="s">
        <v>28</v>
      </c>
      <c r="F218" s="392" t="s">
        <v>22</v>
      </c>
      <c r="G218" s="392" t="s">
        <v>39</v>
      </c>
      <c r="H218" s="392" t="s">
        <v>1312</v>
      </c>
      <c r="I218" s="392" t="s">
        <v>1313</v>
      </c>
      <c r="J218" s="392" t="s">
        <v>23</v>
      </c>
      <c r="K218" s="392" t="s">
        <v>24</v>
      </c>
      <c r="L218" s="392" t="s">
        <v>25</v>
      </c>
      <c r="M218" s="395">
        <v>45658</v>
      </c>
      <c r="N218" s="395">
        <v>45689</v>
      </c>
      <c r="O218" s="392" t="s">
        <v>684</v>
      </c>
      <c r="P218" s="392" t="str">
        <f t="shared" si="6"/>
        <v>376XX00000</v>
      </c>
      <c r="Q218" s="392" t="s">
        <v>1271</v>
      </c>
      <c r="R218" s="392" t="s">
        <v>883</v>
      </c>
      <c r="S218" s="392" t="str">
        <f t="shared" si="7"/>
        <v>252387A</v>
      </c>
      <c r="T218" s="392" t="str">
        <f>IFERROR(VLOOKUP($S218,'Projects FERCs'!$A$9:$C$294,2,FALSE),0)</f>
        <v>Other Distr Eq CP-Bl - King</v>
      </c>
      <c r="U218" s="392" t="s">
        <v>884</v>
      </c>
      <c r="V218" s="394">
        <v>11164.42</v>
      </c>
    </row>
    <row r="219" spans="1:22" ht="22.5" x14ac:dyDescent="0.25">
      <c r="A219" s="396">
        <v>202502</v>
      </c>
      <c r="B219" s="392" t="s">
        <v>1268</v>
      </c>
      <c r="C219" s="392" t="s">
        <v>21</v>
      </c>
      <c r="D219" s="392" t="s">
        <v>28</v>
      </c>
      <c r="E219" s="392" t="s">
        <v>28</v>
      </c>
      <c r="F219" s="392" t="s">
        <v>22</v>
      </c>
      <c r="G219" s="392" t="s">
        <v>39</v>
      </c>
      <c r="H219" s="392" t="s">
        <v>1312</v>
      </c>
      <c r="I219" s="392" t="s">
        <v>1313</v>
      </c>
      <c r="J219" s="392" t="s">
        <v>23</v>
      </c>
      <c r="K219" s="392" t="s">
        <v>24</v>
      </c>
      <c r="L219" s="392" t="s">
        <v>25</v>
      </c>
      <c r="M219" s="395">
        <v>45658</v>
      </c>
      <c r="N219" s="395">
        <v>45689</v>
      </c>
      <c r="O219" s="392" t="s">
        <v>684</v>
      </c>
      <c r="P219" s="392" t="str">
        <f t="shared" si="6"/>
        <v>376XX00000</v>
      </c>
      <c r="Q219" s="392" t="s">
        <v>1271</v>
      </c>
      <c r="R219" s="392" t="s">
        <v>985</v>
      </c>
      <c r="S219" s="392" t="str">
        <f t="shared" si="7"/>
        <v>253387A</v>
      </c>
      <c r="T219" s="392" t="str">
        <f>IFERROR(VLOOKUP($S219,'Projects FERCs'!$A$9:$C$294,2,FALSE),0)</f>
        <v>Other Distr Equip CP-Bl-Pres</v>
      </c>
      <c r="U219" s="392" t="s">
        <v>986</v>
      </c>
      <c r="V219" s="394">
        <v>1448.66</v>
      </c>
    </row>
    <row r="220" spans="1:22" ht="22.5" x14ac:dyDescent="0.25">
      <c r="A220" s="396">
        <v>202502</v>
      </c>
      <c r="B220" s="392" t="s">
        <v>1268</v>
      </c>
      <c r="C220" s="392" t="s">
        <v>21</v>
      </c>
      <c r="D220" s="392" t="s">
        <v>28</v>
      </c>
      <c r="E220" s="392" t="s">
        <v>28</v>
      </c>
      <c r="F220" s="392" t="s">
        <v>22</v>
      </c>
      <c r="G220" s="392" t="s">
        <v>39</v>
      </c>
      <c r="H220" s="392" t="s">
        <v>1312</v>
      </c>
      <c r="I220" s="392" t="s">
        <v>1313</v>
      </c>
      <c r="J220" s="392" t="s">
        <v>23</v>
      </c>
      <c r="K220" s="392" t="s">
        <v>24</v>
      </c>
      <c r="L220" s="392" t="s">
        <v>25</v>
      </c>
      <c r="M220" s="395">
        <v>45658</v>
      </c>
      <c r="N220" s="395">
        <v>45689</v>
      </c>
      <c r="O220" s="392" t="s">
        <v>684</v>
      </c>
      <c r="P220" s="392" t="str">
        <f t="shared" si="6"/>
        <v>376XX00000</v>
      </c>
      <c r="Q220" s="392" t="s">
        <v>1271</v>
      </c>
      <c r="R220" s="392" t="s">
        <v>1085</v>
      </c>
      <c r="S220" s="392" t="str">
        <f t="shared" si="7"/>
        <v>255387A</v>
      </c>
      <c r="T220" s="392" t="str">
        <f>IFERROR(VLOOKUP($S220,'Projects FERCs'!$A$9:$C$294,2,FALSE),0)</f>
        <v>Other Distr Eq CP - Bl - Verde</v>
      </c>
      <c r="U220" s="392" t="s">
        <v>1086</v>
      </c>
      <c r="V220" s="394">
        <v>47.41</v>
      </c>
    </row>
    <row r="221" spans="1:22" ht="22.5" x14ac:dyDescent="0.25">
      <c r="A221" s="396">
        <v>202502</v>
      </c>
      <c r="B221" s="392" t="s">
        <v>1268</v>
      </c>
      <c r="C221" s="392" t="s">
        <v>21</v>
      </c>
      <c r="D221" s="392" t="s">
        <v>28</v>
      </c>
      <c r="E221" s="392" t="s">
        <v>28</v>
      </c>
      <c r="F221" s="392" t="s">
        <v>22</v>
      </c>
      <c r="G221" s="392" t="s">
        <v>39</v>
      </c>
      <c r="H221" s="392" t="s">
        <v>1312</v>
      </c>
      <c r="I221" s="392" t="s">
        <v>1313</v>
      </c>
      <c r="J221" s="392" t="s">
        <v>23</v>
      </c>
      <c r="K221" s="392" t="s">
        <v>24</v>
      </c>
      <c r="L221" s="392" t="s">
        <v>25</v>
      </c>
      <c r="M221" s="395">
        <v>45658</v>
      </c>
      <c r="N221" s="395">
        <v>45689</v>
      </c>
      <c r="O221" s="392" t="s">
        <v>684</v>
      </c>
      <c r="P221" s="392" t="str">
        <f t="shared" si="6"/>
        <v>376XX00000</v>
      </c>
      <c r="Q221" s="392" t="s">
        <v>1271</v>
      </c>
      <c r="R221" s="392" t="s">
        <v>1157</v>
      </c>
      <c r="S221" s="392" t="str">
        <f t="shared" si="7"/>
        <v>256387A</v>
      </c>
      <c r="T221" s="392" t="str">
        <f>IFERROR(VLOOKUP($S221,'Projects FERCs'!$A$9:$C$294,2,FALSE),0)</f>
        <v>Other Distr Eq CP - Bl - Nog</v>
      </c>
      <c r="U221" s="392" t="s">
        <v>1158</v>
      </c>
      <c r="V221" s="394">
        <v>3079.16</v>
      </c>
    </row>
    <row r="222" spans="1:22" ht="22.5" x14ac:dyDescent="0.25">
      <c r="A222" s="396">
        <v>202502</v>
      </c>
      <c r="B222" s="392" t="s">
        <v>1268</v>
      </c>
      <c r="C222" s="392" t="s">
        <v>21</v>
      </c>
      <c r="D222" s="392" t="s">
        <v>28</v>
      </c>
      <c r="E222" s="392" t="s">
        <v>28</v>
      </c>
      <c r="F222" s="392" t="s">
        <v>22</v>
      </c>
      <c r="G222" s="392" t="s">
        <v>39</v>
      </c>
      <c r="H222" s="392" t="s">
        <v>1312</v>
      </c>
      <c r="I222" s="392" t="s">
        <v>1313</v>
      </c>
      <c r="J222" s="392" t="s">
        <v>23</v>
      </c>
      <c r="K222" s="392" t="s">
        <v>24</v>
      </c>
      <c r="L222" s="392" t="s">
        <v>25</v>
      </c>
      <c r="M222" s="395">
        <v>45658</v>
      </c>
      <c r="N222" s="395">
        <v>45689</v>
      </c>
      <c r="O222" s="392" t="s">
        <v>684</v>
      </c>
      <c r="P222" s="392" t="str">
        <f t="shared" si="6"/>
        <v>376XX00000</v>
      </c>
      <c r="Q222" s="392" t="s">
        <v>1271</v>
      </c>
      <c r="R222" s="392" t="s">
        <v>1227</v>
      </c>
      <c r="S222" s="392" t="str">
        <f t="shared" si="7"/>
        <v>257387A</v>
      </c>
      <c r="T222" s="392" t="str">
        <f>IFERROR(VLOOKUP($S222,'Projects FERCs'!$A$9:$C$294,2,FALSE),0)</f>
        <v>Other Distr Equip CP-Bl - SL</v>
      </c>
      <c r="U222" s="392" t="s">
        <v>1228</v>
      </c>
      <c r="V222" s="394">
        <v>6024.23</v>
      </c>
    </row>
    <row r="223" spans="1:22" ht="22.5" x14ac:dyDescent="0.25">
      <c r="A223" s="396">
        <v>202503</v>
      </c>
      <c r="B223" s="392" t="s">
        <v>1268</v>
      </c>
      <c r="C223" s="392" t="s">
        <v>21</v>
      </c>
      <c r="D223" s="392" t="s">
        <v>28</v>
      </c>
      <c r="E223" s="392" t="s">
        <v>28</v>
      </c>
      <c r="F223" s="392" t="s">
        <v>22</v>
      </c>
      <c r="G223" s="392" t="s">
        <v>39</v>
      </c>
      <c r="H223" s="392" t="s">
        <v>1269</v>
      </c>
      <c r="I223" s="392" t="s">
        <v>1270</v>
      </c>
      <c r="J223" s="392" t="s">
        <v>27</v>
      </c>
      <c r="K223" s="392" t="s">
        <v>24</v>
      </c>
      <c r="L223" s="392" t="s">
        <v>25</v>
      </c>
      <c r="M223" s="395">
        <v>45292</v>
      </c>
      <c r="N223" s="395">
        <v>45401</v>
      </c>
      <c r="O223" s="392" t="s">
        <v>684</v>
      </c>
      <c r="P223" s="392" t="str">
        <f t="shared" si="6"/>
        <v>376XX00000</v>
      </c>
      <c r="Q223" s="392" t="s">
        <v>1271</v>
      </c>
      <c r="R223" s="392" t="s">
        <v>1491</v>
      </c>
      <c r="S223" s="392" t="str">
        <f t="shared" si="7"/>
        <v>252403S</v>
      </c>
      <c r="T223" s="392" t="str">
        <f>IFERROR(VLOOKUP($S223,'Projects FERCs'!$A$9:$C$294,2,FALSE),0)</f>
        <v>Main/Services PVC Replace LHC</v>
      </c>
      <c r="U223" s="392" t="s">
        <v>1490</v>
      </c>
      <c r="V223" s="394">
        <v>0</v>
      </c>
    </row>
    <row r="224" spans="1:22" ht="33.75" x14ac:dyDescent="0.25">
      <c r="A224" s="396">
        <v>202503</v>
      </c>
      <c r="B224" s="392" t="s">
        <v>1268</v>
      </c>
      <c r="C224" s="392" t="s">
        <v>21</v>
      </c>
      <c r="D224" s="392" t="s">
        <v>28</v>
      </c>
      <c r="E224" s="392" t="s">
        <v>28</v>
      </c>
      <c r="F224" s="392" t="s">
        <v>22</v>
      </c>
      <c r="G224" s="392" t="s">
        <v>39</v>
      </c>
      <c r="H224" s="392" t="s">
        <v>1269</v>
      </c>
      <c r="I224" s="392" t="s">
        <v>1270</v>
      </c>
      <c r="J224" s="392" t="s">
        <v>27</v>
      </c>
      <c r="K224" s="392" t="s">
        <v>24</v>
      </c>
      <c r="L224" s="392" t="s">
        <v>25</v>
      </c>
      <c r="M224" s="395">
        <v>45292</v>
      </c>
      <c r="N224" s="395">
        <v>45512</v>
      </c>
      <c r="O224" s="392" t="s">
        <v>684</v>
      </c>
      <c r="P224" s="392" t="str">
        <f t="shared" si="6"/>
        <v>376XX00000</v>
      </c>
      <c r="Q224" s="392" t="s">
        <v>1271</v>
      </c>
      <c r="R224" s="392" t="s">
        <v>1564</v>
      </c>
      <c r="S224" s="392" t="str">
        <f t="shared" si="7"/>
        <v>252403S</v>
      </c>
      <c r="T224" s="392" t="str">
        <f>IFERROR(VLOOKUP($S224,'Projects FERCs'!$A$9:$C$294,2,FALSE),0)</f>
        <v>Main/Services PVC Replace LHC</v>
      </c>
      <c r="U224" s="392" t="s">
        <v>1565</v>
      </c>
      <c r="V224" s="394">
        <v>9308.86</v>
      </c>
    </row>
    <row r="225" spans="1:22" ht="22.5" x14ac:dyDescent="0.25">
      <c r="A225" s="396">
        <v>202503</v>
      </c>
      <c r="B225" s="392" t="s">
        <v>1268</v>
      </c>
      <c r="C225" s="392" t="s">
        <v>21</v>
      </c>
      <c r="D225" s="392" t="s">
        <v>28</v>
      </c>
      <c r="E225" s="392" t="s">
        <v>28</v>
      </c>
      <c r="F225" s="392" t="s">
        <v>22</v>
      </c>
      <c r="G225" s="392" t="s">
        <v>39</v>
      </c>
      <c r="H225" s="392" t="s">
        <v>1269</v>
      </c>
      <c r="I225" s="392" t="s">
        <v>1270</v>
      </c>
      <c r="J225" s="392" t="s">
        <v>27</v>
      </c>
      <c r="K225" s="392" t="s">
        <v>24</v>
      </c>
      <c r="L225" s="392" t="s">
        <v>25</v>
      </c>
      <c r="M225" s="395">
        <v>45292</v>
      </c>
      <c r="N225" s="395">
        <v>45589</v>
      </c>
      <c r="O225" s="392" t="s">
        <v>684</v>
      </c>
      <c r="P225" s="392" t="str">
        <f t="shared" si="6"/>
        <v>376XX00000</v>
      </c>
      <c r="Q225" s="392" t="s">
        <v>1271</v>
      </c>
      <c r="R225" s="392" t="s">
        <v>2349</v>
      </c>
      <c r="S225" s="392" t="str">
        <f t="shared" si="7"/>
        <v>252100A</v>
      </c>
      <c r="T225" s="392" t="str">
        <f>IFERROR(VLOOKUP($S225,'Projects FERCs'!$A$9:$C$294,2,FALSE),0)</f>
        <v>Mains - Blanket - King</v>
      </c>
      <c r="U225" s="392" t="s">
        <v>2348</v>
      </c>
      <c r="V225" s="394">
        <v>499.03</v>
      </c>
    </row>
    <row r="226" spans="1:22" ht="22.5" x14ac:dyDescent="0.25">
      <c r="A226" s="396">
        <v>202503</v>
      </c>
      <c r="B226" s="392" t="s">
        <v>1268</v>
      </c>
      <c r="C226" s="392" t="s">
        <v>21</v>
      </c>
      <c r="D226" s="392" t="s">
        <v>28</v>
      </c>
      <c r="E226" s="392" t="s">
        <v>28</v>
      </c>
      <c r="F226" s="392" t="s">
        <v>22</v>
      </c>
      <c r="G226" s="392" t="s">
        <v>39</v>
      </c>
      <c r="H226" s="392" t="s">
        <v>1269</v>
      </c>
      <c r="I226" s="392" t="s">
        <v>1270</v>
      </c>
      <c r="J226" s="392" t="s">
        <v>23</v>
      </c>
      <c r="K226" s="392" t="s">
        <v>24</v>
      </c>
      <c r="L226" s="392" t="s">
        <v>25</v>
      </c>
      <c r="M226" s="395">
        <v>45292</v>
      </c>
      <c r="N226" s="395">
        <v>45589</v>
      </c>
      <c r="O226" s="392" t="s">
        <v>684</v>
      </c>
      <c r="P226" s="392" t="str">
        <f t="shared" si="6"/>
        <v>376XX00000</v>
      </c>
      <c r="Q226" s="392" t="s">
        <v>1271</v>
      </c>
      <c r="R226" s="392" t="s">
        <v>2357</v>
      </c>
      <c r="S226" s="392" t="str">
        <f t="shared" si="7"/>
        <v>251100A</v>
      </c>
      <c r="T226" s="392" t="str">
        <f>IFERROR(VLOOKUP($S226,'Projects FERCs'!$A$9:$C$294,2,FALSE),0)</f>
        <v>Mains - Blanket - Flag</v>
      </c>
      <c r="U226" s="392" t="s">
        <v>2356</v>
      </c>
      <c r="V226" s="394">
        <v>82402.13</v>
      </c>
    </row>
    <row r="227" spans="1:22" ht="22.5" x14ac:dyDescent="0.25">
      <c r="A227" s="396">
        <v>202503</v>
      </c>
      <c r="B227" s="392" t="s">
        <v>1268</v>
      </c>
      <c r="C227" s="392" t="s">
        <v>21</v>
      </c>
      <c r="D227" s="392" t="s">
        <v>28</v>
      </c>
      <c r="E227" s="392" t="s">
        <v>28</v>
      </c>
      <c r="F227" s="392" t="s">
        <v>22</v>
      </c>
      <c r="G227" s="392" t="s">
        <v>39</v>
      </c>
      <c r="H227" s="392" t="s">
        <v>1269</v>
      </c>
      <c r="I227" s="392" t="s">
        <v>1270</v>
      </c>
      <c r="J227" s="392" t="s">
        <v>23</v>
      </c>
      <c r="K227" s="392" t="s">
        <v>24</v>
      </c>
      <c r="L227" s="392" t="s">
        <v>25</v>
      </c>
      <c r="M227" s="395">
        <v>45292</v>
      </c>
      <c r="N227" s="395">
        <v>45589</v>
      </c>
      <c r="O227" s="392" t="s">
        <v>684</v>
      </c>
      <c r="P227" s="392" t="str">
        <f t="shared" si="6"/>
        <v>376XX00000</v>
      </c>
      <c r="Q227" s="392" t="s">
        <v>1271</v>
      </c>
      <c r="R227" s="392" t="s">
        <v>2518</v>
      </c>
      <c r="S227" s="392" t="str">
        <f t="shared" si="7"/>
        <v>252403S</v>
      </c>
      <c r="T227" s="392" t="str">
        <f>IFERROR(VLOOKUP($S227,'Projects FERCs'!$A$9:$C$294,2,FALSE),0)</f>
        <v>Main/Services PVC Replace LHC</v>
      </c>
      <c r="U227" s="392" t="s">
        <v>2517</v>
      </c>
      <c r="V227" s="394">
        <v>583.9</v>
      </c>
    </row>
    <row r="228" spans="1:22" ht="33.75" x14ac:dyDescent="0.25">
      <c r="A228" s="396">
        <v>202503</v>
      </c>
      <c r="B228" s="392" t="s">
        <v>1268</v>
      </c>
      <c r="C228" s="392" t="s">
        <v>21</v>
      </c>
      <c r="D228" s="392" t="s">
        <v>28</v>
      </c>
      <c r="E228" s="392" t="s">
        <v>28</v>
      </c>
      <c r="F228" s="392" t="s">
        <v>22</v>
      </c>
      <c r="G228" s="392" t="s">
        <v>39</v>
      </c>
      <c r="H228" s="392" t="s">
        <v>1269</v>
      </c>
      <c r="I228" s="392" t="s">
        <v>1270</v>
      </c>
      <c r="J228" s="392" t="s">
        <v>23</v>
      </c>
      <c r="K228" s="392" t="s">
        <v>24</v>
      </c>
      <c r="L228" s="392" t="s">
        <v>25</v>
      </c>
      <c r="M228" s="395">
        <v>45292</v>
      </c>
      <c r="N228" s="395">
        <v>45589</v>
      </c>
      <c r="O228" s="392" t="s">
        <v>684</v>
      </c>
      <c r="P228" s="392" t="str">
        <f t="shared" si="6"/>
        <v>376XX00000</v>
      </c>
      <c r="Q228" s="392" t="s">
        <v>1271</v>
      </c>
      <c r="R228" s="392" t="s">
        <v>2520</v>
      </c>
      <c r="S228" s="392" t="str">
        <f t="shared" si="7"/>
        <v>252100A</v>
      </c>
      <c r="T228" s="392" t="str">
        <f>IFERROR(VLOOKUP($S228,'Projects FERCs'!$A$9:$C$294,2,FALSE),0)</f>
        <v>Mains - Blanket - King</v>
      </c>
      <c r="U228" s="392" t="s">
        <v>2519</v>
      </c>
      <c r="V228" s="394">
        <v>1102.8900000000001</v>
      </c>
    </row>
    <row r="229" spans="1:22" ht="22.5" x14ac:dyDescent="0.25">
      <c r="A229" s="396">
        <v>202503</v>
      </c>
      <c r="B229" s="392" t="s">
        <v>1268</v>
      </c>
      <c r="C229" s="392" t="s">
        <v>21</v>
      </c>
      <c r="D229" s="392" t="s">
        <v>28</v>
      </c>
      <c r="E229" s="392" t="s">
        <v>28</v>
      </c>
      <c r="F229" s="392" t="s">
        <v>22</v>
      </c>
      <c r="G229" s="392" t="s">
        <v>39</v>
      </c>
      <c r="H229" s="392" t="s">
        <v>1269</v>
      </c>
      <c r="I229" s="392" t="s">
        <v>1270</v>
      </c>
      <c r="J229" s="392" t="s">
        <v>23</v>
      </c>
      <c r="K229" s="392" t="s">
        <v>24</v>
      </c>
      <c r="L229" s="392" t="s">
        <v>25</v>
      </c>
      <c r="M229" s="395">
        <v>45292</v>
      </c>
      <c r="N229" s="395">
        <v>45589</v>
      </c>
      <c r="O229" s="392" t="s">
        <v>684</v>
      </c>
      <c r="P229" s="392" t="str">
        <f t="shared" si="6"/>
        <v>376XX00000</v>
      </c>
      <c r="Q229" s="392" t="s">
        <v>1271</v>
      </c>
      <c r="R229" s="392" t="s">
        <v>2349</v>
      </c>
      <c r="S229" s="392" t="str">
        <f t="shared" si="7"/>
        <v>252100A</v>
      </c>
      <c r="T229" s="392" t="str">
        <f>IFERROR(VLOOKUP($S229,'Projects FERCs'!$A$9:$C$294,2,FALSE),0)</f>
        <v>Mains - Blanket - King</v>
      </c>
      <c r="U229" s="392" t="s">
        <v>2348</v>
      </c>
      <c r="V229" s="394">
        <v>3282.93</v>
      </c>
    </row>
    <row r="230" spans="1:22" ht="22.5" x14ac:dyDescent="0.25">
      <c r="A230" s="396">
        <v>202503</v>
      </c>
      <c r="B230" s="392" t="s">
        <v>1268</v>
      </c>
      <c r="C230" s="392" t="s">
        <v>21</v>
      </c>
      <c r="D230" s="392" t="s">
        <v>28</v>
      </c>
      <c r="E230" s="392" t="s">
        <v>28</v>
      </c>
      <c r="F230" s="392" t="s">
        <v>22</v>
      </c>
      <c r="G230" s="392" t="s">
        <v>39</v>
      </c>
      <c r="H230" s="392" t="s">
        <v>1269</v>
      </c>
      <c r="I230" s="392" t="s">
        <v>1270</v>
      </c>
      <c r="J230" s="392" t="s">
        <v>23</v>
      </c>
      <c r="K230" s="392" t="s">
        <v>24</v>
      </c>
      <c r="L230" s="392" t="s">
        <v>25</v>
      </c>
      <c r="M230" s="395">
        <v>45292</v>
      </c>
      <c r="N230" s="395">
        <v>45589</v>
      </c>
      <c r="O230" s="392" t="s">
        <v>684</v>
      </c>
      <c r="P230" s="392" t="str">
        <f t="shared" si="6"/>
        <v>376XX00000</v>
      </c>
      <c r="Q230" s="392" t="s">
        <v>1271</v>
      </c>
      <c r="R230" s="392" t="s">
        <v>2418</v>
      </c>
      <c r="S230" s="392" t="str">
        <f t="shared" si="7"/>
        <v>252406S</v>
      </c>
      <c r="T230" s="392" t="str">
        <f>IFERROR(VLOOKUP($S230,'Projects FERCs'!$A$9:$C$294,2,FALSE),0)</f>
        <v>Mains PVC Replacement KNG</v>
      </c>
      <c r="U230" s="392" t="s">
        <v>2417</v>
      </c>
      <c r="V230" s="394">
        <v>218393.66</v>
      </c>
    </row>
    <row r="231" spans="1:22" ht="22.5" x14ac:dyDescent="0.25">
      <c r="A231" s="396">
        <v>202503</v>
      </c>
      <c r="B231" s="392" t="s">
        <v>1268</v>
      </c>
      <c r="C231" s="392" t="s">
        <v>21</v>
      </c>
      <c r="D231" s="392" t="s">
        <v>28</v>
      </c>
      <c r="E231" s="392" t="s">
        <v>28</v>
      </c>
      <c r="F231" s="392" t="s">
        <v>22</v>
      </c>
      <c r="G231" s="392" t="s">
        <v>39</v>
      </c>
      <c r="H231" s="392" t="s">
        <v>1269</v>
      </c>
      <c r="I231" s="392" t="s">
        <v>1270</v>
      </c>
      <c r="J231" s="392" t="s">
        <v>23</v>
      </c>
      <c r="K231" s="392" t="s">
        <v>24</v>
      </c>
      <c r="L231" s="392" t="s">
        <v>25</v>
      </c>
      <c r="M231" s="395">
        <v>45292</v>
      </c>
      <c r="N231" s="395">
        <v>45589</v>
      </c>
      <c r="O231" s="392" t="s">
        <v>684</v>
      </c>
      <c r="P231" s="392" t="str">
        <f t="shared" si="6"/>
        <v>376XX00000</v>
      </c>
      <c r="Q231" s="392" t="s">
        <v>1271</v>
      </c>
      <c r="R231" s="392" t="s">
        <v>2353</v>
      </c>
      <c r="S231" s="392" t="str">
        <f t="shared" si="7"/>
        <v>257100A</v>
      </c>
      <c r="T231" s="392" t="str">
        <f>IFERROR(VLOOKUP($S231,'Projects FERCs'!$A$9:$C$294,2,FALSE),0)</f>
        <v>Mains - Blanket - SL</v>
      </c>
      <c r="U231" s="392" t="s">
        <v>2352</v>
      </c>
      <c r="V231" s="394">
        <v>10387.969999999999</v>
      </c>
    </row>
    <row r="232" spans="1:22" ht="22.5" x14ac:dyDescent="0.25">
      <c r="A232" s="396">
        <v>202503</v>
      </c>
      <c r="B232" s="392" t="s">
        <v>1268</v>
      </c>
      <c r="C232" s="392" t="s">
        <v>21</v>
      </c>
      <c r="D232" s="392" t="s">
        <v>28</v>
      </c>
      <c r="E232" s="392" t="s">
        <v>28</v>
      </c>
      <c r="F232" s="392" t="s">
        <v>22</v>
      </c>
      <c r="G232" s="392" t="s">
        <v>39</v>
      </c>
      <c r="H232" s="392" t="s">
        <v>1269</v>
      </c>
      <c r="I232" s="392" t="s">
        <v>1270</v>
      </c>
      <c r="J232" s="392" t="s">
        <v>23</v>
      </c>
      <c r="K232" s="392" t="s">
        <v>24</v>
      </c>
      <c r="L232" s="392" t="s">
        <v>25</v>
      </c>
      <c r="M232" s="395">
        <v>45292</v>
      </c>
      <c r="N232" s="395">
        <v>45589</v>
      </c>
      <c r="O232" s="392" t="s">
        <v>684</v>
      </c>
      <c r="P232" s="392" t="str">
        <f t="shared" si="6"/>
        <v>376XX00000</v>
      </c>
      <c r="Q232" s="392" t="s">
        <v>1271</v>
      </c>
      <c r="R232" s="392" t="s">
        <v>2347</v>
      </c>
      <c r="S232" s="392" t="str">
        <f t="shared" si="7"/>
        <v>253100A</v>
      </c>
      <c r="T232" s="392" t="str">
        <f>IFERROR(VLOOKUP($S232,'Projects FERCs'!$A$9:$C$294,2,FALSE),0)</f>
        <v>Mains - Blanket - Pres</v>
      </c>
      <c r="U232" s="392" t="s">
        <v>2346</v>
      </c>
      <c r="V232" s="394">
        <v>9879.08</v>
      </c>
    </row>
    <row r="233" spans="1:22" ht="22.5" x14ac:dyDescent="0.25">
      <c r="A233" s="396">
        <v>202503</v>
      </c>
      <c r="B233" s="392" t="s">
        <v>1268</v>
      </c>
      <c r="C233" s="392" t="s">
        <v>21</v>
      </c>
      <c r="D233" s="392" t="s">
        <v>28</v>
      </c>
      <c r="E233" s="392" t="s">
        <v>28</v>
      </c>
      <c r="F233" s="392" t="s">
        <v>22</v>
      </c>
      <c r="G233" s="392" t="s">
        <v>39</v>
      </c>
      <c r="H233" s="392" t="s">
        <v>1269</v>
      </c>
      <c r="I233" s="392" t="s">
        <v>1270</v>
      </c>
      <c r="J233" s="392" t="s">
        <v>23</v>
      </c>
      <c r="K233" s="392" t="s">
        <v>24</v>
      </c>
      <c r="L233" s="392" t="s">
        <v>25</v>
      </c>
      <c r="M233" s="395">
        <v>45292</v>
      </c>
      <c r="N233" s="395">
        <v>45589</v>
      </c>
      <c r="O233" s="392" t="s">
        <v>684</v>
      </c>
      <c r="P233" s="392" t="str">
        <f t="shared" si="6"/>
        <v>376XX00000</v>
      </c>
      <c r="Q233" s="392" t="s">
        <v>1271</v>
      </c>
      <c r="R233" s="392" t="s">
        <v>2355</v>
      </c>
      <c r="S233" s="392" t="str">
        <f t="shared" si="7"/>
        <v>253100A</v>
      </c>
      <c r="T233" s="392" t="str">
        <f>IFERROR(VLOOKUP($S233,'Projects FERCs'!$A$9:$C$294,2,FALSE),0)</f>
        <v>Mains - Blanket - Pres</v>
      </c>
      <c r="U233" s="392" t="s">
        <v>2354</v>
      </c>
      <c r="V233" s="394">
        <v>12994</v>
      </c>
    </row>
    <row r="234" spans="1:22" ht="22.5" x14ac:dyDescent="0.25">
      <c r="A234" s="396">
        <v>202503</v>
      </c>
      <c r="B234" s="392" t="s">
        <v>1268</v>
      </c>
      <c r="C234" s="392" t="s">
        <v>21</v>
      </c>
      <c r="D234" s="392" t="s">
        <v>28</v>
      </c>
      <c r="E234" s="392" t="s">
        <v>28</v>
      </c>
      <c r="F234" s="392" t="s">
        <v>22</v>
      </c>
      <c r="G234" s="392" t="s">
        <v>39</v>
      </c>
      <c r="H234" s="392" t="s">
        <v>1269</v>
      </c>
      <c r="I234" s="392" t="s">
        <v>1270</v>
      </c>
      <c r="J234" s="392" t="s">
        <v>23</v>
      </c>
      <c r="K234" s="392" t="s">
        <v>24</v>
      </c>
      <c r="L234" s="392" t="s">
        <v>25</v>
      </c>
      <c r="M234" s="395">
        <v>45292</v>
      </c>
      <c r="N234" s="395">
        <v>45589</v>
      </c>
      <c r="O234" s="392" t="s">
        <v>684</v>
      </c>
      <c r="P234" s="392" t="str">
        <f t="shared" si="6"/>
        <v>376XX00000</v>
      </c>
      <c r="Q234" s="392" t="s">
        <v>1271</v>
      </c>
      <c r="R234" s="392" t="s">
        <v>2361</v>
      </c>
      <c r="S234" s="392" t="str">
        <f t="shared" si="7"/>
        <v>255100A</v>
      </c>
      <c r="T234" s="392" t="str">
        <f>IFERROR(VLOOKUP($S234,'Projects FERCs'!$A$9:$C$294,2,FALSE),0)</f>
        <v>Mains - Blanket - Verde</v>
      </c>
      <c r="U234" s="392" t="s">
        <v>2360</v>
      </c>
      <c r="V234" s="394">
        <v>8947.77</v>
      </c>
    </row>
    <row r="235" spans="1:22" ht="22.5" x14ac:dyDescent="0.25">
      <c r="A235" s="396">
        <v>202503</v>
      </c>
      <c r="B235" s="392" t="s">
        <v>1268</v>
      </c>
      <c r="C235" s="392" t="s">
        <v>21</v>
      </c>
      <c r="D235" s="392" t="s">
        <v>28</v>
      </c>
      <c r="E235" s="392" t="s">
        <v>28</v>
      </c>
      <c r="F235" s="392" t="s">
        <v>22</v>
      </c>
      <c r="G235" s="392" t="s">
        <v>39</v>
      </c>
      <c r="H235" s="392" t="s">
        <v>1269</v>
      </c>
      <c r="I235" s="392" t="s">
        <v>1270</v>
      </c>
      <c r="J235" s="392" t="s">
        <v>23</v>
      </c>
      <c r="K235" s="392" t="s">
        <v>24</v>
      </c>
      <c r="L235" s="392" t="s">
        <v>25</v>
      </c>
      <c r="M235" s="395">
        <v>45292</v>
      </c>
      <c r="N235" s="395">
        <v>45604</v>
      </c>
      <c r="O235" s="392" t="s">
        <v>684</v>
      </c>
      <c r="P235" s="392" t="str">
        <f t="shared" si="6"/>
        <v>376XX00000</v>
      </c>
      <c r="Q235" s="392" t="s">
        <v>1271</v>
      </c>
      <c r="R235" s="392" t="s">
        <v>2359</v>
      </c>
      <c r="S235" s="392" t="str">
        <f t="shared" si="7"/>
        <v>252100A</v>
      </c>
      <c r="T235" s="392" t="str">
        <f>IFERROR(VLOOKUP($S235,'Projects FERCs'!$A$9:$C$294,2,FALSE),0)</f>
        <v>Mains - Blanket - King</v>
      </c>
      <c r="U235" s="392" t="s">
        <v>2358</v>
      </c>
      <c r="V235" s="394">
        <v>53646.53</v>
      </c>
    </row>
    <row r="236" spans="1:22" ht="33.75" x14ac:dyDescent="0.25">
      <c r="A236" s="396">
        <v>202503</v>
      </c>
      <c r="B236" s="392" t="s">
        <v>1268</v>
      </c>
      <c r="C236" s="392" t="s">
        <v>21</v>
      </c>
      <c r="D236" s="392" t="s">
        <v>28</v>
      </c>
      <c r="E236" s="392" t="s">
        <v>28</v>
      </c>
      <c r="F236" s="392" t="s">
        <v>22</v>
      </c>
      <c r="G236" s="392" t="s">
        <v>39</v>
      </c>
      <c r="H236" s="392" t="s">
        <v>1269</v>
      </c>
      <c r="I236" s="392" t="s">
        <v>1270</v>
      </c>
      <c r="J236" s="392" t="s">
        <v>23</v>
      </c>
      <c r="K236" s="392" t="s">
        <v>24</v>
      </c>
      <c r="L236" s="392" t="s">
        <v>25</v>
      </c>
      <c r="M236" s="395">
        <v>45292</v>
      </c>
      <c r="N236" s="395">
        <v>45604</v>
      </c>
      <c r="O236" s="392" t="s">
        <v>684</v>
      </c>
      <c r="P236" s="392" t="str">
        <f t="shared" si="6"/>
        <v>376XX00000</v>
      </c>
      <c r="Q236" s="392" t="s">
        <v>1271</v>
      </c>
      <c r="R236" s="392" t="s">
        <v>2516</v>
      </c>
      <c r="S236" s="392" t="str">
        <f t="shared" si="7"/>
        <v>257400S</v>
      </c>
      <c r="T236" s="392" t="str">
        <f>IFERROR(VLOOKUP($S236,'Projects FERCs'!$A$9:$C$294,2,FALSE),0)</f>
        <v>Mains-System Improv-Show Low</v>
      </c>
      <c r="U236" s="392" t="s">
        <v>2515</v>
      </c>
      <c r="V236" s="394">
        <v>89036.94</v>
      </c>
    </row>
    <row r="237" spans="1:22" ht="22.5" x14ac:dyDescent="0.25">
      <c r="A237" s="396">
        <v>202503</v>
      </c>
      <c r="B237" s="392" t="s">
        <v>1268</v>
      </c>
      <c r="C237" s="392" t="s">
        <v>21</v>
      </c>
      <c r="D237" s="392" t="s">
        <v>28</v>
      </c>
      <c r="E237" s="392" t="s">
        <v>28</v>
      </c>
      <c r="F237" s="392" t="s">
        <v>22</v>
      </c>
      <c r="G237" s="392" t="s">
        <v>39</v>
      </c>
      <c r="H237" s="392" t="s">
        <v>1269</v>
      </c>
      <c r="I237" s="392" t="s">
        <v>1270</v>
      </c>
      <c r="J237" s="392" t="s">
        <v>23</v>
      </c>
      <c r="K237" s="392" t="s">
        <v>24</v>
      </c>
      <c r="L237" s="392" t="s">
        <v>25</v>
      </c>
      <c r="M237" s="395">
        <v>45292</v>
      </c>
      <c r="N237" s="395">
        <v>45604</v>
      </c>
      <c r="O237" s="392" t="s">
        <v>684</v>
      </c>
      <c r="P237" s="392" t="str">
        <f t="shared" si="6"/>
        <v>376XX00000</v>
      </c>
      <c r="Q237" s="392" t="s">
        <v>1271</v>
      </c>
      <c r="R237" s="392" t="s">
        <v>2351</v>
      </c>
      <c r="S237" s="392" t="str">
        <f t="shared" si="7"/>
        <v>255100A</v>
      </c>
      <c r="T237" s="392" t="str">
        <f>IFERROR(VLOOKUP($S237,'Projects FERCs'!$A$9:$C$294,2,FALSE),0)</f>
        <v>Mains - Blanket - Verde</v>
      </c>
      <c r="U237" s="392" t="s">
        <v>2350</v>
      </c>
      <c r="V237" s="394">
        <v>35598.620000000003</v>
      </c>
    </row>
    <row r="238" spans="1:22" ht="22.5" x14ac:dyDescent="0.25">
      <c r="A238" s="396">
        <v>202503</v>
      </c>
      <c r="B238" s="392" t="s">
        <v>1268</v>
      </c>
      <c r="C238" s="392" t="s">
        <v>21</v>
      </c>
      <c r="D238" s="392" t="s">
        <v>28</v>
      </c>
      <c r="E238" s="392" t="s">
        <v>28</v>
      </c>
      <c r="F238" s="392" t="s">
        <v>22</v>
      </c>
      <c r="G238" s="392" t="s">
        <v>39</v>
      </c>
      <c r="H238" s="392" t="s">
        <v>1269</v>
      </c>
      <c r="I238" s="392" t="s">
        <v>1270</v>
      </c>
      <c r="J238" s="392" t="s">
        <v>23</v>
      </c>
      <c r="K238" s="392" t="s">
        <v>24</v>
      </c>
      <c r="L238" s="392" t="s">
        <v>25</v>
      </c>
      <c r="M238" s="395">
        <v>45658</v>
      </c>
      <c r="N238" s="395">
        <v>45717</v>
      </c>
      <c r="O238" s="392" t="s">
        <v>684</v>
      </c>
      <c r="P238" s="392" t="str">
        <f t="shared" si="6"/>
        <v>376XX00000</v>
      </c>
      <c r="Q238" s="392" t="s">
        <v>1271</v>
      </c>
      <c r="R238" s="392" t="s">
        <v>892</v>
      </c>
      <c r="S238" s="392" t="str">
        <f t="shared" si="7"/>
        <v>252402S</v>
      </c>
      <c r="T238" s="392" t="str">
        <f>IFERROR(VLOOKUP($S238,'Projects FERCs'!$A$9:$C$294,2,FALSE),0)</f>
        <v>Drisco Pipe Replacement</v>
      </c>
      <c r="U238" s="392" t="s">
        <v>893</v>
      </c>
      <c r="V238" s="394">
        <v>14404.51</v>
      </c>
    </row>
    <row r="239" spans="1:22" ht="33.75" x14ac:dyDescent="0.25">
      <c r="A239" s="396">
        <v>202503</v>
      </c>
      <c r="B239" s="392" t="s">
        <v>1268</v>
      </c>
      <c r="C239" s="392" t="s">
        <v>21</v>
      </c>
      <c r="D239" s="392" t="s">
        <v>28</v>
      </c>
      <c r="E239" s="392" t="s">
        <v>28</v>
      </c>
      <c r="F239" s="392" t="s">
        <v>22</v>
      </c>
      <c r="G239" s="392" t="s">
        <v>39</v>
      </c>
      <c r="H239" s="392" t="s">
        <v>1302</v>
      </c>
      <c r="I239" s="392" t="s">
        <v>1303</v>
      </c>
      <c r="J239" s="392" t="s">
        <v>27</v>
      </c>
      <c r="K239" s="392" t="s">
        <v>24</v>
      </c>
      <c r="L239" s="392" t="s">
        <v>25</v>
      </c>
      <c r="M239" s="395">
        <v>45292</v>
      </c>
      <c r="N239" s="395">
        <v>45561</v>
      </c>
      <c r="O239" s="392" t="s">
        <v>684</v>
      </c>
      <c r="P239" s="392" t="str">
        <f t="shared" si="6"/>
        <v>376XX00000</v>
      </c>
      <c r="Q239" s="392" t="s">
        <v>1271</v>
      </c>
      <c r="R239" s="392" t="s">
        <v>1564</v>
      </c>
      <c r="S239" s="392" t="str">
        <f t="shared" si="7"/>
        <v>252403S</v>
      </c>
      <c r="T239" s="392" t="str">
        <f>IFERROR(VLOOKUP($S239,'Projects FERCs'!$A$9:$C$294,2,FALSE),0)</f>
        <v>Main/Services PVC Replace LHC</v>
      </c>
      <c r="U239" s="392" t="s">
        <v>1565</v>
      </c>
      <c r="V239" s="394">
        <v>700.66</v>
      </c>
    </row>
    <row r="240" spans="1:22" ht="22.5" x14ac:dyDescent="0.25">
      <c r="A240" s="396">
        <v>202503</v>
      </c>
      <c r="B240" s="392" t="s">
        <v>1268</v>
      </c>
      <c r="C240" s="392" t="s">
        <v>21</v>
      </c>
      <c r="D240" s="392" t="s">
        <v>28</v>
      </c>
      <c r="E240" s="392" t="s">
        <v>28</v>
      </c>
      <c r="F240" s="392" t="s">
        <v>22</v>
      </c>
      <c r="G240" s="392" t="s">
        <v>39</v>
      </c>
      <c r="H240" s="392" t="s">
        <v>1302</v>
      </c>
      <c r="I240" s="392" t="s">
        <v>1303</v>
      </c>
      <c r="J240" s="392" t="s">
        <v>23</v>
      </c>
      <c r="K240" s="392" t="s">
        <v>24</v>
      </c>
      <c r="L240" s="392" t="s">
        <v>25</v>
      </c>
      <c r="M240" s="395">
        <v>43831</v>
      </c>
      <c r="N240" s="395">
        <v>43836</v>
      </c>
      <c r="O240" s="392" t="s">
        <v>684</v>
      </c>
      <c r="P240" s="392" t="str">
        <f t="shared" si="6"/>
        <v>376XX00000</v>
      </c>
      <c r="Q240" s="392" t="s">
        <v>1271</v>
      </c>
      <c r="R240" s="392" t="s">
        <v>2599</v>
      </c>
      <c r="S240" s="392" t="str">
        <f t="shared" si="7"/>
        <v>252101R</v>
      </c>
      <c r="T240" s="392" t="str">
        <f>IFERROR(VLOOKUP($S240,'Projects FERCs'!$A$9:$C$294,2,FALSE),0)</f>
        <v>Mains - Blkt Refunds - King</v>
      </c>
      <c r="U240" s="392" t="s">
        <v>2598</v>
      </c>
      <c r="V240" s="394">
        <v>-5879</v>
      </c>
    </row>
    <row r="241" spans="1:22" ht="22.5" x14ac:dyDescent="0.25">
      <c r="A241" s="396">
        <v>202503</v>
      </c>
      <c r="B241" s="392" t="s">
        <v>1268</v>
      </c>
      <c r="C241" s="392" t="s">
        <v>21</v>
      </c>
      <c r="D241" s="392" t="s">
        <v>28</v>
      </c>
      <c r="E241" s="392" t="s">
        <v>28</v>
      </c>
      <c r="F241" s="392" t="s">
        <v>22</v>
      </c>
      <c r="G241" s="392" t="s">
        <v>39</v>
      </c>
      <c r="H241" s="392" t="s">
        <v>1302</v>
      </c>
      <c r="I241" s="392" t="s">
        <v>1303</v>
      </c>
      <c r="J241" s="392" t="s">
        <v>23</v>
      </c>
      <c r="K241" s="392" t="s">
        <v>24</v>
      </c>
      <c r="L241" s="392" t="s">
        <v>25</v>
      </c>
      <c r="M241" s="395">
        <v>43831</v>
      </c>
      <c r="N241" s="395">
        <v>43836</v>
      </c>
      <c r="O241" s="392" t="s">
        <v>684</v>
      </c>
      <c r="P241" s="392" t="str">
        <f t="shared" si="6"/>
        <v>376XX00000</v>
      </c>
      <c r="Q241" s="392" t="s">
        <v>1271</v>
      </c>
      <c r="R241" s="392" t="s">
        <v>1328</v>
      </c>
      <c r="S241" s="392" t="str">
        <f t="shared" si="7"/>
        <v>253101R</v>
      </c>
      <c r="T241" s="392" t="str">
        <f>IFERROR(VLOOKUP($S241,'Projects FERCs'!$A$9:$C$294,2,FALSE),0)</f>
        <v>Mains - Blkt Refunds - Pres</v>
      </c>
      <c r="U241" s="392" t="s">
        <v>1329</v>
      </c>
      <c r="V241" s="394">
        <v>-4951</v>
      </c>
    </row>
    <row r="242" spans="1:22" ht="22.5" x14ac:dyDescent="0.25">
      <c r="A242" s="396">
        <v>202503</v>
      </c>
      <c r="B242" s="392" t="s">
        <v>1268</v>
      </c>
      <c r="C242" s="392" t="s">
        <v>21</v>
      </c>
      <c r="D242" s="392" t="s">
        <v>28</v>
      </c>
      <c r="E242" s="392" t="s">
        <v>28</v>
      </c>
      <c r="F242" s="392" t="s">
        <v>22</v>
      </c>
      <c r="G242" s="392" t="s">
        <v>39</v>
      </c>
      <c r="H242" s="392" t="s">
        <v>1312</v>
      </c>
      <c r="I242" s="392" t="s">
        <v>1313</v>
      </c>
      <c r="J242" s="392" t="s">
        <v>23</v>
      </c>
      <c r="K242" s="392" t="s">
        <v>24</v>
      </c>
      <c r="L242" s="392" t="s">
        <v>25</v>
      </c>
      <c r="M242" s="395">
        <v>45658</v>
      </c>
      <c r="N242" s="395">
        <v>45717</v>
      </c>
      <c r="O242" s="392" t="s">
        <v>684</v>
      </c>
      <c r="P242" s="392" t="str">
        <f t="shared" si="6"/>
        <v>376XX00000</v>
      </c>
      <c r="Q242" s="392" t="s">
        <v>1271</v>
      </c>
      <c r="R242" s="392" t="s">
        <v>883</v>
      </c>
      <c r="S242" s="392" t="str">
        <f t="shared" si="7"/>
        <v>252387A</v>
      </c>
      <c r="T242" s="392" t="str">
        <f>IFERROR(VLOOKUP($S242,'Projects FERCs'!$A$9:$C$294,2,FALSE),0)</f>
        <v>Other Distr Eq CP-Bl - King</v>
      </c>
      <c r="U242" s="392" t="s">
        <v>884</v>
      </c>
      <c r="V242" s="394">
        <v>25662.07</v>
      </c>
    </row>
    <row r="243" spans="1:22" ht="22.5" x14ac:dyDescent="0.25">
      <c r="A243" s="396">
        <v>202503</v>
      </c>
      <c r="B243" s="392" t="s">
        <v>1268</v>
      </c>
      <c r="C243" s="392" t="s">
        <v>21</v>
      </c>
      <c r="D243" s="392" t="s">
        <v>28</v>
      </c>
      <c r="E243" s="392" t="s">
        <v>28</v>
      </c>
      <c r="F243" s="392" t="s">
        <v>22</v>
      </c>
      <c r="G243" s="392" t="s">
        <v>39</v>
      </c>
      <c r="H243" s="392" t="s">
        <v>1312</v>
      </c>
      <c r="I243" s="392" t="s">
        <v>1313</v>
      </c>
      <c r="J243" s="392" t="s">
        <v>23</v>
      </c>
      <c r="K243" s="392" t="s">
        <v>24</v>
      </c>
      <c r="L243" s="392" t="s">
        <v>25</v>
      </c>
      <c r="M243" s="395">
        <v>45658</v>
      </c>
      <c r="N243" s="395">
        <v>45717</v>
      </c>
      <c r="O243" s="392" t="s">
        <v>684</v>
      </c>
      <c r="P243" s="392" t="str">
        <f t="shared" si="6"/>
        <v>376XX00000</v>
      </c>
      <c r="Q243" s="392" t="s">
        <v>1271</v>
      </c>
      <c r="R243" s="392" t="s">
        <v>985</v>
      </c>
      <c r="S243" s="392" t="str">
        <f t="shared" si="7"/>
        <v>253387A</v>
      </c>
      <c r="T243" s="392" t="str">
        <f>IFERROR(VLOOKUP($S243,'Projects FERCs'!$A$9:$C$294,2,FALSE),0)</f>
        <v>Other Distr Equip CP-Bl-Pres</v>
      </c>
      <c r="U243" s="392" t="s">
        <v>986</v>
      </c>
      <c r="V243" s="394">
        <v>1397.66</v>
      </c>
    </row>
    <row r="244" spans="1:22" ht="22.5" x14ac:dyDescent="0.25">
      <c r="A244" s="396">
        <v>202503</v>
      </c>
      <c r="B244" s="392" t="s">
        <v>1268</v>
      </c>
      <c r="C244" s="392" t="s">
        <v>21</v>
      </c>
      <c r="D244" s="392" t="s">
        <v>28</v>
      </c>
      <c r="E244" s="392" t="s">
        <v>28</v>
      </c>
      <c r="F244" s="392" t="s">
        <v>22</v>
      </c>
      <c r="G244" s="392" t="s">
        <v>39</v>
      </c>
      <c r="H244" s="392" t="s">
        <v>1312</v>
      </c>
      <c r="I244" s="392" t="s">
        <v>1313</v>
      </c>
      <c r="J244" s="392" t="s">
        <v>23</v>
      </c>
      <c r="K244" s="392" t="s">
        <v>24</v>
      </c>
      <c r="L244" s="392" t="s">
        <v>25</v>
      </c>
      <c r="M244" s="395">
        <v>45658</v>
      </c>
      <c r="N244" s="395">
        <v>45717</v>
      </c>
      <c r="O244" s="392" t="s">
        <v>684</v>
      </c>
      <c r="P244" s="392" t="str">
        <f t="shared" si="6"/>
        <v>376XX00000</v>
      </c>
      <c r="Q244" s="392" t="s">
        <v>1271</v>
      </c>
      <c r="R244" s="392" t="s">
        <v>1157</v>
      </c>
      <c r="S244" s="392" t="str">
        <f t="shared" si="7"/>
        <v>256387A</v>
      </c>
      <c r="T244" s="392" t="str">
        <f>IFERROR(VLOOKUP($S244,'Projects FERCs'!$A$9:$C$294,2,FALSE),0)</f>
        <v>Other Distr Eq CP - Bl - Nog</v>
      </c>
      <c r="U244" s="392" t="s">
        <v>1158</v>
      </c>
      <c r="V244" s="394">
        <v>1492.67</v>
      </c>
    </row>
    <row r="245" spans="1:22" ht="22.5" x14ac:dyDescent="0.25">
      <c r="A245" s="396">
        <v>202503</v>
      </c>
      <c r="B245" s="392" t="s">
        <v>1268</v>
      </c>
      <c r="C245" s="392" t="s">
        <v>21</v>
      </c>
      <c r="D245" s="392" t="s">
        <v>28</v>
      </c>
      <c r="E245" s="392" t="s">
        <v>28</v>
      </c>
      <c r="F245" s="392" t="s">
        <v>22</v>
      </c>
      <c r="G245" s="392" t="s">
        <v>39</v>
      </c>
      <c r="H245" s="392" t="s">
        <v>1312</v>
      </c>
      <c r="I245" s="392" t="s">
        <v>1313</v>
      </c>
      <c r="J245" s="392" t="s">
        <v>23</v>
      </c>
      <c r="K245" s="392" t="s">
        <v>24</v>
      </c>
      <c r="L245" s="392" t="s">
        <v>25</v>
      </c>
      <c r="M245" s="395">
        <v>45658</v>
      </c>
      <c r="N245" s="395">
        <v>45717</v>
      </c>
      <c r="O245" s="392" t="s">
        <v>684</v>
      </c>
      <c r="P245" s="392" t="str">
        <f t="shared" si="6"/>
        <v>376XX00000</v>
      </c>
      <c r="Q245" s="392" t="s">
        <v>1271</v>
      </c>
      <c r="R245" s="392" t="s">
        <v>1227</v>
      </c>
      <c r="S245" s="392" t="str">
        <f t="shared" si="7"/>
        <v>257387A</v>
      </c>
      <c r="T245" s="392" t="str">
        <f>IFERROR(VLOOKUP($S245,'Projects FERCs'!$A$9:$C$294,2,FALSE),0)</f>
        <v>Other Distr Equip CP-Bl - SL</v>
      </c>
      <c r="U245" s="392" t="s">
        <v>1228</v>
      </c>
      <c r="V245" s="394">
        <v>4019.86</v>
      </c>
    </row>
    <row r="246" spans="1:22" ht="33.75" x14ac:dyDescent="0.25">
      <c r="A246" s="396">
        <v>202504</v>
      </c>
      <c r="B246" s="392" t="s">
        <v>1268</v>
      </c>
      <c r="C246" s="392" t="s">
        <v>21</v>
      </c>
      <c r="D246" s="392" t="s">
        <v>28</v>
      </c>
      <c r="E246" s="392" t="s">
        <v>28</v>
      </c>
      <c r="F246" s="392" t="s">
        <v>22</v>
      </c>
      <c r="G246" s="392" t="s">
        <v>39</v>
      </c>
      <c r="H246" s="392" t="s">
        <v>1269</v>
      </c>
      <c r="I246" s="392" t="s">
        <v>1270</v>
      </c>
      <c r="J246" s="392" t="s">
        <v>27</v>
      </c>
      <c r="K246" s="392" t="s">
        <v>24</v>
      </c>
      <c r="L246" s="392" t="s">
        <v>25</v>
      </c>
      <c r="M246" s="395">
        <v>45292</v>
      </c>
      <c r="N246" s="395">
        <v>45512</v>
      </c>
      <c r="O246" s="392" t="s">
        <v>684</v>
      </c>
      <c r="P246" s="392" t="str">
        <f t="shared" si="6"/>
        <v>376XX00000</v>
      </c>
      <c r="Q246" s="392" t="s">
        <v>1271</v>
      </c>
      <c r="R246" s="392" t="s">
        <v>1564</v>
      </c>
      <c r="S246" s="392" t="str">
        <f t="shared" si="7"/>
        <v>252403S</v>
      </c>
      <c r="T246" s="392" t="str">
        <f>IFERROR(VLOOKUP($S246,'Projects FERCs'!$A$9:$C$294,2,FALSE),0)</f>
        <v>Main/Services PVC Replace LHC</v>
      </c>
      <c r="U246" s="392" t="s">
        <v>1565</v>
      </c>
      <c r="V246" s="394">
        <v>2200.29</v>
      </c>
    </row>
    <row r="247" spans="1:22" ht="22.5" x14ac:dyDescent="0.25">
      <c r="A247" s="396">
        <v>202504</v>
      </c>
      <c r="B247" s="392" t="s">
        <v>1268</v>
      </c>
      <c r="C247" s="392" t="s">
        <v>21</v>
      </c>
      <c r="D247" s="392" t="s">
        <v>28</v>
      </c>
      <c r="E247" s="392" t="s">
        <v>28</v>
      </c>
      <c r="F247" s="392" t="s">
        <v>22</v>
      </c>
      <c r="G247" s="392" t="s">
        <v>39</v>
      </c>
      <c r="H247" s="392" t="s">
        <v>1269</v>
      </c>
      <c r="I247" s="392" t="s">
        <v>1270</v>
      </c>
      <c r="J247" s="392" t="s">
        <v>27</v>
      </c>
      <c r="K247" s="392" t="s">
        <v>24</v>
      </c>
      <c r="L247" s="392" t="s">
        <v>25</v>
      </c>
      <c r="M247" s="395">
        <v>45292</v>
      </c>
      <c r="N247" s="395">
        <v>45589</v>
      </c>
      <c r="O247" s="392" t="s">
        <v>684</v>
      </c>
      <c r="P247" s="392" t="str">
        <f t="shared" si="6"/>
        <v>376XX00000</v>
      </c>
      <c r="Q247" s="392" t="s">
        <v>1271</v>
      </c>
      <c r="R247" s="392" t="s">
        <v>2349</v>
      </c>
      <c r="S247" s="392" t="str">
        <f t="shared" si="7"/>
        <v>252100A</v>
      </c>
      <c r="T247" s="392" t="str">
        <f>IFERROR(VLOOKUP($S247,'Projects FERCs'!$A$9:$C$294,2,FALSE),0)</f>
        <v>Mains - Blanket - King</v>
      </c>
      <c r="U247" s="392" t="s">
        <v>2348</v>
      </c>
      <c r="V247" s="394">
        <v>474.15</v>
      </c>
    </row>
    <row r="248" spans="1:22" ht="22.5" x14ac:dyDescent="0.25">
      <c r="A248" s="396">
        <v>202504</v>
      </c>
      <c r="B248" s="392" t="s">
        <v>1268</v>
      </c>
      <c r="C248" s="392" t="s">
        <v>21</v>
      </c>
      <c r="D248" s="392" t="s">
        <v>28</v>
      </c>
      <c r="E248" s="392" t="s">
        <v>28</v>
      </c>
      <c r="F248" s="392" t="s">
        <v>22</v>
      </c>
      <c r="G248" s="392" t="s">
        <v>39</v>
      </c>
      <c r="H248" s="392" t="s">
        <v>1269</v>
      </c>
      <c r="I248" s="392" t="s">
        <v>1270</v>
      </c>
      <c r="J248" s="392" t="s">
        <v>27</v>
      </c>
      <c r="K248" s="392" t="s">
        <v>24</v>
      </c>
      <c r="L248" s="392" t="s">
        <v>25</v>
      </c>
      <c r="M248" s="395">
        <v>45292</v>
      </c>
      <c r="N248" s="395">
        <v>45589</v>
      </c>
      <c r="O248" s="392" t="s">
        <v>684</v>
      </c>
      <c r="P248" s="392" t="str">
        <f t="shared" si="6"/>
        <v>376XX00000</v>
      </c>
      <c r="Q248" s="392" t="s">
        <v>1271</v>
      </c>
      <c r="R248" s="392" t="s">
        <v>2418</v>
      </c>
      <c r="S248" s="392" t="str">
        <f t="shared" si="7"/>
        <v>252406S</v>
      </c>
      <c r="T248" s="392" t="str">
        <f>IFERROR(VLOOKUP($S248,'Projects FERCs'!$A$9:$C$294,2,FALSE),0)</f>
        <v>Mains PVC Replacement KNG</v>
      </c>
      <c r="U248" s="392" t="s">
        <v>2417</v>
      </c>
      <c r="V248" s="394">
        <v>88966.73</v>
      </c>
    </row>
    <row r="249" spans="1:22" ht="22.5" x14ac:dyDescent="0.25">
      <c r="A249" s="396">
        <v>202504</v>
      </c>
      <c r="B249" s="392" t="s">
        <v>1268</v>
      </c>
      <c r="C249" s="392" t="s">
        <v>21</v>
      </c>
      <c r="D249" s="392" t="s">
        <v>28</v>
      </c>
      <c r="E249" s="392" t="s">
        <v>28</v>
      </c>
      <c r="F249" s="392" t="s">
        <v>22</v>
      </c>
      <c r="G249" s="392" t="s">
        <v>39</v>
      </c>
      <c r="H249" s="392" t="s">
        <v>1269</v>
      </c>
      <c r="I249" s="392" t="s">
        <v>1270</v>
      </c>
      <c r="J249" s="392" t="s">
        <v>27</v>
      </c>
      <c r="K249" s="392" t="s">
        <v>24</v>
      </c>
      <c r="L249" s="392" t="s">
        <v>25</v>
      </c>
      <c r="M249" s="395">
        <v>45292</v>
      </c>
      <c r="N249" s="395">
        <v>45604</v>
      </c>
      <c r="O249" s="392" t="s">
        <v>684</v>
      </c>
      <c r="P249" s="392" t="str">
        <f t="shared" si="6"/>
        <v>376XX00000</v>
      </c>
      <c r="Q249" s="392" t="s">
        <v>1271</v>
      </c>
      <c r="R249" s="392" t="s">
        <v>2493</v>
      </c>
      <c r="S249" s="392" t="str">
        <f t="shared" si="7"/>
        <v>252406S</v>
      </c>
      <c r="T249" s="392" t="str">
        <f>IFERROR(VLOOKUP($S249,'Projects FERCs'!$A$9:$C$294,2,FALSE),0)</f>
        <v>Mains PVC Replacement KNG</v>
      </c>
      <c r="U249" s="392" t="s">
        <v>2492</v>
      </c>
      <c r="V249" s="394">
        <v>11821.05</v>
      </c>
    </row>
    <row r="250" spans="1:22" ht="22.5" x14ac:dyDescent="0.25">
      <c r="A250" s="396">
        <v>202504</v>
      </c>
      <c r="B250" s="392" t="s">
        <v>1268</v>
      </c>
      <c r="C250" s="392" t="s">
        <v>21</v>
      </c>
      <c r="D250" s="392" t="s">
        <v>28</v>
      </c>
      <c r="E250" s="392" t="s">
        <v>28</v>
      </c>
      <c r="F250" s="392" t="s">
        <v>22</v>
      </c>
      <c r="G250" s="392" t="s">
        <v>39</v>
      </c>
      <c r="H250" s="392" t="s">
        <v>1269</v>
      </c>
      <c r="I250" s="392" t="s">
        <v>1270</v>
      </c>
      <c r="J250" s="392" t="s">
        <v>27</v>
      </c>
      <c r="K250" s="392" t="s">
        <v>24</v>
      </c>
      <c r="L250" s="392" t="s">
        <v>25</v>
      </c>
      <c r="M250" s="395">
        <v>45292</v>
      </c>
      <c r="N250" s="395">
        <v>45604</v>
      </c>
      <c r="O250" s="392" t="s">
        <v>684</v>
      </c>
      <c r="P250" s="392" t="str">
        <f t="shared" si="6"/>
        <v>376XX00000</v>
      </c>
      <c r="Q250" s="392" t="s">
        <v>1271</v>
      </c>
      <c r="R250" s="392" t="s">
        <v>2499</v>
      </c>
      <c r="S250" s="392" t="str">
        <f t="shared" si="7"/>
        <v>252406S</v>
      </c>
      <c r="T250" s="392" t="str">
        <f>IFERROR(VLOOKUP($S250,'Projects FERCs'!$A$9:$C$294,2,FALSE),0)</f>
        <v>Mains PVC Replacement KNG</v>
      </c>
      <c r="U250" s="392" t="s">
        <v>2498</v>
      </c>
      <c r="V250" s="394">
        <v>545.04</v>
      </c>
    </row>
    <row r="251" spans="1:22" ht="22.5" x14ac:dyDescent="0.25">
      <c r="A251" s="396">
        <v>202504</v>
      </c>
      <c r="B251" s="392" t="s">
        <v>1268</v>
      </c>
      <c r="C251" s="392" t="s">
        <v>21</v>
      </c>
      <c r="D251" s="392" t="s">
        <v>28</v>
      </c>
      <c r="E251" s="392" t="s">
        <v>28</v>
      </c>
      <c r="F251" s="392" t="s">
        <v>22</v>
      </c>
      <c r="G251" s="392" t="s">
        <v>39</v>
      </c>
      <c r="H251" s="392" t="s">
        <v>1269</v>
      </c>
      <c r="I251" s="392" t="s">
        <v>1270</v>
      </c>
      <c r="J251" s="392" t="s">
        <v>23</v>
      </c>
      <c r="K251" s="392" t="s">
        <v>24</v>
      </c>
      <c r="L251" s="392" t="s">
        <v>25</v>
      </c>
      <c r="M251" s="395">
        <v>43831</v>
      </c>
      <c r="N251" s="395">
        <v>43839</v>
      </c>
      <c r="O251" s="392" t="s">
        <v>684</v>
      </c>
      <c r="P251" s="392" t="str">
        <f t="shared" si="6"/>
        <v>376XX00000</v>
      </c>
      <c r="Q251" s="392" t="s">
        <v>1271</v>
      </c>
      <c r="R251" s="392" t="s">
        <v>1326</v>
      </c>
      <c r="S251" s="392" t="str">
        <f t="shared" si="7"/>
        <v>257101R</v>
      </c>
      <c r="T251" s="392" t="str">
        <f>IFERROR(VLOOKUP($S251,'Projects FERCs'!$A$9:$C$294,2,FALSE),0)</f>
        <v>Mains - Blanket Refunds - SL</v>
      </c>
      <c r="U251" s="392" t="s">
        <v>1327</v>
      </c>
      <c r="V251" s="394">
        <v>-2564</v>
      </c>
    </row>
    <row r="252" spans="1:22" ht="22.5" x14ac:dyDescent="0.25">
      <c r="A252" s="396">
        <v>202504</v>
      </c>
      <c r="B252" s="392" t="s">
        <v>1268</v>
      </c>
      <c r="C252" s="392" t="s">
        <v>21</v>
      </c>
      <c r="D252" s="392" t="s">
        <v>28</v>
      </c>
      <c r="E252" s="392" t="s">
        <v>28</v>
      </c>
      <c r="F252" s="392" t="s">
        <v>22</v>
      </c>
      <c r="G252" s="392" t="s">
        <v>39</v>
      </c>
      <c r="H252" s="392" t="s">
        <v>1269</v>
      </c>
      <c r="I252" s="392" t="s">
        <v>1270</v>
      </c>
      <c r="J252" s="392" t="s">
        <v>23</v>
      </c>
      <c r="K252" s="392" t="s">
        <v>24</v>
      </c>
      <c r="L252" s="392" t="s">
        <v>25</v>
      </c>
      <c r="M252" s="395">
        <v>43831</v>
      </c>
      <c r="N252" s="395">
        <v>43915</v>
      </c>
      <c r="O252" s="392" t="s">
        <v>684</v>
      </c>
      <c r="P252" s="392" t="str">
        <f t="shared" si="6"/>
        <v>376XX00000</v>
      </c>
      <c r="Q252" s="392" t="s">
        <v>1271</v>
      </c>
      <c r="R252" s="392" t="s">
        <v>1053</v>
      </c>
      <c r="S252" s="392" t="str">
        <f t="shared" si="7"/>
        <v>255101R</v>
      </c>
      <c r="T252" s="392" t="str">
        <f>IFERROR(VLOOKUP($S252,'Projects FERCs'!$A$9:$C$294,2,FALSE),0)</f>
        <v>Mains - Blkt Refunds- Verde</v>
      </c>
      <c r="U252" s="392" t="s">
        <v>1054</v>
      </c>
      <c r="V252" s="394">
        <v>-3386</v>
      </c>
    </row>
    <row r="253" spans="1:22" ht="22.5" x14ac:dyDescent="0.25">
      <c r="A253" s="396">
        <v>202504</v>
      </c>
      <c r="B253" s="392" t="s">
        <v>1268</v>
      </c>
      <c r="C253" s="392" t="s">
        <v>21</v>
      </c>
      <c r="D253" s="392" t="s">
        <v>28</v>
      </c>
      <c r="E253" s="392" t="s">
        <v>28</v>
      </c>
      <c r="F253" s="392" t="s">
        <v>22</v>
      </c>
      <c r="G253" s="392" t="s">
        <v>39</v>
      </c>
      <c r="H253" s="392" t="s">
        <v>1269</v>
      </c>
      <c r="I253" s="392" t="s">
        <v>1270</v>
      </c>
      <c r="J253" s="392" t="s">
        <v>23</v>
      </c>
      <c r="K253" s="392" t="s">
        <v>24</v>
      </c>
      <c r="L253" s="392" t="s">
        <v>25</v>
      </c>
      <c r="M253" s="395">
        <v>43831</v>
      </c>
      <c r="N253" s="395">
        <v>43915</v>
      </c>
      <c r="O253" s="392" t="s">
        <v>684</v>
      </c>
      <c r="P253" s="392" t="str">
        <f t="shared" si="6"/>
        <v>376XX00000</v>
      </c>
      <c r="Q253" s="392" t="s">
        <v>1271</v>
      </c>
      <c r="R253" s="392" t="s">
        <v>2599</v>
      </c>
      <c r="S253" s="392" t="str">
        <f t="shared" si="7"/>
        <v>252101R</v>
      </c>
      <c r="T253" s="392" t="str">
        <f>IFERROR(VLOOKUP($S253,'Projects FERCs'!$A$9:$C$294,2,FALSE),0)</f>
        <v>Mains - Blkt Refunds - King</v>
      </c>
      <c r="U253" s="392" t="s">
        <v>2598</v>
      </c>
      <c r="V253" s="394">
        <v>-3366</v>
      </c>
    </row>
    <row r="254" spans="1:22" ht="22.5" x14ac:dyDescent="0.25">
      <c r="A254" s="396">
        <v>202504</v>
      </c>
      <c r="B254" s="392" t="s">
        <v>1268</v>
      </c>
      <c r="C254" s="392" t="s">
        <v>21</v>
      </c>
      <c r="D254" s="392" t="s">
        <v>28</v>
      </c>
      <c r="E254" s="392" t="s">
        <v>28</v>
      </c>
      <c r="F254" s="392" t="s">
        <v>22</v>
      </c>
      <c r="G254" s="392" t="s">
        <v>39</v>
      </c>
      <c r="H254" s="392" t="s">
        <v>1269</v>
      </c>
      <c r="I254" s="392" t="s">
        <v>1270</v>
      </c>
      <c r="J254" s="392" t="s">
        <v>23</v>
      </c>
      <c r="K254" s="392" t="s">
        <v>24</v>
      </c>
      <c r="L254" s="392" t="s">
        <v>25</v>
      </c>
      <c r="M254" s="395">
        <v>43831</v>
      </c>
      <c r="N254" s="395">
        <v>43915</v>
      </c>
      <c r="O254" s="392" t="s">
        <v>684</v>
      </c>
      <c r="P254" s="392" t="str">
        <f t="shared" si="6"/>
        <v>376XX00000</v>
      </c>
      <c r="Q254" s="392" t="s">
        <v>1271</v>
      </c>
      <c r="R254" s="392" t="s">
        <v>1326</v>
      </c>
      <c r="S254" s="392" t="str">
        <f t="shared" si="7"/>
        <v>257101R</v>
      </c>
      <c r="T254" s="392" t="str">
        <f>IFERROR(VLOOKUP($S254,'Projects FERCs'!$A$9:$C$294,2,FALSE),0)</f>
        <v>Mains - Blanket Refunds - SL</v>
      </c>
      <c r="U254" s="392" t="s">
        <v>1327</v>
      </c>
      <c r="V254" s="394">
        <v>-2843</v>
      </c>
    </row>
    <row r="255" spans="1:22" ht="22.5" x14ac:dyDescent="0.25">
      <c r="A255" s="396">
        <v>202504</v>
      </c>
      <c r="B255" s="392" t="s">
        <v>1268</v>
      </c>
      <c r="C255" s="392" t="s">
        <v>21</v>
      </c>
      <c r="D255" s="392" t="s">
        <v>28</v>
      </c>
      <c r="E255" s="392" t="s">
        <v>28</v>
      </c>
      <c r="F255" s="392" t="s">
        <v>22</v>
      </c>
      <c r="G255" s="392" t="s">
        <v>39</v>
      </c>
      <c r="H255" s="392" t="s">
        <v>1269</v>
      </c>
      <c r="I255" s="392" t="s">
        <v>1270</v>
      </c>
      <c r="J255" s="392" t="s">
        <v>23</v>
      </c>
      <c r="K255" s="392" t="s">
        <v>24</v>
      </c>
      <c r="L255" s="392" t="s">
        <v>25</v>
      </c>
      <c r="M255" s="395">
        <v>45292</v>
      </c>
      <c r="N255" s="395">
        <v>45604</v>
      </c>
      <c r="O255" s="392" t="s">
        <v>684</v>
      </c>
      <c r="P255" s="392" t="str">
        <f t="shared" si="6"/>
        <v>376XX00000</v>
      </c>
      <c r="Q255" s="392" t="s">
        <v>1271</v>
      </c>
      <c r="R255" s="392" t="s">
        <v>2607</v>
      </c>
      <c r="S255" s="392" t="str">
        <f t="shared" si="7"/>
        <v>251500B</v>
      </c>
      <c r="T255" s="392" t="str">
        <f>IFERROR(VLOOKUP($S255,'Projects FERCs'!$A$9:$C$294,2,FALSE),0)</f>
        <v>PI Mains - Flagstaff</v>
      </c>
      <c r="U255" s="392" t="s">
        <v>2606</v>
      </c>
      <c r="V255" s="394">
        <v>271.68</v>
      </c>
    </row>
    <row r="256" spans="1:22" ht="22.5" x14ac:dyDescent="0.25">
      <c r="A256" s="396">
        <v>202504</v>
      </c>
      <c r="B256" s="392" t="s">
        <v>1268</v>
      </c>
      <c r="C256" s="392" t="s">
        <v>21</v>
      </c>
      <c r="D256" s="392" t="s">
        <v>28</v>
      </c>
      <c r="E256" s="392" t="s">
        <v>28</v>
      </c>
      <c r="F256" s="392" t="s">
        <v>22</v>
      </c>
      <c r="G256" s="392" t="s">
        <v>39</v>
      </c>
      <c r="H256" s="392" t="s">
        <v>1269</v>
      </c>
      <c r="I256" s="392" t="s">
        <v>1270</v>
      </c>
      <c r="J256" s="392" t="s">
        <v>23</v>
      </c>
      <c r="K256" s="392" t="s">
        <v>24</v>
      </c>
      <c r="L256" s="392" t="s">
        <v>25</v>
      </c>
      <c r="M256" s="395">
        <v>45292</v>
      </c>
      <c r="N256" s="395">
        <v>45604</v>
      </c>
      <c r="O256" s="392" t="s">
        <v>684</v>
      </c>
      <c r="P256" s="392" t="str">
        <f t="shared" si="6"/>
        <v>376XX00000</v>
      </c>
      <c r="Q256" s="392" t="s">
        <v>1271</v>
      </c>
      <c r="R256" s="392" t="s">
        <v>2343</v>
      </c>
      <c r="S256" s="392" t="str">
        <f t="shared" si="7"/>
        <v>251100A</v>
      </c>
      <c r="T256" s="392" t="str">
        <f>IFERROR(VLOOKUP($S256,'Projects FERCs'!$A$9:$C$294,2,FALSE),0)</f>
        <v>Mains - Blanket - Flag</v>
      </c>
      <c r="U256" s="392" t="s">
        <v>2342</v>
      </c>
      <c r="V256" s="394">
        <v>97274.7</v>
      </c>
    </row>
    <row r="257" spans="1:22" ht="33.75" x14ac:dyDescent="0.25">
      <c r="A257" s="396">
        <v>202504</v>
      </c>
      <c r="B257" s="392" t="s">
        <v>1268</v>
      </c>
      <c r="C257" s="392" t="s">
        <v>21</v>
      </c>
      <c r="D257" s="392" t="s">
        <v>28</v>
      </c>
      <c r="E257" s="392" t="s">
        <v>28</v>
      </c>
      <c r="F257" s="392" t="s">
        <v>22</v>
      </c>
      <c r="G257" s="392" t="s">
        <v>39</v>
      </c>
      <c r="H257" s="392" t="s">
        <v>1269</v>
      </c>
      <c r="I257" s="392" t="s">
        <v>1270</v>
      </c>
      <c r="J257" s="392" t="s">
        <v>23</v>
      </c>
      <c r="K257" s="392" t="s">
        <v>24</v>
      </c>
      <c r="L257" s="392" t="s">
        <v>25</v>
      </c>
      <c r="M257" s="395">
        <v>45292</v>
      </c>
      <c r="N257" s="395">
        <v>45604</v>
      </c>
      <c r="O257" s="392" t="s">
        <v>684</v>
      </c>
      <c r="P257" s="392" t="str">
        <f t="shared" si="6"/>
        <v>376XX00000</v>
      </c>
      <c r="Q257" s="392" t="s">
        <v>1271</v>
      </c>
      <c r="R257" s="392" t="s">
        <v>2495</v>
      </c>
      <c r="S257" s="392" t="str">
        <f t="shared" si="7"/>
        <v>252100A</v>
      </c>
      <c r="T257" s="392" t="str">
        <f>IFERROR(VLOOKUP($S257,'Projects FERCs'!$A$9:$C$294,2,FALSE),0)</f>
        <v>Mains - Blanket - King</v>
      </c>
      <c r="U257" s="392" t="s">
        <v>2494</v>
      </c>
      <c r="V257" s="394">
        <v>2155.84</v>
      </c>
    </row>
    <row r="258" spans="1:22" ht="33.75" x14ac:dyDescent="0.25">
      <c r="A258" s="396">
        <v>202504</v>
      </c>
      <c r="B258" s="392" t="s">
        <v>1268</v>
      </c>
      <c r="C258" s="392" t="s">
        <v>21</v>
      </c>
      <c r="D258" s="392" t="s">
        <v>28</v>
      </c>
      <c r="E258" s="392" t="s">
        <v>28</v>
      </c>
      <c r="F258" s="392" t="s">
        <v>22</v>
      </c>
      <c r="G258" s="392" t="s">
        <v>39</v>
      </c>
      <c r="H258" s="392" t="s">
        <v>1269</v>
      </c>
      <c r="I258" s="392" t="s">
        <v>1270</v>
      </c>
      <c r="J258" s="392" t="s">
        <v>23</v>
      </c>
      <c r="K258" s="392" t="s">
        <v>24</v>
      </c>
      <c r="L258" s="392" t="s">
        <v>25</v>
      </c>
      <c r="M258" s="395">
        <v>45292</v>
      </c>
      <c r="N258" s="395">
        <v>45604</v>
      </c>
      <c r="O258" s="392" t="s">
        <v>684</v>
      </c>
      <c r="P258" s="392" t="str">
        <f t="shared" si="6"/>
        <v>376XX00000</v>
      </c>
      <c r="Q258" s="392" t="s">
        <v>1271</v>
      </c>
      <c r="R258" s="392" t="s">
        <v>2491</v>
      </c>
      <c r="S258" s="392" t="str">
        <f t="shared" si="7"/>
        <v>252100A</v>
      </c>
      <c r="T258" s="392" t="str">
        <f>IFERROR(VLOOKUP($S258,'Projects FERCs'!$A$9:$C$294,2,FALSE),0)</f>
        <v>Mains - Blanket - King</v>
      </c>
      <c r="U258" s="392" t="s">
        <v>2490</v>
      </c>
      <c r="V258" s="394">
        <v>1360.45</v>
      </c>
    </row>
    <row r="259" spans="1:22" ht="22.5" x14ac:dyDescent="0.25">
      <c r="A259" s="396">
        <v>202504</v>
      </c>
      <c r="B259" s="392" t="s">
        <v>1268</v>
      </c>
      <c r="C259" s="392" t="s">
        <v>21</v>
      </c>
      <c r="D259" s="392" t="s">
        <v>28</v>
      </c>
      <c r="E259" s="392" t="s">
        <v>28</v>
      </c>
      <c r="F259" s="392" t="s">
        <v>22</v>
      </c>
      <c r="G259" s="392" t="s">
        <v>39</v>
      </c>
      <c r="H259" s="392" t="s">
        <v>1269</v>
      </c>
      <c r="I259" s="392" t="s">
        <v>1270</v>
      </c>
      <c r="J259" s="392" t="s">
        <v>23</v>
      </c>
      <c r="K259" s="392" t="s">
        <v>24</v>
      </c>
      <c r="L259" s="392" t="s">
        <v>25</v>
      </c>
      <c r="M259" s="395">
        <v>45292</v>
      </c>
      <c r="N259" s="395">
        <v>45604</v>
      </c>
      <c r="O259" s="392" t="s">
        <v>684</v>
      </c>
      <c r="P259" s="392" t="str">
        <f t="shared" si="6"/>
        <v>376XX00000</v>
      </c>
      <c r="Q259" s="392" t="s">
        <v>1271</v>
      </c>
      <c r="R259" s="392" t="s">
        <v>2493</v>
      </c>
      <c r="S259" s="392" t="str">
        <f t="shared" si="7"/>
        <v>252406S</v>
      </c>
      <c r="T259" s="392" t="str">
        <f>IFERROR(VLOOKUP($S259,'Projects FERCs'!$A$9:$C$294,2,FALSE),0)</f>
        <v>Mains PVC Replacement KNG</v>
      </c>
      <c r="U259" s="392" t="s">
        <v>2492</v>
      </c>
      <c r="V259" s="394">
        <v>252861</v>
      </c>
    </row>
    <row r="260" spans="1:22" ht="22.5" x14ac:dyDescent="0.25">
      <c r="A260" s="396">
        <v>202504</v>
      </c>
      <c r="B260" s="392" t="s">
        <v>1268</v>
      </c>
      <c r="C260" s="392" t="s">
        <v>21</v>
      </c>
      <c r="D260" s="392" t="s">
        <v>28</v>
      </c>
      <c r="E260" s="392" t="s">
        <v>28</v>
      </c>
      <c r="F260" s="392" t="s">
        <v>22</v>
      </c>
      <c r="G260" s="392" t="s">
        <v>39</v>
      </c>
      <c r="H260" s="392" t="s">
        <v>1269</v>
      </c>
      <c r="I260" s="392" t="s">
        <v>1270</v>
      </c>
      <c r="J260" s="392" t="s">
        <v>23</v>
      </c>
      <c r="K260" s="392" t="s">
        <v>24</v>
      </c>
      <c r="L260" s="392" t="s">
        <v>25</v>
      </c>
      <c r="M260" s="395">
        <v>45292</v>
      </c>
      <c r="N260" s="395">
        <v>45604</v>
      </c>
      <c r="O260" s="392" t="s">
        <v>684</v>
      </c>
      <c r="P260" s="392" t="str">
        <f t="shared" si="6"/>
        <v>376XX00000</v>
      </c>
      <c r="Q260" s="392" t="s">
        <v>1271</v>
      </c>
      <c r="R260" s="392" t="s">
        <v>2499</v>
      </c>
      <c r="S260" s="392" t="str">
        <f t="shared" si="7"/>
        <v>252406S</v>
      </c>
      <c r="T260" s="392" t="str">
        <f>IFERROR(VLOOKUP($S260,'Projects FERCs'!$A$9:$C$294,2,FALSE),0)</f>
        <v>Mains PVC Replacement KNG</v>
      </c>
      <c r="U260" s="392" t="s">
        <v>2498</v>
      </c>
      <c r="V260" s="394">
        <v>353846.87</v>
      </c>
    </row>
    <row r="261" spans="1:22" ht="22.5" x14ac:dyDescent="0.25">
      <c r="A261" s="396">
        <v>202504</v>
      </c>
      <c r="B261" s="392" t="s">
        <v>1268</v>
      </c>
      <c r="C261" s="392" t="s">
        <v>21</v>
      </c>
      <c r="D261" s="392" t="s">
        <v>28</v>
      </c>
      <c r="E261" s="392" t="s">
        <v>28</v>
      </c>
      <c r="F261" s="392" t="s">
        <v>22</v>
      </c>
      <c r="G261" s="392" t="s">
        <v>39</v>
      </c>
      <c r="H261" s="392" t="s">
        <v>1269</v>
      </c>
      <c r="I261" s="392" t="s">
        <v>1270</v>
      </c>
      <c r="J261" s="392" t="s">
        <v>23</v>
      </c>
      <c r="K261" s="392" t="s">
        <v>24</v>
      </c>
      <c r="L261" s="392" t="s">
        <v>25</v>
      </c>
      <c r="M261" s="395">
        <v>45292</v>
      </c>
      <c r="N261" s="395">
        <v>45604</v>
      </c>
      <c r="O261" s="392" t="s">
        <v>684</v>
      </c>
      <c r="P261" s="392" t="str">
        <f t="shared" si="6"/>
        <v>376XX00000</v>
      </c>
      <c r="Q261" s="392" t="s">
        <v>1271</v>
      </c>
      <c r="R261" s="392" t="s">
        <v>2503</v>
      </c>
      <c r="S261" s="392" t="str">
        <f t="shared" si="7"/>
        <v>252100A</v>
      </c>
      <c r="T261" s="392" t="str">
        <f>IFERROR(VLOOKUP($S261,'Projects FERCs'!$A$9:$C$294,2,FALSE),0)</f>
        <v>Mains - Blanket - King</v>
      </c>
      <c r="U261" s="392" t="s">
        <v>2502</v>
      </c>
      <c r="V261" s="394">
        <v>7344.87</v>
      </c>
    </row>
    <row r="262" spans="1:22" ht="22.5" x14ac:dyDescent="0.25">
      <c r="A262" s="396">
        <v>202504</v>
      </c>
      <c r="B262" s="392" t="s">
        <v>1268</v>
      </c>
      <c r="C262" s="392" t="s">
        <v>21</v>
      </c>
      <c r="D262" s="392" t="s">
        <v>28</v>
      </c>
      <c r="E262" s="392" t="s">
        <v>28</v>
      </c>
      <c r="F262" s="392" t="s">
        <v>22</v>
      </c>
      <c r="G262" s="392" t="s">
        <v>39</v>
      </c>
      <c r="H262" s="392" t="s">
        <v>1269</v>
      </c>
      <c r="I262" s="392" t="s">
        <v>1270</v>
      </c>
      <c r="J262" s="392" t="s">
        <v>23</v>
      </c>
      <c r="K262" s="392" t="s">
        <v>24</v>
      </c>
      <c r="L262" s="392" t="s">
        <v>25</v>
      </c>
      <c r="M262" s="395">
        <v>45292</v>
      </c>
      <c r="N262" s="395">
        <v>45604</v>
      </c>
      <c r="O262" s="392" t="s">
        <v>684</v>
      </c>
      <c r="P262" s="392" t="str">
        <f t="shared" si="6"/>
        <v>376XX00000</v>
      </c>
      <c r="Q262" s="392" t="s">
        <v>1271</v>
      </c>
      <c r="R262" s="392" t="s">
        <v>2501</v>
      </c>
      <c r="S262" s="392" t="str">
        <f t="shared" si="7"/>
        <v>252100A</v>
      </c>
      <c r="T262" s="392" t="str">
        <f>IFERROR(VLOOKUP($S262,'Projects FERCs'!$A$9:$C$294,2,FALSE),0)</f>
        <v>Mains - Blanket - King</v>
      </c>
      <c r="U262" s="392" t="s">
        <v>2500</v>
      </c>
      <c r="V262" s="394">
        <v>13184.56</v>
      </c>
    </row>
    <row r="263" spans="1:22" ht="22.5" x14ac:dyDescent="0.25">
      <c r="A263" s="396">
        <v>202504</v>
      </c>
      <c r="B263" s="392" t="s">
        <v>1268</v>
      </c>
      <c r="C263" s="392" t="s">
        <v>21</v>
      </c>
      <c r="D263" s="392" t="s">
        <v>28</v>
      </c>
      <c r="E263" s="392" t="s">
        <v>28</v>
      </c>
      <c r="F263" s="392" t="s">
        <v>22</v>
      </c>
      <c r="G263" s="392" t="s">
        <v>39</v>
      </c>
      <c r="H263" s="392" t="s">
        <v>1269</v>
      </c>
      <c r="I263" s="392" t="s">
        <v>1270</v>
      </c>
      <c r="J263" s="392" t="s">
        <v>23</v>
      </c>
      <c r="K263" s="392" t="s">
        <v>24</v>
      </c>
      <c r="L263" s="392" t="s">
        <v>25</v>
      </c>
      <c r="M263" s="395">
        <v>45292</v>
      </c>
      <c r="N263" s="395">
        <v>45604</v>
      </c>
      <c r="O263" s="392" t="s">
        <v>684</v>
      </c>
      <c r="P263" s="392" t="str">
        <f t="shared" si="6"/>
        <v>376XX00000</v>
      </c>
      <c r="Q263" s="392" t="s">
        <v>1271</v>
      </c>
      <c r="R263" s="392" t="s">
        <v>2487</v>
      </c>
      <c r="S263" s="392" t="str">
        <f t="shared" si="7"/>
        <v>252406S</v>
      </c>
      <c r="T263" s="392" t="str">
        <f>IFERROR(VLOOKUP($S263,'Projects FERCs'!$A$9:$C$294,2,FALSE),0)</f>
        <v>Mains PVC Replacement KNG</v>
      </c>
      <c r="U263" s="392" t="s">
        <v>2486</v>
      </c>
      <c r="V263" s="394">
        <v>95210.4</v>
      </c>
    </row>
    <row r="264" spans="1:22" ht="22.5" x14ac:dyDescent="0.25">
      <c r="A264" s="396">
        <v>202504</v>
      </c>
      <c r="B264" s="392" t="s">
        <v>1268</v>
      </c>
      <c r="C264" s="392" t="s">
        <v>21</v>
      </c>
      <c r="D264" s="392" t="s">
        <v>28</v>
      </c>
      <c r="E264" s="392" t="s">
        <v>28</v>
      </c>
      <c r="F264" s="392" t="s">
        <v>22</v>
      </c>
      <c r="G264" s="392" t="s">
        <v>39</v>
      </c>
      <c r="H264" s="392" t="s">
        <v>1269</v>
      </c>
      <c r="I264" s="392" t="s">
        <v>1270</v>
      </c>
      <c r="J264" s="392" t="s">
        <v>23</v>
      </c>
      <c r="K264" s="392" t="s">
        <v>24</v>
      </c>
      <c r="L264" s="392" t="s">
        <v>25</v>
      </c>
      <c r="M264" s="395">
        <v>45292</v>
      </c>
      <c r="N264" s="395">
        <v>45604</v>
      </c>
      <c r="O264" s="392" t="s">
        <v>684</v>
      </c>
      <c r="P264" s="392" t="str">
        <f t="shared" si="6"/>
        <v>376XX00000</v>
      </c>
      <c r="Q264" s="392" t="s">
        <v>1271</v>
      </c>
      <c r="R264" s="392" t="s">
        <v>2505</v>
      </c>
      <c r="S264" s="392" t="str">
        <f t="shared" si="7"/>
        <v>252100A</v>
      </c>
      <c r="T264" s="392" t="str">
        <f>IFERROR(VLOOKUP($S264,'Projects FERCs'!$A$9:$C$294,2,FALSE),0)</f>
        <v>Mains - Blanket - King</v>
      </c>
      <c r="U264" s="392" t="s">
        <v>2504</v>
      </c>
      <c r="V264" s="394">
        <v>1237.2</v>
      </c>
    </row>
    <row r="265" spans="1:22" ht="22.5" x14ac:dyDescent="0.25">
      <c r="A265" s="396">
        <v>202504</v>
      </c>
      <c r="B265" s="392" t="s">
        <v>1268</v>
      </c>
      <c r="C265" s="392" t="s">
        <v>21</v>
      </c>
      <c r="D265" s="392" t="s">
        <v>28</v>
      </c>
      <c r="E265" s="392" t="s">
        <v>28</v>
      </c>
      <c r="F265" s="392" t="s">
        <v>22</v>
      </c>
      <c r="G265" s="392" t="s">
        <v>39</v>
      </c>
      <c r="H265" s="392" t="s">
        <v>1269</v>
      </c>
      <c r="I265" s="392" t="s">
        <v>1270</v>
      </c>
      <c r="J265" s="392" t="s">
        <v>23</v>
      </c>
      <c r="K265" s="392" t="s">
        <v>24</v>
      </c>
      <c r="L265" s="392" t="s">
        <v>25</v>
      </c>
      <c r="M265" s="395">
        <v>45292</v>
      </c>
      <c r="N265" s="395">
        <v>45604</v>
      </c>
      <c r="O265" s="392" t="s">
        <v>684</v>
      </c>
      <c r="P265" s="392" t="str">
        <f t="shared" ref="P265:P328" si="8">CONCATENATE((MID($O265,2,3)),$D265,$G265)</f>
        <v>376XX00000</v>
      </c>
      <c r="Q265" s="392" t="s">
        <v>1271</v>
      </c>
      <c r="R265" s="392" t="s">
        <v>2507</v>
      </c>
      <c r="S265" s="392" t="str">
        <f t="shared" ref="S265:S328" si="9">RIGHT($R265,7)</f>
        <v>257100A</v>
      </c>
      <c r="T265" s="392" t="str">
        <f>IFERROR(VLOOKUP($S265,'Projects FERCs'!$A$9:$C$294,2,FALSE),0)</f>
        <v>Mains - Blanket - SL</v>
      </c>
      <c r="U265" s="392" t="s">
        <v>2506</v>
      </c>
      <c r="V265" s="394">
        <v>1751.35</v>
      </c>
    </row>
    <row r="266" spans="1:22" ht="22.5" x14ac:dyDescent="0.25">
      <c r="A266" s="396">
        <v>202504</v>
      </c>
      <c r="B266" s="392" t="s">
        <v>1268</v>
      </c>
      <c r="C266" s="392" t="s">
        <v>21</v>
      </c>
      <c r="D266" s="392" t="s">
        <v>28</v>
      </c>
      <c r="E266" s="392" t="s">
        <v>28</v>
      </c>
      <c r="F266" s="392" t="s">
        <v>22</v>
      </c>
      <c r="G266" s="392" t="s">
        <v>39</v>
      </c>
      <c r="H266" s="392" t="s">
        <v>1269</v>
      </c>
      <c r="I266" s="392" t="s">
        <v>1270</v>
      </c>
      <c r="J266" s="392" t="s">
        <v>23</v>
      </c>
      <c r="K266" s="392" t="s">
        <v>24</v>
      </c>
      <c r="L266" s="392" t="s">
        <v>25</v>
      </c>
      <c r="M266" s="395">
        <v>45292</v>
      </c>
      <c r="N266" s="395">
        <v>45604</v>
      </c>
      <c r="O266" s="392" t="s">
        <v>684</v>
      </c>
      <c r="P266" s="392" t="str">
        <f t="shared" si="8"/>
        <v>376XX00000</v>
      </c>
      <c r="Q266" s="392" t="s">
        <v>1271</v>
      </c>
      <c r="R266" s="392" t="s">
        <v>2341</v>
      </c>
      <c r="S266" s="392" t="str">
        <f t="shared" si="9"/>
        <v>253100A</v>
      </c>
      <c r="T266" s="392" t="str">
        <f>IFERROR(VLOOKUP($S266,'Projects FERCs'!$A$9:$C$294,2,FALSE),0)</f>
        <v>Mains - Blanket - Pres</v>
      </c>
      <c r="U266" s="392" t="s">
        <v>2340</v>
      </c>
      <c r="V266" s="394">
        <v>232741.87</v>
      </c>
    </row>
    <row r="267" spans="1:22" ht="22.5" x14ac:dyDescent="0.25">
      <c r="A267" s="396">
        <v>202504</v>
      </c>
      <c r="B267" s="392" t="s">
        <v>1268</v>
      </c>
      <c r="C267" s="392" t="s">
        <v>21</v>
      </c>
      <c r="D267" s="392" t="s">
        <v>28</v>
      </c>
      <c r="E267" s="392" t="s">
        <v>28</v>
      </c>
      <c r="F267" s="392" t="s">
        <v>22</v>
      </c>
      <c r="G267" s="392" t="s">
        <v>39</v>
      </c>
      <c r="H267" s="392" t="s">
        <v>1269</v>
      </c>
      <c r="I267" s="392" t="s">
        <v>1270</v>
      </c>
      <c r="J267" s="392" t="s">
        <v>23</v>
      </c>
      <c r="K267" s="392" t="s">
        <v>24</v>
      </c>
      <c r="L267" s="392" t="s">
        <v>25</v>
      </c>
      <c r="M267" s="395">
        <v>45292</v>
      </c>
      <c r="N267" s="395">
        <v>45604</v>
      </c>
      <c r="O267" s="392" t="s">
        <v>684</v>
      </c>
      <c r="P267" s="392" t="str">
        <f t="shared" si="8"/>
        <v>376XX00000</v>
      </c>
      <c r="Q267" s="392" t="s">
        <v>1271</v>
      </c>
      <c r="R267" s="392" t="s">
        <v>2175</v>
      </c>
      <c r="S267" s="392" t="str">
        <f t="shared" si="9"/>
        <v>253100A</v>
      </c>
      <c r="T267" s="392" t="str">
        <f>IFERROR(VLOOKUP($S267,'Projects FERCs'!$A$9:$C$294,2,FALSE),0)</f>
        <v>Mains - Blanket - Pres</v>
      </c>
      <c r="U267" s="392" t="s">
        <v>2177</v>
      </c>
      <c r="V267" s="394">
        <v>90241.53</v>
      </c>
    </row>
    <row r="268" spans="1:22" ht="22.5" x14ac:dyDescent="0.25">
      <c r="A268" s="396">
        <v>202504</v>
      </c>
      <c r="B268" s="392" t="s">
        <v>1268</v>
      </c>
      <c r="C268" s="392" t="s">
        <v>21</v>
      </c>
      <c r="D268" s="392" t="s">
        <v>28</v>
      </c>
      <c r="E268" s="392" t="s">
        <v>28</v>
      </c>
      <c r="F268" s="392" t="s">
        <v>22</v>
      </c>
      <c r="G268" s="392" t="s">
        <v>39</v>
      </c>
      <c r="H268" s="392" t="s">
        <v>1269</v>
      </c>
      <c r="I268" s="392" t="s">
        <v>1270</v>
      </c>
      <c r="J268" s="392" t="s">
        <v>23</v>
      </c>
      <c r="K268" s="392" t="s">
        <v>24</v>
      </c>
      <c r="L268" s="392" t="s">
        <v>25</v>
      </c>
      <c r="M268" s="395">
        <v>45292</v>
      </c>
      <c r="N268" s="395">
        <v>45604</v>
      </c>
      <c r="O268" s="392" t="s">
        <v>684</v>
      </c>
      <c r="P268" s="392" t="str">
        <f t="shared" si="8"/>
        <v>376XX00000</v>
      </c>
      <c r="Q268" s="392" t="s">
        <v>1271</v>
      </c>
      <c r="R268" s="392" t="s">
        <v>2489</v>
      </c>
      <c r="S268" s="392" t="str">
        <f t="shared" si="9"/>
        <v>253100A</v>
      </c>
      <c r="T268" s="392" t="str">
        <f>IFERROR(VLOOKUP($S268,'Projects FERCs'!$A$9:$C$294,2,FALSE),0)</f>
        <v>Mains - Blanket - Pres</v>
      </c>
      <c r="U268" s="392" t="s">
        <v>2488</v>
      </c>
      <c r="V268" s="394">
        <v>126911.42</v>
      </c>
    </row>
    <row r="269" spans="1:22" ht="22.5" x14ac:dyDescent="0.25">
      <c r="A269" s="396">
        <v>202504</v>
      </c>
      <c r="B269" s="392" t="s">
        <v>1268</v>
      </c>
      <c r="C269" s="392" t="s">
        <v>21</v>
      </c>
      <c r="D269" s="392" t="s">
        <v>28</v>
      </c>
      <c r="E269" s="392" t="s">
        <v>28</v>
      </c>
      <c r="F269" s="392" t="s">
        <v>22</v>
      </c>
      <c r="G269" s="392" t="s">
        <v>39</v>
      </c>
      <c r="H269" s="392" t="s">
        <v>1302</v>
      </c>
      <c r="I269" s="392" t="s">
        <v>1303</v>
      </c>
      <c r="J269" s="392" t="s">
        <v>27</v>
      </c>
      <c r="K269" s="392" t="s">
        <v>24</v>
      </c>
      <c r="L269" s="392" t="s">
        <v>25</v>
      </c>
      <c r="M269" s="395">
        <v>45292</v>
      </c>
      <c r="N269" s="395">
        <v>45415</v>
      </c>
      <c r="O269" s="392" t="s">
        <v>684</v>
      </c>
      <c r="P269" s="392" t="str">
        <f t="shared" si="8"/>
        <v>376XX00000</v>
      </c>
      <c r="Q269" s="392" t="s">
        <v>1271</v>
      </c>
      <c r="R269" s="392" t="s">
        <v>2541</v>
      </c>
      <c r="S269" s="392" t="str">
        <f t="shared" si="9"/>
        <v>251100A</v>
      </c>
      <c r="T269" s="392" t="str">
        <f>IFERROR(VLOOKUP($S269,'Projects FERCs'!$A$9:$C$294,2,FALSE),0)</f>
        <v>Mains - Blanket - Flag</v>
      </c>
      <c r="U269" s="392" t="s">
        <v>2540</v>
      </c>
      <c r="V269" s="394">
        <v>60143.68</v>
      </c>
    </row>
    <row r="270" spans="1:22" ht="22.5" x14ac:dyDescent="0.25">
      <c r="A270" s="396">
        <v>202504</v>
      </c>
      <c r="B270" s="392" t="s">
        <v>1268</v>
      </c>
      <c r="C270" s="392" t="s">
        <v>21</v>
      </c>
      <c r="D270" s="392" t="s">
        <v>28</v>
      </c>
      <c r="E270" s="392" t="s">
        <v>28</v>
      </c>
      <c r="F270" s="392" t="s">
        <v>22</v>
      </c>
      <c r="G270" s="392" t="s">
        <v>39</v>
      </c>
      <c r="H270" s="392" t="s">
        <v>1302</v>
      </c>
      <c r="I270" s="392" t="s">
        <v>1303</v>
      </c>
      <c r="J270" s="392" t="s">
        <v>27</v>
      </c>
      <c r="K270" s="392" t="s">
        <v>24</v>
      </c>
      <c r="L270" s="392" t="s">
        <v>25</v>
      </c>
      <c r="M270" s="395">
        <v>45292</v>
      </c>
      <c r="N270" s="395">
        <v>45561</v>
      </c>
      <c r="O270" s="392" t="s">
        <v>684</v>
      </c>
      <c r="P270" s="392" t="str">
        <f t="shared" si="8"/>
        <v>376XX00000</v>
      </c>
      <c r="Q270" s="392" t="s">
        <v>1271</v>
      </c>
      <c r="R270" s="392" t="s">
        <v>2533</v>
      </c>
      <c r="S270" s="392" t="str">
        <f t="shared" si="9"/>
        <v>251100A</v>
      </c>
      <c r="T270" s="392" t="str">
        <f>IFERROR(VLOOKUP($S270,'Projects FERCs'!$A$9:$C$294,2,FALSE),0)</f>
        <v>Mains - Blanket - Flag</v>
      </c>
      <c r="U270" s="392" t="s">
        <v>2532</v>
      </c>
      <c r="V270" s="394">
        <v>4822.28</v>
      </c>
    </row>
    <row r="271" spans="1:22" ht="33.75" x14ac:dyDescent="0.25">
      <c r="A271" s="396">
        <v>202504</v>
      </c>
      <c r="B271" s="392" t="s">
        <v>1268</v>
      </c>
      <c r="C271" s="392" t="s">
        <v>21</v>
      </c>
      <c r="D271" s="392" t="s">
        <v>28</v>
      </c>
      <c r="E271" s="392" t="s">
        <v>28</v>
      </c>
      <c r="F271" s="392" t="s">
        <v>22</v>
      </c>
      <c r="G271" s="392" t="s">
        <v>39</v>
      </c>
      <c r="H271" s="392" t="s">
        <v>1302</v>
      </c>
      <c r="I271" s="392" t="s">
        <v>1303</v>
      </c>
      <c r="J271" s="392" t="s">
        <v>27</v>
      </c>
      <c r="K271" s="392" t="s">
        <v>24</v>
      </c>
      <c r="L271" s="392" t="s">
        <v>25</v>
      </c>
      <c r="M271" s="395">
        <v>45292</v>
      </c>
      <c r="N271" s="395">
        <v>45561</v>
      </c>
      <c r="O271" s="392" t="s">
        <v>684</v>
      </c>
      <c r="P271" s="392" t="str">
        <f t="shared" si="8"/>
        <v>376XX00000</v>
      </c>
      <c r="Q271" s="392" t="s">
        <v>1271</v>
      </c>
      <c r="R271" s="392" t="s">
        <v>1564</v>
      </c>
      <c r="S271" s="392" t="str">
        <f t="shared" si="9"/>
        <v>252403S</v>
      </c>
      <c r="T271" s="392" t="str">
        <f>IFERROR(VLOOKUP($S271,'Projects FERCs'!$A$9:$C$294,2,FALSE),0)</f>
        <v>Main/Services PVC Replace LHC</v>
      </c>
      <c r="U271" s="392" t="s">
        <v>1565</v>
      </c>
      <c r="V271" s="394">
        <v>165.54</v>
      </c>
    </row>
    <row r="272" spans="1:22" ht="22.5" x14ac:dyDescent="0.25">
      <c r="A272" s="396">
        <v>202504</v>
      </c>
      <c r="B272" s="392" t="s">
        <v>1268</v>
      </c>
      <c r="C272" s="392" t="s">
        <v>21</v>
      </c>
      <c r="D272" s="392" t="s">
        <v>28</v>
      </c>
      <c r="E272" s="392" t="s">
        <v>28</v>
      </c>
      <c r="F272" s="392" t="s">
        <v>22</v>
      </c>
      <c r="G272" s="392" t="s">
        <v>39</v>
      </c>
      <c r="H272" s="392" t="s">
        <v>1302</v>
      </c>
      <c r="I272" s="392" t="s">
        <v>1303</v>
      </c>
      <c r="J272" s="392" t="s">
        <v>27</v>
      </c>
      <c r="K272" s="392" t="s">
        <v>24</v>
      </c>
      <c r="L272" s="392" t="s">
        <v>25</v>
      </c>
      <c r="M272" s="395">
        <v>45658</v>
      </c>
      <c r="N272" s="395">
        <v>45399</v>
      </c>
      <c r="O272" s="392" t="s">
        <v>684</v>
      </c>
      <c r="P272" s="392" t="str">
        <f t="shared" si="8"/>
        <v>376XX00000</v>
      </c>
      <c r="Q272" s="392" t="s">
        <v>1271</v>
      </c>
      <c r="R272" s="392" t="s">
        <v>2497</v>
      </c>
      <c r="S272" s="392" t="str">
        <f t="shared" si="9"/>
        <v>252400S</v>
      </c>
      <c r="T272" s="392" t="str">
        <f>IFERROR(VLOOKUP($S272,'Projects FERCs'!$A$9:$C$294,2,FALSE),0)</f>
        <v>Mains-System Improv-King</v>
      </c>
      <c r="U272" s="392" t="s">
        <v>2496</v>
      </c>
      <c r="V272" s="394">
        <v>-10255.59</v>
      </c>
    </row>
    <row r="273" spans="1:22" ht="22.5" x14ac:dyDescent="0.25">
      <c r="A273" s="396">
        <v>202504</v>
      </c>
      <c r="B273" s="392" t="s">
        <v>1268</v>
      </c>
      <c r="C273" s="392" t="s">
        <v>21</v>
      </c>
      <c r="D273" s="392" t="s">
        <v>28</v>
      </c>
      <c r="E273" s="392" t="s">
        <v>28</v>
      </c>
      <c r="F273" s="392" t="s">
        <v>22</v>
      </c>
      <c r="G273" s="392" t="s">
        <v>39</v>
      </c>
      <c r="H273" s="392" t="s">
        <v>1302</v>
      </c>
      <c r="I273" s="392" t="s">
        <v>1303</v>
      </c>
      <c r="J273" s="392" t="s">
        <v>23</v>
      </c>
      <c r="K273" s="392" t="s">
        <v>24</v>
      </c>
      <c r="L273" s="392" t="s">
        <v>25</v>
      </c>
      <c r="M273" s="395">
        <v>45658</v>
      </c>
      <c r="N273" s="395">
        <v>45399</v>
      </c>
      <c r="O273" s="392" t="s">
        <v>684</v>
      </c>
      <c r="P273" s="392" t="str">
        <f t="shared" si="8"/>
        <v>376XX00000</v>
      </c>
      <c r="Q273" s="392" t="s">
        <v>1271</v>
      </c>
      <c r="R273" s="392" t="s">
        <v>2607</v>
      </c>
      <c r="S273" s="392" t="str">
        <f t="shared" si="9"/>
        <v>251500B</v>
      </c>
      <c r="T273" s="392" t="str">
        <f>IFERROR(VLOOKUP($S273,'Projects FERCs'!$A$9:$C$294,2,FALSE),0)</f>
        <v>PI Mains - Flagstaff</v>
      </c>
      <c r="U273" s="392" t="s">
        <v>2606</v>
      </c>
      <c r="V273" s="394">
        <v>26894.81</v>
      </c>
    </row>
    <row r="274" spans="1:22" ht="22.5" x14ac:dyDescent="0.25">
      <c r="A274" s="396">
        <v>202504</v>
      </c>
      <c r="B274" s="392" t="s">
        <v>1268</v>
      </c>
      <c r="C274" s="392" t="s">
        <v>21</v>
      </c>
      <c r="D274" s="392" t="s">
        <v>28</v>
      </c>
      <c r="E274" s="392" t="s">
        <v>28</v>
      </c>
      <c r="F274" s="392" t="s">
        <v>22</v>
      </c>
      <c r="G274" s="392" t="s">
        <v>39</v>
      </c>
      <c r="H274" s="392" t="s">
        <v>1302</v>
      </c>
      <c r="I274" s="392" t="s">
        <v>1303</v>
      </c>
      <c r="J274" s="392" t="s">
        <v>23</v>
      </c>
      <c r="K274" s="392" t="s">
        <v>24</v>
      </c>
      <c r="L274" s="392" t="s">
        <v>25</v>
      </c>
      <c r="M274" s="395">
        <v>45658</v>
      </c>
      <c r="N274" s="395">
        <v>45399</v>
      </c>
      <c r="O274" s="392" t="s">
        <v>684</v>
      </c>
      <c r="P274" s="392" t="str">
        <f t="shared" si="8"/>
        <v>376XX00000</v>
      </c>
      <c r="Q274" s="392" t="s">
        <v>1271</v>
      </c>
      <c r="R274" s="392" t="s">
        <v>2497</v>
      </c>
      <c r="S274" s="392" t="str">
        <f t="shared" si="9"/>
        <v>252400S</v>
      </c>
      <c r="T274" s="392" t="str">
        <f>IFERROR(VLOOKUP($S274,'Projects FERCs'!$A$9:$C$294,2,FALSE),0)</f>
        <v>Mains-System Improv-King</v>
      </c>
      <c r="U274" s="392" t="s">
        <v>2496</v>
      </c>
      <c r="V274" s="394">
        <v>30529.45</v>
      </c>
    </row>
    <row r="275" spans="1:22" ht="22.5" x14ac:dyDescent="0.25">
      <c r="A275" s="396">
        <v>202504</v>
      </c>
      <c r="B275" s="392" t="s">
        <v>1268</v>
      </c>
      <c r="C275" s="392" t="s">
        <v>21</v>
      </c>
      <c r="D275" s="392" t="s">
        <v>28</v>
      </c>
      <c r="E275" s="392" t="s">
        <v>28</v>
      </c>
      <c r="F275" s="392" t="s">
        <v>22</v>
      </c>
      <c r="G275" s="392" t="s">
        <v>39</v>
      </c>
      <c r="H275" s="392" t="s">
        <v>1302</v>
      </c>
      <c r="I275" s="392" t="s">
        <v>1303</v>
      </c>
      <c r="J275" s="392" t="s">
        <v>23</v>
      </c>
      <c r="K275" s="392" t="s">
        <v>24</v>
      </c>
      <c r="L275" s="392" t="s">
        <v>25</v>
      </c>
      <c r="M275" s="395">
        <v>45658</v>
      </c>
      <c r="N275" s="395">
        <v>45399</v>
      </c>
      <c r="O275" s="392" t="s">
        <v>684</v>
      </c>
      <c r="P275" s="392" t="str">
        <f t="shared" si="8"/>
        <v>376XX00000</v>
      </c>
      <c r="Q275" s="392" t="s">
        <v>1271</v>
      </c>
      <c r="R275" s="392" t="s">
        <v>2511</v>
      </c>
      <c r="S275" s="392" t="str">
        <f t="shared" si="9"/>
        <v>257400S</v>
      </c>
      <c r="T275" s="392" t="str">
        <f>IFERROR(VLOOKUP($S275,'Projects FERCs'!$A$9:$C$294,2,FALSE),0)</f>
        <v>Mains-System Improv-Show Low</v>
      </c>
      <c r="U275" s="392" t="s">
        <v>2510</v>
      </c>
      <c r="V275" s="394">
        <v>16438.990000000002</v>
      </c>
    </row>
    <row r="276" spans="1:22" ht="22.5" x14ac:dyDescent="0.25">
      <c r="A276" s="396">
        <v>202504</v>
      </c>
      <c r="B276" s="392" t="s">
        <v>1268</v>
      </c>
      <c r="C276" s="392" t="s">
        <v>21</v>
      </c>
      <c r="D276" s="392" t="s">
        <v>28</v>
      </c>
      <c r="E276" s="392" t="s">
        <v>28</v>
      </c>
      <c r="F276" s="392" t="s">
        <v>22</v>
      </c>
      <c r="G276" s="392" t="s">
        <v>39</v>
      </c>
      <c r="H276" s="392" t="s">
        <v>1302</v>
      </c>
      <c r="I276" s="392" t="s">
        <v>1303</v>
      </c>
      <c r="J276" s="392" t="s">
        <v>23</v>
      </c>
      <c r="K276" s="392" t="s">
        <v>24</v>
      </c>
      <c r="L276" s="392" t="s">
        <v>25</v>
      </c>
      <c r="M276" s="395">
        <v>45658</v>
      </c>
      <c r="N276" s="395">
        <v>45399</v>
      </c>
      <c r="O276" s="392" t="s">
        <v>684</v>
      </c>
      <c r="P276" s="392" t="str">
        <f t="shared" si="8"/>
        <v>376XX00000</v>
      </c>
      <c r="Q276" s="392" t="s">
        <v>1271</v>
      </c>
      <c r="R276" s="392" t="s">
        <v>1643</v>
      </c>
      <c r="S276" s="392" t="str">
        <f t="shared" si="9"/>
        <v>253500B</v>
      </c>
      <c r="T276" s="392" t="str">
        <f>IFERROR(VLOOKUP($S276,'Projects FERCs'!$A$9:$C$294,2,FALSE),0)</f>
        <v>PI Mains - Prescott</v>
      </c>
      <c r="U276" s="392" t="s">
        <v>1645</v>
      </c>
      <c r="V276" s="394">
        <v>318451.51</v>
      </c>
    </row>
    <row r="277" spans="1:22" ht="22.5" x14ac:dyDescent="0.25">
      <c r="A277" s="396">
        <v>202504</v>
      </c>
      <c r="B277" s="392" t="s">
        <v>1268</v>
      </c>
      <c r="C277" s="392" t="s">
        <v>21</v>
      </c>
      <c r="D277" s="392" t="s">
        <v>28</v>
      </c>
      <c r="E277" s="392" t="s">
        <v>28</v>
      </c>
      <c r="F277" s="392" t="s">
        <v>22</v>
      </c>
      <c r="G277" s="392" t="s">
        <v>39</v>
      </c>
      <c r="H277" s="392" t="s">
        <v>1302</v>
      </c>
      <c r="I277" s="392" t="s">
        <v>1303</v>
      </c>
      <c r="J277" s="392" t="s">
        <v>23</v>
      </c>
      <c r="K277" s="392" t="s">
        <v>24</v>
      </c>
      <c r="L277" s="392" t="s">
        <v>25</v>
      </c>
      <c r="M277" s="395">
        <v>45658</v>
      </c>
      <c r="N277" s="395">
        <v>45399</v>
      </c>
      <c r="O277" s="392" t="s">
        <v>684</v>
      </c>
      <c r="P277" s="392" t="str">
        <f t="shared" si="8"/>
        <v>376XX00000</v>
      </c>
      <c r="Q277" s="392" t="s">
        <v>1271</v>
      </c>
      <c r="R277" s="392" t="s">
        <v>2509</v>
      </c>
      <c r="S277" s="392" t="str">
        <f t="shared" si="9"/>
        <v>253500B</v>
      </c>
      <c r="T277" s="392" t="str">
        <f>IFERROR(VLOOKUP($S277,'Projects FERCs'!$A$9:$C$294,2,FALSE),0)</f>
        <v>PI Mains - Prescott</v>
      </c>
      <c r="U277" s="392" t="s">
        <v>2508</v>
      </c>
      <c r="V277" s="394">
        <v>184855.43</v>
      </c>
    </row>
    <row r="278" spans="1:22" ht="22.5" x14ac:dyDescent="0.25">
      <c r="A278" s="396">
        <v>202504</v>
      </c>
      <c r="B278" s="392" t="s">
        <v>1268</v>
      </c>
      <c r="C278" s="392" t="s">
        <v>21</v>
      </c>
      <c r="D278" s="392" t="s">
        <v>28</v>
      </c>
      <c r="E278" s="392" t="s">
        <v>28</v>
      </c>
      <c r="F278" s="392" t="s">
        <v>22</v>
      </c>
      <c r="G278" s="392" t="s">
        <v>39</v>
      </c>
      <c r="H278" s="392" t="s">
        <v>1312</v>
      </c>
      <c r="I278" s="392" t="s">
        <v>1313</v>
      </c>
      <c r="J278" s="392" t="s">
        <v>27</v>
      </c>
      <c r="K278" s="392" t="s">
        <v>24</v>
      </c>
      <c r="L278" s="392" t="s">
        <v>25</v>
      </c>
      <c r="M278" s="395">
        <v>45292</v>
      </c>
      <c r="N278" s="395">
        <v>45588</v>
      </c>
      <c r="O278" s="392" t="s">
        <v>684</v>
      </c>
      <c r="P278" s="392" t="str">
        <f t="shared" si="8"/>
        <v>376XX00000</v>
      </c>
      <c r="Q278" s="392" t="s">
        <v>1271</v>
      </c>
      <c r="R278" s="392" t="s">
        <v>2497</v>
      </c>
      <c r="S278" s="392" t="str">
        <f t="shared" si="9"/>
        <v>252400S</v>
      </c>
      <c r="T278" s="392" t="str">
        <f>IFERROR(VLOOKUP($S278,'Projects FERCs'!$A$9:$C$294,2,FALSE),0)</f>
        <v>Mains-System Improv-King</v>
      </c>
      <c r="U278" s="392" t="s">
        <v>2496</v>
      </c>
      <c r="V278" s="394">
        <v>-317.18</v>
      </c>
    </row>
    <row r="279" spans="1:22" ht="22.5" x14ac:dyDescent="0.25">
      <c r="A279" s="396">
        <v>202504</v>
      </c>
      <c r="B279" s="392" t="s">
        <v>1268</v>
      </c>
      <c r="C279" s="392" t="s">
        <v>21</v>
      </c>
      <c r="D279" s="392" t="s">
        <v>28</v>
      </c>
      <c r="E279" s="392" t="s">
        <v>28</v>
      </c>
      <c r="F279" s="392" t="s">
        <v>22</v>
      </c>
      <c r="G279" s="392" t="s">
        <v>39</v>
      </c>
      <c r="H279" s="392" t="s">
        <v>1312</v>
      </c>
      <c r="I279" s="392" t="s">
        <v>1313</v>
      </c>
      <c r="J279" s="392" t="s">
        <v>23</v>
      </c>
      <c r="K279" s="392" t="s">
        <v>24</v>
      </c>
      <c r="L279" s="392" t="s">
        <v>25</v>
      </c>
      <c r="M279" s="395">
        <v>45292</v>
      </c>
      <c r="N279" s="395">
        <v>45588</v>
      </c>
      <c r="O279" s="392" t="s">
        <v>684</v>
      </c>
      <c r="P279" s="392" t="str">
        <f t="shared" si="8"/>
        <v>376XX00000</v>
      </c>
      <c r="Q279" s="392" t="s">
        <v>1271</v>
      </c>
      <c r="R279" s="392" t="s">
        <v>2497</v>
      </c>
      <c r="S279" s="392" t="str">
        <f t="shared" si="9"/>
        <v>252400S</v>
      </c>
      <c r="T279" s="392" t="str">
        <f>IFERROR(VLOOKUP($S279,'Projects FERCs'!$A$9:$C$294,2,FALSE),0)</f>
        <v>Mains-System Improv-King</v>
      </c>
      <c r="U279" s="392" t="s">
        <v>2496</v>
      </c>
      <c r="V279" s="394">
        <v>944.2</v>
      </c>
    </row>
    <row r="280" spans="1:22" ht="22.5" x14ac:dyDescent="0.25">
      <c r="A280" s="396">
        <v>202504</v>
      </c>
      <c r="B280" s="392" t="s">
        <v>1268</v>
      </c>
      <c r="C280" s="392" t="s">
        <v>21</v>
      </c>
      <c r="D280" s="392" t="s">
        <v>28</v>
      </c>
      <c r="E280" s="392" t="s">
        <v>28</v>
      </c>
      <c r="F280" s="392" t="s">
        <v>22</v>
      </c>
      <c r="G280" s="392" t="s">
        <v>39</v>
      </c>
      <c r="H280" s="392" t="s">
        <v>1312</v>
      </c>
      <c r="I280" s="392" t="s">
        <v>1313</v>
      </c>
      <c r="J280" s="392" t="s">
        <v>23</v>
      </c>
      <c r="K280" s="392" t="s">
        <v>24</v>
      </c>
      <c r="L280" s="392" t="s">
        <v>25</v>
      </c>
      <c r="M280" s="395">
        <v>45658</v>
      </c>
      <c r="N280" s="395">
        <v>45717</v>
      </c>
      <c r="O280" s="392" t="s">
        <v>684</v>
      </c>
      <c r="P280" s="392" t="str">
        <f t="shared" si="8"/>
        <v>376XX00000</v>
      </c>
      <c r="Q280" s="392" t="s">
        <v>1271</v>
      </c>
      <c r="R280" s="392" t="s">
        <v>883</v>
      </c>
      <c r="S280" s="392" t="str">
        <f t="shared" si="9"/>
        <v>252387A</v>
      </c>
      <c r="T280" s="392" t="str">
        <f>IFERROR(VLOOKUP($S280,'Projects FERCs'!$A$9:$C$294,2,FALSE),0)</f>
        <v>Other Distr Eq CP-Bl - King</v>
      </c>
      <c r="U280" s="392" t="s">
        <v>884</v>
      </c>
      <c r="V280" s="394">
        <v>4424.6899999999996</v>
      </c>
    </row>
    <row r="281" spans="1:22" ht="22.5" x14ac:dyDescent="0.25">
      <c r="A281" s="396">
        <v>202504</v>
      </c>
      <c r="B281" s="392" t="s">
        <v>1268</v>
      </c>
      <c r="C281" s="392" t="s">
        <v>21</v>
      </c>
      <c r="D281" s="392" t="s">
        <v>28</v>
      </c>
      <c r="E281" s="392" t="s">
        <v>28</v>
      </c>
      <c r="F281" s="392" t="s">
        <v>22</v>
      </c>
      <c r="G281" s="392" t="s">
        <v>39</v>
      </c>
      <c r="H281" s="392" t="s">
        <v>1312</v>
      </c>
      <c r="I281" s="392" t="s">
        <v>1313</v>
      </c>
      <c r="J281" s="392" t="s">
        <v>23</v>
      </c>
      <c r="K281" s="392" t="s">
        <v>24</v>
      </c>
      <c r="L281" s="392" t="s">
        <v>25</v>
      </c>
      <c r="M281" s="395">
        <v>45658</v>
      </c>
      <c r="N281" s="395">
        <v>45717</v>
      </c>
      <c r="O281" s="392" t="s">
        <v>684</v>
      </c>
      <c r="P281" s="392" t="str">
        <f t="shared" si="8"/>
        <v>376XX00000</v>
      </c>
      <c r="Q281" s="392" t="s">
        <v>1271</v>
      </c>
      <c r="R281" s="392" t="s">
        <v>985</v>
      </c>
      <c r="S281" s="392" t="str">
        <f t="shared" si="9"/>
        <v>253387A</v>
      </c>
      <c r="T281" s="392" t="str">
        <f>IFERROR(VLOOKUP($S281,'Projects FERCs'!$A$9:$C$294,2,FALSE),0)</f>
        <v>Other Distr Equip CP-Bl-Pres</v>
      </c>
      <c r="U281" s="392" t="s">
        <v>986</v>
      </c>
      <c r="V281" s="394">
        <v>3740.43</v>
      </c>
    </row>
    <row r="282" spans="1:22" ht="22.5" x14ac:dyDescent="0.25">
      <c r="A282" s="396">
        <v>202504</v>
      </c>
      <c r="B282" s="392" t="s">
        <v>1268</v>
      </c>
      <c r="C282" s="392" t="s">
        <v>21</v>
      </c>
      <c r="D282" s="392" t="s">
        <v>28</v>
      </c>
      <c r="E282" s="392" t="s">
        <v>28</v>
      </c>
      <c r="F282" s="392" t="s">
        <v>22</v>
      </c>
      <c r="G282" s="392" t="s">
        <v>39</v>
      </c>
      <c r="H282" s="392" t="s">
        <v>1312</v>
      </c>
      <c r="I282" s="392" t="s">
        <v>1313</v>
      </c>
      <c r="J282" s="392" t="s">
        <v>23</v>
      </c>
      <c r="K282" s="392" t="s">
        <v>24</v>
      </c>
      <c r="L282" s="392" t="s">
        <v>25</v>
      </c>
      <c r="M282" s="395">
        <v>45658</v>
      </c>
      <c r="N282" s="395">
        <v>45717</v>
      </c>
      <c r="O282" s="392" t="s">
        <v>684</v>
      </c>
      <c r="P282" s="392" t="str">
        <f t="shared" si="8"/>
        <v>376XX00000</v>
      </c>
      <c r="Q282" s="392" t="s">
        <v>1271</v>
      </c>
      <c r="R282" s="392" t="s">
        <v>1085</v>
      </c>
      <c r="S282" s="392" t="str">
        <f t="shared" si="9"/>
        <v>255387A</v>
      </c>
      <c r="T282" s="392" t="str">
        <f>IFERROR(VLOOKUP($S282,'Projects FERCs'!$A$9:$C$294,2,FALSE),0)</f>
        <v>Other Distr Eq CP - Bl - Verde</v>
      </c>
      <c r="U282" s="392" t="s">
        <v>1086</v>
      </c>
      <c r="V282" s="394">
        <v>578.41999999999996</v>
      </c>
    </row>
    <row r="283" spans="1:22" ht="22.5" x14ac:dyDescent="0.25">
      <c r="A283" s="396">
        <v>202504</v>
      </c>
      <c r="B283" s="392" t="s">
        <v>1268</v>
      </c>
      <c r="C283" s="392" t="s">
        <v>21</v>
      </c>
      <c r="D283" s="392" t="s">
        <v>28</v>
      </c>
      <c r="E283" s="392" t="s">
        <v>28</v>
      </c>
      <c r="F283" s="392" t="s">
        <v>22</v>
      </c>
      <c r="G283" s="392" t="s">
        <v>39</v>
      </c>
      <c r="H283" s="392" t="s">
        <v>1312</v>
      </c>
      <c r="I283" s="392" t="s">
        <v>1313</v>
      </c>
      <c r="J283" s="392" t="s">
        <v>23</v>
      </c>
      <c r="K283" s="392" t="s">
        <v>24</v>
      </c>
      <c r="L283" s="392" t="s">
        <v>25</v>
      </c>
      <c r="M283" s="395">
        <v>45658</v>
      </c>
      <c r="N283" s="395">
        <v>45717</v>
      </c>
      <c r="O283" s="392" t="s">
        <v>684</v>
      </c>
      <c r="P283" s="392" t="str">
        <f t="shared" si="8"/>
        <v>376XX00000</v>
      </c>
      <c r="Q283" s="392" t="s">
        <v>1271</v>
      </c>
      <c r="R283" s="392" t="s">
        <v>1157</v>
      </c>
      <c r="S283" s="392" t="str">
        <f t="shared" si="9"/>
        <v>256387A</v>
      </c>
      <c r="T283" s="392" t="str">
        <f>IFERROR(VLOOKUP($S283,'Projects FERCs'!$A$9:$C$294,2,FALSE),0)</f>
        <v>Other Distr Eq CP - Bl - Nog</v>
      </c>
      <c r="U283" s="392" t="s">
        <v>1158</v>
      </c>
      <c r="V283" s="394">
        <v>5580.11</v>
      </c>
    </row>
    <row r="284" spans="1:22" ht="22.5" x14ac:dyDescent="0.25">
      <c r="A284" s="396">
        <v>202504</v>
      </c>
      <c r="B284" s="392" t="s">
        <v>1268</v>
      </c>
      <c r="C284" s="392" t="s">
        <v>21</v>
      </c>
      <c r="D284" s="392" t="s">
        <v>28</v>
      </c>
      <c r="E284" s="392" t="s">
        <v>28</v>
      </c>
      <c r="F284" s="392" t="s">
        <v>22</v>
      </c>
      <c r="G284" s="392" t="s">
        <v>39</v>
      </c>
      <c r="H284" s="392" t="s">
        <v>1312</v>
      </c>
      <c r="I284" s="392" t="s">
        <v>1313</v>
      </c>
      <c r="J284" s="392" t="s">
        <v>23</v>
      </c>
      <c r="K284" s="392" t="s">
        <v>24</v>
      </c>
      <c r="L284" s="392" t="s">
        <v>25</v>
      </c>
      <c r="M284" s="395">
        <v>45658</v>
      </c>
      <c r="N284" s="395">
        <v>45717</v>
      </c>
      <c r="O284" s="392" t="s">
        <v>684</v>
      </c>
      <c r="P284" s="392" t="str">
        <f t="shared" si="8"/>
        <v>376XX00000</v>
      </c>
      <c r="Q284" s="392" t="s">
        <v>1271</v>
      </c>
      <c r="R284" s="392" t="s">
        <v>1227</v>
      </c>
      <c r="S284" s="392" t="str">
        <f t="shared" si="9"/>
        <v>257387A</v>
      </c>
      <c r="T284" s="392" t="str">
        <f>IFERROR(VLOOKUP($S284,'Projects FERCs'!$A$9:$C$294,2,FALSE),0)</f>
        <v>Other Distr Equip CP-Bl - SL</v>
      </c>
      <c r="U284" s="392" t="s">
        <v>1228</v>
      </c>
      <c r="V284" s="394">
        <v>-231.35</v>
      </c>
    </row>
    <row r="285" spans="1:22" ht="22.5" x14ac:dyDescent="0.25">
      <c r="A285" s="396">
        <v>202505</v>
      </c>
      <c r="B285" s="392" t="s">
        <v>1268</v>
      </c>
      <c r="C285" s="392" t="s">
        <v>21</v>
      </c>
      <c r="D285" s="392" t="s">
        <v>28</v>
      </c>
      <c r="E285" s="392" t="s">
        <v>28</v>
      </c>
      <c r="F285" s="392" t="s">
        <v>22</v>
      </c>
      <c r="G285" s="392" t="s">
        <v>39</v>
      </c>
      <c r="H285" s="392" t="s">
        <v>1269</v>
      </c>
      <c r="I285" s="392" t="s">
        <v>1270</v>
      </c>
      <c r="J285" s="392" t="s">
        <v>27</v>
      </c>
      <c r="K285" s="392" t="s">
        <v>24</v>
      </c>
      <c r="L285" s="392" t="s">
        <v>25</v>
      </c>
      <c r="M285" s="395">
        <v>45292</v>
      </c>
      <c r="N285" s="395">
        <v>45589</v>
      </c>
      <c r="O285" s="392" t="s">
        <v>684</v>
      </c>
      <c r="P285" s="392" t="str">
        <f t="shared" si="8"/>
        <v>376XX00000</v>
      </c>
      <c r="Q285" s="392" t="s">
        <v>1271</v>
      </c>
      <c r="R285" s="392" t="s">
        <v>2418</v>
      </c>
      <c r="S285" s="392" t="str">
        <f t="shared" si="9"/>
        <v>252406S</v>
      </c>
      <c r="T285" s="392" t="str">
        <f>IFERROR(VLOOKUP($S285,'Projects FERCs'!$A$9:$C$294,2,FALSE),0)</f>
        <v>Mains PVC Replacement KNG</v>
      </c>
      <c r="U285" s="392" t="s">
        <v>2417</v>
      </c>
      <c r="V285" s="394">
        <v>13628.66</v>
      </c>
    </row>
    <row r="286" spans="1:22" ht="33.75" x14ac:dyDescent="0.25">
      <c r="A286" s="396">
        <v>202505</v>
      </c>
      <c r="B286" s="392" t="s">
        <v>1268</v>
      </c>
      <c r="C286" s="392" t="s">
        <v>21</v>
      </c>
      <c r="D286" s="392" t="s">
        <v>28</v>
      </c>
      <c r="E286" s="392" t="s">
        <v>28</v>
      </c>
      <c r="F286" s="392" t="s">
        <v>22</v>
      </c>
      <c r="G286" s="392" t="s">
        <v>39</v>
      </c>
      <c r="H286" s="392" t="s">
        <v>1269</v>
      </c>
      <c r="I286" s="392" t="s">
        <v>1270</v>
      </c>
      <c r="J286" s="392" t="s">
        <v>27</v>
      </c>
      <c r="K286" s="392" t="s">
        <v>24</v>
      </c>
      <c r="L286" s="392" t="s">
        <v>25</v>
      </c>
      <c r="M286" s="395">
        <v>45292</v>
      </c>
      <c r="N286" s="395">
        <v>45604</v>
      </c>
      <c r="O286" s="392" t="s">
        <v>684</v>
      </c>
      <c r="P286" s="392" t="str">
        <f t="shared" si="8"/>
        <v>376XX00000</v>
      </c>
      <c r="Q286" s="392" t="s">
        <v>1271</v>
      </c>
      <c r="R286" s="392" t="s">
        <v>2491</v>
      </c>
      <c r="S286" s="392" t="str">
        <f t="shared" si="9"/>
        <v>252100A</v>
      </c>
      <c r="T286" s="392" t="str">
        <f>IFERROR(VLOOKUP($S286,'Projects FERCs'!$A$9:$C$294,2,FALSE),0)</f>
        <v>Mains - Blanket - King</v>
      </c>
      <c r="U286" s="392" t="s">
        <v>2490</v>
      </c>
      <c r="V286" s="394">
        <v>657.7</v>
      </c>
    </row>
    <row r="287" spans="1:22" ht="22.5" x14ac:dyDescent="0.25">
      <c r="A287" s="396">
        <v>202505</v>
      </c>
      <c r="B287" s="392" t="s">
        <v>1268</v>
      </c>
      <c r="C287" s="392" t="s">
        <v>21</v>
      </c>
      <c r="D287" s="392" t="s">
        <v>28</v>
      </c>
      <c r="E287" s="392" t="s">
        <v>28</v>
      </c>
      <c r="F287" s="392" t="s">
        <v>22</v>
      </c>
      <c r="G287" s="392" t="s">
        <v>39</v>
      </c>
      <c r="H287" s="392" t="s">
        <v>1269</v>
      </c>
      <c r="I287" s="392" t="s">
        <v>1270</v>
      </c>
      <c r="J287" s="392" t="s">
        <v>27</v>
      </c>
      <c r="K287" s="392" t="s">
        <v>24</v>
      </c>
      <c r="L287" s="392" t="s">
        <v>25</v>
      </c>
      <c r="M287" s="395">
        <v>45292</v>
      </c>
      <c r="N287" s="395">
        <v>45604</v>
      </c>
      <c r="O287" s="392" t="s">
        <v>684</v>
      </c>
      <c r="P287" s="392" t="str">
        <f t="shared" si="8"/>
        <v>376XX00000</v>
      </c>
      <c r="Q287" s="392" t="s">
        <v>1271</v>
      </c>
      <c r="R287" s="392" t="s">
        <v>2493</v>
      </c>
      <c r="S287" s="392" t="str">
        <f t="shared" si="9"/>
        <v>252406S</v>
      </c>
      <c r="T287" s="392" t="str">
        <f>IFERROR(VLOOKUP($S287,'Projects FERCs'!$A$9:$C$294,2,FALSE),0)</f>
        <v>Mains PVC Replacement KNG</v>
      </c>
      <c r="U287" s="392" t="s">
        <v>2492</v>
      </c>
      <c r="V287" s="394">
        <v>9979.1299999999992</v>
      </c>
    </row>
    <row r="288" spans="1:22" ht="22.5" x14ac:dyDescent="0.25">
      <c r="A288" s="396">
        <v>202505</v>
      </c>
      <c r="B288" s="392" t="s">
        <v>1268</v>
      </c>
      <c r="C288" s="392" t="s">
        <v>21</v>
      </c>
      <c r="D288" s="392" t="s">
        <v>28</v>
      </c>
      <c r="E288" s="392" t="s">
        <v>28</v>
      </c>
      <c r="F288" s="392" t="s">
        <v>22</v>
      </c>
      <c r="G288" s="392" t="s">
        <v>39</v>
      </c>
      <c r="H288" s="392" t="s">
        <v>1269</v>
      </c>
      <c r="I288" s="392" t="s">
        <v>1270</v>
      </c>
      <c r="J288" s="392" t="s">
        <v>27</v>
      </c>
      <c r="K288" s="392" t="s">
        <v>24</v>
      </c>
      <c r="L288" s="392" t="s">
        <v>25</v>
      </c>
      <c r="M288" s="395">
        <v>45292</v>
      </c>
      <c r="N288" s="395">
        <v>45604</v>
      </c>
      <c r="O288" s="392" t="s">
        <v>684</v>
      </c>
      <c r="P288" s="392" t="str">
        <f t="shared" si="8"/>
        <v>376XX00000</v>
      </c>
      <c r="Q288" s="392" t="s">
        <v>1271</v>
      </c>
      <c r="R288" s="392" t="s">
        <v>2499</v>
      </c>
      <c r="S288" s="392" t="str">
        <f t="shared" si="9"/>
        <v>252406S</v>
      </c>
      <c r="T288" s="392" t="str">
        <f>IFERROR(VLOOKUP($S288,'Projects FERCs'!$A$9:$C$294,2,FALSE),0)</f>
        <v>Mains PVC Replacement KNG</v>
      </c>
      <c r="U288" s="392" t="s">
        <v>2498</v>
      </c>
      <c r="V288" s="394">
        <v>255.11</v>
      </c>
    </row>
    <row r="289" spans="1:22" ht="22.5" x14ac:dyDescent="0.25">
      <c r="A289" s="396">
        <v>202505</v>
      </c>
      <c r="B289" s="392" t="s">
        <v>1268</v>
      </c>
      <c r="C289" s="392" t="s">
        <v>21</v>
      </c>
      <c r="D289" s="392" t="s">
        <v>28</v>
      </c>
      <c r="E289" s="392" t="s">
        <v>28</v>
      </c>
      <c r="F289" s="392" t="s">
        <v>22</v>
      </c>
      <c r="G289" s="392" t="s">
        <v>39</v>
      </c>
      <c r="H289" s="392" t="s">
        <v>1269</v>
      </c>
      <c r="I289" s="392" t="s">
        <v>1270</v>
      </c>
      <c r="J289" s="392" t="s">
        <v>27</v>
      </c>
      <c r="K289" s="392" t="s">
        <v>24</v>
      </c>
      <c r="L289" s="392" t="s">
        <v>25</v>
      </c>
      <c r="M289" s="395">
        <v>45658</v>
      </c>
      <c r="N289" s="395">
        <v>45717</v>
      </c>
      <c r="O289" s="392" t="s">
        <v>684</v>
      </c>
      <c r="P289" s="392" t="str">
        <f t="shared" si="8"/>
        <v>376XX00000</v>
      </c>
      <c r="Q289" s="392" t="s">
        <v>1271</v>
      </c>
      <c r="R289" s="392" t="s">
        <v>2339</v>
      </c>
      <c r="S289" s="392" t="str">
        <f t="shared" si="9"/>
        <v>251100A</v>
      </c>
      <c r="T289" s="392" t="str">
        <f>IFERROR(VLOOKUP($S289,'Projects FERCs'!$A$9:$C$294,2,FALSE),0)</f>
        <v>Mains - Blanket - Flag</v>
      </c>
      <c r="U289" s="392" t="s">
        <v>2338</v>
      </c>
      <c r="V289" s="394">
        <v>3350.2</v>
      </c>
    </row>
    <row r="290" spans="1:22" ht="22.5" x14ac:dyDescent="0.25">
      <c r="A290" s="396">
        <v>202505</v>
      </c>
      <c r="B290" s="392" t="s">
        <v>1268</v>
      </c>
      <c r="C290" s="392" t="s">
        <v>21</v>
      </c>
      <c r="D290" s="392" t="s">
        <v>28</v>
      </c>
      <c r="E290" s="392" t="s">
        <v>28</v>
      </c>
      <c r="F290" s="392" t="s">
        <v>22</v>
      </c>
      <c r="G290" s="392" t="s">
        <v>39</v>
      </c>
      <c r="H290" s="392" t="s">
        <v>1269</v>
      </c>
      <c r="I290" s="392" t="s">
        <v>1270</v>
      </c>
      <c r="J290" s="392" t="s">
        <v>23</v>
      </c>
      <c r="K290" s="392" t="s">
        <v>24</v>
      </c>
      <c r="L290" s="392" t="s">
        <v>25</v>
      </c>
      <c r="M290" s="395">
        <v>45292</v>
      </c>
      <c r="N290" s="395">
        <v>45604</v>
      </c>
      <c r="O290" s="392" t="s">
        <v>684</v>
      </c>
      <c r="P290" s="392" t="str">
        <f t="shared" si="8"/>
        <v>376XX00000</v>
      </c>
      <c r="Q290" s="392" t="s">
        <v>1271</v>
      </c>
      <c r="R290" s="392" t="s">
        <v>2460</v>
      </c>
      <c r="S290" s="392" t="str">
        <f t="shared" si="9"/>
        <v>251100A</v>
      </c>
      <c r="T290" s="392" t="str">
        <f>IFERROR(VLOOKUP($S290,'Projects FERCs'!$A$9:$C$294,2,FALSE),0)</f>
        <v>Mains - Blanket - Flag</v>
      </c>
      <c r="U290" s="392" t="s">
        <v>2459</v>
      </c>
      <c r="V290" s="394">
        <v>112530.81</v>
      </c>
    </row>
    <row r="291" spans="1:22" ht="33.75" x14ac:dyDescent="0.25">
      <c r="A291" s="396">
        <v>202505</v>
      </c>
      <c r="B291" s="392" t="s">
        <v>1268</v>
      </c>
      <c r="C291" s="392" t="s">
        <v>21</v>
      </c>
      <c r="D291" s="392" t="s">
        <v>28</v>
      </c>
      <c r="E291" s="392" t="s">
        <v>28</v>
      </c>
      <c r="F291" s="392" t="s">
        <v>22</v>
      </c>
      <c r="G291" s="392" t="s">
        <v>39</v>
      </c>
      <c r="H291" s="392" t="s">
        <v>1269</v>
      </c>
      <c r="I291" s="392" t="s">
        <v>1270</v>
      </c>
      <c r="J291" s="392" t="s">
        <v>23</v>
      </c>
      <c r="K291" s="392" t="s">
        <v>24</v>
      </c>
      <c r="L291" s="392" t="s">
        <v>25</v>
      </c>
      <c r="M291" s="395">
        <v>45292</v>
      </c>
      <c r="N291" s="395">
        <v>45604</v>
      </c>
      <c r="O291" s="392" t="s">
        <v>684</v>
      </c>
      <c r="P291" s="392" t="str">
        <f t="shared" si="8"/>
        <v>376XX00000</v>
      </c>
      <c r="Q291" s="392" t="s">
        <v>1271</v>
      </c>
      <c r="R291" s="392" t="s">
        <v>2462</v>
      </c>
      <c r="S291" s="392" t="str">
        <f t="shared" si="9"/>
        <v>252403S</v>
      </c>
      <c r="T291" s="392" t="str">
        <f>IFERROR(VLOOKUP($S291,'Projects FERCs'!$A$9:$C$294,2,FALSE),0)</f>
        <v>Main/Services PVC Replace LHC</v>
      </c>
      <c r="U291" s="392" t="s">
        <v>2461</v>
      </c>
      <c r="V291" s="394">
        <v>544.66999999999996</v>
      </c>
    </row>
    <row r="292" spans="1:22" ht="22.5" x14ac:dyDescent="0.25">
      <c r="A292" s="396">
        <v>202505</v>
      </c>
      <c r="B292" s="392" t="s">
        <v>1268</v>
      </c>
      <c r="C292" s="392" t="s">
        <v>21</v>
      </c>
      <c r="D292" s="392" t="s">
        <v>28</v>
      </c>
      <c r="E292" s="392" t="s">
        <v>28</v>
      </c>
      <c r="F292" s="392" t="s">
        <v>22</v>
      </c>
      <c r="G292" s="392" t="s">
        <v>39</v>
      </c>
      <c r="H292" s="392" t="s">
        <v>1269</v>
      </c>
      <c r="I292" s="392" t="s">
        <v>1270</v>
      </c>
      <c r="J292" s="392" t="s">
        <v>23</v>
      </c>
      <c r="K292" s="392" t="s">
        <v>24</v>
      </c>
      <c r="L292" s="392" t="s">
        <v>25</v>
      </c>
      <c r="M292" s="395">
        <v>45292</v>
      </c>
      <c r="N292" s="395">
        <v>45604</v>
      </c>
      <c r="O292" s="392" t="s">
        <v>684</v>
      </c>
      <c r="P292" s="392" t="str">
        <f t="shared" si="8"/>
        <v>376XX00000</v>
      </c>
      <c r="Q292" s="392" t="s">
        <v>1271</v>
      </c>
      <c r="R292" s="392" t="s">
        <v>2482</v>
      </c>
      <c r="S292" s="392" t="str">
        <f t="shared" si="9"/>
        <v>252403S</v>
      </c>
      <c r="T292" s="392" t="str">
        <f>IFERROR(VLOOKUP($S292,'Projects FERCs'!$A$9:$C$294,2,FALSE),0)</f>
        <v>Main/Services PVC Replace LHC</v>
      </c>
      <c r="U292" s="392" t="s">
        <v>2481</v>
      </c>
      <c r="V292" s="394">
        <v>15079.48</v>
      </c>
    </row>
    <row r="293" spans="1:22" ht="33.75" x14ac:dyDescent="0.25">
      <c r="A293" s="396">
        <v>202505</v>
      </c>
      <c r="B293" s="392" t="s">
        <v>1268</v>
      </c>
      <c r="C293" s="392" t="s">
        <v>21</v>
      </c>
      <c r="D293" s="392" t="s">
        <v>28</v>
      </c>
      <c r="E293" s="392" t="s">
        <v>28</v>
      </c>
      <c r="F293" s="392" t="s">
        <v>22</v>
      </c>
      <c r="G293" s="392" t="s">
        <v>39</v>
      </c>
      <c r="H293" s="392" t="s">
        <v>1269</v>
      </c>
      <c r="I293" s="392" t="s">
        <v>1270</v>
      </c>
      <c r="J293" s="392" t="s">
        <v>23</v>
      </c>
      <c r="K293" s="392" t="s">
        <v>24</v>
      </c>
      <c r="L293" s="392" t="s">
        <v>25</v>
      </c>
      <c r="M293" s="395">
        <v>45292</v>
      </c>
      <c r="N293" s="395">
        <v>45604</v>
      </c>
      <c r="O293" s="392" t="s">
        <v>684</v>
      </c>
      <c r="P293" s="392" t="str">
        <f t="shared" si="8"/>
        <v>376XX00000</v>
      </c>
      <c r="Q293" s="392" t="s">
        <v>1271</v>
      </c>
      <c r="R293" s="392" t="s">
        <v>2603</v>
      </c>
      <c r="S293" s="392" t="str">
        <f t="shared" si="9"/>
        <v>252403S</v>
      </c>
      <c r="T293" s="392" t="str">
        <f>IFERROR(VLOOKUP($S293,'Projects FERCs'!$A$9:$C$294,2,FALSE),0)</f>
        <v>Main/Services PVC Replace LHC</v>
      </c>
      <c r="U293" s="392" t="s">
        <v>2602</v>
      </c>
      <c r="V293" s="394">
        <v>0</v>
      </c>
    </row>
    <row r="294" spans="1:22" ht="22.5" x14ac:dyDescent="0.25">
      <c r="A294" s="396">
        <v>202505</v>
      </c>
      <c r="B294" s="392" t="s">
        <v>1268</v>
      </c>
      <c r="C294" s="392" t="s">
        <v>21</v>
      </c>
      <c r="D294" s="392" t="s">
        <v>28</v>
      </c>
      <c r="E294" s="392" t="s">
        <v>28</v>
      </c>
      <c r="F294" s="392" t="s">
        <v>22</v>
      </c>
      <c r="G294" s="392" t="s">
        <v>39</v>
      </c>
      <c r="H294" s="392" t="s">
        <v>1269</v>
      </c>
      <c r="I294" s="392" t="s">
        <v>1270</v>
      </c>
      <c r="J294" s="392" t="s">
        <v>23</v>
      </c>
      <c r="K294" s="392" t="s">
        <v>24</v>
      </c>
      <c r="L294" s="392" t="s">
        <v>25</v>
      </c>
      <c r="M294" s="395">
        <v>45292</v>
      </c>
      <c r="N294" s="395">
        <v>45604</v>
      </c>
      <c r="O294" s="392" t="s">
        <v>684</v>
      </c>
      <c r="P294" s="392" t="str">
        <f t="shared" si="8"/>
        <v>376XX00000</v>
      </c>
      <c r="Q294" s="392" t="s">
        <v>1271</v>
      </c>
      <c r="R294" s="392" t="s">
        <v>1585</v>
      </c>
      <c r="S294" s="392" t="str">
        <f t="shared" si="9"/>
        <v>252100A</v>
      </c>
      <c r="T294" s="392" t="str">
        <f>IFERROR(VLOOKUP($S294,'Projects FERCs'!$A$9:$C$294,2,FALSE),0)</f>
        <v>Mains - Blanket - King</v>
      </c>
      <c r="U294" s="392" t="s">
        <v>1587</v>
      </c>
      <c r="V294" s="394">
        <v>0</v>
      </c>
    </row>
    <row r="295" spans="1:22" ht="33.75" x14ac:dyDescent="0.25">
      <c r="A295" s="396">
        <v>202505</v>
      </c>
      <c r="B295" s="392" t="s">
        <v>1268</v>
      </c>
      <c r="C295" s="392" t="s">
        <v>21</v>
      </c>
      <c r="D295" s="392" t="s">
        <v>28</v>
      </c>
      <c r="E295" s="392" t="s">
        <v>28</v>
      </c>
      <c r="F295" s="392" t="s">
        <v>22</v>
      </c>
      <c r="G295" s="392" t="s">
        <v>39</v>
      </c>
      <c r="H295" s="392" t="s">
        <v>1269</v>
      </c>
      <c r="I295" s="392" t="s">
        <v>1270</v>
      </c>
      <c r="J295" s="392" t="s">
        <v>23</v>
      </c>
      <c r="K295" s="392" t="s">
        <v>24</v>
      </c>
      <c r="L295" s="392" t="s">
        <v>25</v>
      </c>
      <c r="M295" s="395">
        <v>45292</v>
      </c>
      <c r="N295" s="395">
        <v>45604</v>
      </c>
      <c r="O295" s="392" t="s">
        <v>684</v>
      </c>
      <c r="P295" s="392" t="str">
        <f t="shared" si="8"/>
        <v>376XX00000</v>
      </c>
      <c r="Q295" s="392" t="s">
        <v>1271</v>
      </c>
      <c r="R295" s="392" t="s">
        <v>2605</v>
      </c>
      <c r="S295" s="392" t="str">
        <f t="shared" si="9"/>
        <v>252100A</v>
      </c>
      <c r="T295" s="392" t="str">
        <f>IFERROR(VLOOKUP($S295,'Projects FERCs'!$A$9:$C$294,2,FALSE),0)</f>
        <v>Mains - Blanket - King</v>
      </c>
      <c r="U295" s="392" t="s">
        <v>2604</v>
      </c>
      <c r="V295" s="394">
        <v>0</v>
      </c>
    </row>
    <row r="296" spans="1:22" ht="22.5" x14ac:dyDescent="0.25">
      <c r="A296" s="396">
        <v>202505</v>
      </c>
      <c r="B296" s="392" t="s">
        <v>1268</v>
      </c>
      <c r="C296" s="392" t="s">
        <v>21</v>
      </c>
      <c r="D296" s="392" t="s">
        <v>28</v>
      </c>
      <c r="E296" s="392" t="s">
        <v>28</v>
      </c>
      <c r="F296" s="392" t="s">
        <v>22</v>
      </c>
      <c r="G296" s="392" t="s">
        <v>39</v>
      </c>
      <c r="H296" s="392" t="s">
        <v>1269</v>
      </c>
      <c r="I296" s="392" t="s">
        <v>1270</v>
      </c>
      <c r="J296" s="392" t="s">
        <v>23</v>
      </c>
      <c r="K296" s="392" t="s">
        <v>24</v>
      </c>
      <c r="L296" s="392" t="s">
        <v>25</v>
      </c>
      <c r="M296" s="395">
        <v>45658</v>
      </c>
      <c r="N296" s="395">
        <v>45717</v>
      </c>
      <c r="O296" s="392" t="s">
        <v>684</v>
      </c>
      <c r="P296" s="392" t="str">
        <f t="shared" si="8"/>
        <v>376XX00000</v>
      </c>
      <c r="Q296" s="392" t="s">
        <v>1271</v>
      </c>
      <c r="R296" s="392" t="s">
        <v>2339</v>
      </c>
      <c r="S296" s="392" t="str">
        <f t="shared" si="9"/>
        <v>251100A</v>
      </c>
      <c r="T296" s="392" t="str">
        <f>IFERROR(VLOOKUP($S296,'Projects FERCs'!$A$9:$C$294,2,FALSE),0)</f>
        <v>Mains - Blanket - Flag</v>
      </c>
      <c r="U296" s="392" t="s">
        <v>2338</v>
      </c>
      <c r="V296" s="394">
        <v>5001.07</v>
      </c>
    </row>
    <row r="297" spans="1:22" ht="22.5" x14ac:dyDescent="0.25">
      <c r="A297" s="396">
        <v>202505</v>
      </c>
      <c r="B297" s="392" t="s">
        <v>1268</v>
      </c>
      <c r="C297" s="392" t="s">
        <v>21</v>
      </c>
      <c r="D297" s="392" t="s">
        <v>28</v>
      </c>
      <c r="E297" s="392" t="s">
        <v>28</v>
      </c>
      <c r="F297" s="392" t="s">
        <v>22</v>
      </c>
      <c r="G297" s="392" t="s">
        <v>39</v>
      </c>
      <c r="H297" s="392" t="s">
        <v>1269</v>
      </c>
      <c r="I297" s="392" t="s">
        <v>1270</v>
      </c>
      <c r="J297" s="392" t="s">
        <v>23</v>
      </c>
      <c r="K297" s="392" t="s">
        <v>24</v>
      </c>
      <c r="L297" s="392" t="s">
        <v>25</v>
      </c>
      <c r="M297" s="395">
        <v>45658</v>
      </c>
      <c r="N297" s="395">
        <v>45717</v>
      </c>
      <c r="O297" s="392" t="s">
        <v>684</v>
      </c>
      <c r="P297" s="392" t="str">
        <f t="shared" si="8"/>
        <v>376XX00000</v>
      </c>
      <c r="Q297" s="392" t="s">
        <v>1271</v>
      </c>
      <c r="R297" s="392" t="s">
        <v>2474</v>
      </c>
      <c r="S297" s="392" t="str">
        <f t="shared" si="9"/>
        <v>252100A</v>
      </c>
      <c r="T297" s="392" t="str">
        <f>IFERROR(VLOOKUP($S297,'Projects FERCs'!$A$9:$C$294,2,FALSE),0)</f>
        <v>Mains - Blanket - King</v>
      </c>
      <c r="U297" s="392" t="s">
        <v>2473</v>
      </c>
      <c r="V297" s="394">
        <v>2964.52</v>
      </c>
    </row>
    <row r="298" spans="1:22" ht="22.5" x14ac:dyDescent="0.25">
      <c r="A298" s="396">
        <v>202505</v>
      </c>
      <c r="B298" s="392" t="s">
        <v>1268</v>
      </c>
      <c r="C298" s="392" t="s">
        <v>21</v>
      </c>
      <c r="D298" s="392" t="s">
        <v>28</v>
      </c>
      <c r="E298" s="392" t="s">
        <v>28</v>
      </c>
      <c r="F298" s="392" t="s">
        <v>22</v>
      </c>
      <c r="G298" s="392" t="s">
        <v>39</v>
      </c>
      <c r="H298" s="392" t="s">
        <v>1269</v>
      </c>
      <c r="I298" s="392" t="s">
        <v>1270</v>
      </c>
      <c r="J298" s="392" t="s">
        <v>23</v>
      </c>
      <c r="K298" s="392" t="s">
        <v>24</v>
      </c>
      <c r="L298" s="392" t="s">
        <v>25</v>
      </c>
      <c r="M298" s="395">
        <v>45658</v>
      </c>
      <c r="N298" s="395">
        <v>45717</v>
      </c>
      <c r="O298" s="392" t="s">
        <v>684</v>
      </c>
      <c r="P298" s="392" t="str">
        <f t="shared" si="8"/>
        <v>376XX00000</v>
      </c>
      <c r="Q298" s="392" t="s">
        <v>1271</v>
      </c>
      <c r="R298" s="392" t="s">
        <v>2476</v>
      </c>
      <c r="S298" s="392" t="str">
        <f t="shared" si="9"/>
        <v>252100A</v>
      </c>
      <c r="T298" s="392" t="str">
        <f>IFERROR(VLOOKUP($S298,'Projects FERCs'!$A$9:$C$294,2,FALSE),0)</f>
        <v>Mains - Blanket - King</v>
      </c>
      <c r="U298" s="392" t="s">
        <v>2475</v>
      </c>
      <c r="V298" s="394">
        <v>2113.42</v>
      </c>
    </row>
    <row r="299" spans="1:22" ht="33.75" x14ac:dyDescent="0.25">
      <c r="A299" s="396">
        <v>202505</v>
      </c>
      <c r="B299" s="392" t="s">
        <v>1268</v>
      </c>
      <c r="C299" s="392" t="s">
        <v>21</v>
      </c>
      <c r="D299" s="392" t="s">
        <v>28</v>
      </c>
      <c r="E299" s="392" t="s">
        <v>28</v>
      </c>
      <c r="F299" s="392" t="s">
        <v>22</v>
      </c>
      <c r="G299" s="392" t="s">
        <v>39</v>
      </c>
      <c r="H299" s="392" t="s">
        <v>1269</v>
      </c>
      <c r="I299" s="392" t="s">
        <v>1270</v>
      </c>
      <c r="J299" s="392" t="s">
        <v>23</v>
      </c>
      <c r="K299" s="392" t="s">
        <v>24</v>
      </c>
      <c r="L299" s="392" t="s">
        <v>25</v>
      </c>
      <c r="M299" s="395">
        <v>45658</v>
      </c>
      <c r="N299" s="395">
        <v>45717</v>
      </c>
      <c r="O299" s="392" t="s">
        <v>684</v>
      </c>
      <c r="P299" s="392" t="str">
        <f t="shared" si="8"/>
        <v>376XX00000</v>
      </c>
      <c r="Q299" s="392" t="s">
        <v>1271</v>
      </c>
      <c r="R299" s="392" t="s">
        <v>2478</v>
      </c>
      <c r="S299" s="392" t="str">
        <f t="shared" si="9"/>
        <v>252100A</v>
      </c>
      <c r="T299" s="392" t="str">
        <f>IFERROR(VLOOKUP($S299,'Projects FERCs'!$A$9:$C$294,2,FALSE),0)</f>
        <v>Mains - Blanket - King</v>
      </c>
      <c r="U299" s="392" t="s">
        <v>2477</v>
      </c>
      <c r="V299" s="394">
        <v>1799.67</v>
      </c>
    </row>
    <row r="300" spans="1:22" ht="33.75" x14ac:dyDescent="0.25">
      <c r="A300" s="396">
        <v>202505</v>
      </c>
      <c r="B300" s="392" t="s">
        <v>1268</v>
      </c>
      <c r="C300" s="392" t="s">
        <v>21</v>
      </c>
      <c r="D300" s="392" t="s">
        <v>28</v>
      </c>
      <c r="E300" s="392" t="s">
        <v>28</v>
      </c>
      <c r="F300" s="392" t="s">
        <v>22</v>
      </c>
      <c r="G300" s="392" t="s">
        <v>39</v>
      </c>
      <c r="H300" s="392" t="s">
        <v>1269</v>
      </c>
      <c r="I300" s="392" t="s">
        <v>1270</v>
      </c>
      <c r="J300" s="392" t="s">
        <v>23</v>
      </c>
      <c r="K300" s="392" t="s">
        <v>24</v>
      </c>
      <c r="L300" s="392" t="s">
        <v>25</v>
      </c>
      <c r="M300" s="395">
        <v>45658</v>
      </c>
      <c r="N300" s="395">
        <v>45717</v>
      </c>
      <c r="O300" s="392" t="s">
        <v>684</v>
      </c>
      <c r="P300" s="392" t="str">
        <f t="shared" si="8"/>
        <v>376XX00000</v>
      </c>
      <c r="Q300" s="392" t="s">
        <v>1271</v>
      </c>
      <c r="R300" s="392" t="s">
        <v>2468</v>
      </c>
      <c r="S300" s="392" t="str">
        <f t="shared" si="9"/>
        <v>252100A</v>
      </c>
      <c r="T300" s="392" t="str">
        <f>IFERROR(VLOOKUP($S300,'Projects FERCs'!$A$9:$C$294,2,FALSE),0)</f>
        <v>Mains - Blanket - King</v>
      </c>
      <c r="U300" s="392" t="s">
        <v>2467</v>
      </c>
      <c r="V300" s="394">
        <v>2582.56</v>
      </c>
    </row>
    <row r="301" spans="1:22" ht="33.75" x14ac:dyDescent="0.25">
      <c r="A301" s="396">
        <v>202505</v>
      </c>
      <c r="B301" s="392" t="s">
        <v>1268</v>
      </c>
      <c r="C301" s="392" t="s">
        <v>21</v>
      </c>
      <c r="D301" s="392" t="s">
        <v>28</v>
      </c>
      <c r="E301" s="392" t="s">
        <v>28</v>
      </c>
      <c r="F301" s="392" t="s">
        <v>22</v>
      </c>
      <c r="G301" s="392" t="s">
        <v>39</v>
      </c>
      <c r="H301" s="392" t="s">
        <v>1269</v>
      </c>
      <c r="I301" s="392" t="s">
        <v>1270</v>
      </c>
      <c r="J301" s="392" t="s">
        <v>23</v>
      </c>
      <c r="K301" s="392" t="s">
        <v>24</v>
      </c>
      <c r="L301" s="392" t="s">
        <v>25</v>
      </c>
      <c r="M301" s="395">
        <v>45658</v>
      </c>
      <c r="N301" s="395">
        <v>45717</v>
      </c>
      <c r="O301" s="392" t="s">
        <v>684</v>
      </c>
      <c r="P301" s="392" t="str">
        <f t="shared" si="8"/>
        <v>376XX00000</v>
      </c>
      <c r="Q301" s="392" t="s">
        <v>1271</v>
      </c>
      <c r="R301" s="392" t="s">
        <v>2335</v>
      </c>
      <c r="S301" s="392" t="str">
        <f t="shared" si="9"/>
        <v>252100A</v>
      </c>
      <c r="T301" s="392" t="str">
        <f>IFERROR(VLOOKUP($S301,'Projects FERCs'!$A$9:$C$294,2,FALSE),0)</f>
        <v>Mains - Blanket - King</v>
      </c>
      <c r="U301" s="392" t="s">
        <v>2334</v>
      </c>
      <c r="V301" s="394">
        <v>2668.6</v>
      </c>
    </row>
    <row r="302" spans="1:22" ht="33.75" x14ac:dyDescent="0.25">
      <c r="A302" s="396">
        <v>202505</v>
      </c>
      <c r="B302" s="392" t="s">
        <v>1268</v>
      </c>
      <c r="C302" s="392" t="s">
        <v>21</v>
      </c>
      <c r="D302" s="392" t="s">
        <v>28</v>
      </c>
      <c r="E302" s="392" t="s">
        <v>28</v>
      </c>
      <c r="F302" s="392" t="s">
        <v>22</v>
      </c>
      <c r="G302" s="392" t="s">
        <v>39</v>
      </c>
      <c r="H302" s="392" t="s">
        <v>1269</v>
      </c>
      <c r="I302" s="392" t="s">
        <v>1270</v>
      </c>
      <c r="J302" s="392" t="s">
        <v>23</v>
      </c>
      <c r="K302" s="392" t="s">
        <v>24</v>
      </c>
      <c r="L302" s="392" t="s">
        <v>25</v>
      </c>
      <c r="M302" s="395">
        <v>45658</v>
      </c>
      <c r="N302" s="395">
        <v>45717</v>
      </c>
      <c r="O302" s="392" t="s">
        <v>684</v>
      </c>
      <c r="P302" s="392" t="str">
        <f t="shared" si="8"/>
        <v>376XX00000</v>
      </c>
      <c r="Q302" s="392" t="s">
        <v>1271</v>
      </c>
      <c r="R302" s="392" t="s">
        <v>2466</v>
      </c>
      <c r="S302" s="392" t="str">
        <f t="shared" si="9"/>
        <v>252100A</v>
      </c>
      <c r="T302" s="392" t="str">
        <f>IFERROR(VLOOKUP($S302,'Projects FERCs'!$A$9:$C$294,2,FALSE),0)</f>
        <v>Mains - Blanket - King</v>
      </c>
      <c r="U302" s="392" t="s">
        <v>2465</v>
      </c>
      <c r="V302" s="394">
        <v>2596.06</v>
      </c>
    </row>
    <row r="303" spans="1:22" ht="22.5" x14ac:dyDescent="0.25">
      <c r="A303" s="396">
        <v>202505</v>
      </c>
      <c r="B303" s="392" t="s">
        <v>1268</v>
      </c>
      <c r="C303" s="392" t="s">
        <v>21</v>
      </c>
      <c r="D303" s="392" t="s">
        <v>28</v>
      </c>
      <c r="E303" s="392" t="s">
        <v>28</v>
      </c>
      <c r="F303" s="392" t="s">
        <v>22</v>
      </c>
      <c r="G303" s="392" t="s">
        <v>39</v>
      </c>
      <c r="H303" s="392" t="s">
        <v>1269</v>
      </c>
      <c r="I303" s="392" t="s">
        <v>1270</v>
      </c>
      <c r="J303" s="392" t="s">
        <v>23</v>
      </c>
      <c r="K303" s="392" t="s">
        <v>24</v>
      </c>
      <c r="L303" s="392" t="s">
        <v>25</v>
      </c>
      <c r="M303" s="395">
        <v>45658</v>
      </c>
      <c r="N303" s="395">
        <v>45717</v>
      </c>
      <c r="O303" s="392" t="s">
        <v>684</v>
      </c>
      <c r="P303" s="392" t="str">
        <f t="shared" si="8"/>
        <v>376XX00000</v>
      </c>
      <c r="Q303" s="392" t="s">
        <v>1271</v>
      </c>
      <c r="R303" s="392" t="s">
        <v>2472</v>
      </c>
      <c r="S303" s="392" t="str">
        <f t="shared" si="9"/>
        <v>252406S</v>
      </c>
      <c r="T303" s="392" t="str">
        <f>IFERROR(VLOOKUP($S303,'Projects FERCs'!$A$9:$C$294,2,FALSE),0)</f>
        <v>Mains PVC Replacement KNG</v>
      </c>
      <c r="U303" s="392" t="s">
        <v>2471</v>
      </c>
      <c r="V303" s="394">
        <v>176915.96</v>
      </c>
    </row>
    <row r="304" spans="1:22" ht="22.5" x14ac:dyDescent="0.25">
      <c r="A304" s="396">
        <v>202505</v>
      </c>
      <c r="B304" s="392" t="s">
        <v>1268</v>
      </c>
      <c r="C304" s="392" t="s">
        <v>21</v>
      </c>
      <c r="D304" s="392" t="s">
        <v>28</v>
      </c>
      <c r="E304" s="392" t="s">
        <v>28</v>
      </c>
      <c r="F304" s="392" t="s">
        <v>22</v>
      </c>
      <c r="G304" s="392" t="s">
        <v>39</v>
      </c>
      <c r="H304" s="392" t="s">
        <v>1269</v>
      </c>
      <c r="I304" s="392" t="s">
        <v>1270</v>
      </c>
      <c r="J304" s="392" t="s">
        <v>23</v>
      </c>
      <c r="K304" s="392" t="s">
        <v>24</v>
      </c>
      <c r="L304" s="392" t="s">
        <v>25</v>
      </c>
      <c r="M304" s="395">
        <v>45658</v>
      </c>
      <c r="N304" s="395">
        <v>45717</v>
      </c>
      <c r="O304" s="392" t="s">
        <v>684</v>
      </c>
      <c r="P304" s="392" t="str">
        <f t="shared" si="8"/>
        <v>376XX00000</v>
      </c>
      <c r="Q304" s="392" t="s">
        <v>1271</v>
      </c>
      <c r="R304" s="392" t="s">
        <v>2337</v>
      </c>
      <c r="S304" s="392" t="str">
        <f t="shared" si="9"/>
        <v>257100A</v>
      </c>
      <c r="T304" s="392" t="str">
        <f>IFERROR(VLOOKUP($S304,'Projects FERCs'!$A$9:$C$294,2,FALSE),0)</f>
        <v>Mains - Blanket - SL</v>
      </c>
      <c r="U304" s="392" t="s">
        <v>2336</v>
      </c>
      <c r="V304" s="394">
        <v>8481.35</v>
      </c>
    </row>
    <row r="305" spans="1:22" ht="22.5" x14ac:dyDescent="0.25">
      <c r="A305" s="396">
        <v>202505</v>
      </c>
      <c r="B305" s="392" t="s">
        <v>1268</v>
      </c>
      <c r="C305" s="392" t="s">
        <v>21</v>
      </c>
      <c r="D305" s="392" t="s">
        <v>28</v>
      </c>
      <c r="E305" s="392" t="s">
        <v>28</v>
      </c>
      <c r="F305" s="392" t="s">
        <v>22</v>
      </c>
      <c r="G305" s="392" t="s">
        <v>39</v>
      </c>
      <c r="H305" s="392" t="s">
        <v>1269</v>
      </c>
      <c r="I305" s="392" t="s">
        <v>1270</v>
      </c>
      <c r="J305" s="392" t="s">
        <v>23</v>
      </c>
      <c r="K305" s="392" t="s">
        <v>24</v>
      </c>
      <c r="L305" s="392" t="s">
        <v>25</v>
      </c>
      <c r="M305" s="395">
        <v>45658</v>
      </c>
      <c r="N305" s="395">
        <v>45717</v>
      </c>
      <c r="O305" s="392" t="s">
        <v>684</v>
      </c>
      <c r="P305" s="392" t="str">
        <f t="shared" si="8"/>
        <v>376XX00000</v>
      </c>
      <c r="Q305" s="392" t="s">
        <v>1271</v>
      </c>
      <c r="R305" s="392" t="s">
        <v>2333</v>
      </c>
      <c r="S305" s="392" t="str">
        <f t="shared" si="9"/>
        <v>257100A</v>
      </c>
      <c r="T305" s="392" t="str">
        <f>IFERROR(VLOOKUP($S305,'Projects FERCs'!$A$9:$C$294,2,FALSE),0)</f>
        <v>Mains - Blanket - SL</v>
      </c>
      <c r="U305" s="392" t="s">
        <v>2332</v>
      </c>
      <c r="V305" s="394">
        <v>10508.78</v>
      </c>
    </row>
    <row r="306" spans="1:22" ht="22.5" x14ac:dyDescent="0.25">
      <c r="A306" s="396">
        <v>202505</v>
      </c>
      <c r="B306" s="392" t="s">
        <v>1268</v>
      </c>
      <c r="C306" s="392" t="s">
        <v>21</v>
      </c>
      <c r="D306" s="392" t="s">
        <v>28</v>
      </c>
      <c r="E306" s="392" t="s">
        <v>28</v>
      </c>
      <c r="F306" s="392" t="s">
        <v>22</v>
      </c>
      <c r="G306" s="392" t="s">
        <v>39</v>
      </c>
      <c r="H306" s="392" t="s">
        <v>1269</v>
      </c>
      <c r="I306" s="392" t="s">
        <v>1270</v>
      </c>
      <c r="J306" s="392" t="s">
        <v>23</v>
      </c>
      <c r="K306" s="392" t="s">
        <v>24</v>
      </c>
      <c r="L306" s="392" t="s">
        <v>25</v>
      </c>
      <c r="M306" s="395">
        <v>45658</v>
      </c>
      <c r="N306" s="395">
        <v>45717</v>
      </c>
      <c r="O306" s="392" t="s">
        <v>684</v>
      </c>
      <c r="P306" s="392" t="str">
        <f t="shared" si="8"/>
        <v>376XX00000</v>
      </c>
      <c r="Q306" s="392" t="s">
        <v>1271</v>
      </c>
      <c r="R306" s="392" t="s">
        <v>2470</v>
      </c>
      <c r="S306" s="392" t="str">
        <f t="shared" si="9"/>
        <v>256100A</v>
      </c>
      <c r="T306" s="392" t="str">
        <f>IFERROR(VLOOKUP($S306,'Projects FERCs'!$A$9:$C$294,2,FALSE),0)</f>
        <v>Mains - Blanket - Nog</v>
      </c>
      <c r="U306" s="392" t="s">
        <v>2469</v>
      </c>
      <c r="V306" s="394">
        <v>27127.07</v>
      </c>
    </row>
    <row r="307" spans="1:22" ht="22.5" x14ac:dyDescent="0.25">
      <c r="A307" s="396">
        <v>202505</v>
      </c>
      <c r="B307" s="392" t="s">
        <v>1268</v>
      </c>
      <c r="C307" s="392" t="s">
        <v>21</v>
      </c>
      <c r="D307" s="392" t="s">
        <v>28</v>
      </c>
      <c r="E307" s="392" t="s">
        <v>28</v>
      </c>
      <c r="F307" s="392" t="s">
        <v>22</v>
      </c>
      <c r="G307" s="392" t="s">
        <v>39</v>
      </c>
      <c r="H307" s="392" t="s">
        <v>1302</v>
      </c>
      <c r="I307" s="392" t="s">
        <v>1303</v>
      </c>
      <c r="J307" s="392" t="s">
        <v>27</v>
      </c>
      <c r="K307" s="392" t="s">
        <v>24</v>
      </c>
      <c r="L307" s="392" t="s">
        <v>25</v>
      </c>
      <c r="M307" s="395">
        <v>45292</v>
      </c>
      <c r="N307" s="395">
        <v>45321</v>
      </c>
      <c r="O307" s="392" t="s">
        <v>684</v>
      </c>
      <c r="P307" s="392" t="str">
        <f t="shared" si="8"/>
        <v>376XX00000</v>
      </c>
      <c r="Q307" s="392" t="s">
        <v>1271</v>
      </c>
      <c r="R307" s="392" t="s">
        <v>1479</v>
      </c>
      <c r="S307" s="392" t="str">
        <f t="shared" si="9"/>
        <v>253100A</v>
      </c>
      <c r="T307" s="392" t="str">
        <f>IFERROR(VLOOKUP($S307,'Projects FERCs'!$A$9:$C$294,2,FALSE),0)</f>
        <v>Mains - Blanket - Pres</v>
      </c>
      <c r="U307" s="392" t="s">
        <v>1478</v>
      </c>
      <c r="V307" s="394">
        <v>0</v>
      </c>
    </row>
    <row r="308" spans="1:22" ht="22.5" x14ac:dyDescent="0.25">
      <c r="A308" s="396">
        <v>202505</v>
      </c>
      <c r="B308" s="392" t="s">
        <v>1268</v>
      </c>
      <c r="C308" s="392" t="s">
        <v>21</v>
      </c>
      <c r="D308" s="392" t="s">
        <v>28</v>
      </c>
      <c r="E308" s="392" t="s">
        <v>28</v>
      </c>
      <c r="F308" s="392" t="s">
        <v>22</v>
      </c>
      <c r="G308" s="392" t="s">
        <v>39</v>
      </c>
      <c r="H308" s="392" t="s">
        <v>1302</v>
      </c>
      <c r="I308" s="392" t="s">
        <v>1303</v>
      </c>
      <c r="J308" s="392" t="s">
        <v>27</v>
      </c>
      <c r="K308" s="392" t="s">
        <v>24</v>
      </c>
      <c r="L308" s="392" t="s">
        <v>25</v>
      </c>
      <c r="M308" s="395">
        <v>45292</v>
      </c>
      <c r="N308" s="395">
        <v>45561</v>
      </c>
      <c r="O308" s="392" t="s">
        <v>684</v>
      </c>
      <c r="P308" s="392" t="str">
        <f t="shared" si="8"/>
        <v>376XX00000</v>
      </c>
      <c r="Q308" s="392" t="s">
        <v>1271</v>
      </c>
      <c r="R308" s="392" t="s">
        <v>2533</v>
      </c>
      <c r="S308" s="392" t="str">
        <f t="shared" si="9"/>
        <v>251100A</v>
      </c>
      <c r="T308" s="392" t="str">
        <f>IFERROR(VLOOKUP($S308,'Projects FERCs'!$A$9:$C$294,2,FALSE),0)</f>
        <v>Mains - Blanket - Flag</v>
      </c>
      <c r="U308" s="392" t="s">
        <v>2532</v>
      </c>
      <c r="V308" s="394">
        <v>1401.96</v>
      </c>
    </row>
    <row r="309" spans="1:22" ht="33.75" x14ac:dyDescent="0.25">
      <c r="A309" s="396">
        <v>202505</v>
      </c>
      <c r="B309" s="392" t="s">
        <v>1268</v>
      </c>
      <c r="C309" s="392" t="s">
        <v>21</v>
      </c>
      <c r="D309" s="392" t="s">
        <v>28</v>
      </c>
      <c r="E309" s="392" t="s">
        <v>28</v>
      </c>
      <c r="F309" s="392" t="s">
        <v>22</v>
      </c>
      <c r="G309" s="392" t="s">
        <v>39</v>
      </c>
      <c r="H309" s="392" t="s">
        <v>1302</v>
      </c>
      <c r="I309" s="392" t="s">
        <v>1303</v>
      </c>
      <c r="J309" s="392" t="s">
        <v>27</v>
      </c>
      <c r="K309" s="392" t="s">
        <v>24</v>
      </c>
      <c r="L309" s="392" t="s">
        <v>25</v>
      </c>
      <c r="M309" s="395">
        <v>45658</v>
      </c>
      <c r="N309" s="395">
        <v>45399</v>
      </c>
      <c r="O309" s="392" t="s">
        <v>684</v>
      </c>
      <c r="P309" s="392" t="str">
        <f t="shared" si="8"/>
        <v>376XX00000</v>
      </c>
      <c r="Q309" s="392" t="s">
        <v>1271</v>
      </c>
      <c r="R309" s="392" t="s">
        <v>2603</v>
      </c>
      <c r="S309" s="392" t="str">
        <f t="shared" si="9"/>
        <v>252403S</v>
      </c>
      <c r="T309" s="392" t="str">
        <f>IFERROR(VLOOKUP($S309,'Projects FERCs'!$A$9:$C$294,2,FALSE),0)</f>
        <v>Main/Services PVC Replace LHC</v>
      </c>
      <c r="U309" s="392" t="s">
        <v>2602</v>
      </c>
      <c r="V309" s="394">
        <v>0</v>
      </c>
    </row>
    <row r="310" spans="1:22" ht="22.5" x14ac:dyDescent="0.25">
      <c r="A310" s="396">
        <v>202505</v>
      </c>
      <c r="B310" s="392" t="s">
        <v>1268</v>
      </c>
      <c r="C310" s="392" t="s">
        <v>21</v>
      </c>
      <c r="D310" s="392" t="s">
        <v>28</v>
      </c>
      <c r="E310" s="392" t="s">
        <v>28</v>
      </c>
      <c r="F310" s="392" t="s">
        <v>22</v>
      </c>
      <c r="G310" s="392" t="s">
        <v>39</v>
      </c>
      <c r="H310" s="392" t="s">
        <v>1302</v>
      </c>
      <c r="I310" s="392" t="s">
        <v>1303</v>
      </c>
      <c r="J310" s="392" t="s">
        <v>27</v>
      </c>
      <c r="K310" s="392" t="s">
        <v>24</v>
      </c>
      <c r="L310" s="392" t="s">
        <v>25</v>
      </c>
      <c r="M310" s="395">
        <v>45658</v>
      </c>
      <c r="N310" s="395">
        <v>45399</v>
      </c>
      <c r="O310" s="392" t="s">
        <v>684</v>
      </c>
      <c r="P310" s="392" t="str">
        <f t="shared" si="8"/>
        <v>376XX00000</v>
      </c>
      <c r="Q310" s="392" t="s">
        <v>1271</v>
      </c>
      <c r="R310" s="392" t="s">
        <v>2497</v>
      </c>
      <c r="S310" s="392" t="str">
        <f t="shared" si="9"/>
        <v>252400S</v>
      </c>
      <c r="T310" s="392" t="str">
        <f>IFERROR(VLOOKUP($S310,'Projects FERCs'!$A$9:$C$294,2,FALSE),0)</f>
        <v>Mains-System Improv-King</v>
      </c>
      <c r="U310" s="392" t="s">
        <v>2496</v>
      </c>
      <c r="V310" s="394">
        <v>-117.4</v>
      </c>
    </row>
    <row r="311" spans="1:22" ht="22.5" x14ac:dyDescent="0.25">
      <c r="A311" s="396">
        <v>202505</v>
      </c>
      <c r="B311" s="392" t="s">
        <v>1268</v>
      </c>
      <c r="C311" s="392" t="s">
        <v>21</v>
      </c>
      <c r="D311" s="392" t="s">
        <v>28</v>
      </c>
      <c r="E311" s="392" t="s">
        <v>28</v>
      </c>
      <c r="F311" s="392" t="s">
        <v>22</v>
      </c>
      <c r="G311" s="392" t="s">
        <v>39</v>
      </c>
      <c r="H311" s="392" t="s">
        <v>1302</v>
      </c>
      <c r="I311" s="392" t="s">
        <v>1303</v>
      </c>
      <c r="J311" s="392" t="s">
        <v>23</v>
      </c>
      <c r="K311" s="392" t="s">
        <v>24</v>
      </c>
      <c r="L311" s="392" t="s">
        <v>25</v>
      </c>
      <c r="M311" s="395">
        <v>45658</v>
      </c>
      <c r="N311" s="395">
        <v>45399</v>
      </c>
      <c r="O311" s="392" t="s">
        <v>684</v>
      </c>
      <c r="P311" s="392" t="str">
        <f t="shared" si="8"/>
        <v>376XX00000</v>
      </c>
      <c r="Q311" s="392" t="s">
        <v>1271</v>
      </c>
      <c r="R311" s="392" t="s">
        <v>2460</v>
      </c>
      <c r="S311" s="392" t="str">
        <f t="shared" si="9"/>
        <v>251100A</v>
      </c>
      <c r="T311" s="392" t="str">
        <f>IFERROR(VLOOKUP($S311,'Projects FERCs'!$A$9:$C$294,2,FALSE),0)</f>
        <v>Mains - Blanket - Flag</v>
      </c>
      <c r="U311" s="392" t="s">
        <v>2459</v>
      </c>
      <c r="V311" s="394">
        <v>1136.67</v>
      </c>
    </row>
    <row r="312" spans="1:22" ht="33.75" x14ac:dyDescent="0.25">
      <c r="A312" s="396">
        <v>202505</v>
      </c>
      <c r="B312" s="392" t="s">
        <v>1268</v>
      </c>
      <c r="C312" s="392" t="s">
        <v>21</v>
      </c>
      <c r="D312" s="392" t="s">
        <v>28</v>
      </c>
      <c r="E312" s="392" t="s">
        <v>28</v>
      </c>
      <c r="F312" s="392" t="s">
        <v>22</v>
      </c>
      <c r="G312" s="392" t="s">
        <v>39</v>
      </c>
      <c r="H312" s="392" t="s">
        <v>1302</v>
      </c>
      <c r="I312" s="392" t="s">
        <v>1303</v>
      </c>
      <c r="J312" s="392" t="s">
        <v>23</v>
      </c>
      <c r="K312" s="392" t="s">
        <v>24</v>
      </c>
      <c r="L312" s="392" t="s">
        <v>25</v>
      </c>
      <c r="M312" s="395">
        <v>45658</v>
      </c>
      <c r="N312" s="395">
        <v>45399</v>
      </c>
      <c r="O312" s="392" t="s">
        <v>684</v>
      </c>
      <c r="P312" s="392" t="str">
        <f t="shared" si="8"/>
        <v>376XX00000</v>
      </c>
      <c r="Q312" s="392" t="s">
        <v>1271</v>
      </c>
      <c r="R312" s="392" t="s">
        <v>1461</v>
      </c>
      <c r="S312" s="392" t="str">
        <f t="shared" si="9"/>
        <v>251100A</v>
      </c>
      <c r="T312" s="392" t="str">
        <f>IFERROR(VLOOKUP($S312,'Projects FERCs'!$A$9:$C$294,2,FALSE),0)</f>
        <v>Mains - Blanket - Flag</v>
      </c>
      <c r="U312" s="392" t="s">
        <v>2483</v>
      </c>
      <c r="V312" s="394">
        <v>1351.15</v>
      </c>
    </row>
    <row r="313" spans="1:22" ht="33.75" x14ac:dyDescent="0.25">
      <c r="A313" s="396">
        <v>202505</v>
      </c>
      <c r="B313" s="392" t="s">
        <v>1268</v>
      </c>
      <c r="C313" s="392" t="s">
        <v>21</v>
      </c>
      <c r="D313" s="392" t="s">
        <v>28</v>
      </c>
      <c r="E313" s="392" t="s">
        <v>28</v>
      </c>
      <c r="F313" s="392" t="s">
        <v>22</v>
      </c>
      <c r="G313" s="392" t="s">
        <v>39</v>
      </c>
      <c r="H313" s="392" t="s">
        <v>1302</v>
      </c>
      <c r="I313" s="392" t="s">
        <v>1303</v>
      </c>
      <c r="J313" s="392" t="s">
        <v>23</v>
      </c>
      <c r="K313" s="392" t="s">
        <v>24</v>
      </c>
      <c r="L313" s="392" t="s">
        <v>25</v>
      </c>
      <c r="M313" s="395">
        <v>45658</v>
      </c>
      <c r="N313" s="395">
        <v>45399</v>
      </c>
      <c r="O313" s="392" t="s">
        <v>684</v>
      </c>
      <c r="P313" s="392" t="str">
        <f t="shared" si="8"/>
        <v>376XX00000</v>
      </c>
      <c r="Q313" s="392" t="s">
        <v>1271</v>
      </c>
      <c r="R313" s="392" t="s">
        <v>2603</v>
      </c>
      <c r="S313" s="392" t="str">
        <f t="shared" si="9"/>
        <v>252403S</v>
      </c>
      <c r="T313" s="392" t="str">
        <f>IFERROR(VLOOKUP($S313,'Projects FERCs'!$A$9:$C$294,2,FALSE),0)</f>
        <v>Main/Services PVC Replace LHC</v>
      </c>
      <c r="U313" s="392" t="s">
        <v>2602</v>
      </c>
      <c r="V313" s="394">
        <v>0</v>
      </c>
    </row>
    <row r="314" spans="1:22" ht="22.5" x14ac:dyDescent="0.25">
      <c r="A314" s="396">
        <v>202505</v>
      </c>
      <c r="B314" s="392" t="s">
        <v>1268</v>
      </c>
      <c r="C314" s="392" t="s">
        <v>21</v>
      </c>
      <c r="D314" s="392" t="s">
        <v>28</v>
      </c>
      <c r="E314" s="392" t="s">
        <v>28</v>
      </c>
      <c r="F314" s="392" t="s">
        <v>22</v>
      </c>
      <c r="G314" s="392" t="s">
        <v>39</v>
      </c>
      <c r="H314" s="392" t="s">
        <v>1302</v>
      </c>
      <c r="I314" s="392" t="s">
        <v>1303</v>
      </c>
      <c r="J314" s="392" t="s">
        <v>23</v>
      </c>
      <c r="K314" s="392" t="s">
        <v>24</v>
      </c>
      <c r="L314" s="392" t="s">
        <v>25</v>
      </c>
      <c r="M314" s="395">
        <v>45658</v>
      </c>
      <c r="N314" s="395">
        <v>45399</v>
      </c>
      <c r="O314" s="392" t="s">
        <v>684</v>
      </c>
      <c r="P314" s="392" t="str">
        <f t="shared" si="8"/>
        <v>376XX00000</v>
      </c>
      <c r="Q314" s="392" t="s">
        <v>1271</v>
      </c>
      <c r="R314" s="392" t="s">
        <v>2480</v>
      </c>
      <c r="S314" s="392" t="str">
        <f t="shared" si="9"/>
        <v>252400S</v>
      </c>
      <c r="T314" s="392" t="str">
        <f>IFERROR(VLOOKUP($S314,'Projects FERCs'!$A$9:$C$294,2,FALSE),0)</f>
        <v>Mains-System Improv-King</v>
      </c>
      <c r="U314" s="392" t="s">
        <v>2479</v>
      </c>
      <c r="V314" s="394">
        <v>0</v>
      </c>
    </row>
    <row r="315" spans="1:22" ht="22.5" x14ac:dyDescent="0.25">
      <c r="A315" s="396">
        <v>202505</v>
      </c>
      <c r="B315" s="392" t="s">
        <v>1268</v>
      </c>
      <c r="C315" s="392" t="s">
        <v>21</v>
      </c>
      <c r="D315" s="392" t="s">
        <v>28</v>
      </c>
      <c r="E315" s="392" t="s">
        <v>28</v>
      </c>
      <c r="F315" s="392" t="s">
        <v>22</v>
      </c>
      <c r="G315" s="392" t="s">
        <v>39</v>
      </c>
      <c r="H315" s="392" t="s">
        <v>1302</v>
      </c>
      <c r="I315" s="392" t="s">
        <v>1303</v>
      </c>
      <c r="J315" s="392" t="s">
        <v>23</v>
      </c>
      <c r="K315" s="392" t="s">
        <v>24</v>
      </c>
      <c r="L315" s="392" t="s">
        <v>25</v>
      </c>
      <c r="M315" s="395">
        <v>45658</v>
      </c>
      <c r="N315" s="395">
        <v>45399</v>
      </c>
      <c r="O315" s="392" t="s">
        <v>684</v>
      </c>
      <c r="P315" s="392" t="str">
        <f t="shared" si="8"/>
        <v>376XX00000</v>
      </c>
      <c r="Q315" s="392" t="s">
        <v>1271</v>
      </c>
      <c r="R315" s="392" t="s">
        <v>2464</v>
      </c>
      <c r="S315" s="392" t="str">
        <f t="shared" si="9"/>
        <v>253500B</v>
      </c>
      <c r="T315" s="392" t="str">
        <f>IFERROR(VLOOKUP($S315,'Projects FERCs'!$A$9:$C$294,2,FALSE),0)</f>
        <v>PI Mains - Prescott</v>
      </c>
      <c r="U315" s="392" t="s">
        <v>2463</v>
      </c>
      <c r="V315" s="394">
        <v>98970.19</v>
      </c>
    </row>
    <row r="316" spans="1:22" ht="22.5" x14ac:dyDescent="0.25">
      <c r="A316" s="396">
        <v>202505</v>
      </c>
      <c r="B316" s="392" t="s">
        <v>1268</v>
      </c>
      <c r="C316" s="392" t="s">
        <v>21</v>
      </c>
      <c r="D316" s="392" t="s">
        <v>28</v>
      </c>
      <c r="E316" s="392" t="s">
        <v>28</v>
      </c>
      <c r="F316" s="392" t="s">
        <v>22</v>
      </c>
      <c r="G316" s="392" t="s">
        <v>39</v>
      </c>
      <c r="H316" s="392" t="s">
        <v>1302</v>
      </c>
      <c r="I316" s="392" t="s">
        <v>1303</v>
      </c>
      <c r="J316" s="392" t="s">
        <v>23</v>
      </c>
      <c r="K316" s="392" t="s">
        <v>24</v>
      </c>
      <c r="L316" s="392" t="s">
        <v>25</v>
      </c>
      <c r="M316" s="395">
        <v>45658</v>
      </c>
      <c r="N316" s="395">
        <v>45672</v>
      </c>
      <c r="O316" s="392" t="s">
        <v>684</v>
      </c>
      <c r="P316" s="392" t="str">
        <f t="shared" si="8"/>
        <v>376XX00000</v>
      </c>
      <c r="Q316" s="392" t="s">
        <v>1271</v>
      </c>
      <c r="R316" s="392" t="s">
        <v>2458</v>
      </c>
      <c r="S316" s="392" t="str">
        <f t="shared" si="9"/>
        <v>252100A</v>
      </c>
      <c r="T316" s="392" t="str">
        <f>IFERROR(VLOOKUP($S316,'Projects FERCs'!$A$9:$C$294,2,FALSE),0)</f>
        <v>Mains - Blanket - King</v>
      </c>
      <c r="U316" s="392" t="s">
        <v>2457</v>
      </c>
      <c r="V316" s="394">
        <v>20712.7</v>
      </c>
    </row>
    <row r="317" spans="1:22" ht="22.5" x14ac:dyDescent="0.25">
      <c r="A317" s="396">
        <v>202505</v>
      </c>
      <c r="B317" s="392" t="s">
        <v>1268</v>
      </c>
      <c r="C317" s="392" t="s">
        <v>21</v>
      </c>
      <c r="D317" s="392" t="s">
        <v>28</v>
      </c>
      <c r="E317" s="392" t="s">
        <v>28</v>
      </c>
      <c r="F317" s="392" t="s">
        <v>22</v>
      </c>
      <c r="G317" s="392" t="s">
        <v>39</v>
      </c>
      <c r="H317" s="392" t="s">
        <v>1302</v>
      </c>
      <c r="I317" s="392" t="s">
        <v>1303</v>
      </c>
      <c r="J317" s="392" t="s">
        <v>23</v>
      </c>
      <c r="K317" s="392" t="s">
        <v>24</v>
      </c>
      <c r="L317" s="392" t="s">
        <v>25</v>
      </c>
      <c r="M317" s="395">
        <v>45658</v>
      </c>
      <c r="N317" s="395">
        <v>45672</v>
      </c>
      <c r="O317" s="392" t="s">
        <v>684</v>
      </c>
      <c r="P317" s="392" t="str">
        <f t="shared" si="8"/>
        <v>376XX00000</v>
      </c>
      <c r="Q317" s="392" t="s">
        <v>1271</v>
      </c>
      <c r="R317" s="392" t="s">
        <v>2601</v>
      </c>
      <c r="S317" s="392" t="str">
        <f t="shared" si="9"/>
        <v>255100A</v>
      </c>
      <c r="T317" s="392" t="str">
        <f>IFERROR(VLOOKUP($S317,'Projects FERCs'!$A$9:$C$294,2,FALSE),0)</f>
        <v>Mains - Blanket - Verde</v>
      </c>
      <c r="U317" s="392" t="s">
        <v>2600</v>
      </c>
      <c r="V317" s="394">
        <v>0</v>
      </c>
    </row>
    <row r="318" spans="1:22" ht="22.5" x14ac:dyDescent="0.25">
      <c r="A318" s="396">
        <v>202505</v>
      </c>
      <c r="B318" s="392" t="s">
        <v>1268</v>
      </c>
      <c r="C318" s="392" t="s">
        <v>21</v>
      </c>
      <c r="D318" s="392" t="s">
        <v>28</v>
      </c>
      <c r="E318" s="392" t="s">
        <v>28</v>
      </c>
      <c r="F318" s="392" t="s">
        <v>22</v>
      </c>
      <c r="G318" s="392" t="s">
        <v>39</v>
      </c>
      <c r="H318" s="392" t="s">
        <v>1312</v>
      </c>
      <c r="I318" s="392" t="s">
        <v>1313</v>
      </c>
      <c r="J318" s="392" t="s">
        <v>27</v>
      </c>
      <c r="K318" s="392" t="s">
        <v>24</v>
      </c>
      <c r="L318" s="392" t="s">
        <v>25</v>
      </c>
      <c r="M318" s="395">
        <v>45292</v>
      </c>
      <c r="N318" s="395">
        <v>45588</v>
      </c>
      <c r="O318" s="392" t="s">
        <v>684</v>
      </c>
      <c r="P318" s="392" t="str">
        <f t="shared" si="8"/>
        <v>376XX00000</v>
      </c>
      <c r="Q318" s="392" t="s">
        <v>1271</v>
      </c>
      <c r="R318" s="392" t="s">
        <v>2497</v>
      </c>
      <c r="S318" s="392" t="str">
        <f t="shared" si="9"/>
        <v>252400S</v>
      </c>
      <c r="T318" s="392" t="str">
        <f>IFERROR(VLOOKUP($S318,'Projects FERCs'!$A$9:$C$294,2,FALSE),0)</f>
        <v>Mains-System Improv-King</v>
      </c>
      <c r="U318" s="392" t="s">
        <v>2496</v>
      </c>
      <c r="V318" s="394">
        <v>-3.71</v>
      </c>
    </row>
    <row r="319" spans="1:22" ht="22.5" x14ac:dyDescent="0.25">
      <c r="A319" s="396">
        <v>202505</v>
      </c>
      <c r="B319" s="392" t="s">
        <v>1268</v>
      </c>
      <c r="C319" s="392" t="s">
        <v>21</v>
      </c>
      <c r="D319" s="392" t="s">
        <v>28</v>
      </c>
      <c r="E319" s="392" t="s">
        <v>28</v>
      </c>
      <c r="F319" s="392" t="s">
        <v>22</v>
      </c>
      <c r="G319" s="392" t="s">
        <v>39</v>
      </c>
      <c r="H319" s="392" t="s">
        <v>1312</v>
      </c>
      <c r="I319" s="392" t="s">
        <v>1313</v>
      </c>
      <c r="J319" s="392" t="s">
        <v>23</v>
      </c>
      <c r="K319" s="392" t="s">
        <v>24</v>
      </c>
      <c r="L319" s="392" t="s">
        <v>25</v>
      </c>
      <c r="M319" s="395">
        <v>45292</v>
      </c>
      <c r="N319" s="395">
        <v>45588</v>
      </c>
      <c r="O319" s="392" t="s">
        <v>684</v>
      </c>
      <c r="P319" s="392" t="str">
        <f t="shared" si="8"/>
        <v>376XX00000</v>
      </c>
      <c r="Q319" s="392" t="s">
        <v>1271</v>
      </c>
      <c r="R319" s="392" t="s">
        <v>2480</v>
      </c>
      <c r="S319" s="392" t="str">
        <f t="shared" si="9"/>
        <v>252400S</v>
      </c>
      <c r="T319" s="392" t="str">
        <f>IFERROR(VLOOKUP($S319,'Projects FERCs'!$A$9:$C$294,2,FALSE),0)</f>
        <v>Mains-System Improv-King</v>
      </c>
      <c r="U319" s="392" t="s">
        <v>2479</v>
      </c>
      <c r="V319" s="394">
        <v>4632.1000000000004</v>
      </c>
    </row>
    <row r="320" spans="1:22" ht="22.5" x14ac:dyDescent="0.25">
      <c r="A320" s="396">
        <v>202505</v>
      </c>
      <c r="B320" s="392" t="s">
        <v>1268</v>
      </c>
      <c r="C320" s="392" t="s">
        <v>21</v>
      </c>
      <c r="D320" s="392" t="s">
        <v>28</v>
      </c>
      <c r="E320" s="392" t="s">
        <v>28</v>
      </c>
      <c r="F320" s="392" t="s">
        <v>22</v>
      </c>
      <c r="G320" s="392" t="s">
        <v>39</v>
      </c>
      <c r="H320" s="392" t="s">
        <v>1312</v>
      </c>
      <c r="I320" s="392" t="s">
        <v>1313</v>
      </c>
      <c r="J320" s="392" t="s">
        <v>23</v>
      </c>
      <c r="K320" s="392" t="s">
        <v>24</v>
      </c>
      <c r="L320" s="392" t="s">
        <v>25</v>
      </c>
      <c r="M320" s="395">
        <v>45658</v>
      </c>
      <c r="N320" s="395">
        <v>45717</v>
      </c>
      <c r="O320" s="392" t="s">
        <v>684</v>
      </c>
      <c r="P320" s="392" t="str">
        <f t="shared" si="8"/>
        <v>376XX00000</v>
      </c>
      <c r="Q320" s="392" t="s">
        <v>1271</v>
      </c>
      <c r="R320" s="392" t="s">
        <v>883</v>
      </c>
      <c r="S320" s="392" t="str">
        <f t="shared" si="9"/>
        <v>252387A</v>
      </c>
      <c r="T320" s="392" t="str">
        <f>IFERROR(VLOOKUP($S320,'Projects FERCs'!$A$9:$C$294,2,FALSE),0)</f>
        <v>Other Distr Eq CP-Bl - King</v>
      </c>
      <c r="U320" s="392" t="s">
        <v>884</v>
      </c>
      <c r="V320" s="394">
        <v>2328.08</v>
      </c>
    </row>
    <row r="321" spans="1:22" ht="22.5" x14ac:dyDescent="0.25">
      <c r="A321" s="396">
        <v>202505</v>
      </c>
      <c r="B321" s="392" t="s">
        <v>1268</v>
      </c>
      <c r="C321" s="392" t="s">
        <v>21</v>
      </c>
      <c r="D321" s="392" t="s">
        <v>28</v>
      </c>
      <c r="E321" s="392" t="s">
        <v>28</v>
      </c>
      <c r="F321" s="392" t="s">
        <v>22</v>
      </c>
      <c r="G321" s="392" t="s">
        <v>39</v>
      </c>
      <c r="H321" s="392" t="s">
        <v>1312</v>
      </c>
      <c r="I321" s="392" t="s">
        <v>1313</v>
      </c>
      <c r="J321" s="392" t="s">
        <v>23</v>
      </c>
      <c r="K321" s="392" t="s">
        <v>24</v>
      </c>
      <c r="L321" s="392" t="s">
        <v>25</v>
      </c>
      <c r="M321" s="395">
        <v>45658</v>
      </c>
      <c r="N321" s="395">
        <v>45717</v>
      </c>
      <c r="O321" s="392" t="s">
        <v>684</v>
      </c>
      <c r="P321" s="392" t="str">
        <f t="shared" si="8"/>
        <v>376XX00000</v>
      </c>
      <c r="Q321" s="392" t="s">
        <v>1271</v>
      </c>
      <c r="R321" s="392" t="s">
        <v>985</v>
      </c>
      <c r="S321" s="392" t="str">
        <f t="shared" si="9"/>
        <v>253387A</v>
      </c>
      <c r="T321" s="392" t="str">
        <f>IFERROR(VLOOKUP($S321,'Projects FERCs'!$A$9:$C$294,2,FALSE),0)</f>
        <v>Other Distr Equip CP-Bl-Pres</v>
      </c>
      <c r="U321" s="392" t="s">
        <v>986</v>
      </c>
      <c r="V321" s="394">
        <v>5630.1</v>
      </c>
    </row>
    <row r="322" spans="1:22" ht="22.5" x14ac:dyDescent="0.25">
      <c r="A322" s="396">
        <v>202505</v>
      </c>
      <c r="B322" s="392" t="s">
        <v>1268</v>
      </c>
      <c r="C322" s="392" t="s">
        <v>21</v>
      </c>
      <c r="D322" s="392" t="s">
        <v>28</v>
      </c>
      <c r="E322" s="392" t="s">
        <v>28</v>
      </c>
      <c r="F322" s="392" t="s">
        <v>22</v>
      </c>
      <c r="G322" s="392" t="s">
        <v>39</v>
      </c>
      <c r="H322" s="392" t="s">
        <v>1312</v>
      </c>
      <c r="I322" s="392" t="s">
        <v>1313</v>
      </c>
      <c r="J322" s="392" t="s">
        <v>23</v>
      </c>
      <c r="K322" s="392" t="s">
        <v>24</v>
      </c>
      <c r="L322" s="392" t="s">
        <v>25</v>
      </c>
      <c r="M322" s="395">
        <v>45658</v>
      </c>
      <c r="N322" s="395">
        <v>45717</v>
      </c>
      <c r="O322" s="392" t="s">
        <v>684</v>
      </c>
      <c r="P322" s="392" t="str">
        <f t="shared" si="8"/>
        <v>376XX00000</v>
      </c>
      <c r="Q322" s="392" t="s">
        <v>1271</v>
      </c>
      <c r="R322" s="392" t="s">
        <v>1085</v>
      </c>
      <c r="S322" s="392" t="str">
        <f t="shared" si="9"/>
        <v>255387A</v>
      </c>
      <c r="T322" s="392" t="str">
        <f>IFERROR(VLOOKUP($S322,'Projects FERCs'!$A$9:$C$294,2,FALSE),0)</f>
        <v>Other Distr Eq CP - Bl - Verde</v>
      </c>
      <c r="U322" s="392" t="s">
        <v>1086</v>
      </c>
      <c r="V322" s="394">
        <v>6975.65</v>
      </c>
    </row>
    <row r="323" spans="1:22" ht="22.5" x14ac:dyDescent="0.25">
      <c r="A323" s="396">
        <v>202505</v>
      </c>
      <c r="B323" s="392" t="s">
        <v>1268</v>
      </c>
      <c r="C323" s="392" t="s">
        <v>21</v>
      </c>
      <c r="D323" s="392" t="s">
        <v>28</v>
      </c>
      <c r="E323" s="392" t="s">
        <v>28</v>
      </c>
      <c r="F323" s="392" t="s">
        <v>22</v>
      </c>
      <c r="G323" s="392" t="s">
        <v>39</v>
      </c>
      <c r="H323" s="392" t="s">
        <v>1312</v>
      </c>
      <c r="I323" s="392" t="s">
        <v>1313</v>
      </c>
      <c r="J323" s="392" t="s">
        <v>23</v>
      </c>
      <c r="K323" s="392" t="s">
        <v>24</v>
      </c>
      <c r="L323" s="392" t="s">
        <v>25</v>
      </c>
      <c r="M323" s="395">
        <v>45658</v>
      </c>
      <c r="N323" s="395">
        <v>45717</v>
      </c>
      <c r="O323" s="392" t="s">
        <v>684</v>
      </c>
      <c r="P323" s="392" t="str">
        <f t="shared" si="8"/>
        <v>376XX00000</v>
      </c>
      <c r="Q323" s="392" t="s">
        <v>1271</v>
      </c>
      <c r="R323" s="392" t="s">
        <v>1157</v>
      </c>
      <c r="S323" s="392" t="str">
        <f t="shared" si="9"/>
        <v>256387A</v>
      </c>
      <c r="T323" s="392" t="str">
        <f>IFERROR(VLOOKUP($S323,'Projects FERCs'!$A$9:$C$294,2,FALSE),0)</f>
        <v>Other Distr Eq CP - Bl - Nog</v>
      </c>
      <c r="U323" s="392" t="s">
        <v>1158</v>
      </c>
      <c r="V323" s="394">
        <v>1799.77</v>
      </c>
    </row>
    <row r="324" spans="1:22" ht="22.5" x14ac:dyDescent="0.25">
      <c r="A324" s="396">
        <v>202505</v>
      </c>
      <c r="B324" s="392" t="s">
        <v>1268</v>
      </c>
      <c r="C324" s="392" t="s">
        <v>21</v>
      </c>
      <c r="D324" s="392" t="s">
        <v>28</v>
      </c>
      <c r="E324" s="392" t="s">
        <v>28</v>
      </c>
      <c r="F324" s="392" t="s">
        <v>22</v>
      </c>
      <c r="G324" s="392" t="s">
        <v>39</v>
      </c>
      <c r="H324" s="392" t="s">
        <v>1312</v>
      </c>
      <c r="I324" s="392" t="s">
        <v>1313</v>
      </c>
      <c r="J324" s="392" t="s">
        <v>23</v>
      </c>
      <c r="K324" s="392" t="s">
        <v>24</v>
      </c>
      <c r="L324" s="392" t="s">
        <v>25</v>
      </c>
      <c r="M324" s="395">
        <v>45658</v>
      </c>
      <c r="N324" s="395">
        <v>45717</v>
      </c>
      <c r="O324" s="392" t="s">
        <v>684</v>
      </c>
      <c r="P324" s="392" t="str">
        <f t="shared" si="8"/>
        <v>376XX00000</v>
      </c>
      <c r="Q324" s="392" t="s">
        <v>1271</v>
      </c>
      <c r="R324" s="392" t="s">
        <v>1227</v>
      </c>
      <c r="S324" s="392" t="str">
        <f t="shared" si="9"/>
        <v>257387A</v>
      </c>
      <c r="T324" s="392" t="str">
        <f>IFERROR(VLOOKUP($S324,'Projects FERCs'!$A$9:$C$294,2,FALSE),0)</f>
        <v>Other Distr Equip CP-Bl - SL</v>
      </c>
      <c r="U324" s="392" t="s">
        <v>1228</v>
      </c>
      <c r="V324" s="394">
        <v>24247.87</v>
      </c>
    </row>
    <row r="325" spans="1:22" ht="22.5" x14ac:dyDescent="0.25">
      <c r="A325" s="396">
        <v>202506</v>
      </c>
      <c r="B325" s="392" t="s">
        <v>1268</v>
      </c>
      <c r="C325" s="392" t="s">
        <v>21</v>
      </c>
      <c r="D325" s="392" t="s">
        <v>28</v>
      </c>
      <c r="E325" s="392" t="s">
        <v>28</v>
      </c>
      <c r="F325" s="392" t="s">
        <v>22</v>
      </c>
      <c r="G325" s="392" t="s">
        <v>39</v>
      </c>
      <c r="H325" s="392" t="s">
        <v>1269</v>
      </c>
      <c r="I325" s="392" t="s">
        <v>1270</v>
      </c>
      <c r="J325" s="392" t="s">
        <v>27</v>
      </c>
      <c r="K325" s="392" t="s">
        <v>24</v>
      </c>
      <c r="L325" s="392" t="s">
        <v>25</v>
      </c>
      <c r="M325" s="395">
        <v>45292</v>
      </c>
      <c r="N325" s="395">
        <v>45589</v>
      </c>
      <c r="O325" s="392" t="s">
        <v>684</v>
      </c>
      <c r="P325" s="392" t="str">
        <f t="shared" si="8"/>
        <v>376XX00000</v>
      </c>
      <c r="Q325" s="392" t="s">
        <v>1271</v>
      </c>
      <c r="R325" s="392" t="s">
        <v>2418</v>
      </c>
      <c r="S325" s="392" t="str">
        <f t="shared" si="9"/>
        <v>252406S</v>
      </c>
      <c r="T325" s="392" t="str">
        <f>IFERROR(VLOOKUP($S325,'Projects FERCs'!$A$9:$C$294,2,FALSE),0)</f>
        <v>Mains PVC Replacement KNG</v>
      </c>
      <c r="U325" s="392" t="s">
        <v>2417</v>
      </c>
      <c r="V325" s="394">
        <v>3270.99</v>
      </c>
    </row>
    <row r="326" spans="1:22" ht="33.75" x14ac:dyDescent="0.25">
      <c r="A326" s="396">
        <v>202506</v>
      </c>
      <c r="B326" s="392" t="s">
        <v>1268</v>
      </c>
      <c r="C326" s="392" t="s">
        <v>21</v>
      </c>
      <c r="D326" s="392" t="s">
        <v>28</v>
      </c>
      <c r="E326" s="392" t="s">
        <v>28</v>
      </c>
      <c r="F326" s="392" t="s">
        <v>22</v>
      </c>
      <c r="G326" s="392" t="s">
        <v>39</v>
      </c>
      <c r="H326" s="392" t="s">
        <v>1269</v>
      </c>
      <c r="I326" s="392" t="s">
        <v>1270</v>
      </c>
      <c r="J326" s="392" t="s">
        <v>27</v>
      </c>
      <c r="K326" s="392" t="s">
        <v>24</v>
      </c>
      <c r="L326" s="392" t="s">
        <v>25</v>
      </c>
      <c r="M326" s="395">
        <v>45292</v>
      </c>
      <c r="N326" s="395">
        <v>45604</v>
      </c>
      <c r="O326" s="392" t="s">
        <v>684</v>
      </c>
      <c r="P326" s="392" t="str">
        <f t="shared" si="8"/>
        <v>376XX00000</v>
      </c>
      <c r="Q326" s="392" t="s">
        <v>1271</v>
      </c>
      <c r="R326" s="392" t="s">
        <v>2491</v>
      </c>
      <c r="S326" s="392" t="str">
        <f t="shared" si="9"/>
        <v>252100A</v>
      </c>
      <c r="T326" s="392" t="str">
        <f>IFERROR(VLOOKUP($S326,'Projects FERCs'!$A$9:$C$294,2,FALSE),0)</f>
        <v>Mains - Blanket - King</v>
      </c>
      <c r="U326" s="392" t="s">
        <v>2490</v>
      </c>
      <c r="V326" s="394">
        <v>113.88</v>
      </c>
    </row>
    <row r="327" spans="1:22" ht="22.5" x14ac:dyDescent="0.25">
      <c r="A327" s="396">
        <v>202506</v>
      </c>
      <c r="B327" s="392" t="s">
        <v>1268</v>
      </c>
      <c r="C327" s="392" t="s">
        <v>21</v>
      </c>
      <c r="D327" s="392" t="s">
        <v>28</v>
      </c>
      <c r="E327" s="392" t="s">
        <v>28</v>
      </c>
      <c r="F327" s="392" t="s">
        <v>22</v>
      </c>
      <c r="G327" s="392" t="s">
        <v>39</v>
      </c>
      <c r="H327" s="392" t="s">
        <v>1269</v>
      </c>
      <c r="I327" s="392" t="s">
        <v>1270</v>
      </c>
      <c r="J327" s="392" t="s">
        <v>27</v>
      </c>
      <c r="K327" s="392" t="s">
        <v>24</v>
      </c>
      <c r="L327" s="392" t="s">
        <v>25</v>
      </c>
      <c r="M327" s="395">
        <v>45292</v>
      </c>
      <c r="N327" s="395">
        <v>45604</v>
      </c>
      <c r="O327" s="392" t="s">
        <v>684</v>
      </c>
      <c r="P327" s="392" t="str">
        <f t="shared" si="8"/>
        <v>376XX00000</v>
      </c>
      <c r="Q327" s="392" t="s">
        <v>1271</v>
      </c>
      <c r="R327" s="392" t="s">
        <v>2493</v>
      </c>
      <c r="S327" s="392" t="str">
        <f t="shared" si="9"/>
        <v>252406S</v>
      </c>
      <c r="T327" s="392" t="str">
        <f>IFERROR(VLOOKUP($S327,'Projects FERCs'!$A$9:$C$294,2,FALSE),0)</f>
        <v>Mains PVC Replacement KNG</v>
      </c>
      <c r="U327" s="392" t="s">
        <v>2492</v>
      </c>
      <c r="V327" s="394">
        <v>-6881.29</v>
      </c>
    </row>
    <row r="328" spans="1:22" ht="22.5" x14ac:dyDescent="0.25">
      <c r="A328" s="396">
        <v>202506</v>
      </c>
      <c r="B328" s="392" t="s">
        <v>1268</v>
      </c>
      <c r="C328" s="392" t="s">
        <v>21</v>
      </c>
      <c r="D328" s="392" t="s">
        <v>28</v>
      </c>
      <c r="E328" s="392" t="s">
        <v>28</v>
      </c>
      <c r="F328" s="392" t="s">
        <v>22</v>
      </c>
      <c r="G328" s="392" t="s">
        <v>39</v>
      </c>
      <c r="H328" s="392" t="s">
        <v>1269</v>
      </c>
      <c r="I328" s="392" t="s">
        <v>1270</v>
      </c>
      <c r="J328" s="392" t="s">
        <v>27</v>
      </c>
      <c r="K328" s="392" t="s">
        <v>24</v>
      </c>
      <c r="L328" s="392" t="s">
        <v>25</v>
      </c>
      <c r="M328" s="395">
        <v>45658</v>
      </c>
      <c r="N328" s="395">
        <v>45717</v>
      </c>
      <c r="O328" s="392" t="s">
        <v>684</v>
      </c>
      <c r="P328" s="392" t="str">
        <f t="shared" si="8"/>
        <v>376XX00000</v>
      </c>
      <c r="Q328" s="392" t="s">
        <v>1271</v>
      </c>
      <c r="R328" s="392" t="s">
        <v>2339</v>
      </c>
      <c r="S328" s="392" t="str">
        <f t="shared" si="9"/>
        <v>251100A</v>
      </c>
      <c r="T328" s="392" t="str">
        <f>IFERROR(VLOOKUP($S328,'Projects FERCs'!$A$9:$C$294,2,FALSE),0)</f>
        <v>Mains - Blanket - Flag</v>
      </c>
      <c r="U328" s="392" t="s">
        <v>2338</v>
      </c>
      <c r="V328" s="394">
        <v>568.72</v>
      </c>
    </row>
    <row r="329" spans="1:22" ht="22.5" x14ac:dyDescent="0.25">
      <c r="A329" s="396">
        <v>202506</v>
      </c>
      <c r="B329" s="392" t="s">
        <v>1268</v>
      </c>
      <c r="C329" s="392" t="s">
        <v>21</v>
      </c>
      <c r="D329" s="392" t="s">
        <v>28</v>
      </c>
      <c r="E329" s="392" t="s">
        <v>28</v>
      </c>
      <c r="F329" s="392" t="s">
        <v>22</v>
      </c>
      <c r="G329" s="392" t="s">
        <v>39</v>
      </c>
      <c r="H329" s="392" t="s">
        <v>1269</v>
      </c>
      <c r="I329" s="392" t="s">
        <v>1270</v>
      </c>
      <c r="J329" s="392" t="s">
        <v>27</v>
      </c>
      <c r="K329" s="392" t="s">
        <v>24</v>
      </c>
      <c r="L329" s="392" t="s">
        <v>25</v>
      </c>
      <c r="M329" s="395">
        <v>45658</v>
      </c>
      <c r="N329" s="395">
        <v>45717</v>
      </c>
      <c r="O329" s="392" t="s">
        <v>684</v>
      </c>
      <c r="P329" s="392" t="str">
        <f t="shared" ref="P329:P392" si="10">CONCATENATE((MID($O329,2,3)),$D329,$G329)</f>
        <v>376XX00000</v>
      </c>
      <c r="Q329" s="392" t="s">
        <v>1271</v>
      </c>
      <c r="R329" s="392" t="s">
        <v>2474</v>
      </c>
      <c r="S329" s="392" t="str">
        <f t="shared" ref="S329:S392" si="11">RIGHT($R329,7)</f>
        <v>252100A</v>
      </c>
      <c r="T329" s="392" t="str">
        <f>IFERROR(VLOOKUP($S329,'Projects FERCs'!$A$9:$C$294,2,FALSE),0)</f>
        <v>Mains - Blanket - King</v>
      </c>
      <c r="U329" s="392" t="s">
        <v>2473</v>
      </c>
      <c r="V329" s="394">
        <v>-720.93</v>
      </c>
    </row>
    <row r="330" spans="1:22" ht="33.75" x14ac:dyDescent="0.25">
      <c r="A330" s="396">
        <v>202506</v>
      </c>
      <c r="B330" s="392" t="s">
        <v>1268</v>
      </c>
      <c r="C330" s="392" t="s">
        <v>21</v>
      </c>
      <c r="D330" s="392" t="s">
        <v>28</v>
      </c>
      <c r="E330" s="392" t="s">
        <v>28</v>
      </c>
      <c r="F330" s="392" t="s">
        <v>22</v>
      </c>
      <c r="G330" s="392" t="s">
        <v>39</v>
      </c>
      <c r="H330" s="392" t="s">
        <v>1269</v>
      </c>
      <c r="I330" s="392" t="s">
        <v>1270</v>
      </c>
      <c r="J330" s="392" t="s">
        <v>27</v>
      </c>
      <c r="K330" s="392" t="s">
        <v>24</v>
      </c>
      <c r="L330" s="392" t="s">
        <v>25</v>
      </c>
      <c r="M330" s="395">
        <v>45658</v>
      </c>
      <c r="N330" s="395">
        <v>45717</v>
      </c>
      <c r="O330" s="392" t="s">
        <v>684</v>
      </c>
      <c r="P330" s="392" t="str">
        <f t="shared" si="10"/>
        <v>376XX00000</v>
      </c>
      <c r="Q330" s="392" t="s">
        <v>1271</v>
      </c>
      <c r="R330" s="392" t="s">
        <v>2468</v>
      </c>
      <c r="S330" s="392" t="str">
        <f t="shared" si="11"/>
        <v>252100A</v>
      </c>
      <c r="T330" s="392" t="str">
        <f>IFERROR(VLOOKUP($S330,'Projects FERCs'!$A$9:$C$294,2,FALSE),0)</f>
        <v>Mains - Blanket - King</v>
      </c>
      <c r="U330" s="392" t="s">
        <v>2467</v>
      </c>
      <c r="V330" s="394">
        <v>-720.93</v>
      </c>
    </row>
    <row r="331" spans="1:22" ht="33.75" x14ac:dyDescent="0.25">
      <c r="A331" s="396">
        <v>202506</v>
      </c>
      <c r="B331" s="392" t="s">
        <v>1268</v>
      </c>
      <c r="C331" s="392" t="s">
        <v>21</v>
      </c>
      <c r="D331" s="392" t="s">
        <v>28</v>
      </c>
      <c r="E331" s="392" t="s">
        <v>28</v>
      </c>
      <c r="F331" s="392" t="s">
        <v>22</v>
      </c>
      <c r="G331" s="392" t="s">
        <v>39</v>
      </c>
      <c r="H331" s="392" t="s">
        <v>1269</v>
      </c>
      <c r="I331" s="392" t="s">
        <v>1270</v>
      </c>
      <c r="J331" s="392" t="s">
        <v>27</v>
      </c>
      <c r="K331" s="392" t="s">
        <v>24</v>
      </c>
      <c r="L331" s="392" t="s">
        <v>25</v>
      </c>
      <c r="M331" s="395">
        <v>45658</v>
      </c>
      <c r="N331" s="395">
        <v>45717</v>
      </c>
      <c r="O331" s="392" t="s">
        <v>684</v>
      </c>
      <c r="P331" s="392" t="str">
        <f t="shared" si="10"/>
        <v>376XX00000</v>
      </c>
      <c r="Q331" s="392" t="s">
        <v>1271</v>
      </c>
      <c r="R331" s="392" t="s">
        <v>2335</v>
      </c>
      <c r="S331" s="392" t="str">
        <f t="shared" si="11"/>
        <v>252100A</v>
      </c>
      <c r="T331" s="392" t="str">
        <f>IFERROR(VLOOKUP($S331,'Projects FERCs'!$A$9:$C$294,2,FALSE),0)</f>
        <v>Mains - Blanket - King</v>
      </c>
      <c r="U331" s="392" t="s">
        <v>2334</v>
      </c>
      <c r="V331" s="394">
        <v>-360.45</v>
      </c>
    </row>
    <row r="332" spans="1:22" ht="33.75" x14ac:dyDescent="0.25">
      <c r="A332" s="396">
        <v>202506</v>
      </c>
      <c r="B332" s="392" t="s">
        <v>1268</v>
      </c>
      <c r="C332" s="392" t="s">
        <v>21</v>
      </c>
      <c r="D332" s="392" t="s">
        <v>28</v>
      </c>
      <c r="E332" s="392" t="s">
        <v>28</v>
      </c>
      <c r="F332" s="392" t="s">
        <v>22</v>
      </c>
      <c r="G332" s="392" t="s">
        <v>39</v>
      </c>
      <c r="H332" s="392" t="s">
        <v>1269</v>
      </c>
      <c r="I332" s="392" t="s">
        <v>1270</v>
      </c>
      <c r="J332" s="392" t="s">
        <v>27</v>
      </c>
      <c r="K332" s="392" t="s">
        <v>24</v>
      </c>
      <c r="L332" s="392" t="s">
        <v>25</v>
      </c>
      <c r="M332" s="395">
        <v>45658</v>
      </c>
      <c r="N332" s="395">
        <v>45717</v>
      </c>
      <c r="O332" s="392" t="s">
        <v>684</v>
      </c>
      <c r="P332" s="392" t="str">
        <f t="shared" si="10"/>
        <v>376XX00000</v>
      </c>
      <c r="Q332" s="392" t="s">
        <v>1271</v>
      </c>
      <c r="R332" s="392" t="s">
        <v>2466</v>
      </c>
      <c r="S332" s="392" t="str">
        <f t="shared" si="11"/>
        <v>252100A</v>
      </c>
      <c r="T332" s="392" t="str">
        <f>IFERROR(VLOOKUP($S332,'Projects FERCs'!$A$9:$C$294,2,FALSE),0)</f>
        <v>Mains - Blanket - King</v>
      </c>
      <c r="U332" s="392" t="s">
        <v>2465</v>
      </c>
      <c r="V332" s="394">
        <v>-512.94000000000005</v>
      </c>
    </row>
    <row r="333" spans="1:22" ht="22.5" x14ac:dyDescent="0.25">
      <c r="A333" s="396">
        <v>202506</v>
      </c>
      <c r="B333" s="392" t="s">
        <v>1268</v>
      </c>
      <c r="C333" s="392" t="s">
        <v>21</v>
      </c>
      <c r="D333" s="392" t="s">
        <v>28</v>
      </c>
      <c r="E333" s="392" t="s">
        <v>28</v>
      </c>
      <c r="F333" s="392" t="s">
        <v>22</v>
      </c>
      <c r="G333" s="392" t="s">
        <v>39</v>
      </c>
      <c r="H333" s="392" t="s">
        <v>1269</v>
      </c>
      <c r="I333" s="392" t="s">
        <v>1270</v>
      </c>
      <c r="J333" s="392" t="s">
        <v>27</v>
      </c>
      <c r="K333" s="392" t="s">
        <v>24</v>
      </c>
      <c r="L333" s="392" t="s">
        <v>25</v>
      </c>
      <c r="M333" s="395">
        <v>45658</v>
      </c>
      <c r="N333" s="395">
        <v>45717</v>
      </c>
      <c r="O333" s="392" t="s">
        <v>684</v>
      </c>
      <c r="P333" s="392" t="str">
        <f t="shared" si="10"/>
        <v>376XX00000</v>
      </c>
      <c r="Q333" s="392" t="s">
        <v>1271</v>
      </c>
      <c r="R333" s="392" t="s">
        <v>2472</v>
      </c>
      <c r="S333" s="392" t="str">
        <f t="shared" si="11"/>
        <v>252406S</v>
      </c>
      <c r="T333" s="392" t="str">
        <f>IFERROR(VLOOKUP($S333,'Projects FERCs'!$A$9:$C$294,2,FALSE),0)</f>
        <v>Mains PVC Replacement KNG</v>
      </c>
      <c r="U333" s="392" t="s">
        <v>2471</v>
      </c>
      <c r="V333" s="394">
        <v>24.81</v>
      </c>
    </row>
    <row r="334" spans="1:22" ht="22.5" x14ac:dyDescent="0.25">
      <c r="A334" s="396">
        <v>202506</v>
      </c>
      <c r="B334" s="392" t="s">
        <v>1268</v>
      </c>
      <c r="C334" s="392" t="s">
        <v>21</v>
      </c>
      <c r="D334" s="392" t="s">
        <v>28</v>
      </c>
      <c r="E334" s="392" t="s">
        <v>28</v>
      </c>
      <c r="F334" s="392" t="s">
        <v>22</v>
      </c>
      <c r="G334" s="392" t="s">
        <v>39</v>
      </c>
      <c r="H334" s="392" t="s">
        <v>1269</v>
      </c>
      <c r="I334" s="392" t="s">
        <v>1270</v>
      </c>
      <c r="J334" s="392" t="s">
        <v>27</v>
      </c>
      <c r="K334" s="392" t="s">
        <v>24</v>
      </c>
      <c r="L334" s="392" t="s">
        <v>25</v>
      </c>
      <c r="M334" s="395">
        <v>45658</v>
      </c>
      <c r="N334" s="395">
        <v>45717</v>
      </c>
      <c r="O334" s="392" t="s">
        <v>684</v>
      </c>
      <c r="P334" s="392" t="str">
        <f t="shared" si="10"/>
        <v>376XX00000</v>
      </c>
      <c r="Q334" s="392" t="s">
        <v>1271</v>
      </c>
      <c r="R334" s="392" t="s">
        <v>2333</v>
      </c>
      <c r="S334" s="392" t="str">
        <f t="shared" si="11"/>
        <v>257100A</v>
      </c>
      <c r="T334" s="392" t="str">
        <f>IFERROR(VLOOKUP($S334,'Projects FERCs'!$A$9:$C$294,2,FALSE),0)</f>
        <v>Mains - Blanket - SL</v>
      </c>
      <c r="U334" s="392" t="s">
        <v>2332</v>
      </c>
      <c r="V334" s="394">
        <v>-373.62</v>
      </c>
    </row>
    <row r="335" spans="1:22" ht="22.5" x14ac:dyDescent="0.25">
      <c r="A335" s="396">
        <v>202506</v>
      </c>
      <c r="B335" s="392" t="s">
        <v>1268</v>
      </c>
      <c r="C335" s="392" t="s">
        <v>21</v>
      </c>
      <c r="D335" s="392" t="s">
        <v>28</v>
      </c>
      <c r="E335" s="392" t="s">
        <v>28</v>
      </c>
      <c r="F335" s="392" t="s">
        <v>22</v>
      </c>
      <c r="G335" s="392" t="s">
        <v>39</v>
      </c>
      <c r="H335" s="392" t="s">
        <v>1269</v>
      </c>
      <c r="I335" s="392" t="s">
        <v>1270</v>
      </c>
      <c r="J335" s="392" t="s">
        <v>27</v>
      </c>
      <c r="K335" s="392" t="s">
        <v>24</v>
      </c>
      <c r="L335" s="392" t="s">
        <v>25</v>
      </c>
      <c r="M335" s="395">
        <v>45658</v>
      </c>
      <c r="N335" s="395">
        <v>45717</v>
      </c>
      <c r="O335" s="392" t="s">
        <v>684</v>
      </c>
      <c r="P335" s="392" t="str">
        <f t="shared" si="10"/>
        <v>376XX00000</v>
      </c>
      <c r="Q335" s="392" t="s">
        <v>1271</v>
      </c>
      <c r="R335" s="392" t="s">
        <v>2470</v>
      </c>
      <c r="S335" s="392" t="str">
        <f t="shared" si="11"/>
        <v>256100A</v>
      </c>
      <c r="T335" s="392" t="str">
        <f>IFERROR(VLOOKUP($S335,'Projects FERCs'!$A$9:$C$294,2,FALSE),0)</f>
        <v>Mains - Blanket - Nog</v>
      </c>
      <c r="U335" s="392" t="s">
        <v>2469</v>
      </c>
      <c r="V335" s="394">
        <v>440.77</v>
      </c>
    </row>
    <row r="336" spans="1:22" ht="22.5" x14ac:dyDescent="0.25">
      <c r="A336" s="396">
        <v>202506</v>
      </c>
      <c r="B336" s="392" t="s">
        <v>1268</v>
      </c>
      <c r="C336" s="392" t="s">
        <v>21</v>
      </c>
      <c r="D336" s="392" t="s">
        <v>28</v>
      </c>
      <c r="E336" s="392" t="s">
        <v>28</v>
      </c>
      <c r="F336" s="392" t="s">
        <v>22</v>
      </c>
      <c r="G336" s="392" t="s">
        <v>39</v>
      </c>
      <c r="H336" s="392" t="s">
        <v>1269</v>
      </c>
      <c r="I336" s="392" t="s">
        <v>1270</v>
      </c>
      <c r="J336" s="392" t="s">
        <v>23</v>
      </c>
      <c r="K336" s="392" t="s">
        <v>24</v>
      </c>
      <c r="L336" s="392" t="s">
        <v>25</v>
      </c>
      <c r="M336" s="395">
        <v>43831</v>
      </c>
      <c r="N336" s="395">
        <v>43970</v>
      </c>
      <c r="O336" s="392" t="s">
        <v>684</v>
      </c>
      <c r="P336" s="392" t="str">
        <f t="shared" si="10"/>
        <v>376XX00000</v>
      </c>
      <c r="Q336" s="392" t="s">
        <v>1271</v>
      </c>
      <c r="R336" s="392" t="s">
        <v>754</v>
      </c>
      <c r="S336" s="392" t="str">
        <f t="shared" si="11"/>
        <v>251101R</v>
      </c>
      <c r="T336" s="392" t="str">
        <f>IFERROR(VLOOKUP($S336,'Projects FERCs'!$A$9:$C$294,2,FALSE),0)</f>
        <v>Mains - Blkt Refunds - Flag</v>
      </c>
      <c r="U336" s="392" t="s">
        <v>755</v>
      </c>
      <c r="V336" s="394">
        <v>-19357</v>
      </c>
    </row>
    <row r="337" spans="1:22" ht="22.5" x14ac:dyDescent="0.25">
      <c r="A337" s="396">
        <v>202506</v>
      </c>
      <c r="B337" s="392" t="s">
        <v>1268</v>
      </c>
      <c r="C337" s="392" t="s">
        <v>21</v>
      </c>
      <c r="D337" s="392" t="s">
        <v>28</v>
      </c>
      <c r="E337" s="392" t="s">
        <v>28</v>
      </c>
      <c r="F337" s="392" t="s">
        <v>22</v>
      </c>
      <c r="G337" s="392" t="s">
        <v>39</v>
      </c>
      <c r="H337" s="392" t="s">
        <v>1269</v>
      </c>
      <c r="I337" s="392" t="s">
        <v>1270</v>
      </c>
      <c r="J337" s="392" t="s">
        <v>23</v>
      </c>
      <c r="K337" s="392" t="s">
        <v>24</v>
      </c>
      <c r="L337" s="392" t="s">
        <v>25</v>
      </c>
      <c r="M337" s="395">
        <v>43831</v>
      </c>
      <c r="N337" s="395">
        <v>43970</v>
      </c>
      <c r="O337" s="392" t="s">
        <v>684</v>
      </c>
      <c r="P337" s="392" t="str">
        <f t="shared" si="10"/>
        <v>376XX00000</v>
      </c>
      <c r="Q337" s="392" t="s">
        <v>1271</v>
      </c>
      <c r="R337" s="392" t="s">
        <v>2599</v>
      </c>
      <c r="S337" s="392" t="str">
        <f t="shared" si="11"/>
        <v>252101R</v>
      </c>
      <c r="T337" s="392" t="str">
        <f>IFERROR(VLOOKUP($S337,'Projects FERCs'!$A$9:$C$294,2,FALSE),0)</f>
        <v>Mains - Blkt Refunds - King</v>
      </c>
      <c r="U337" s="392" t="s">
        <v>2598</v>
      </c>
      <c r="V337" s="394">
        <v>-4006</v>
      </c>
    </row>
    <row r="338" spans="1:22" ht="22.5" x14ac:dyDescent="0.25">
      <c r="A338" s="396">
        <v>202506</v>
      </c>
      <c r="B338" s="392" t="s">
        <v>1268</v>
      </c>
      <c r="C338" s="392" t="s">
        <v>21</v>
      </c>
      <c r="D338" s="392" t="s">
        <v>28</v>
      </c>
      <c r="E338" s="392" t="s">
        <v>28</v>
      </c>
      <c r="F338" s="392" t="s">
        <v>22</v>
      </c>
      <c r="G338" s="392" t="s">
        <v>39</v>
      </c>
      <c r="H338" s="392" t="s">
        <v>1269</v>
      </c>
      <c r="I338" s="392" t="s">
        <v>1270</v>
      </c>
      <c r="J338" s="392" t="s">
        <v>23</v>
      </c>
      <c r="K338" s="392" t="s">
        <v>24</v>
      </c>
      <c r="L338" s="392" t="s">
        <v>25</v>
      </c>
      <c r="M338" s="395">
        <v>45658</v>
      </c>
      <c r="N338" s="395">
        <v>45717</v>
      </c>
      <c r="O338" s="392" t="s">
        <v>684</v>
      </c>
      <c r="P338" s="392" t="str">
        <f t="shared" si="10"/>
        <v>376XX00000</v>
      </c>
      <c r="Q338" s="392" t="s">
        <v>1271</v>
      </c>
      <c r="R338" s="392" t="s">
        <v>892</v>
      </c>
      <c r="S338" s="392" t="str">
        <f t="shared" si="11"/>
        <v>252402S</v>
      </c>
      <c r="T338" s="392" t="str">
        <f>IFERROR(VLOOKUP($S338,'Projects FERCs'!$A$9:$C$294,2,FALSE),0)</f>
        <v>Drisco Pipe Replacement</v>
      </c>
      <c r="U338" s="392" t="s">
        <v>893</v>
      </c>
      <c r="V338" s="394">
        <v>444337.58</v>
      </c>
    </row>
    <row r="339" spans="1:22" ht="22.5" x14ac:dyDescent="0.25">
      <c r="A339" s="396">
        <v>202506</v>
      </c>
      <c r="B339" s="392" t="s">
        <v>1268</v>
      </c>
      <c r="C339" s="392" t="s">
        <v>21</v>
      </c>
      <c r="D339" s="392" t="s">
        <v>28</v>
      </c>
      <c r="E339" s="392" t="s">
        <v>28</v>
      </c>
      <c r="F339" s="392" t="s">
        <v>22</v>
      </c>
      <c r="G339" s="392" t="s">
        <v>39</v>
      </c>
      <c r="H339" s="392" t="s">
        <v>1269</v>
      </c>
      <c r="I339" s="392" t="s">
        <v>1270</v>
      </c>
      <c r="J339" s="392" t="s">
        <v>23</v>
      </c>
      <c r="K339" s="392" t="s">
        <v>24</v>
      </c>
      <c r="L339" s="392" t="s">
        <v>25</v>
      </c>
      <c r="M339" s="395">
        <v>45658</v>
      </c>
      <c r="N339" s="395">
        <v>45717</v>
      </c>
      <c r="O339" s="392" t="s">
        <v>684</v>
      </c>
      <c r="P339" s="392" t="str">
        <f t="shared" si="10"/>
        <v>376XX00000</v>
      </c>
      <c r="Q339" s="392" t="s">
        <v>1271</v>
      </c>
      <c r="R339" s="392" t="s">
        <v>2311</v>
      </c>
      <c r="S339" s="392" t="str">
        <f t="shared" si="11"/>
        <v>251100A</v>
      </c>
      <c r="T339" s="392" t="str">
        <f>IFERROR(VLOOKUP($S339,'Projects FERCs'!$A$9:$C$294,2,FALSE),0)</f>
        <v>Mains - Blanket - Flag</v>
      </c>
      <c r="U339" s="392" t="s">
        <v>2310</v>
      </c>
      <c r="V339" s="394">
        <v>106562.98</v>
      </c>
    </row>
    <row r="340" spans="1:22" ht="22.5" x14ac:dyDescent="0.25">
      <c r="A340" s="396">
        <v>202506</v>
      </c>
      <c r="B340" s="392" t="s">
        <v>1268</v>
      </c>
      <c r="C340" s="392" t="s">
        <v>21</v>
      </c>
      <c r="D340" s="392" t="s">
        <v>28</v>
      </c>
      <c r="E340" s="392" t="s">
        <v>28</v>
      </c>
      <c r="F340" s="392" t="s">
        <v>22</v>
      </c>
      <c r="G340" s="392" t="s">
        <v>39</v>
      </c>
      <c r="H340" s="392" t="s">
        <v>1269</v>
      </c>
      <c r="I340" s="392" t="s">
        <v>1270</v>
      </c>
      <c r="J340" s="392" t="s">
        <v>23</v>
      </c>
      <c r="K340" s="392" t="s">
        <v>24</v>
      </c>
      <c r="L340" s="392" t="s">
        <v>25</v>
      </c>
      <c r="M340" s="395">
        <v>45658</v>
      </c>
      <c r="N340" s="395">
        <v>45717</v>
      </c>
      <c r="O340" s="392" t="s">
        <v>684</v>
      </c>
      <c r="P340" s="392" t="str">
        <f t="shared" si="10"/>
        <v>376XX00000</v>
      </c>
      <c r="Q340" s="392" t="s">
        <v>1271</v>
      </c>
      <c r="R340" s="392" t="s">
        <v>2313</v>
      </c>
      <c r="S340" s="392" t="str">
        <f t="shared" si="11"/>
        <v>251100A</v>
      </c>
      <c r="T340" s="392" t="str">
        <f>IFERROR(VLOOKUP($S340,'Projects FERCs'!$A$9:$C$294,2,FALSE),0)</f>
        <v>Mains - Blanket - Flag</v>
      </c>
      <c r="U340" s="392" t="s">
        <v>2312</v>
      </c>
      <c r="V340" s="394">
        <v>2699.53</v>
      </c>
    </row>
    <row r="341" spans="1:22" ht="33.75" x14ac:dyDescent="0.25">
      <c r="A341" s="396">
        <v>202506</v>
      </c>
      <c r="B341" s="392" t="s">
        <v>1268</v>
      </c>
      <c r="C341" s="392" t="s">
        <v>21</v>
      </c>
      <c r="D341" s="392" t="s">
        <v>28</v>
      </c>
      <c r="E341" s="392" t="s">
        <v>28</v>
      </c>
      <c r="F341" s="392" t="s">
        <v>22</v>
      </c>
      <c r="G341" s="392" t="s">
        <v>39</v>
      </c>
      <c r="H341" s="392" t="s">
        <v>1269</v>
      </c>
      <c r="I341" s="392" t="s">
        <v>1270</v>
      </c>
      <c r="J341" s="392" t="s">
        <v>23</v>
      </c>
      <c r="K341" s="392" t="s">
        <v>24</v>
      </c>
      <c r="L341" s="392" t="s">
        <v>25</v>
      </c>
      <c r="M341" s="395">
        <v>45658</v>
      </c>
      <c r="N341" s="395">
        <v>45717</v>
      </c>
      <c r="O341" s="392" t="s">
        <v>684</v>
      </c>
      <c r="P341" s="392" t="str">
        <f t="shared" si="10"/>
        <v>376XX00000</v>
      </c>
      <c r="Q341" s="392" t="s">
        <v>1271</v>
      </c>
      <c r="R341" s="392" t="s">
        <v>2398</v>
      </c>
      <c r="S341" s="392" t="str">
        <f t="shared" si="11"/>
        <v>252100A</v>
      </c>
      <c r="T341" s="392" t="str">
        <f>IFERROR(VLOOKUP($S341,'Projects FERCs'!$A$9:$C$294,2,FALSE),0)</f>
        <v>Mains - Blanket - King</v>
      </c>
      <c r="U341" s="392" t="s">
        <v>2397</v>
      </c>
      <c r="V341" s="394">
        <v>2520.12</v>
      </c>
    </row>
    <row r="342" spans="1:22" ht="33.75" x14ac:dyDescent="0.25">
      <c r="A342" s="396">
        <v>202506</v>
      </c>
      <c r="B342" s="392" t="s">
        <v>1268</v>
      </c>
      <c r="C342" s="392" t="s">
        <v>21</v>
      </c>
      <c r="D342" s="392" t="s">
        <v>28</v>
      </c>
      <c r="E342" s="392" t="s">
        <v>28</v>
      </c>
      <c r="F342" s="392" t="s">
        <v>22</v>
      </c>
      <c r="G342" s="392" t="s">
        <v>39</v>
      </c>
      <c r="H342" s="392" t="s">
        <v>1269</v>
      </c>
      <c r="I342" s="392" t="s">
        <v>1270</v>
      </c>
      <c r="J342" s="392" t="s">
        <v>23</v>
      </c>
      <c r="K342" s="392" t="s">
        <v>24</v>
      </c>
      <c r="L342" s="392" t="s">
        <v>25</v>
      </c>
      <c r="M342" s="395">
        <v>45658</v>
      </c>
      <c r="N342" s="395">
        <v>45717</v>
      </c>
      <c r="O342" s="392" t="s">
        <v>684</v>
      </c>
      <c r="P342" s="392" t="str">
        <f t="shared" si="10"/>
        <v>376XX00000</v>
      </c>
      <c r="Q342" s="392" t="s">
        <v>1271</v>
      </c>
      <c r="R342" s="392" t="s">
        <v>2390</v>
      </c>
      <c r="S342" s="392" t="str">
        <f t="shared" si="11"/>
        <v>252100A</v>
      </c>
      <c r="T342" s="392" t="str">
        <f>IFERROR(VLOOKUP($S342,'Projects FERCs'!$A$9:$C$294,2,FALSE),0)</f>
        <v>Mains - Blanket - King</v>
      </c>
      <c r="U342" s="392" t="s">
        <v>2389</v>
      </c>
      <c r="V342" s="394">
        <v>1642.68</v>
      </c>
    </row>
    <row r="343" spans="1:22" ht="33.75" x14ac:dyDescent="0.25">
      <c r="A343" s="396">
        <v>202506</v>
      </c>
      <c r="B343" s="392" t="s">
        <v>1268</v>
      </c>
      <c r="C343" s="392" t="s">
        <v>21</v>
      </c>
      <c r="D343" s="392" t="s">
        <v>28</v>
      </c>
      <c r="E343" s="392" t="s">
        <v>28</v>
      </c>
      <c r="F343" s="392" t="s">
        <v>22</v>
      </c>
      <c r="G343" s="392" t="s">
        <v>39</v>
      </c>
      <c r="H343" s="392" t="s">
        <v>1269</v>
      </c>
      <c r="I343" s="392" t="s">
        <v>1270</v>
      </c>
      <c r="J343" s="392" t="s">
        <v>23</v>
      </c>
      <c r="K343" s="392" t="s">
        <v>24</v>
      </c>
      <c r="L343" s="392" t="s">
        <v>25</v>
      </c>
      <c r="M343" s="395">
        <v>45658</v>
      </c>
      <c r="N343" s="395">
        <v>45717</v>
      </c>
      <c r="O343" s="392" t="s">
        <v>684</v>
      </c>
      <c r="P343" s="392" t="str">
        <f t="shared" si="10"/>
        <v>376XX00000</v>
      </c>
      <c r="Q343" s="392" t="s">
        <v>1271</v>
      </c>
      <c r="R343" s="392" t="s">
        <v>2392</v>
      </c>
      <c r="S343" s="392" t="str">
        <f t="shared" si="11"/>
        <v>252100A</v>
      </c>
      <c r="T343" s="392" t="str">
        <f>IFERROR(VLOOKUP($S343,'Projects FERCs'!$A$9:$C$294,2,FALSE),0)</f>
        <v>Mains - Blanket - King</v>
      </c>
      <c r="U343" s="392" t="s">
        <v>2391</v>
      </c>
      <c r="V343" s="394">
        <v>1606.68</v>
      </c>
    </row>
    <row r="344" spans="1:22" ht="22.5" x14ac:dyDescent="0.25">
      <c r="A344" s="396">
        <v>202506</v>
      </c>
      <c r="B344" s="392" t="s">
        <v>1268</v>
      </c>
      <c r="C344" s="392" t="s">
        <v>21</v>
      </c>
      <c r="D344" s="392" t="s">
        <v>28</v>
      </c>
      <c r="E344" s="392" t="s">
        <v>28</v>
      </c>
      <c r="F344" s="392" t="s">
        <v>22</v>
      </c>
      <c r="G344" s="392" t="s">
        <v>39</v>
      </c>
      <c r="H344" s="392" t="s">
        <v>1302</v>
      </c>
      <c r="I344" s="392" t="s">
        <v>1303</v>
      </c>
      <c r="J344" s="392" t="s">
        <v>27</v>
      </c>
      <c r="K344" s="392" t="s">
        <v>24</v>
      </c>
      <c r="L344" s="392" t="s">
        <v>25</v>
      </c>
      <c r="M344" s="395">
        <v>45292</v>
      </c>
      <c r="N344" s="395">
        <v>45415</v>
      </c>
      <c r="O344" s="392" t="s">
        <v>684</v>
      </c>
      <c r="P344" s="392" t="str">
        <f t="shared" si="10"/>
        <v>376XX00000</v>
      </c>
      <c r="Q344" s="392" t="s">
        <v>1271</v>
      </c>
      <c r="R344" s="392" t="s">
        <v>2541</v>
      </c>
      <c r="S344" s="392" t="str">
        <f t="shared" si="11"/>
        <v>251100A</v>
      </c>
      <c r="T344" s="392" t="str">
        <f>IFERROR(VLOOKUP($S344,'Projects FERCs'!$A$9:$C$294,2,FALSE),0)</f>
        <v>Mains - Blanket - Flag</v>
      </c>
      <c r="U344" s="392" t="s">
        <v>2540</v>
      </c>
      <c r="V344" s="394">
        <v>-30230.29</v>
      </c>
    </row>
    <row r="345" spans="1:22" ht="22.5" x14ac:dyDescent="0.25">
      <c r="A345" s="396">
        <v>202506</v>
      </c>
      <c r="B345" s="392" t="s">
        <v>1268</v>
      </c>
      <c r="C345" s="392" t="s">
        <v>21</v>
      </c>
      <c r="D345" s="392" t="s">
        <v>28</v>
      </c>
      <c r="E345" s="392" t="s">
        <v>28</v>
      </c>
      <c r="F345" s="392" t="s">
        <v>22</v>
      </c>
      <c r="G345" s="392" t="s">
        <v>39</v>
      </c>
      <c r="H345" s="392" t="s">
        <v>1302</v>
      </c>
      <c r="I345" s="392" t="s">
        <v>1303</v>
      </c>
      <c r="J345" s="392" t="s">
        <v>27</v>
      </c>
      <c r="K345" s="392" t="s">
        <v>24</v>
      </c>
      <c r="L345" s="392" t="s">
        <v>25</v>
      </c>
      <c r="M345" s="395">
        <v>45658</v>
      </c>
      <c r="N345" s="395">
        <v>45672</v>
      </c>
      <c r="O345" s="392" t="s">
        <v>684</v>
      </c>
      <c r="P345" s="392" t="str">
        <f t="shared" si="10"/>
        <v>376XX00000</v>
      </c>
      <c r="Q345" s="392" t="s">
        <v>1271</v>
      </c>
      <c r="R345" s="392" t="s">
        <v>2458</v>
      </c>
      <c r="S345" s="392" t="str">
        <f t="shared" si="11"/>
        <v>252100A</v>
      </c>
      <c r="T345" s="392" t="str">
        <f>IFERROR(VLOOKUP($S345,'Projects FERCs'!$A$9:$C$294,2,FALSE),0)</f>
        <v>Mains - Blanket - King</v>
      </c>
      <c r="U345" s="392" t="s">
        <v>2457</v>
      </c>
      <c r="V345" s="394">
        <v>-440.93</v>
      </c>
    </row>
    <row r="346" spans="1:22" ht="33.75" x14ac:dyDescent="0.25">
      <c r="A346" s="396">
        <v>202506</v>
      </c>
      <c r="B346" s="392" t="s">
        <v>1268</v>
      </c>
      <c r="C346" s="392" t="s">
        <v>21</v>
      </c>
      <c r="D346" s="392" t="s">
        <v>28</v>
      </c>
      <c r="E346" s="392" t="s">
        <v>28</v>
      </c>
      <c r="F346" s="392" t="s">
        <v>22</v>
      </c>
      <c r="G346" s="392" t="s">
        <v>39</v>
      </c>
      <c r="H346" s="392" t="s">
        <v>1302</v>
      </c>
      <c r="I346" s="392" t="s">
        <v>1303</v>
      </c>
      <c r="J346" s="392" t="s">
        <v>23</v>
      </c>
      <c r="K346" s="392" t="s">
        <v>24</v>
      </c>
      <c r="L346" s="392" t="s">
        <v>25</v>
      </c>
      <c r="M346" s="395">
        <v>45658</v>
      </c>
      <c r="N346" s="395">
        <v>45672</v>
      </c>
      <c r="O346" s="392" t="s">
        <v>684</v>
      </c>
      <c r="P346" s="392" t="str">
        <f t="shared" si="10"/>
        <v>376XX00000</v>
      </c>
      <c r="Q346" s="392" t="s">
        <v>1271</v>
      </c>
      <c r="R346" s="392" t="s">
        <v>2394</v>
      </c>
      <c r="S346" s="392" t="str">
        <f t="shared" si="11"/>
        <v>251100A</v>
      </c>
      <c r="T346" s="392" t="str">
        <f>IFERROR(VLOOKUP($S346,'Projects FERCs'!$A$9:$C$294,2,FALSE),0)</f>
        <v>Mains - Blanket - Flag</v>
      </c>
      <c r="U346" s="392" t="s">
        <v>2393</v>
      </c>
      <c r="V346" s="394">
        <v>0</v>
      </c>
    </row>
    <row r="347" spans="1:22" ht="22.5" x14ac:dyDescent="0.25">
      <c r="A347" s="396">
        <v>202506</v>
      </c>
      <c r="B347" s="392" t="s">
        <v>1268</v>
      </c>
      <c r="C347" s="392" t="s">
        <v>21</v>
      </c>
      <c r="D347" s="392" t="s">
        <v>28</v>
      </c>
      <c r="E347" s="392" t="s">
        <v>28</v>
      </c>
      <c r="F347" s="392" t="s">
        <v>22</v>
      </c>
      <c r="G347" s="392" t="s">
        <v>39</v>
      </c>
      <c r="H347" s="392" t="s">
        <v>1302</v>
      </c>
      <c r="I347" s="392" t="s">
        <v>1303</v>
      </c>
      <c r="J347" s="392" t="s">
        <v>23</v>
      </c>
      <c r="K347" s="392" t="s">
        <v>24</v>
      </c>
      <c r="L347" s="392" t="s">
        <v>25</v>
      </c>
      <c r="M347" s="395">
        <v>45658</v>
      </c>
      <c r="N347" s="395">
        <v>45672</v>
      </c>
      <c r="O347" s="392" t="s">
        <v>684</v>
      </c>
      <c r="P347" s="392" t="str">
        <f t="shared" si="10"/>
        <v>376XX00000</v>
      </c>
      <c r="Q347" s="392" t="s">
        <v>1271</v>
      </c>
      <c r="R347" s="392" t="s">
        <v>2396</v>
      </c>
      <c r="S347" s="392" t="str">
        <f t="shared" si="11"/>
        <v>252400S</v>
      </c>
      <c r="T347" s="392" t="str">
        <f>IFERROR(VLOOKUP($S347,'Projects FERCs'!$A$9:$C$294,2,FALSE),0)</f>
        <v>Mains-System Improv-King</v>
      </c>
      <c r="U347" s="392" t="s">
        <v>2395</v>
      </c>
      <c r="V347" s="394">
        <v>1584.32</v>
      </c>
    </row>
    <row r="348" spans="1:22" ht="22.5" x14ac:dyDescent="0.25">
      <c r="A348" s="396">
        <v>202506</v>
      </c>
      <c r="B348" s="392" t="s">
        <v>1268</v>
      </c>
      <c r="C348" s="392" t="s">
        <v>21</v>
      </c>
      <c r="D348" s="392" t="s">
        <v>28</v>
      </c>
      <c r="E348" s="392" t="s">
        <v>28</v>
      </c>
      <c r="F348" s="392" t="s">
        <v>22</v>
      </c>
      <c r="G348" s="392" t="s">
        <v>39</v>
      </c>
      <c r="H348" s="392" t="s">
        <v>1312</v>
      </c>
      <c r="I348" s="392" t="s">
        <v>1313</v>
      </c>
      <c r="J348" s="392" t="s">
        <v>23</v>
      </c>
      <c r="K348" s="392" t="s">
        <v>24</v>
      </c>
      <c r="L348" s="392" t="s">
        <v>25</v>
      </c>
      <c r="M348" s="395">
        <v>45658</v>
      </c>
      <c r="N348" s="395">
        <v>45717</v>
      </c>
      <c r="O348" s="392" t="s">
        <v>684</v>
      </c>
      <c r="P348" s="392" t="str">
        <f t="shared" si="10"/>
        <v>376XX00000</v>
      </c>
      <c r="Q348" s="392" t="s">
        <v>1271</v>
      </c>
      <c r="R348" s="392" t="s">
        <v>883</v>
      </c>
      <c r="S348" s="392" t="str">
        <f t="shared" si="11"/>
        <v>252387A</v>
      </c>
      <c r="T348" s="392" t="str">
        <f>IFERROR(VLOOKUP($S348,'Projects FERCs'!$A$9:$C$294,2,FALSE),0)</f>
        <v>Other Distr Eq CP-Bl - King</v>
      </c>
      <c r="U348" s="392" t="s">
        <v>884</v>
      </c>
      <c r="V348" s="394">
        <v>223.92</v>
      </c>
    </row>
    <row r="349" spans="1:22" ht="22.5" x14ac:dyDescent="0.25">
      <c r="A349" s="396">
        <v>202506</v>
      </c>
      <c r="B349" s="392" t="s">
        <v>1268</v>
      </c>
      <c r="C349" s="392" t="s">
        <v>21</v>
      </c>
      <c r="D349" s="392" t="s">
        <v>28</v>
      </c>
      <c r="E349" s="392" t="s">
        <v>28</v>
      </c>
      <c r="F349" s="392" t="s">
        <v>22</v>
      </c>
      <c r="G349" s="392" t="s">
        <v>39</v>
      </c>
      <c r="H349" s="392" t="s">
        <v>1312</v>
      </c>
      <c r="I349" s="392" t="s">
        <v>1313</v>
      </c>
      <c r="J349" s="392" t="s">
        <v>23</v>
      </c>
      <c r="K349" s="392" t="s">
        <v>24</v>
      </c>
      <c r="L349" s="392" t="s">
        <v>25</v>
      </c>
      <c r="M349" s="395">
        <v>45658</v>
      </c>
      <c r="N349" s="395">
        <v>45717</v>
      </c>
      <c r="O349" s="392" t="s">
        <v>684</v>
      </c>
      <c r="P349" s="392" t="str">
        <f t="shared" si="10"/>
        <v>376XX00000</v>
      </c>
      <c r="Q349" s="392" t="s">
        <v>1271</v>
      </c>
      <c r="R349" s="392" t="s">
        <v>985</v>
      </c>
      <c r="S349" s="392" t="str">
        <f t="shared" si="11"/>
        <v>253387A</v>
      </c>
      <c r="T349" s="392" t="str">
        <f>IFERROR(VLOOKUP($S349,'Projects FERCs'!$A$9:$C$294,2,FALSE),0)</f>
        <v>Other Distr Equip CP-Bl-Pres</v>
      </c>
      <c r="U349" s="392" t="s">
        <v>986</v>
      </c>
      <c r="V349" s="394">
        <v>1039.92</v>
      </c>
    </row>
    <row r="350" spans="1:22" ht="22.5" x14ac:dyDescent="0.25">
      <c r="A350" s="396">
        <v>202506</v>
      </c>
      <c r="B350" s="392" t="s">
        <v>1268</v>
      </c>
      <c r="C350" s="392" t="s">
        <v>21</v>
      </c>
      <c r="D350" s="392" t="s">
        <v>28</v>
      </c>
      <c r="E350" s="392" t="s">
        <v>28</v>
      </c>
      <c r="F350" s="392" t="s">
        <v>22</v>
      </c>
      <c r="G350" s="392" t="s">
        <v>39</v>
      </c>
      <c r="H350" s="392" t="s">
        <v>1312</v>
      </c>
      <c r="I350" s="392" t="s">
        <v>1313</v>
      </c>
      <c r="J350" s="392" t="s">
        <v>23</v>
      </c>
      <c r="K350" s="392" t="s">
        <v>24</v>
      </c>
      <c r="L350" s="392" t="s">
        <v>25</v>
      </c>
      <c r="M350" s="395">
        <v>45658</v>
      </c>
      <c r="N350" s="395">
        <v>45717</v>
      </c>
      <c r="O350" s="392" t="s">
        <v>684</v>
      </c>
      <c r="P350" s="392" t="str">
        <f t="shared" si="10"/>
        <v>376XX00000</v>
      </c>
      <c r="Q350" s="392" t="s">
        <v>1271</v>
      </c>
      <c r="R350" s="392" t="s">
        <v>1085</v>
      </c>
      <c r="S350" s="392" t="str">
        <f t="shared" si="11"/>
        <v>255387A</v>
      </c>
      <c r="T350" s="392" t="str">
        <f>IFERROR(VLOOKUP($S350,'Projects FERCs'!$A$9:$C$294,2,FALSE),0)</f>
        <v>Other Distr Eq CP - Bl - Verde</v>
      </c>
      <c r="U350" s="392" t="s">
        <v>1086</v>
      </c>
      <c r="V350" s="394">
        <v>10887</v>
      </c>
    </row>
    <row r="351" spans="1:22" ht="22.5" x14ac:dyDescent="0.25">
      <c r="A351" s="396">
        <v>202506</v>
      </c>
      <c r="B351" s="392" t="s">
        <v>1268</v>
      </c>
      <c r="C351" s="392" t="s">
        <v>21</v>
      </c>
      <c r="D351" s="392" t="s">
        <v>28</v>
      </c>
      <c r="E351" s="392" t="s">
        <v>28</v>
      </c>
      <c r="F351" s="392" t="s">
        <v>22</v>
      </c>
      <c r="G351" s="392" t="s">
        <v>39</v>
      </c>
      <c r="H351" s="392" t="s">
        <v>1312</v>
      </c>
      <c r="I351" s="392" t="s">
        <v>1313</v>
      </c>
      <c r="J351" s="392" t="s">
        <v>23</v>
      </c>
      <c r="K351" s="392" t="s">
        <v>24</v>
      </c>
      <c r="L351" s="392" t="s">
        <v>25</v>
      </c>
      <c r="M351" s="395">
        <v>45658</v>
      </c>
      <c r="N351" s="395">
        <v>45717</v>
      </c>
      <c r="O351" s="392" t="s">
        <v>684</v>
      </c>
      <c r="P351" s="392" t="str">
        <f t="shared" si="10"/>
        <v>376XX00000</v>
      </c>
      <c r="Q351" s="392" t="s">
        <v>1271</v>
      </c>
      <c r="R351" s="392" t="s">
        <v>1157</v>
      </c>
      <c r="S351" s="392" t="str">
        <f t="shared" si="11"/>
        <v>256387A</v>
      </c>
      <c r="T351" s="392" t="str">
        <f>IFERROR(VLOOKUP($S351,'Projects FERCs'!$A$9:$C$294,2,FALSE),0)</f>
        <v>Other Distr Eq CP - Bl - Nog</v>
      </c>
      <c r="U351" s="392" t="s">
        <v>1158</v>
      </c>
      <c r="V351" s="394">
        <v>752.69</v>
      </c>
    </row>
    <row r="352" spans="1:22" ht="22.5" x14ac:dyDescent="0.25">
      <c r="A352" s="396">
        <v>202506</v>
      </c>
      <c r="B352" s="392" t="s">
        <v>1268</v>
      </c>
      <c r="C352" s="392" t="s">
        <v>21</v>
      </c>
      <c r="D352" s="392" t="s">
        <v>28</v>
      </c>
      <c r="E352" s="392" t="s">
        <v>28</v>
      </c>
      <c r="F352" s="392" t="s">
        <v>22</v>
      </c>
      <c r="G352" s="392" t="s">
        <v>39</v>
      </c>
      <c r="H352" s="392" t="s">
        <v>1312</v>
      </c>
      <c r="I352" s="392" t="s">
        <v>1313</v>
      </c>
      <c r="J352" s="392" t="s">
        <v>23</v>
      </c>
      <c r="K352" s="392" t="s">
        <v>24</v>
      </c>
      <c r="L352" s="392" t="s">
        <v>25</v>
      </c>
      <c r="M352" s="395">
        <v>45658</v>
      </c>
      <c r="N352" s="395">
        <v>45717</v>
      </c>
      <c r="O352" s="392" t="s">
        <v>684</v>
      </c>
      <c r="P352" s="392" t="str">
        <f t="shared" si="10"/>
        <v>376XX00000</v>
      </c>
      <c r="Q352" s="392" t="s">
        <v>1271</v>
      </c>
      <c r="R352" s="392" t="s">
        <v>1227</v>
      </c>
      <c r="S352" s="392" t="str">
        <f t="shared" si="11"/>
        <v>257387A</v>
      </c>
      <c r="T352" s="392" t="str">
        <f>IFERROR(VLOOKUP($S352,'Projects FERCs'!$A$9:$C$294,2,FALSE),0)</f>
        <v>Other Distr Equip CP-Bl - SL</v>
      </c>
      <c r="U352" s="392" t="s">
        <v>1228</v>
      </c>
      <c r="V352" s="394">
        <v>8430.75</v>
      </c>
    </row>
    <row r="353" spans="1:22" ht="33.75" x14ac:dyDescent="0.25">
      <c r="A353" s="396">
        <v>202506</v>
      </c>
      <c r="B353" s="392" t="s">
        <v>1268</v>
      </c>
      <c r="C353" s="392" t="s">
        <v>21</v>
      </c>
      <c r="D353" s="392" t="s">
        <v>28</v>
      </c>
      <c r="E353" s="392" t="s">
        <v>28</v>
      </c>
      <c r="F353" s="392" t="s">
        <v>22</v>
      </c>
      <c r="G353" s="392" t="s">
        <v>39</v>
      </c>
      <c r="H353" s="392" t="s">
        <v>1312</v>
      </c>
      <c r="I353" s="392" t="s">
        <v>1313</v>
      </c>
      <c r="J353" s="392" t="s">
        <v>23</v>
      </c>
      <c r="K353" s="392" t="s">
        <v>24</v>
      </c>
      <c r="L353" s="392" t="s">
        <v>25</v>
      </c>
      <c r="M353" s="395">
        <v>45658</v>
      </c>
      <c r="N353" s="395">
        <v>45717</v>
      </c>
      <c r="O353" s="392" t="s">
        <v>684</v>
      </c>
      <c r="P353" s="392" t="str">
        <f t="shared" si="10"/>
        <v>376XX00000</v>
      </c>
      <c r="Q353" s="392" t="s">
        <v>1271</v>
      </c>
      <c r="R353" s="392" t="s">
        <v>2394</v>
      </c>
      <c r="S353" s="392" t="str">
        <f t="shared" si="11"/>
        <v>251100A</v>
      </c>
      <c r="T353" s="392" t="str">
        <f>IFERROR(VLOOKUP($S353,'Projects FERCs'!$A$9:$C$294,2,FALSE),0)</f>
        <v>Mains - Blanket - Flag</v>
      </c>
      <c r="U353" s="392" t="s">
        <v>2393</v>
      </c>
      <c r="V353" s="394">
        <v>30280.98</v>
      </c>
    </row>
    <row r="354" spans="1:22" ht="22.5" x14ac:dyDescent="0.25">
      <c r="A354" s="396">
        <v>202506</v>
      </c>
      <c r="B354" s="392" t="s">
        <v>1268</v>
      </c>
      <c r="C354" s="392" t="s">
        <v>21</v>
      </c>
      <c r="D354" s="392" t="s">
        <v>28</v>
      </c>
      <c r="E354" s="392" t="s">
        <v>28</v>
      </c>
      <c r="F354" s="392" t="s">
        <v>22</v>
      </c>
      <c r="G354" s="392" t="s">
        <v>39</v>
      </c>
      <c r="H354" s="392" t="s">
        <v>1312</v>
      </c>
      <c r="I354" s="392" t="s">
        <v>1313</v>
      </c>
      <c r="J354" s="392" t="s">
        <v>23</v>
      </c>
      <c r="K354" s="392" t="s">
        <v>24</v>
      </c>
      <c r="L354" s="392" t="s">
        <v>25</v>
      </c>
      <c r="M354" s="395">
        <v>45658</v>
      </c>
      <c r="N354" s="395">
        <v>45717</v>
      </c>
      <c r="O354" s="392" t="s">
        <v>684</v>
      </c>
      <c r="P354" s="392" t="str">
        <f t="shared" si="10"/>
        <v>376XX00000</v>
      </c>
      <c r="Q354" s="392" t="s">
        <v>1271</v>
      </c>
      <c r="R354" s="392" t="s">
        <v>2396</v>
      </c>
      <c r="S354" s="392" t="str">
        <f t="shared" si="11"/>
        <v>252400S</v>
      </c>
      <c r="T354" s="392" t="str">
        <f>IFERROR(VLOOKUP($S354,'Projects FERCs'!$A$9:$C$294,2,FALSE),0)</f>
        <v>Mains-System Improv-King</v>
      </c>
      <c r="U354" s="392" t="s">
        <v>2395</v>
      </c>
      <c r="V354" s="394">
        <v>21048.9</v>
      </c>
    </row>
    <row r="355" spans="1:22" ht="33.75" x14ac:dyDescent="0.25">
      <c r="A355" s="396">
        <v>202407</v>
      </c>
      <c r="B355" s="392" t="s">
        <v>1268</v>
      </c>
      <c r="C355" s="392" t="s">
        <v>21</v>
      </c>
      <c r="D355" s="392" t="s">
        <v>28</v>
      </c>
      <c r="E355" s="392" t="s">
        <v>28</v>
      </c>
      <c r="F355" s="392" t="s">
        <v>22</v>
      </c>
      <c r="G355" s="392" t="s">
        <v>39</v>
      </c>
      <c r="H355" s="392" t="s">
        <v>1338</v>
      </c>
      <c r="I355" s="392" t="s">
        <v>1339</v>
      </c>
      <c r="J355" s="392" t="s">
        <v>23</v>
      </c>
      <c r="K355" s="392" t="s">
        <v>24</v>
      </c>
      <c r="L355" s="392" t="s">
        <v>25</v>
      </c>
      <c r="M355" s="395">
        <v>45292</v>
      </c>
      <c r="N355" s="395">
        <v>45393</v>
      </c>
      <c r="O355" s="392" t="s">
        <v>778</v>
      </c>
      <c r="P355" s="392" t="str">
        <f t="shared" si="10"/>
        <v>378XX00000</v>
      </c>
      <c r="Q355" s="392" t="s">
        <v>1340</v>
      </c>
      <c r="R355" s="392" t="s">
        <v>1341</v>
      </c>
      <c r="S355" s="392" t="str">
        <f t="shared" si="11"/>
        <v>251378A</v>
      </c>
      <c r="T355" s="392" t="str">
        <f>IFERROR(VLOOKUP($S355,'Projects FERCs'!$A$9:$C$294,2,FALSE),0)</f>
        <v>Meas&amp;Reg Sta Distribution-Flag</v>
      </c>
      <c r="U355" s="392" t="s">
        <v>1342</v>
      </c>
      <c r="V355" s="394">
        <v>32416.04</v>
      </c>
    </row>
    <row r="356" spans="1:22" ht="33.75" x14ac:dyDescent="0.25">
      <c r="A356" s="396">
        <v>202407</v>
      </c>
      <c r="B356" s="392" t="s">
        <v>1268</v>
      </c>
      <c r="C356" s="392" t="s">
        <v>21</v>
      </c>
      <c r="D356" s="392" t="s">
        <v>28</v>
      </c>
      <c r="E356" s="392" t="s">
        <v>28</v>
      </c>
      <c r="F356" s="392" t="s">
        <v>22</v>
      </c>
      <c r="G356" s="392" t="s">
        <v>39</v>
      </c>
      <c r="H356" s="392" t="s">
        <v>1338</v>
      </c>
      <c r="I356" s="392" t="s">
        <v>1339</v>
      </c>
      <c r="J356" s="392" t="s">
        <v>23</v>
      </c>
      <c r="K356" s="392" t="s">
        <v>24</v>
      </c>
      <c r="L356" s="392" t="s">
        <v>25</v>
      </c>
      <c r="M356" s="395">
        <v>45292</v>
      </c>
      <c r="N356" s="395">
        <v>45393</v>
      </c>
      <c r="O356" s="392" t="s">
        <v>778</v>
      </c>
      <c r="P356" s="392" t="str">
        <f t="shared" si="10"/>
        <v>378XX00000</v>
      </c>
      <c r="Q356" s="392" t="s">
        <v>1340</v>
      </c>
      <c r="R356" s="392" t="s">
        <v>1308</v>
      </c>
      <c r="S356" s="392" t="str">
        <f t="shared" si="11"/>
        <v>252378A</v>
      </c>
      <c r="T356" s="392" t="str">
        <f>IFERROR(VLOOKUP($S356,'Projects FERCs'!$A$9:$C$294,2,FALSE),0)</f>
        <v>Meas&amp;Reg Sta Distribution-King</v>
      </c>
      <c r="U356" s="392" t="s">
        <v>1309</v>
      </c>
      <c r="V356" s="394">
        <v>53039.49</v>
      </c>
    </row>
    <row r="357" spans="1:22" ht="33.75" x14ac:dyDescent="0.25">
      <c r="A357" s="396">
        <v>202407</v>
      </c>
      <c r="B357" s="392" t="s">
        <v>1268</v>
      </c>
      <c r="C357" s="392" t="s">
        <v>21</v>
      </c>
      <c r="D357" s="392" t="s">
        <v>28</v>
      </c>
      <c r="E357" s="392" t="s">
        <v>28</v>
      </c>
      <c r="F357" s="392" t="s">
        <v>22</v>
      </c>
      <c r="G357" s="392" t="s">
        <v>39</v>
      </c>
      <c r="H357" s="392" t="s">
        <v>1338</v>
      </c>
      <c r="I357" s="392" t="s">
        <v>1339</v>
      </c>
      <c r="J357" s="392" t="s">
        <v>23</v>
      </c>
      <c r="K357" s="392" t="s">
        <v>24</v>
      </c>
      <c r="L357" s="392" t="s">
        <v>25</v>
      </c>
      <c r="M357" s="395">
        <v>45292</v>
      </c>
      <c r="N357" s="395">
        <v>45393</v>
      </c>
      <c r="O357" s="392" t="s">
        <v>778</v>
      </c>
      <c r="P357" s="392" t="str">
        <f t="shared" si="10"/>
        <v>378XX00000</v>
      </c>
      <c r="Q357" s="392" t="s">
        <v>1340</v>
      </c>
      <c r="R357" s="392" t="s">
        <v>1343</v>
      </c>
      <c r="S357" s="392" t="str">
        <f t="shared" si="11"/>
        <v>253378A</v>
      </c>
      <c r="T357" s="392" t="str">
        <f>IFERROR(VLOOKUP($S357,'Projects FERCs'!$A$9:$C$294,2,FALSE),0)</f>
        <v>Meas&amp;Reg Sta Distribution-Pres</v>
      </c>
      <c r="U357" s="392" t="s">
        <v>1344</v>
      </c>
      <c r="V357" s="394">
        <v>6393.19</v>
      </c>
    </row>
    <row r="358" spans="1:22" ht="33.75" x14ac:dyDescent="0.25">
      <c r="A358" s="396">
        <v>202407</v>
      </c>
      <c r="B358" s="392" t="s">
        <v>1268</v>
      </c>
      <c r="C358" s="392" t="s">
        <v>21</v>
      </c>
      <c r="D358" s="392" t="s">
        <v>28</v>
      </c>
      <c r="E358" s="392" t="s">
        <v>28</v>
      </c>
      <c r="F358" s="392" t="s">
        <v>22</v>
      </c>
      <c r="G358" s="392" t="s">
        <v>39</v>
      </c>
      <c r="H358" s="392" t="s">
        <v>1345</v>
      </c>
      <c r="I358" s="392" t="s">
        <v>1346</v>
      </c>
      <c r="J358" s="392" t="s">
        <v>23</v>
      </c>
      <c r="K358" s="392" t="s">
        <v>24</v>
      </c>
      <c r="L358" s="392" t="s">
        <v>25</v>
      </c>
      <c r="M358" s="395">
        <v>45292</v>
      </c>
      <c r="N358" s="395">
        <v>45330</v>
      </c>
      <c r="O358" s="392" t="s">
        <v>778</v>
      </c>
      <c r="P358" s="392" t="str">
        <f t="shared" si="10"/>
        <v>378XX00000</v>
      </c>
      <c r="Q358" s="392" t="s">
        <v>1340</v>
      </c>
      <c r="R358" s="392" t="s">
        <v>1308</v>
      </c>
      <c r="S358" s="392" t="str">
        <f t="shared" si="11"/>
        <v>252378A</v>
      </c>
      <c r="T358" s="392" t="str">
        <f>IFERROR(VLOOKUP($S358,'Projects FERCs'!$A$9:$C$294,2,FALSE),0)</f>
        <v>Meas&amp;Reg Sta Distribution-King</v>
      </c>
      <c r="U358" s="392" t="s">
        <v>1309</v>
      </c>
      <c r="V358" s="394">
        <v>3367.58</v>
      </c>
    </row>
    <row r="359" spans="1:22" ht="33.75" x14ac:dyDescent="0.25">
      <c r="A359" s="396">
        <v>202408</v>
      </c>
      <c r="B359" s="392" t="s">
        <v>1268</v>
      </c>
      <c r="C359" s="392" t="s">
        <v>21</v>
      </c>
      <c r="D359" s="392" t="s">
        <v>28</v>
      </c>
      <c r="E359" s="392" t="s">
        <v>28</v>
      </c>
      <c r="F359" s="392" t="s">
        <v>22</v>
      </c>
      <c r="G359" s="392" t="s">
        <v>39</v>
      </c>
      <c r="H359" s="392" t="s">
        <v>1338</v>
      </c>
      <c r="I359" s="392" t="s">
        <v>1339</v>
      </c>
      <c r="J359" s="392" t="s">
        <v>23</v>
      </c>
      <c r="K359" s="392" t="s">
        <v>24</v>
      </c>
      <c r="L359" s="392" t="s">
        <v>25</v>
      </c>
      <c r="M359" s="395">
        <v>45292</v>
      </c>
      <c r="N359" s="395">
        <v>45427</v>
      </c>
      <c r="O359" s="392" t="s">
        <v>778</v>
      </c>
      <c r="P359" s="392" t="str">
        <f t="shared" si="10"/>
        <v>378XX00000</v>
      </c>
      <c r="Q359" s="392" t="s">
        <v>1340</v>
      </c>
      <c r="R359" s="392" t="s">
        <v>1347</v>
      </c>
      <c r="S359" s="392" t="str">
        <f t="shared" si="11"/>
        <v>251378A</v>
      </c>
      <c r="T359" s="392" t="str">
        <f>IFERROR(VLOOKUP($S359,'Projects FERCs'!$A$9:$C$294,2,FALSE),0)</f>
        <v>Meas&amp;Reg Sta Distribution-Flag</v>
      </c>
      <c r="U359" s="392" t="s">
        <v>1348</v>
      </c>
      <c r="V359" s="394">
        <v>36276.53</v>
      </c>
    </row>
    <row r="360" spans="1:22" ht="33.75" x14ac:dyDescent="0.25">
      <c r="A360" s="396">
        <v>202408</v>
      </c>
      <c r="B360" s="392" t="s">
        <v>1268</v>
      </c>
      <c r="C360" s="392" t="s">
        <v>21</v>
      </c>
      <c r="D360" s="392" t="s">
        <v>28</v>
      </c>
      <c r="E360" s="392" t="s">
        <v>28</v>
      </c>
      <c r="F360" s="392" t="s">
        <v>22</v>
      </c>
      <c r="G360" s="392" t="s">
        <v>39</v>
      </c>
      <c r="H360" s="392" t="s">
        <v>1345</v>
      </c>
      <c r="I360" s="392" t="s">
        <v>1346</v>
      </c>
      <c r="J360" s="392" t="s">
        <v>23</v>
      </c>
      <c r="K360" s="392" t="s">
        <v>24</v>
      </c>
      <c r="L360" s="392" t="s">
        <v>25</v>
      </c>
      <c r="M360" s="395">
        <v>45292</v>
      </c>
      <c r="N360" s="395">
        <v>45427</v>
      </c>
      <c r="O360" s="392" t="s">
        <v>778</v>
      </c>
      <c r="P360" s="392" t="str">
        <f t="shared" si="10"/>
        <v>378XX00000</v>
      </c>
      <c r="Q360" s="392" t="s">
        <v>1340</v>
      </c>
      <c r="R360" s="392" t="s">
        <v>1347</v>
      </c>
      <c r="S360" s="392" t="str">
        <f t="shared" si="11"/>
        <v>251378A</v>
      </c>
      <c r="T360" s="392" t="str">
        <f>IFERROR(VLOOKUP($S360,'Projects FERCs'!$A$9:$C$294,2,FALSE),0)</f>
        <v>Meas&amp;Reg Sta Distribution-Flag</v>
      </c>
      <c r="U360" s="392" t="s">
        <v>1348</v>
      </c>
      <c r="V360" s="394">
        <v>1412.68</v>
      </c>
    </row>
    <row r="361" spans="1:22" ht="33.75" x14ac:dyDescent="0.25">
      <c r="A361" s="396">
        <v>202409</v>
      </c>
      <c r="B361" s="392" t="s">
        <v>1268</v>
      </c>
      <c r="C361" s="392" t="s">
        <v>21</v>
      </c>
      <c r="D361" s="392" t="s">
        <v>28</v>
      </c>
      <c r="E361" s="392" t="s">
        <v>28</v>
      </c>
      <c r="F361" s="392" t="s">
        <v>22</v>
      </c>
      <c r="G361" s="392" t="s">
        <v>39</v>
      </c>
      <c r="H361" s="392" t="s">
        <v>1338</v>
      </c>
      <c r="I361" s="392" t="s">
        <v>1339</v>
      </c>
      <c r="J361" s="392" t="s">
        <v>23</v>
      </c>
      <c r="K361" s="392" t="s">
        <v>24</v>
      </c>
      <c r="L361" s="392" t="s">
        <v>25</v>
      </c>
      <c r="M361" s="395">
        <v>45292</v>
      </c>
      <c r="N361" s="395">
        <v>45427</v>
      </c>
      <c r="O361" s="392" t="s">
        <v>778</v>
      </c>
      <c r="P361" s="392" t="str">
        <f t="shared" si="10"/>
        <v>378XX00000</v>
      </c>
      <c r="Q361" s="392" t="s">
        <v>1340</v>
      </c>
      <c r="R361" s="392" t="s">
        <v>1515</v>
      </c>
      <c r="S361" s="392" t="str">
        <f t="shared" si="11"/>
        <v>257378A</v>
      </c>
      <c r="T361" s="392" t="str">
        <f>IFERROR(VLOOKUP($S361,'Projects FERCs'!$A$9:$C$294,2,FALSE),0)</f>
        <v>Meas&amp;Reg Sta Distribution-SL</v>
      </c>
      <c r="U361" s="392" t="s">
        <v>1514</v>
      </c>
      <c r="V361" s="394">
        <v>18323.43</v>
      </c>
    </row>
    <row r="362" spans="1:22" ht="33.75" x14ac:dyDescent="0.25">
      <c r="A362" s="396">
        <v>202410</v>
      </c>
      <c r="B362" s="392" t="s">
        <v>1268</v>
      </c>
      <c r="C362" s="392" t="s">
        <v>21</v>
      </c>
      <c r="D362" s="392" t="s">
        <v>28</v>
      </c>
      <c r="E362" s="392" t="s">
        <v>28</v>
      </c>
      <c r="F362" s="392" t="s">
        <v>22</v>
      </c>
      <c r="G362" s="392" t="s">
        <v>39</v>
      </c>
      <c r="H362" s="392" t="s">
        <v>1338</v>
      </c>
      <c r="I362" s="392" t="s">
        <v>1339</v>
      </c>
      <c r="J362" s="392" t="s">
        <v>27</v>
      </c>
      <c r="K362" s="392" t="s">
        <v>24</v>
      </c>
      <c r="L362" s="392" t="s">
        <v>25</v>
      </c>
      <c r="M362" s="395">
        <v>45292</v>
      </c>
      <c r="N362" s="395">
        <v>45427</v>
      </c>
      <c r="O362" s="392" t="s">
        <v>778</v>
      </c>
      <c r="P362" s="392" t="str">
        <f t="shared" si="10"/>
        <v>378XX00000</v>
      </c>
      <c r="Q362" s="392" t="s">
        <v>1340</v>
      </c>
      <c r="R362" s="392" t="s">
        <v>1515</v>
      </c>
      <c r="S362" s="392" t="str">
        <f t="shared" si="11"/>
        <v>257378A</v>
      </c>
      <c r="T362" s="392" t="str">
        <f>IFERROR(VLOOKUP($S362,'Projects FERCs'!$A$9:$C$294,2,FALSE),0)</f>
        <v>Meas&amp;Reg Sta Distribution-SL</v>
      </c>
      <c r="U362" s="392" t="s">
        <v>1514</v>
      </c>
      <c r="V362" s="394">
        <v>107.08</v>
      </c>
    </row>
    <row r="363" spans="1:22" ht="33.75" x14ac:dyDescent="0.25">
      <c r="A363" s="396">
        <v>202410</v>
      </c>
      <c r="B363" s="392" t="s">
        <v>1268</v>
      </c>
      <c r="C363" s="392" t="s">
        <v>21</v>
      </c>
      <c r="D363" s="392" t="s">
        <v>28</v>
      </c>
      <c r="E363" s="392" t="s">
        <v>28</v>
      </c>
      <c r="F363" s="392" t="s">
        <v>22</v>
      </c>
      <c r="G363" s="392" t="s">
        <v>39</v>
      </c>
      <c r="H363" s="392" t="s">
        <v>1338</v>
      </c>
      <c r="I363" s="392" t="s">
        <v>1339</v>
      </c>
      <c r="J363" s="392" t="s">
        <v>23</v>
      </c>
      <c r="K363" s="392" t="s">
        <v>24</v>
      </c>
      <c r="L363" s="392" t="s">
        <v>25</v>
      </c>
      <c r="M363" s="395">
        <v>45292</v>
      </c>
      <c r="N363" s="395">
        <v>45427</v>
      </c>
      <c r="O363" s="392" t="s">
        <v>778</v>
      </c>
      <c r="P363" s="392" t="str">
        <f t="shared" si="10"/>
        <v>378XX00000</v>
      </c>
      <c r="Q363" s="392" t="s">
        <v>1340</v>
      </c>
      <c r="R363" s="392" t="s">
        <v>1513</v>
      </c>
      <c r="S363" s="392" t="str">
        <f t="shared" si="11"/>
        <v>251378A</v>
      </c>
      <c r="T363" s="392" t="str">
        <f>IFERROR(VLOOKUP($S363,'Projects FERCs'!$A$9:$C$294,2,FALSE),0)</f>
        <v>Meas&amp;Reg Sta Distribution-Flag</v>
      </c>
      <c r="U363" s="392" t="s">
        <v>1512</v>
      </c>
      <c r="V363" s="394">
        <v>14627.38</v>
      </c>
    </row>
    <row r="364" spans="1:22" ht="33.75" x14ac:dyDescent="0.25">
      <c r="A364" s="396">
        <v>202410</v>
      </c>
      <c r="B364" s="392" t="s">
        <v>1268</v>
      </c>
      <c r="C364" s="392" t="s">
        <v>21</v>
      </c>
      <c r="D364" s="392" t="s">
        <v>28</v>
      </c>
      <c r="E364" s="392" t="s">
        <v>28</v>
      </c>
      <c r="F364" s="392" t="s">
        <v>22</v>
      </c>
      <c r="G364" s="392" t="s">
        <v>39</v>
      </c>
      <c r="H364" s="392" t="s">
        <v>1338</v>
      </c>
      <c r="I364" s="392" t="s">
        <v>1339</v>
      </c>
      <c r="J364" s="392" t="s">
        <v>23</v>
      </c>
      <c r="K364" s="392" t="s">
        <v>24</v>
      </c>
      <c r="L364" s="392" t="s">
        <v>25</v>
      </c>
      <c r="M364" s="395">
        <v>45292</v>
      </c>
      <c r="N364" s="395">
        <v>45427</v>
      </c>
      <c r="O364" s="392" t="s">
        <v>778</v>
      </c>
      <c r="P364" s="392" t="str">
        <f t="shared" si="10"/>
        <v>378XX00000</v>
      </c>
      <c r="Q364" s="392" t="s">
        <v>1340</v>
      </c>
      <c r="R364" s="392" t="s">
        <v>1509</v>
      </c>
      <c r="S364" s="392" t="str">
        <f t="shared" si="11"/>
        <v>251378A</v>
      </c>
      <c r="T364" s="392" t="str">
        <f>IFERROR(VLOOKUP($S364,'Projects FERCs'!$A$9:$C$294,2,FALSE),0)</f>
        <v>Meas&amp;Reg Sta Distribution-Flag</v>
      </c>
      <c r="U364" s="392" t="s">
        <v>1508</v>
      </c>
      <c r="V364" s="394">
        <v>16693.02</v>
      </c>
    </row>
    <row r="365" spans="1:22" ht="33.75" x14ac:dyDescent="0.25">
      <c r="A365" s="396">
        <v>202410</v>
      </c>
      <c r="B365" s="392" t="s">
        <v>1268</v>
      </c>
      <c r="C365" s="392" t="s">
        <v>21</v>
      </c>
      <c r="D365" s="392" t="s">
        <v>28</v>
      </c>
      <c r="E365" s="392" t="s">
        <v>28</v>
      </c>
      <c r="F365" s="392" t="s">
        <v>22</v>
      </c>
      <c r="G365" s="392" t="s">
        <v>39</v>
      </c>
      <c r="H365" s="392" t="s">
        <v>1345</v>
      </c>
      <c r="I365" s="392" t="s">
        <v>1346</v>
      </c>
      <c r="J365" s="392" t="s">
        <v>23</v>
      </c>
      <c r="K365" s="392" t="s">
        <v>24</v>
      </c>
      <c r="L365" s="392" t="s">
        <v>25</v>
      </c>
      <c r="M365" s="395">
        <v>45292</v>
      </c>
      <c r="N365" s="395">
        <v>45427</v>
      </c>
      <c r="O365" s="392" t="s">
        <v>778</v>
      </c>
      <c r="P365" s="392" t="str">
        <f t="shared" si="10"/>
        <v>378XX00000</v>
      </c>
      <c r="Q365" s="392" t="s">
        <v>1340</v>
      </c>
      <c r="R365" s="392" t="s">
        <v>1511</v>
      </c>
      <c r="S365" s="392" t="str">
        <f t="shared" si="11"/>
        <v>255378A</v>
      </c>
      <c r="T365" s="392" t="str">
        <f>IFERROR(VLOOKUP($S365,'Projects FERCs'!$A$9:$C$294,2,FALSE),0)</f>
        <v>Meas&amp;Reg Sta DistributionVerde</v>
      </c>
      <c r="U365" s="392" t="s">
        <v>1510</v>
      </c>
      <c r="V365" s="394">
        <v>2848.73</v>
      </c>
    </row>
    <row r="366" spans="1:22" ht="33.75" x14ac:dyDescent="0.25">
      <c r="A366" s="396">
        <v>202410</v>
      </c>
      <c r="B366" s="392" t="s">
        <v>1268</v>
      </c>
      <c r="C366" s="392" t="s">
        <v>21</v>
      </c>
      <c r="D366" s="392" t="s">
        <v>28</v>
      </c>
      <c r="E366" s="392" t="s">
        <v>28</v>
      </c>
      <c r="F366" s="392" t="s">
        <v>22</v>
      </c>
      <c r="G366" s="392" t="s">
        <v>39</v>
      </c>
      <c r="H366" s="392" t="s">
        <v>2595</v>
      </c>
      <c r="I366" s="392" t="s">
        <v>2594</v>
      </c>
      <c r="J366" s="392" t="s">
        <v>23</v>
      </c>
      <c r="K366" s="392" t="s">
        <v>24</v>
      </c>
      <c r="L366" s="392" t="s">
        <v>25</v>
      </c>
      <c r="M366" s="395">
        <v>45292</v>
      </c>
      <c r="N366" s="395">
        <v>45504</v>
      </c>
      <c r="O366" s="392" t="s">
        <v>778</v>
      </c>
      <c r="P366" s="392" t="str">
        <f t="shared" si="10"/>
        <v>378XX00000</v>
      </c>
      <c r="Q366" s="392" t="s">
        <v>1340</v>
      </c>
      <c r="R366" s="392" t="s">
        <v>1509</v>
      </c>
      <c r="S366" s="392" t="str">
        <f t="shared" si="11"/>
        <v>251378A</v>
      </c>
      <c r="T366" s="392" t="str">
        <f>IFERROR(VLOOKUP($S366,'Projects FERCs'!$A$9:$C$294,2,FALSE),0)</f>
        <v>Meas&amp;Reg Sta Distribution-Flag</v>
      </c>
      <c r="U366" s="392" t="s">
        <v>1508</v>
      </c>
      <c r="V366" s="394">
        <v>0</v>
      </c>
    </row>
    <row r="367" spans="1:22" ht="33.75" x14ac:dyDescent="0.25">
      <c r="A367" s="396">
        <v>202410</v>
      </c>
      <c r="B367" s="392" t="s">
        <v>1268</v>
      </c>
      <c r="C367" s="392" t="s">
        <v>21</v>
      </c>
      <c r="D367" s="392" t="s">
        <v>28</v>
      </c>
      <c r="E367" s="392" t="s">
        <v>28</v>
      </c>
      <c r="F367" s="392" t="s">
        <v>22</v>
      </c>
      <c r="G367" s="392" t="s">
        <v>39</v>
      </c>
      <c r="H367" s="392" t="s">
        <v>2595</v>
      </c>
      <c r="I367" s="392" t="s">
        <v>2594</v>
      </c>
      <c r="J367" s="392" t="s">
        <v>23</v>
      </c>
      <c r="K367" s="392" t="s">
        <v>24</v>
      </c>
      <c r="L367" s="392" t="s">
        <v>25</v>
      </c>
      <c r="M367" s="395">
        <v>45292</v>
      </c>
      <c r="N367" s="395">
        <v>45504</v>
      </c>
      <c r="O367" s="392" t="s">
        <v>778</v>
      </c>
      <c r="P367" s="392" t="str">
        <f t="shared" si="10"/>
        <v>378XX00000</v>
      </c>
      <c r="Q367" s="392" t="s">
        <v>1340</v>
      </c>
      <c r="R367" s="392" t="s">
        <v>2154</v>
      </c>
      <c r="S367" s="392" t="str">
        <f t="shared" si="11"/>
        <v>255378A</v>
      </c>
      <c r="T367" s="392" t="str">
        <f>IFERROR(VLOOKUP($S367,'Projects FERCs'!$A$9:$C$294,2,FALSE),0)</f>
        <v>Meas&amp;Reg Sta DistributionVerde</v>
      </c>
      <c r="U367" s="392" t="s">
        <v>2135</v>
      </c>
      <c r="V367" s="394">
        <v>4672.63</v>
      </c>
    </row>
    <row r="368" spans="1:22" ht="33.75" x14ac:dyDescent="0.25">
      <c r="A368" s="396">
        <v>202411</v>
      </c>
      <c r="B368" s="392" t="s">
        <v>1268</v>
      </c>
      <c r="C368" s="392" t="s">
        <v>21</v>
      </c>
      <c r="D368" s="392" t="s">
        <v>28</v>
      </c>
      <c r="E368" s="392" t="s">
        <v>28</v>
      </c>
      <c r="F368" s="392" t="s">
        <v>22</v>
      </c>
      <c r="G368" s="392" t="s">
        <v>39</v>
      </c>
      <c r="H368" s="392" t="s">
        <v>2597</v>
      </c>
      <c r="I368" s="392" t="s">
        <v>2596</v>
      </c>
      <c r="J368" s="392" t="s">
        <v>23</v>
      </c>
      <c r="K368" s="392" t="s">
        <v>24</v>
      </c>
      <c r="L368" s="392" t="s">
        <v>25</v>
      </c>
      <c r="M368" s="395">
        <v>45292</v>
      </c>
      <c r="N368" s="395">
        <v>45421</v>
      </c>
      <c r="O368" s="392" t="s">
        <v>778</v>
      </c>
      <c r="P368" s="392" t="str">
        <f t="shared" si="10"/>
        <v>378XX00000</v>
      </c>
      <c r="Q368" s="392" t="s">
        <v>1340</v>
      </c>
      <c r="R368" s="392" t="s">
        <v>1477</v>
      </c>
      <c r="S368" s="392" t="str">
        <f t="shared" si="11"/>
        <v>253378A</v>
      </c>
      <c r="T368" s="392" t="str">
        <f>IFERROR(VLOOKUP($S368,'Projects FERCs'!$A$9:$C$294,2,FALSE),0)</f>
        <v>Meas&amp;Reg Sta Distribution-Pres</v>
      </c>
      <c r="U368" s="392" t="s">
        <v>1476</v>
      </c>
      <c r="V368" s="394">
        <v>841.35</v>
      </c>
    </row>
    <row r="369" spans="1:22" ht="33.75" x14ac:dyDescent="0.25">
      <c r="A369" s="396">
        <v>202411</v>
      </c>
      <c r="B369" s="392" t="s">
        <v>1268</v>
      </c>
      <c r="C369" s="392" t="s">
        <v>21</v>
      </c>
      <c r="D369" s="392" t="s">
        <v>28</v>
      </c>
      <c r="E369" s="392" t="s">
        <v>28</v>
      </c>
      <c r="F369" s="392" t="s">
        <v>22</v>
      </c>
      <c r="G369" s="392" t="s">
        <v>39</v>
      </c>
      <c r="H369" s="392" t="s">
        <v>1338</v>
      </c>
      <c r="I369" s="392" t="s">
        <v>1339</v>
      </c>
      <c r="J369" s="392" t="s">
        <v>27</v>
      </c>
      <c r="K369" s="392" t="s">
        <v>24</v>
      </c>
      <c r="L369" s="392" t="s">
        <v>25</v>
      </c>
      <c r="M369" s="395">
        <v>45292</v>
      </c>
      <c r="N369" s="395">
        <v>45427</v>
      </c>
      <c r="O369" s="392" t="s">
        <v>778</v>
      </c>
      <c r="P369" s="392" t="str">
        <f t="shared" si="10"/>
        <v>378XX00000</v>
      </c>
      <c r="Q369" s="392" t="s">
        <v>1340</v>
      </c>
      <c r="R369" s="392" t="s">
        <v>1513</v>
      </c>
      <c r="S369" s="392" t="str">
        <f t="shared" si="11"/>
        <v>251378A</v>
      </c>
      <c r="T369" s="392" t="str">
        <f>IFERROR(VLOOKUP($S369,'Projects FERCs'!$A$9:$C$294,2,FALSE),0)</f>
        <v>Meas&amp;Reg Sta Distribution-Flag</v>
      </c>
      <c r="U369" s="392" t="s">
        <v>1512</v>
      </c>
      <c r="V369" s="394">
        <v>26.47</v>
      </c>
    </row>
    <row r="370" spans="1:22" ht="33.75" x14ac:dyDescent="0.25">
      <c r="A370" s="396">
        <v>202411</v>
      </c>
      <c r="B370" s="392" t="s">
        <v>1268</v>
      </c>
      <c r="C370" s="392" t="s">
        <v>21</v>
      </c>
      <c r="D370" s="392" t="s">
        <v>28</v>
      </c>
      <c r="E370" s="392" t="s">
        <v>28</v>
      </c>
      <c r="F370" s="392" t="s">
        <v>22</v>
      </c>
      <c r="G370" s="392" t="s">
        <v>39</v>
      </c>
      <c r="H370" s="392" t="s">
        <v>1338</v>
      </c>
      <c r="I370" s="392" t="s">
        <v>1339</v>
      </c>
      <c r="J370" s="392" t="s">
        <v>27</v>
      </c>
      <c r="K370" s="392" t="s">
        <v>24</v>
      </c>
      <c r="L370" s="392" t="s">
        <v>25</v>
      </c>
      <c r="M370" s="395">
        <v>45292</v>
      </c>
      <c r="N370" s="395">
        <v>45427</v>
      </c>
      <c r="O370" s="392" t="s">
        <v>778</v>
      </c>
      <c r="P370" s="392" t="str">
        <f t="shared" si="10"/>
        <v>378XX00000</v>
      </c>
      <c r="Q370" s="392" t="s">
        <v>1340</v>
      </c>
      <c r="R370" s="392" t="s">
        <v>1509</v>
      </c>
      <c r="S370" s="392" t="str">
        <f t="shared" si="11"/>
        <v>251378A</v>
      </c>
      <c r="T370" s="392" t="str">
        <f>IFERROR(VLOOKUP($S370,'Projects FERCs'!$A$9:$C$294,2,FALSE),0)</f>
        <v>Meas&amp;Reg Sta Distribution-Flag</v>
      </c>
      <c r="U370" s="392" t="s">
        <v>1508</v>
      </c>
      <c r="V370" s="394">
        <v>4.07</v>
      </c>
    </row>
    <row r="371" spans="1:22" ht="33.75" x14ac:dyDescent="0.25">
      <c r="A371" s="396">
        <v>202411</v>
      </c>
      <c r="B371" s="392" t="s">
        <v>1268</v>
      </c>
      <c r="C371" s="392" t="s">
        <v>21</v>
      </c>
      <c r="D371" s="392" t="s">
        <v>28</v>
      </c>
      <c r="E371" s="392" t="s">
        <v>28</v>
      </c>
      <c r="F371" s="392" t="s">
        <v>22</v>
      </c>
      <c r="G371" s="392" t="s">
        <v>39</v>
      </c>
      <c r="H371" s="392" t="s">
        <v>1338</v>
      </c>
      <c r="I371" s="392" t="s">
        <v>1339</v>
      </c>
      <c r="J371" s="392" t="s">
        <v>23</v>
      </c>
      <c r="K371" s="392" t="s">
        <v>24</v>
      </c>
      <c r="L371" s="392" t="s">
        <v>25</v>
      </c>
      <c r="M371" s="395">
        <v>45292</v>
      </c>
      <c r="N371" s="395">
        <v>45427</v>
      </c>
      <c r="O371" s="392" t="s">
        <v>778</v>
      </c>
      <c r="P371" s="392" t="str">
        <f t="shared" si="10"/>
        <v>378XX00000</v>
      </c>
      <c r="Q371" s="392" t="s">
        <v>1340</v>
      </c>
      <c r="R371" s="392" t="s">
        <v>2155</v>
      </c>
      <c r="S371" s="392" t="str">
        <f t="shared" si="11"/>
        <v>251378A</v>
      </c>
      <c r="T371" s="392" t="str">
        <f>IFERROR(VLOOKUP($S371,'Projects FERCs'!$A$9:$C$294,2,FALSE),0)</f>
        <v>Meas&amp;Reg Sta Distribution-Flag</v>
      </c>
      <c r="U371" s="392" t="s">
        <v>2136</v>
      </c>
      <c r="V371" s="394">
        <v>29873.15</v>
      </c>
    </row>
    <row r="372" spans="1:22" ht="33.75" x14ac:dyDescent="0.25">
      <c r="A372" s="396">
        <v>202411</v>
      </c>
      <c r="B372" s="392" t="s">
        <v>1268</v>
      </c>
      <c r="C372" s="392" t="s">
        <v>21</v>
      </c>
      <c r="D372" s="392" t="s">
        <v>28</v>
      </c>
      <c r="E372" s="392" t="s">
        <v>28</v>
      </c>
      <c r="F372" s="392" t="s">
        <v>22</v>
      </c>
      <c r="G372" s="392" t="s">
        <v>39</v>
      </c>
      <c r="H372" s="392" t="s">
        <v>1338</v>
      </c>
      <c r="I372" s="392" t="s">
        <v>1339</v>
      </c>
      <c r="J372" s="392" t="s">
        <v>23</v>
      </c>
      <c r="K372" s="392" t="s">
        <v>24</v>
      </c>
      <c r="L372" s="392" t="s">
        <v>25</v>
      </c>
      <c r="M372" s="395">
        <v>45292</v>
      </c>
      <c r="N372" s="395">
        <v>45427</v>
      </c>
      <c r="O372" s="392" t="s">
        <v>778</v>
      </c>
      <c r="P372" s="392" t="str">
        <f t="shared" si="10"/>
        <v>378XX00000</v>
      </c>
      <c r="Q372" s="392" t="s">
        <v>1340</v>
      </c>
      <c r="R372" s="392" t="s">
        <v>1477</v>
      </c>
      <c r="S372" s="392" t="str">
        <f t="shared" si="11"/>
        <v>253378A</v>
      </c>
      <c r="T372" s="392" t="str">
        <f>IFERROR(VLOOKUP($S372,'Projects FERCs'!$A$9:$C$294,2,FALSE),0)</f>
        <v>Meas&amp;Reg Sta Distribution-Pres</v>
      </c>
      <c r="U372" s="392" t="s">
        <v>1476</v>
      </c>
      <c r="V372" s="394">
        <v>69520.070000000007</v>
      </c>
    </row>
    <row r="373" spans="1:22" ht="33.75" x14ac:dyDescent="0.25">
      <c r="A373" s="396">
        <v>202411</v>
      </c>
      <c r="B373" s="392" t="s">
        <v>1268</v>
      </c>
      <c r="C373" s="392" t="s">
        <v>21</v>
      </c>
      <c r="D373" s="392" t="s">
        <v>28</v>
      </c>
      <c r="E373" s="392" t="s">
        <v>28</v>
      </c>
      <c r="F373" s="392" t="s">
        <v>22</v>
      </c>
      <c r="G373" s="392" t="s">
        <v>39</v>
      </c>
      <c r="H373" s="392" t="s">
        <v>1345</v>
      </c>
      <c r="I373" s="392" t="s">
        <v>1346</v>
      </c>
      <c r="J373" s="392" t="s">
        <v>23</v>
      </c>
      <c r="K373" s="392" t="s">
        <v>24</v>
      </c>
      <c r="L373" s="392" t="s">
        <v>25</v>
      </c>
      <c r="M373" s="395">
        <v>45292</v>
      </c>
      <c r="N373" s="395">
        <v>45427</v>
      </c>
      <c r="O373" s="392" t="s">
        <v>778</v>
      </c>
      <c r="P373" s="392" t="str">
        <f t="shared" si="10"/>
        <v>378XX00000</v>
      </c>
      <c r="Q373" s="392" t="s">
        <v>1340</v>
      </c>
      <c r="R373" s="392" t="s">
        <v>1477</v>
      </c>
      <c r="S373" s="392" t="str">
        <f t="shared" si="11"/>
        <v>253378A</v>
      </c>
      <c r="T373" s="392" t="str">
        <f>IFERROR(VLOOKUP($S373,'Projects FERCs'!$A$9:$C$294,2,FALSE),0)</f>
        <v>Meas&amp;Reg Sta Distribution-Pres</v>
      </c>
      <c r="U373" s="392" t="s">
        <v>1476</v>
      </c>
      <c r="V373" s="394">
        <v>5824.61</v>
      </c>
    </row>
    <row r="374" spans="1:22" ht="33.75" x14ac:dyDescent="0.25">
      <c r="A374" s="396">
        <v>202411</v>
      </c>
      <c r="B374" s="392" t="s">
        <v>1268</v>
      </c>
      <c r="C374" s="392" t="s">
        <v>21</v>
      </c>
      <c r="D374" s="392" t="s">
        <v>28</v>
      </c>
      <c r="E374" s="392" t="s">
        <v>28</v>
      </c>
      <c r="F374" s="392" t="s">
        <v>22</v>
      </c>
      <c r="G374" s="392" t="s">
        <v>39</v>
      </c>
      <c r="H374" s="392" t="s">
        <v>2595</v>
      </c>
      <c r="I374" s="392" t="s">
        <v>2594</v>
      </c>
      <c r="J374" s="392" t="s">
        <v>23</v>
      </c>
      <c r="K374" s="392" t="s">
        <v>24</v>
      </c>
      <c r="L374" s="392" t="s">
        <v>25</v>
      </c>
      <c r="M374" s="395">
        <v>45292</v>
      </c>
      <c r="N374" s="395">
        <v>45504</v>
      </c>
      <c r="O374" s="392" t="s">
        <v>778</v>
      </c>
      <c r="P374" s="392" t="str">
        <f t="shared" si="10"/>
        <v>378XX00000</v>
      </c>
      <c r="Q374" s="392" t="s">
        <v>1340</v>
      </c>
      <c r="R374" s="392" t="s">
        <v>1477</v>
      </c>
      <c r="S374" s="392" t="str">
        <f t="shared" si="11"/>
        <v>253378A</v>
      </c>
      <c r="T374" s="392" t="str">
        <f>IFERROR(VLOOKUP($S374,'Projects FERCs'!$A$9:$C$294,2,FALSE),0)</f>
        <v>Meas&amp;Reg Sta Distribution-Pres</v>
      </c>
      <c r="U374" s="392" t="s">
        <v>1476</v>
      </c>
      <c r="V374" s="394">
        <v>19946.09</v>
      </c>
    </row>
    <row r="375" spans="1:22" ht="33.75" x14ac:dyDescent="0.25">
      <c r="A375" s="396">
        <v>202502</v>
      </c>
      <c r="B375" s="392" t="s">
        <v>1268</v>
      </c>
      <c r="C375" s="392" t="s">
        <v>21</v>
      </c>
      <c r="D375" s="392" t="s">
        <v>28</v>
      </c>
      <c r="E375" s="392" t="s">
        <v>28</v>
      </c>
      <c r="F375" s="392" t="s">
        <v>22</v>
      </c>
      <c r="G375" s="392" t="s">
        <v>39</v>
      </c>
      <c r="H375" s="392" t="s">
        <v>1338</v>
      </c>
      <c r="I375" s="392" t="s">
        <v>1339</v>
      </c>
      <c r="J375" s="392" t="s">
        <v>23</v>
      </c>
      <c r="K375" s="392" t="s">
        <v>24</v>
      </c>
      <c r="L375" s="392" t="s">
        <v>25</v>
      </c>
      <c r="M375" s="395">
        <v>45292</v>
      </c>
      <c r="N375" s="395">
        <v>45561</v>
      </c>
      <c r="O375" s="392" t="s">
        <v>778</v>
      </c>
      <c r="P375" s="392" t="str">
        <f t="shared" si="10"/>
        <v>378XX00000</v>
      </c>
      <c r="Q375" s="392" t="s">
        <v>1340</v>
      </c>
      <c r="R375" s="392" t="s">
        <v>2388</v>
      </c>
      <c r="S375" s="392" t="str">
        <f t="shared" si="11"/>
        <v>251378A</v>
      </c>
      <c r="T375" s="392" t="str">
        <f>IFERROR(VLOOKUP($S375,'Projects FERCs'!$A$9:$C$294,2,FALSE),0)</f>
        <v>Meas&amp;Reg Sta Distribution-Flag</v>
      </c>
      <c r="U375" s="392" t="s">
        <v>2387</v>
      </c>
      <c r="V375" s="394">
        <v>23971.94</v>
      </c>
    </row>
    <row r="376" spans="1:22" ht="33.75" x14ac:dyDescent="0.25">
      <c r="A376" s="396">
        <v>202504</v>
      </c>
      <c r="B376" s="392" t="s">
        <v>1268</v>
      </c>
      <c r="C376" s="392" t="s">
        <v>21</v>
      </c>
      <c r="D376" s="392" t="s">
        <v>28</v>
      </c>
      <c r="E376" s="392" t="s">
        <v>28</v>
      </c>
      <c r="F376" s="392" t="s">
        <v>22</v>
      </c>
      <c r="G376" s="392" t="s">
        <v>39</v>
      </c>
      <c r="H376" s="392" t="s">
        <v>1345</v>
      </c>
      <c r="I376" s="392" t="s">
        <v>1346</v>
      </c>
      <c r="J376" s="392" t="s">
        <v>23</v>
      </c>
      <c r="K376" s="392" t="s">
        <v>24</v>
      </c>
      <c r="L376" s="392" t="s">
        <v>25</v>
      </c>
      <c r="M376" s="395">
        <v>45658</v>
      </c>
      <c r="N376" s="395">
        <v>45653</v>
      </c>
      <c r="O376" s="392" t="s">
        <v>778</v>
      </c>
      <c r="P376" s="392" t="str">
        <f t="shared" si="10"/>
        <v>378XX00000</v>
      </c>
      <c r="Q376" s="392" t="s">
        <v>1340</v>
      </c>
      <c r="R376" s="392" t="s">
        <v>2386</v>
      </c>
      <c r="S376" s="392" t="str">
        <f t="shared" si="11"/>
        <v>251378A</v>
      </c>
      <c r="T376" s="392" t="str">
        <f>IFERROR(VLOOKUP($S376,'Projects FERCs'!$A$9:$C$294,2,FALSE),0)</f>
        <v>Meas&amp;Reg Sta Distribution-Flag</v>
      </c>
      <c r="U376" s="392" t="s">
        <v>2385</v>
      </c>
      <c r="V376" s="394">
        <v>1887.35</v>
      </c>
    </row>
    <row r="377" spans="1:22" ht="33.75" x14ac:dyDescent="0.25">
      <c r="A377" s="396">
        <v>202505</v>
      </c>
      <c r="B377" s="392" t="s">
        <v>1268</v>
      </c>
      <c r="C377" s="392" t="s">
        <v>21</v>
      </c>
      <c r="D377" s="392" t="s">
        <v>28</v>
      </c>
      <c r="E377" s="392" t="s">
        <v>28</v>
      </c>
      <c r="F377" s="392" t="s">
        <v>22</v>
      </c>
      <c r="G377" s="392" t="s">
        <v>39</v>
      </c>
      <c r="H377" s="392" t="s">
        <v>2595</v>
      </c>
      <c r="I377" s="392" t="s">
        <v>2594</v>
      </c>
      <c r="J377" s="392" t="s">
        <v>23</v>
      </c>
      <c r="K377" s="392" t="s">
        <v>24</v>
      </c>
      <c r="L377" s="392" t="s">
        <v>25</v>
      </c>
      <c r="M377" s="395">
        <v>45658</v>
      </c>
      <c r="N377" s="395">
        <v>45666</v>
      </c>
      <c r="O377" s="392" t="s">
        <v>778</v>
      </c>
      <c r="P377" s="392" t="str">
        <f t="shared" si="10"/>
        <v>378XX00000</v>
      </c>
      <c r="Q377" s="392" t="s">
        <v>1340</v>
      </c>
      <c r="R377" s="392" t="s">
        <v>2384</v>
      </c>
      <c r="S377" s="392" t="str">
        <f t="shared" si="11"/>
        <v>256378A</v>
      </c>
      <c r="T377" s="392" t="str">
        <f>IFERROR(VLOOKUP($S377,'Projects FERCs'!$A$9:$C$294,2,FALSE),0)</f>
        <v>Meas&amp;Reg Sta Distribution-Nog</v>
      </c>
      <c r="U377" s="392" t="s">
        <v>2383</v>
      </c>
      <c r="V377" s="394">
        <v>2773.53</v>
      </c>
    </row>
    <row r="378" spans="1:22" ht="33.75" x14ac:dyDescent="0.25">
      <c r="A378" s="396">
        <v>202411</v>
      </c>
      <c r="B378" s="392" t="s">
        <v>1268</v>
      </c>
      <c r="C378" s="392" t="s">
        <v>21</v>
      </c>
      <c r="D378" s="392" t="s">
        <v>28</v>
      </c>
      <c r="E378" s="392" t="s">
        <v>28</v>
      </c>
      <c r="F378" s="392" t="s">
        <v>22</v>
      </c>
      <c r="G378" s="392" t="s">
        <v>39</v>
      </c>
      <c r="H378" s="392" t="s">
        <v>2593</v>
      </c>
      <c r="I378" s="392" t="s">
        <v>2592</v>
      </c>
      <c r="J378" s="392" t="s">
        <v>27</v>
      </c>
      <c r="K378" s="392" t="s">
        <v>24</v>
      </c>
      <c r="L378" s="392" t="s">
        <v>25</v>
      </c>
      <c r="M378" s="395">
        <v>45292</v>
      </c>
      <c r="N378" s="395">
        <v>45539</v>
      </c>
      <c r="O378" s="392" t="s">
        <v>781</v>
      </c>
      <c r="P378" s="392" t="str">
        <f t="shared" si="10"/>
        <v>379XX00000</v>
      </c>
      <c r="Q378" s="392" t="s">
        <v>2374</v>
      </c>
      <c r="R378" s="392" t="s">
        <v>2167</v>
      </c>
      <c r="S378" s="392" t="str">
        <f t="shared" si="11"/>
        <v>251379A</v>
      </c>
      <c r="T378" s="392" t="str">
        <f>IFERROR(VLOOKUP($S378,'Projects FERCs'!$A$9:$C$294,2,FALSE),0)</f>
        <v>Meas &amp; Reg Sta City Gate-Flag</v>
      </c>
      <c r="U378" s="392" t="s">
        <v>2170</v>
      </c>
      <c r="V378" s="394">
        <v>4384.5200000000004</v>
      </c>
    </row>
    <row r="379" spans="1:22" ht="33.75" x14ac:dyDescent="0.25">
      <c r="A379" s="396">
        <v>202411</v>
      </c>
      <c r="B379" s="392" t="s">
        <v>1268</v>
      </c>
      <c r="C379" s="392" t="s">
        <v>21</v>
      </c>
      <c r="D379" s="392" t="s">
        <v>28</v>
      </c>
      <c r="E379" s="392" t="s">
        <v>28</v>
      </c>
      <c r="F379" s="392" t="s">
        <v>22</v>
      </c>
      <c r="G379" s="392" t="s">
        <v>39</v>
      </c>
      <c r="H379" s="392" t="s">
        <v>2593</v>
      </c>
      <c r="I379" s="392" t="s">
        <v>2592</v>
      </c>
      <c r="J379" s="392" t="s">
        <v>23</v>
      </c>
      <c r="K379" s="392" t="s">
        <v>24</v>
      </c>
      <c r="L379" s="392" t="s">
        <v>25</v>
      </c>
      <c r="M379" s="395">
        <v>45292</v>
      </c>
      <c r="N379" s="395">
        <v>45539</v>
      </c>
      <c r="O379" s="392" t="s">
        <v>781</v>
      </c>
      <c r="P379" s="392" t="str">
        <f t="shared" si="10"/>
        <v>379XX00000</v>
      </c>
      <c r="Q379" s="392" t="s">
        <v>2374</v>
      </c>
      <c r="R379" s="392" t="s">
        <v>2167</v>
      </c>
      <c r="S379" s="392" t="str">
        <f t="shared" si="11"/>
        <v>251379A</v>
      </c>
      <c r="T379" s="392" t="str">
        <f>IFERROR(VLOOKUP($S379,'Projects FERCs'!$A$9:$C$294,2,FALSE),0)</f>
        <v>Meas &amp; Reg Sta City Gate-Flag</v>
      </c>
      <c r="U379" s="392" t="s">
        <v>2170</v>
      </c>
      <c r="V379" s="394">
        <v>31718.959999999999</v>
      </c>
    </row>
    <row r="380" spans="1:22" ht="33.75" x14ac:dyDescent="0.25">
      <c r="A380" s="396">
        <v>202411</v>
      </c>
      <c r="B380" s="392" t="s">
        <v>1268</v>
      </c>
      <c r="C380" s="392" t="s">
        <v>21</v>
      </c>
      <c r="D380" s="392" t="s">
        <v>28</v>
      </c>
      <c r="E380" s="392" t="s">
        <v>28</v>
      </c>
      <c r="F380" s="392" t="s">
        <v>22</v>
      </c>
      <c r="G380" s="392" t="s">
        <v>39</v>
      </c>
      <c r="H380" s="392" t="s">
        <v>2589</v>
      </c>
      <c r="I380" s="392" t="s">
        <v>2588</v>
      </c>
      <c r="J380" s="392" t="s">
        <v>27</v>
      </c>
      <c r="K380" s="392" t="s">
        <v>24</v>
      </c>
      <c r="L380" s="392" t="s">
        <v>25</v>
      </c>
      <c r="M380" s="395">
        <v>45292</v>
      </c>
      <c r="N380" s="395">
        <v>45539</v>
      </c>
      <c r="O380" s="392" t="s">
        <v>781</v>
      </c>
      <c r="P380" s="392" t="str">
        <f t="shared" si="10"/>
        <v>379XX00000</v>
      </c>
      <c r="Q380" s="392" t="s">
        <v>2374</v>
      </c>
      <c r="R380" s="392" t="s">
        <v>2167</v>
      </c>
      <c r="S380" s="392" t="str">
        <f t="shared" si="11"/>
        <v>251379A</v>
      </c>
      <c r="T380" s="392" t="str">
        <f>IFERROR(VLOOKUP($S380,'Projects FERCs'!$A$9:$C$294,2,FALSE),0)</f>
        <v>Meas &amp; Reg Sta City Gate-Flag</v>
      </c>
      <c r="U380" s="392" t="s">
        <v>2170</v>
      </c>
      <c r="V380" s="394">
        <v>182.69</v>
      </c>
    </row>
    <row r="381" spans="1:22" ht="33.75" x14ac:dyDescent="0.25">
      <c r="A381" s="396">
        <v>202411</v>
      </c>
      <c r="B381" s="392" t="s">
        <v>1268</v>
      </c>
      <c r="C381" s="392" t="s">
        <v>21</v>
      </c>
      <c r="D381" s="392" t="s">
        <v>28</v>
      </c>
      <c r="E381" s="392" t="s">
        <v>28</v>
      </c>
      <c r="F381" s="392" t="s">
        <v>22</v>
      </c>
      <c r="G381" s="392" t="s">
        <v>39</v>
      </c>
      <c r="H381" s="392" t="s">
        <v>2589</v>
      </c>
      <c r="I381" s="392" t="s">
        <v>2588</v>
      </c>
      <c r="J381" s="392" t="s">
        <v>23</v>
      </c>
      <c r="K381" s="392" t="s">
        <v>24</v>
      </c>
      <c r="L381" s="392" t="s">
        <v>25</v>
      </c>
      <c r="M381" s="395">
        <v>45292</v>
      </c>
      <c r="N381" s="395">
        <v>45539</v>
      </c>
      <c r="O381" s="392" t="s">
        <v>781</v>
      </c>
      <c r="P381" s="392" t="str">
        <f t="shared" si="10"/>
        <v>379XX00000</v>
      </c>
      <c r="Q381" s="392" t="s">
        <v>2374</v>
      </c>
      <c r="R381" s="392" t="s">
        <v>2167</v>
      </c>
      <c r="S381" s="392" t="str">
        <f t="shared" si="11"/>
        <v>251379A</v>
      </c>
      <c r="T381" s="392" t="str">
        <f>IFERROR(VLOOKUP($S381,'Projects FERCs'!$A$9:$C$294,2,FALSE),0)</f>
        <v>Meas &amp; Reg Sta City Gate-Flag</v>
      </c>
      <c r="U381" s="392" t="s">
        <v>2170</v>
      </c>
      <c r="V381" s="394">
        <v>1321.63</v>
      </c>
    </row>
    <row r="382" spans="1:22" ht="33.75" x14ac:dyDescent="0.25">
      <c r="A382" s="396">
        <v>202412</v>
      </c>
      <c r="B382" s="392" t="s">
        <v>1268</v>
      </c>
      <c r="C382" s="392" t="s">
        <v>21</v>
      </c>
      <c r="D382" s="392" t="s">
        <v>28</v>
      </c>
      <c r="E382" s="392" t="s">
        <v>28</v>
      </c>
      <c r="F382" s="392" t="s">
        <v>22</v>
      </c>
      <c r="G382" s="392" t="s">
        <v>39</v>
      </c>
      <c r="H382" s="392" t="s">
        <v>2593</v>
      </c>
      <c r="I382" s="392" t="s">
        <v>2592</v>
      </c>
      <c r="J382" s="392" t="s">
        <v>27</v>
      </c>
      <c r="K382" s="392" t="s">
        <v>24</v>
      </c>
      <c r="L382" s="392" t="s">
        <v>25</v>
      </c>
      <c r="M382" s="395">
        <v>45292</v>
      </c>
      <c r="N382" s="395">
        <v>45539</v>
      </c>
      <c r="O382" s="392" t="s">
        <v>781</v>
      </c>
      <c r="P382" s="392" t="str">
        <f t="shared" si="10"/>
        <v>379XX00000</v>
      </c>
      <c r="Q382" s="392" t="s">
        <v>2374</v>
      </c>
      <c r="R382" s="392" t="s">
        <v>2167</v>
      </c>
      <c r="S382" s="392" t="str">
        <f t="shared" si="11"/>
        <v>251379A</v>
      </c>
      <c r="T382" s="392" t="str">
        <f>IFERROR(VLOOKUP($S382,'Projects FERCs'!$A$9:$C$294,2,FALSE),0)</f>
        <v>Meas &amp; Reg Sta City Gate-Flag</v>
      </c>
      <c r="U382" s="392" t="s">
        <v>2170</v>
      </c>
      <c r="V382" s="394">
        <v>743.02</v>
      </c>
    </row>
    <row r="383" spans="1:22" ht="33.75" x14ac:dyDescent="0.25">
      <c r="A383" s="396">
        <v>202412</v>
      </c>
      <c r="B383" s="392" t="s">
        <v>1268</v>
      </c>
      <c r="C383" s="392" t="s">
        <v>21</v>
      </c>
      <c r="D383" s="392" t="s">
        <v>28</v>
      </c>
      <c r="E383" s="392" t="s">
        <v>28</v>
      </c>
      <c r="F383" s="392" t="s">
        <v>22</v>
      </c>
      <c r="G383" s="392" t="s">
        <v>39</v>
      </c>
      <c r="H383" s="392" t="s">
        <v>2589</v>
      </c>
      <c r="I383" s="392" t="s">
        <v>2588</v>
      </c>
      <c r="J383" s="392" t="s">
        <v>27</v>
      </c>
      <c r="K383" s="392" t="s">
        <v>24</v>
      </c>
      <c r="L383" s="392" t="s">
        <v>25</v>
      </c>
      <c r="M383" s="395">
        <v>45292</v>
      </c>
      <c r="N383" s="395">
        <v>45539</v>
      </c>
      <c r="O383" s="392" t="s">
        <v>781</v>
      </c>
      <c r="P383" s="392" t="str">
        <f t="shared" si="10"/>
        <v>379XX00000</v>
      </c>
      <c r="Q383" s="392" t="s">
        <v>2374</v>
      </c>
      <c r="R383" s="392" t="s">
        <v>2167</v>
      </c>
      <c r="S383" s="392" t="str">
        <f t="shared" si="11"/>
        <v>251379A</v>
      </c>
      <c r="T383" s="392" t="str">
        <f>IFERROR(VLOOKUP($S383,'Projects FERCs'!$A$9:$C$294,2,FALSE),0)</f>
        <v>Meas &amp; Reg Sta City Gate-Flag</v>
      </c>
      <c r="U383" s="392" t="s">
        <v>2170</v>
      </c>
      <c r="V383" s="394">
        <v>30.96</v>
      </c>
    </row>
    <row r="384" spans="1:22" ht="33.75" x14ac:dyDescent="0.25">
      <c r="A384" s="396">
        <v>202504</v>
      </c>
      <c r="B384" s="392" t="s">
        <v>1268</v>
      </c>
      <c r="C384" s="392" t="s">
        <v>21</v>
      </c>
      <c r="D384" s="392" t="s">
        <v>28</v>
      </c>
      <c r="E384" s="392" t="s">
        <v>28</v>
      </c>
      <c r="F384" s="392" t="s">
        <v>22</v>
      </c>
      <c r="G384" s="392" t="s">
        <v>39</v>
      </c>
      <c r="H384" s="392" t="s">
        <v>2593</v>
      </c>
      <c r="I384" s="392" t="s">
        <v>2592</v>
      </c>
      <c r="J384" s="392" t="s">
        <v>23</v>
      </c>
      <c r="K384" s="392" t="s">
        <v>24</v>
      </c>
      <c r="L384" s="392" t="s">
        <v>25</v>
      </c>
      <c r="M384" s="395">
        <v>45292</v>
      </c>
      <c r="N384" s="395">
        <v>45568</v>
      </c>
      <c r="O384" s="392" t="s">
        <v>781</v>
      </c>
      <c r="P384" s="392" t="str">
        <f t="shared" si="10"/>
        <v>379XX00000</v>
      </c>
      <c r="Q384" s="392" t="s">
        <v>2374</v>
      </c>
      <c r="R384" s="392" t="s">
        <v>1649</v>
      </c>
      <c r="S384" s="392" t="str">
        <f t="shared" si="11"/>
        <v>253379A</v>
      </c>
      <c r="T384" s="392" t="str">
        <f>IFERROR(VLOOKUP($S384,'Projects FERCs'!$A$9:$C$294,2,FALSE),0)</f>
        <v>Meas &amp; Reg Sta City Gate-Pres</v>
      </c>
      <c r="U384" s="392" t="s">
        <v>1652</v>
      </c>
      <c r="V384" s="394">
        <v>48496.32</v>
      </c>
    </row>
    <row r="385" spans="1:22" ht="33.75" x14ac:dyDescent="0.25">
      <c r="A385" s="396">
        <v>202504</v>
      </c>
      <c r="B385" s="392" t="s">
        <v>1268</v>
      </c>
      <c r="C385" s="392" t="s">
        <v>21</v>
      </c>
      <c r="D385" s="392" t="s">
        <v>28</v>
      </c>
      <c r="E385" s="392" t="s">
        <v>28</v>
      </c>
      <c r="F385" s="392" t="s">
        <v>22</v>
      </c>
      <c r="G385" s="392" t="s">
        <v>39</v>
      </c>
      <c r="H385" s="392" t="s">
        <v>2591</v>
      </c>
      <c r="I385" s="392" t="s">
        <v>2590</v>
      </c>
      <c r="J385" s="392" t="s">
        <v>23</v>
      </c>
      <c r="K385" s="392" t="s">
        <v>24</v>
      </c>
      <c r="L385" s="392" t="s">
        <v>25</v>
      </c>
      <c r="M385" s="395">
        <v>45292</v>
      </c>
      <c r="N385" s="395">
        <v>45568</v>
      </c>
      <c r="O385" s="392" t="s">
        <v>781</v>
      </c>
      <c r="P385" s="392" t="str">
        <f t="shared" si="10"/>
        <v>379XX00000</v>
      </c>
      <c r="Q385" s="392" t="s">
        <v>2374</v>
      </c>
      <c r="R385" s="392" t="s">
        <v>1649</v>
      </c>
      <c r="S385" s="392" t="str">
        <f t="shared" si="11"/>
        <v>253379A</v>
      </c>
      <c r="T385" s="392" t="str">
        <f>IFERROR(VLOOKUP($S385,'Projects FERCs'!$A$9:$C$294,2,FALSE),0)</f>
        <v>Meas &amp; Reg Sta City Gate-Pres</v>
      </c>
      <c r="U385" s="392" t="s">
        <v>1652</v>
      </c>
      <c r="V385" s="394">
        <v>29391.71</v>
      </c>
    </row>
    <row r="386" spans="1:22" ht="33.75" x14ac:dyDescent="0.25">
      <c r="A386" s="396">
        <v>202504</v>
      </c>
      <c r="B386" s="392" t="s">
        <v>1268</v>
      </c>
      <c r="C386" s="392" t="s">
        <v>21</v>
      </c>
      <c r="D386" s="392" t="s">
        <v>28</v>
      </c>
      <c r="E386" s="392" t="s">
        <v>28</v>
      </c>
      <c r="F386" s="392" t="s">
        <v>22</v>
      </c>
      <c r="G386" s="392" t="s">
        <v>39</v>
      </c>
      <c r="H386" s="392" t="s">
        <v>2589</v>
      </c>
      <c r="I386" s="392" t="s">
        <v>2588</v>
      </c>
      <c r="J386" s="392" t="s">
        <v>23</v>
      </c>
      <c r="K386" s="392" t="s">
        <v>24</v>
      </c>
      <c r="L386" s="392" t="s">
        <v>25</v>
      </c>
      <c r="M386" s="395">
        <v>45292</v>
      </c>
      <c r="N386" s="395">
        <v>45568</v>
      </c>
      <c r="O386" s="392" t="s">
        <v>781</v>
      </c>
      <c r="P386" s="392" t="str">
        <f t="shared" si="10"/>
        <v>379XX00000</v>
      </c>
      <c r="Q386" s="392" t="s">
        <v>2374</v>
      </c>
      <c r="R386" s="392" t="s">
        <v>1649</v>
      </c>
      <c r="S386" s="392" t="str">
        <f t="shared" si="11"/>
        <v>253379A</v>
      </c>
      <c r="T386" s="392" t="str">
        <f>IFERROR(VLOOKUP($S386,'Projects FERCs'!$A$9:$C$294,2,FALSE),0)</f>
        <v>Meas &amp; Reg Sta City Gate-Pres</v>
      </c>
      <c r="U386" s="392" t="s">
        <v>1652</v>
      </c>
      <c r="V386" s="394">
        <v>2939.18</v>
      </c>
    </row>
    <row r="387" spans="1:22" ht="33.75" x14ac:dyDescent="0.25">
      <c r="A387" s="396">
        <v>202504</v>
      </c>
      <c r="B387" s="392" t="s">
        <v>1268</v>
      </c>
      <c r="C387" s="392" t="s">
        <v>21</v>
      </c>
      <c r="D387" s="392" t="s">
        <v>28</v>
      </c>
      <c r="E387" s="392" t="s">
        <v>28</v>
      </c>
      <c r="F387" s="392" t="s">
        <v>22</v>
      </c>
      <c r="G387" s="392" t="s">
        <v>39</v>
      </c>
      <c r="H387" s="392" t="s">
        <v>2587</v>
      </c>
      <c r="I387" s="392" t="s">
        <v>2586</v>
      </c>
      <c r="J387" s="392" t="s">
        <v>23</v>
      </c>
      <c r="K387" s="392" t="s">
        <v>24</v>
      </c>
      <c r="L387" s="392" t="s">
        <v>25</v>
      </c>
      <c r="M387" s="395">
        <v>45292</v>
      </c>
      <c r="N387" s="395">
        <v>45568</v>
      </c>
      <c r="O387" s="392" t="s">
        <v>781</v>
      </c>
      <c r="P387" s="392" t="str">
        <f t="shared" si="10"/>
        <v>379XX00000</v>
      </c>
      <c r="Q387" s="392" t="s">
        <v>2374</v>
      </c>
      <c r="R387" s="392" t="s">
        <v>1649</v>
      </c>
      <c r="S387" s="392" t="str">
        <f t="shared" si="11"/>
        <v>253379A</v>
      </c>
      <c r="T387" s="392" t="str">
        <f>IFERROR(VLOOKUP($S387,'Projects FERCs'!$A$9:$C$294,2,FALSE),0)</f>
        <v>Meas &amp; Reg Sta City Gate-Pres</v>
      </c>
      <c r="U387" s="392" t="s">
        <v>1652</v>
      </c>
      <c r="V387" s="394">
        <v>10287.11</v>
      </c>
    </row>
    <row r="388" spans="1:22" ht="33.75" x14ac:dyDescent="0.25">
      <c r="A388" s="396">
        <v>202504</v>
      </c>
      <c r="B388" s="392" t="s">
        <v>1268</v>
      </c>
      <c r="C388" s="392" t="s">
        <v>21</v>
      </c>
      <c r="D388" s="392" t="s">
        <v>28</v>
      </c>
      <c r="E388" s="392" t="s">
        <v>28</v>
      </c>
      <c r="F388" s="392" t="s">
        <v>22</v>
      </c>
      <c r="G388" s="392" t="s">
        <v>39</v>
      </c>
      <c r="H388" s="392" t="s">
        <v>2585</v>
      </c>
      <c r="I388" s="392" t="s">
        <v>2584</v>
      </c>
      <c r="J388" s="392" t="s">
        <v>23</v>
      </c>
      <c r="K388" s="392" t="s">
        <v>24</v>
      </c>
      <c r="L388" s="392" t="s">
        <v>25</v>
      </c>
      <c r="M388" s="395">
        <v>45292</v>
      </c>
      <c r="N388" s="395">
        <v>45568</v>
      </c>
      <c r="O388" s="392" t="s">
        <v>781</v>
      </c>
      <c r="P388" s="392" t="str">
        <f t="shared" si="10"/>
        <v>379XX00000</v>
      </c>
      <c r="Q388" s="392" t="s">
        <v>2374</v>
      </c>
      <c r="R388" s="392" t="s">
        <v>1649</v>
      </c>
      <c r="S388" s="392" t="str">
        <f t="shared" si="11"/>
        <v>253379A</v>
      </c>
      <c r="T388" s="392" t="str">
        <f>IFERROR(VLOOKUP($S388,'Projects FERCs'!$A$9:$C$294,2,FALSE),0)</f>
        <v>Meas &amp; Reg Sta City Gate-Pres</v>
      </c>
      <c r="U388" s="392" t="s">
        <v>1652</v>
      </c>
      <c r="V388" s="394">
        <v>55844.22</v>
      </c>
    </row>
    <row r="389" spans="1:22" ht="33.75" x14ac:dyDescent="0.25">
      <c r="A389" s="396">
        <v>202506</v>
      </c>
      <c r="B389" s="392" t="s">
        <v>1268</v>
      </c>
      <c r="C389" s="392" t="s">
        <v>21</v>
      </c>
      <c r="D389" s="392" t="s">
        <v>28</v>
      </c>
      <c r="E389" s="392" t="s">
        <v>28</v>
      </c>
      <c r="F389" s="392" t="s">
        <v>22</v>
      </c>
      <c r="G389" s="392" t="s">
        <v>39</v>
      </c>
      <c r="H389" s="392" t="s">
        <v>2593</v>
      </c>
      <c r="I389" s="392" t="s">
        <v>2592</v>
      </c>
      <c r="J389" s="392" t="s">
        <v>27</v>
      </c>
      <c r="K389" s="392" t="s">
        <v>24</v>
      </c>
      <c r="L389" s="392" t="s">
        <v>25</v>
      </c>
      <c r="M389" s="395">
        <v>45292</v>
      </c>
      <c r="N389" s="395">
        <v>45568</v>
      </c>
      <c r="O389" s="392" t="s">
        <v>781</v>
      </c>
      <c r="P389" s="392" t="str">
        <f t="shared" si="10"/>
        <v>379XX00000</v>
      </c>
      <c r="Q389" s="392" t="s">
        <v>2374</v>
      </c>
      <c r="R389" s="392" t="s">
        <v>1649</v>
      </c>
      <c r="S389" s="392" t="str">
        <f t="shared" si="11"/>
        <v>253379A</v>
      </c>
      <c r="T389" s="392" t="str">
        <f>IFERROR(VLOOKUP($S389,'Projects FERCs'!$A$9:$C$294,2,FALSE),0)</f>
        <v>Meas &amp; Reg Sta City Gate-Pres</v>
      </c>
      <c r="U389" s="392" t="s">
        <v>1652</v>
      </c>
      <c r="V389" s="394">
        <v>361.62</v>
      </c>
    </row>
    <row r="390" spans="1:22" ht="33.75" x14ac:dyDescent="0.25">
      <c r="A390" s="396">
        <v>202506</v>
      </c>
      <c r="B390" s="392" t="s">
        <v>1268</v>
      </c>
      <c r="C390" s="392" t="s">
        <v>21</v>
      </c>
      <c r="D390" s="392" t="s">
        <v>28</v>
      </c>
      <c r="E390" s="392" t="s">
        <v>28</v>
      </c>
      <c r="F390" s="392" t="s">
        <v>22</v>
      </c>
      <c r="G390" s="392" t="s">
        <v>39</v>
      </c>
      <c r="H390" s="392" t="s">
        <v>2591</v>
      </c>
      <c r="I390" s="392" t="s">
        <v>2590</v>
      </c>
      <c r="J390" s="392" t="s">
        <v>27</v>
      </c>
      <c r="K390" s="392" t="s">
        <v>24</v>
      </c>
      <c r="L390" s="392" t="s">
        <v>25</v>
      </c>
      <c r="M390" s="395">
        <v>45292</v>
      </c>
      <c r="N390" s="395">
        <v>45568</v>
      </c>
      <c r="O390" s="392" t="s">
        <v>781</v>
      </c>
      <c r="P390" s="392" t="str">
        <f t="shared" si="10"/>
        <v>379XX00000</v>
      </c>
      <c r="Q390" s="392" t="s">
        <v>2374</v>
      </c>
      <c r="R390" s="392" t="s">
        <v>1649</v>
      </c>
      <c r="S390" s="392" t="str">
        <f t="shared" si="11"/>
        <v>253379A</v>
      </c>
      <c r="T390" s="392" t="str">
        <f>IFERROR(VLOOKUP($S390,'Projects FERCs'!$A$9:$C$294,2,FALSE),0)</f>
        <v>Meas &amp; Reg Sta City Gate-Pres</v>
      </c>
      <c r="U390" s="392" t="s">
        <v>1652</v>
      </c>
      <c r="V390" s="394">
        <v>219.16</v>
      </c>
    </row>
    <row r="391" spans="1:22" ht="33.75" x14ac:dyDescent="0.25">
      <c r="A391" s="396">
        <v>202506</v>
      </c>
      <c r="B391" s="392" t="s">
        <v>1268</v>
      </c>
      <c r="C391" s="392" t="s">
        <v>21</v>
      </c>
      <c r="D391" s="392" t="s">
        <v>28</v>
      </c>
      <c r="E391" s="392" t="s">
        <v>28</v>
      </c>
      <c r="F391" s="392" t="s">
        <v>22</v>
      </c>
      <c r="G391" s="392" t="s">
        <v>39</v>
      </c>
      <c r="H391" s="392" t="s">
        <v>2589</v>
      </c>
      <c r="I391" s="392" t="s">
        <v>2588</v>
      </c>
      <c r="J391" s="392" t="s">
        <v>27</v>
      </c>
      <c r="K391" s="392" t="s">
        <v>24</v>
      </c>
      <c r="L391" s="392" t="s">
        <v>25</v>
      </c>
      <c r="M391" s="395">
        <v>45292</v>
      </c>
      <c r="N391" s="395">
        <v>45568</v>
      </c>
      <c r="O391" s="392" t="s">
        <v>781</v>
      </c>
      <c r="P391" s="392" t="str">
        <f t="shared" si="10"/>
        <v>379XX00000</v>
      </c>
      <c r="Q391" s="392" t="s">
        <v>2374</v>
      </c>
      <c r="R391" s="392" t="s">
        <v>1649</v>
      </c>
      <c r="S391" s="392" t="str">
        <f t="shared" si="11"/>
        <v>253379A</v>
      </c>
      <c r="T391" s="392" t="str">
        <f>IFERROR(VLOOKUP($S391,'Projects FERCs'!$A$9:$C$294,2,FALSE),0)</f>
        <v>Meas &amp; Reg Sta City Gate-Pres</v>
      </c>
      <c r="U391" s="392" t="s">
        <v>1652</v>
      </c>
      <c r="V391" s="394">
        <v>21.92</v>
      </c>
    </row>
    <row r="392" spans="1:22" ht="33.75" x14ac:dyDescent="0.25">
      <c r="A392" s="396">
        <v>202506</v>
      </c>
      <c r="B392" s="392" t="s">
        <v>1268</v>
      </c>
      <c r="C392" s="392" t="s">
        <v>21</v>
      </c>
      <c r="D392" s="392" t="s">
        <v>28</v>
      </c>
      <c r="E392" s="392" t="s">
        <v>28</v>
      </c>
      <c r="F392" s="392" t="s">
        <v>22</v>
      </c>
      <c r="G392" s="392" t="s">
        <v>39</v>
      </c>
      <c r="H392" s="392" t="s">
        <v>2587</v>
      </c>
      <c r="I392" s="392" t="s">
        <v>2586</v>
      </c>
      <c r="J392" s="392" t="s">
        <v>27</v>
      </c>
      <c r="K392" s="392" t="s">
        <v>24</v>
      </c>
      <c r="L392" s="392" t="s">
        <v>25</v>
      </c>
      <c r="M392" s="395">
        <v>45292</v>
      </c>
      <c r="N392" s="395">
        <v>45568</v>
      </c>
      <c r="O392" s="392" t="s">
        <v>781</v>
      </c>
      <c r="P392" s="392" t="str">
        <f t="shared" si="10"/>
        <v>379XX00000</v>
      </c>
      <c r="Q392" s="392" t="s">
        <v>2374</v>
      </c>
      <c r="R392" s="392" t="s">
        <v>1649</v>
      </c>
      <c r="S392" s="392" t="str">
        <f t="shared" si="11"/>
        <v>253379A</v>
      </c>
      <c r="T392" s="392" t="str">
        <f>IFERROR(VLOOKUP($S392,'Projects FERCs'!$A$9:$C$294,2,FALSE),0)</f>
        <v>Meas &amp; Reg Sta City Gate-Pres</v>
      </c>
      <c r="U392" s="392" t="s">
        <v>1652</v>
      </c>
      <c r="V392" s="394">
        <v>76.709999999999994</v>
      </c>
    </row>
    <row r="393" spans="1:22" ht="33.75" x14ac:dyDescent="0.25">
      <c r="A393" s="396">
        <v>202506</v>
      </c>
      <c r="B393" s="392" t="s">
        <v>1268</v>
      </c>
      <c r="C393" s="392" t="s">
        <v>21</v>
      </c>
      <c r="D393" s="392" t="s">
        <v>28</v>
      </c>
      <c r="E393" s="392" t="s">
        <v>28</v>
      </c>
      <c r="F393" s="392" t="s">
        <v>22</v>
      </c>
      <c r="G393" s="392" t="s">
        <v>39</v>
      </c>
      <c r="H393" s="392" t="s">
        <v>2585</v>
      </c>
      <c r="I393" s="392" t="s">
        <v>2584</v>
      </c>
      <c r="J393" s="392" t="s">
        <v>27</v>
      </c>
      <c r="K393" s="392" t="s">
        <v>24</v>
      </c>
      <c r="L393" s="392" t="s">
        <v>25</v>
      </c>
      <c r="M393" s="395">
        <v>45292</v>
      </c>
      <c r="N393" s="395">
        <v>45568</v>
      </c>
      <c r="O393" s="392" t="s">
        <v>781</v>
      </c>
      <c r="P393" s="392" t="str">
        <f t="shared" ref="P393:P456" si="12">CONCATENATE((MID($O393,2,3)),$D393,$G393)</f>
        <v>379XX00000</v>
      </c>
      <c r="Q393" s="392" t="s">
        <v>2374</v>
      </c>
      <c r="R393" s="392" t="s">
        <v>1649</v>
      </c>
      <c r="S393" s="392" t="str">
        <f t="shared" ref="S393:S456" si="13">RIGHT($R393,7)</f>
        <v>253379A</v>
      </c>
      <c r="T393" s="392" t="str">
        <f>IFERROR(VLOOKUP($S393,'Projects FERCs'!$A$9:$C$294,2,FALSE),0)</f>
        <v>Meas &amp; Reg Sta City Gate-Pres</v>
      </c>
      <c r="U393" s="392" t="s">
        <v>1652</v>
      </c>
      <c r="V393" s="394">
        <v>416.4</v>
      </c>
    </row>
    <row r="394" spans="1:22" ht="22.5" x14ac:dyDescent="0.25">
      <c r="A394" s="396">
        <v>202407</v>
      </c>
      <c r="B394" s="392" t="s">
        <v>1268</v>
      </c>
      <c r="C394" s="392" t="s">
        <v>21</v>
      </c>
      <c r="D394" s="392" t="s">
        <v>28</v>
      </c>
      <c r="E394" s="392" t="s">
        <v>28</v>
      </c>
      <c r="F394" s="392" t="s">
        <v>22</v>
      </c>
      <c r="G394" s="392" t="s">
        <v>39</v>
      </c>
      <c r="H394" s="392" t="s">
        <v>1349</v>
      </c>
      <c r="I394" s="392" t="s">
        <v>1350</v>
      </c>
      <c r="J394" s="392" t="s">
        <v>27</v>
      </c>
      <c r="K394" s="392" t="s">
        <v>24</v>
      </c>
      <c r="L394" s="392" t="s">
        <v>25</v>
      </c>
      <c r="M394" s="395">
        <v>45292</v>
      </c>
      <c r="N394" s="395">
        <v>45352</v>
      </c>
      <c r="O394" s="392" t="s">
        <v>758</v>
      </c>
      <c r="P394" s="392" t="str">
        <f t="shared" si="12"/>
        <v>380XX00000</v>
      </c>
      <c r="Q394" s="392" t="s">
        <v>1351</v>
      </c>
      <c r="R394" s="392" t="s">
        <v>1274</v>
      </c>
      <c r="S394" s="392" t="str">
        <f t="shared" si="13"/>
        <v>251100A</v>
      </c>
      <c r="T394" s="392" t="str">
        <f>IFERROR(VLOOKUP($S394,'Projects FERCs'!$A$9:$C$294,2,FALSE),0)</f>
        <v>Mains - Blanket - Flag</v>
      </c>
      <c r="U394" s="392" t="s">
        <v>1275</v>
      </c>
      <c r="V394" s="394">
        <v>1.44</v>
      </c>
    </row>
    <row r="395" spans="1:22" ht="22.5" x14ac:dyDescent="0.25">
      <c r="A395" s="396">
        <v>202407</v>
      </c>
      <c r="B395" s="392" t="s">
        <v>1268</v>
      </c>
      <c r="C395" s="392" t="s">
        <v>21</v>
      </c>
      <c r="D395" s="392" t="s">
        <v>28</v>
      </c>
      <c r="E395" s="392" t="s">
        <v>28</v>
      </c>
      <c r="F395" s="392" t="s">
        <v>22</v>
      </c>
      <c r="G395" s="392" t="s">
        <v>39</v>
      </c>
      <c r="H395" s="392" t="s">
        <v>1349</v>
      </c>
      <c r="I395" s="392" t="s">
        <v>1350</v>
      </c>
      <c r="J395" s="392" t="s">
        <v>27</v>
      </c>
      <c r="K395" s="392" t="s">
        <v>24</v>
      </c>
      <c r="L395" s="392" t="s">
        <v>25</v>
      </c>
      <c r="M395" s="395">
        <v>45292</v>
      </c>
      <c r="N395" s="395">
        <v>45352</v>
      </c>
      <c r="O395" s="392" t="s">
        <v>758</v>
      </c>
      <c r="P395" s="392" t="str">
        <f t="shared" si="12"/>
        <v>380XX00000</v>
      </c>
      <c r="Q395" s="392" t="s">
        <v>1351</v>
      </c>
      <c r="R395" s="392" t="s">
        <v>1282</v>
      </c>
      <c r="S395" s="392" t="str">
        <f t="shared" si="13"/>
        <v>257100A</v>
      </c>
      <c r="T395" s="392" t="str">
        <f>IFERROR(VLOOKUP($S395,'Projects FERCs'!$A$9:$C$294,2,FALSE),0)</f>
        <v>Mains - Blanket - SL</v>
      </c>
      <c r="U395" s="392" t="s">
        <v>1283</v>
      </c>
      <c r="V395" s="394">
        <v>145.77000000000001</v>
      </c>
    </row>
    <row r="396" spans="1:22" ht="22.5" x14ac:dyDescent="0.25">
      <c r="A396" s="396">
        <v>202407</v>
      </c>
      <c r="B396" s="392" t="s">
        <v>1268</v>
      </c>
      <c r="C396" s="392" t="s">
        <v>21</v>
      </c>
      <c r="D396" s="392" t="s">
        <v>28</v>
      </c>
      <c r="E396" s="392" t="s">
        <v>28</v>
      </c>
      <c r="F396" s="392" t="s">
        <v>22</v>
      </c>
      <c r="G396" s="392" t="s">
        <v>39</v>
      </c>
      <c r="H396" s="392" t="s">
        <v>1349</v>
      </c>
      <c r="I396" s="392" t="s">
        <v>1350</v>
      </c>
      <c r="J396" s="392" t="s">
        <v>23</v>
      </c>
      <c r="K396" s="392" t="s">
        <v>24</v>
      </c>
      <c r="L396" s="392" t="s">
        <v>25</v>
      </c>
      <c r="M396" s="395">
        <v>45292</v>
      </c>
      <c r="N396" s="395">
        <v>45352</v>
      </c>
      <c r="O396" s="392" t="s">
        <v>758</v>
      </c>
      <c r="P396" s="392" t="str">
        <f t="shared" si="12"/>
        <v>380XX00000</v>
      </c>
      <c r="Q396" s="392" t="s">
        <v>1351</v>
      </c>
      <c r="R396" s="392" t="s">
        <v>1282</v>
      </c>
      <c r="S396" s="392" t="str">
        <f t="shared" si="13"/>
        <v>257100A</v>
      </c>
      <c r="T396" s="392" t="str">
        <f>IFERROR(VLOOKUP($S396,'Projects FERCs'!$A$9:$C$294,2,FALSE),0)</f>
        <v>Mains - Blanket - SL</v>
      </c>
      <c r="U396" s="392" t="s">
        <v>1283</v>
      </c>
      <c r="V396" s="394">
        <v>2604.38</v>
      </c>
    </row>
    <row r="397" spans="1:22" ht="22.5" x14ac:dyDescent="0.25">
      <c r="A397" s="396">
        <v>202407</v>
      </c>
      <c r="B397" s="392" t="s">
        <v>1268</v>
      </c>
      <c r="C397" s="392" t="s">
        <v>21</v>
      </c>
      <c r="D397" s="392" t="s">
        <v>28</v>
      </c>
      <c r="E397" s="392" t="s">
        <v>28</v>
      </c>
      <c r="F397" s="392" t="s">
        <v>22</v>
      </c>
      <c r="G397" s="392" t="s">
        <v>39</v>
      </c>
      <c r="H397" s="392" t="s">
        <v>1349</v>
      </c>
      <c r="I397" s="392" t="s">
        <v>1350</v>
      </c>
      <c r="J397" s="392" t="s">
        <v>23</v>
      </c>
      <c r="K397" s="392" t="s">
        <v>24</v>
      </c>
      <c r="L397" s="392" t="s">
        <v>25</v>
      </c>
      <c r="M397" s="395">
        <v>45292</v>
      </c>
      <c r="N397" s="395">
        <v>45474</v>
      </c>
      <c r="O397" s="392" t="s">
        <v>758</v>
      </c>
      <c r="P397" s="392" t="str">
        <f t="shared" si="12"/>
        <v>380XX00000</v>
      </c>
      <c r="Q397" s="392" t="s">
        <v>1351</v>
      </c>
      <c r="R397" s="392" t="s">
        <v>782</v>
      </c>
      <c r="S397" s="392" t="str">
        <f t="shared" si="13"/>
        <v>251380A</v>
      </c>
      <c r="T397" s="392" t="str">
        <f>IFERROR(VLOOKUP($S397,'Projects FERCs'!$A$9:$C$294,2,FALSE),0)</f>
        <v>Services - Bl - Flag</v>
      </c>
      <c r="U397" s="392" t="s">
        <v>783</v>
      </c>
      <c r="V397" s="403">
        <v>70739.33</v>
      </c>
    </row>
    <row r="398" spans="1:22" ht="22.5" x14ac:dyDescent="0.25">
      <c r="A398" s="396">
        <v>202407</v>
      </c>
      <c r="B398" s="392" t="s">
        <v>1268</v>
      </c>
      <c r="C398" s="392" t="s">
        <v>21</v>
      </c>
      <c r="D398" s="392" t="s">
        <v>28</v>
      </c>
      <c r="E398" s="392" t="s">
        <v>28</v>
      </c>
      <c r="F398" s="392" t="s">
        <v>22</v>
      </c>
      <c r="G398" s="392" t="s">
        <v>39</v>
      </c>
      <c r="H398" s="392" t="s">
        <v>1349</v>
      </c>
      <c r="I398" s="392" t="s">
        <v>1350</v>
      </c>
      <c r="J398" s="392" t="s">
        <v>23</v>
      </c>
      <c r="K398" s="392" t="s">
        <v>24</v>
      </c>
      <c r="L398" s="392" t="s">
        <v>25</v>
      </c>
      <c r="M398" s="395">
        <v>45292</v>
      </c>
      <c r="N398" s="395">
        <v>45474</v>
      </c>
      <c r="O398" s="392" t="s">
        <v>758</v>
      </c>
      <c r="P398" s="392" t="str">
        <f t="shared" si="12"/>
        <v>380XX00000</v>
      </c>
      <c r="Q398" s="392" t="s">
        <v>1351</v>
      </c>
      <c r="R398" s="392" t="s">
        <v>865</v>
      </c>
      <c r="S398" s="392" t="str">
        <f t="shared" si="13"/>
        <v>252380A</v>
      </c>
      <c r="T398" s="392" t="str">
        <f>IFERROR(VLOOKUP($S398,'Projects FERCs'!$A$9:$C$294,2,FALSE),0)</f>
        <v>Install Services - Bl - King</v>
      </c>
      <c r="U398" s="392" t="s">
        <v>866</v>
      </c>
      <c r="V398" s="403">
        <v>26899.89</v>
      </c>
    </row>
    <row r="399" spans="1:22" ht="22.5" x14ac:dyDescent="0.25">
      <c r="A399" s="396">
        <v>202407</v>
      </c>
      <c r="B399" s="392" t="s">
        <v>1268</v>
      </c>
      <c r="C399" s="392" t="s">
        <v>21</v>
      </c>
      <c r="D399" s="392" t="s">
        <v>28</v>
      </c>
      <c r="E399" s="392" t="s">
        <v>28</v>
      </c>
      <c r="F399" s="392" t="s">
        <v>22</v>
      </c>
      <c r="G399" s="392" t="s">
        <v>39</v>
      </c>
      <c r="H399" s="392" t="s">
        <v>1349</v>
      </c>
      <c r="I399" s="392" t="s">
        <v>1350</v>
      </c>
      <c r="J399" s="392" t="s">
        <v>23</v>
      </c>
      <c r="K399" s="392" t="s">
        <v>24</v>
      </c>
      <c r="L399" s="392" t="s">
        <v>25</v>
      </c>
      <c r="M399" s="395">
        <v>45292</v>
      </c>
      <c r="N399" s="395">
        <v>45474</v>
      </c>
      <c r="O399" s="392" t="s">
        <v>758</v>
      </c>
      <c r="P399" s="392" t="str">
        <f t="shared" si="12"/>
        <v>380XX00000</v>
      </c>
      <c r="Q399" s="392" t="s">
        <v>1351</v>
      </c>
      <c r="R399" s="392" t="s">
        <v>965</v>
      </c>
      <c r="S399" s="392" t="str">
        <f t="shared" si="13"/>
        <v>253380A</v>
      </c>
      <c r="T399" s="392" t="str">
        <f>IFERROR(VLOOKUP($S399,'Projects FERCs'!$A$9:$C$294,2,FALSE),0)</f>
        <v>Services - Bl - Pres</v>
      </c>
      <c r="U399" s="392" t="s">
        <v>966</v>
      </c>
      <c r="V399" s="403">
        <v>93146.86</v>
      </c>
    </row>
    <row r="400" spans="1:22" ht="22.5" x14ac:dyDescent="0.25">
      <c r="A400" s="396">
        <v>202407</v>
      </c>
      <c r="B400" s="392" t="s">
        <v>1268</v>
      </c>
      <c r="C400" s="392" t="s">
        <v>21</v>
      </c>
      <c r="D400" s="392" t="s">
        <v>28</v>
      </c>
      <c r="E400" s="392" t="s">
        <v>28</v>
      </c>
      <c r="F400" s="392" t="s">
        <v>22</v>
      </c>
      <c r="G400" s="392" t="s">
        <v>39</v>
      </c>
      <c r="H400" s="392" t="s">
        <v>1349</v>
      </c>
      <c r="I400" s="392" t="s">
        <v>1350</v>
      </c>
      <c r="J400" s="392" t="s">
        <v>23</v>
      </c>
      <c r="K400" s="392" t="s">
        <v>24</v>
      </c>
      <c r="L400" s="392" t="s">
        <v>25</v>
      </c>
      <c r="M400" s="395">
        <v>45292</v>
      </c>
      <c r="N400" s="395">
        <v>45474</v>
      </c>
      <c r="O400" s="392" t="s">
        <v>758</v>
      </c>
      <c r="P400" s="392" t="str">
        <f t="shared" si="12"/>
        <v>380XX00000</v>
      </c>
      <c r="Q400" s="392" t="s">
        <v>1351</v>
      </c>
      <c r="R400" s="392" t="s">
        <v>1071</v>
      </c>
      <c r="S400" s="392" t="str">
        <f t="shared" si="13"/>
        <v>255380A</v>
      </c>
      <c r="T400" s="392" t="str">
        <f>IFERROR(VLOOKUP($S400,'Projects FERCs'!$A$9:$C$294,2,FALSE),0)</f>
        <v>Services - Bl - Verde</v>
      </c>
      <c r="U400" s="392" t="s">
        <v>1072</v>
      </c>
      <c r="V400" s="403">
        <v>5218.79</v>
      </c>
    </row>
    <row r="401" spans="1:22" ht="22.5" x14ac:dyDescent="0.25">
      <c r="A401" s="396">
        <v>202407</v>
      </c>
      <c r="B401" s="392" t="s">
        <v>1268</v>
      </c>
      <c r="C401" s="392" t="s">
        <v>21</v>
      </c>
      <c r="D401" s="392" t="s">
        <v>28</v>
      </c>
      <c r="E401" s="392" t="s">
        <v>28</v>
      </c>
      <c r="F401" s="392" t="s">
        <v>22</v>
      </c>
      <c r="G401" s="392" t="s">
        <v>39</v>
      </c>
      <c r="H401" s="392" t="s">
        <v>1349</v>
      </c>
      <c r="I401" s="392" t="s">
        <v>1350</v>
      </c>
      <c r="J401" s="392" t="s">
        <v>23</v>
      </c>
      <c r="K401" s="392" t="s">
        <v>24</v>
      </c>
      <c r="L401" s="392" t="s">
        <v>25</v>
      </c>
      <c r="M401" s="395">
        <v>45292</v>
      </c>
      <c r="N401" s="395">
        <v>45474</v>
      </c>
      <c r="O401" s="392" t="s">
        <v>758</v>
      </c>
      <c r="P401" s="392" t="str">
        <f t="shared" si="12"/>
        <v>380XX00000</v>
      </c>
      <c r="Q401" s="392" t="s">
        <v>1351</v>
      </c>
      <c r="R401" s="392" t="s">
        <v>1143</v>
      </c>
      <c r="S401" s="392" t="str">
        <f t="shared" si="13"/>
        <v>256380A</v>
      </c>
      <c r="T401" s="392" t="str">
        <f>IFERROR(VLOOKUP($S401,'Projects FERCs'!$A$9:$C$294,2,FALSE),0)</f>
        <v>Services - Bl - Nog</v>
      </c>
      <c r="U401" s="392" t="s">
        <v>1144</v>
      </c>
      <c r="V401" s="403">
        <v>787.36</v>
      </c>
    </row>
    <row r="402" spans="1:22" ht="22.5" x14ac:dyDescent="0.25">
      <c r="A402" s="396">
        <v>202407</v>
      </c>
      <c r="B402" s="392" t="s">
        <v>1268</v>
      </c>
      <c r="C402" s="392" t="s">
        <v>21</v>
      </c>
      <c r="D402" s="392" t="s">
        <v>28</v>
      </c>
      <c r="E402" s="392" t="s">
        <v>28</v>
      </c>
      <c r="F402" s="392" t="s">
        <v>22</v>
      </c>
      <c r="G402" s="392" t="s">
        <v>39</v>
      </c>
      <c r="H402" s="392" t="s">
        <v>1349</v>
      </c>
      <c r="I402" s="392" t="s">
        <v>1350</v>
      </c>
      <c r="J402" s="392" t="s">
        <v>23</v>
      </c>
      <c r="K402" s="392" t="s">
        <v>24</v>
      </c>
      <c r="L402" s="392" t="s">
        <v>25</v>
      </c>
      <c r="M402" s="395">
        <v>45292</v>
      </c>
      <c r="N402" s="395">
        <v>45474</v>
      </c>
      <c r="O402" s="392" t="s">
        <v>758</v>
      </c>
      <c r="P402" s="392" t="str">
        <f t="shared" si="12"/>
        <v>380XX00000</v>
      </c>
      <c r="Q402" s="392" t="s">
        <v>1351</v>
      </c>
      <c r="R402" s="392" t="s">
        <v>1145</v>
      </c>
      <c r="S402" s="392" t="str">
        <f t="shared" si="13"/>
        <v>256380R</v>
      </c>
      <c r="T402" s="392" t="str">
        <f>IFERROR(VLOOKUP($S402,'Projects FERCs'!$A$9:$C$294,2,FALSE),0)</f>
        <v>Service Repl - Santa Cruz</v>
      </c>
      <c r="U402" s="392" t="s">
        <v>1146</v>
      </c>
      <c r="V402" s="394">
        <v>42724.47</v>
      </c>
    </row>
    <row r="403" spans="1:22" ht="22.5" x14ac:dyDescent="0.25">
      <c r="A403" s="396">
        <v>202407</v>
      </c>
      <c r="B403" s="392" t="s">
        <v>1268</v>
      </c>
      <c r="C403" s="392" t="s">
        <v>21</v>
      </c>
      <c r="D403" s="392" t="s">
        <v>28</v>
      </c>
      <c r="E403" s="392" t="s">
        <v>28</v>
      </c>
      <c r="F403" s="392" t="s">
        <v>22</v>
      </c>
      <c r="G403" s="392" t="s">
        <v>39</v>
      </c>
      <c r="H403" s="392" t="s">
        <v>1349</v>
      </c>
      <c r="I403" s="392" t="s">
        <v>1350</v>
      </c>
      <c r="J403" s="392" t="s">
        <v>23</v>
      </c>
      <c r="K403" s="392" t="s">
        <v>24</v>
      </c>
      <c r="L403" s="392" t="s">
        <v>25</v>
      </c>
      <c r="M403" s="395">
        <v>45292</v>
      </c>
      <c r="N403" s="395">
        <v>45474</v>
      </c>
      <c r="O403" s="392" t="s">
        <v>758</v>
      </c>
      <c r="P403" s="392" t="str">
        <f t="shared" si="12"/>
        <v>380XX00000</v>
      </c>
      <c r="Q403" s="392" t="s">
        <v>1351</v>
      </c>
      <c r="R403" s="392" t="s">
        <v>1213</v>
      </c>
      <c r="S403" s="392" t="str">
        <f t="shared" si="13"/>
        <v>257380A</v>
      </c>
      <c r="T403" s="392" t="str">
        <f>IFERROR(VLOOKUP($S403,'Projects FERCs'!$A$9:$C$294,2,FALSE),0)</f>
        <v>Services - Bl - SL</v>
      </c>
      <c r="U403" s="392" t="s">
        <v>1214</v>
      </c>
      <c r="V403" s="403">
        <v>26938.99</v>
      </c>
    </row>
    <row r="404" spans="1:22" ht="22.5" x14ac:dyDescent="0.25">
      <c r="A404" s="396">
        <v>202407</v>
      </c>
      <c r="B404" s="392" t="s">
        <v>1268</v>
      </c>
      <c r="C404" s="392" t="s">
        <v>21</v>
      </c>
      <c r="D404" s="392" t="s">
        <v>28</v>
      </c>
      <c r="E404" s="392" t="s">
        <v>28</v>
      </c>
      <c r="F404" s="392" t="s">
        <v>22</v>
      </c>
      <c r="G404" s="392" t="s">
        <v>39</v>
      </c>
      <c r="H404" s="392" t="s">
        <v>1349</v>
      </c>
      <c r="I404" s="392" t="s">
        <v>1350</v>
      </c>
      <c r="J404" s="392" t="s">
        <v>23</v>
      </c>
      <c r="K404" s="392" t="s">
        <v>24</v>
      </c>
      <c r="L404" s="392" t="s">
        <v>25</v>
      </c>
      <c r="M404" s="395">
        <v>45292</v>
      </c>
      <c r="N404" s="395">
        <v>45474</v>
      </c>
      <c r="O404" s="392" t="s">
        <v>758</v>
      </c>
      <c r="P404" s="392" t="str">
        <f t="shared" si="12"/>
        <v>380XX00000</v>
      </c>
      <c r="Q404" s="392" t="s">
        <v>1351</v>
      </c>
      <c r="R404" s="392" t="s">
        <v>1352</v>
      </c>
      <c r="S404" s="392" t="str">
        <f t="shared" si="13"/>
        <v>252404S</v>
      </c>
      <c r="T404" s="392" t="str">
        <f>IFERROR(VLOOKUP($S404,'Projects FERCs'!$A$9:$C$294,2,FALSE),0)</f>
        <v>Main &amp; Services PVC Repl KNG</v>
      </c>
      <c r="U404" s="392" t="s">
        <v>1353</v>
      </c>
      <c r="V404" s="394">
        <v>10061.11</v>
      </c>
    </row>
    <row r="405" spans="1:22" ht="22.5" x14ac:dyDescent="0.25">
      <c r="A405" s="396">
        <v>202407</v>
      </c>
      <c r="B405" s="392" t="s">
        <v>1268</v>
      </c>
      <c r="C405" s="392" t="s">
        <v>21</v>
      </c>
      <c r="D405" s="392" t="s">
        <v>28</v>
      </c>
      <c r="E405" s="392" t="s">
        <v>28</v>
      </c>
      <c r="F405" s="392" t="s">
        <v>22</v>
      </c>
      <c r="G405" s="392" t="s">
        <v>39</v>
      </c>
      <c r="H405" s="392" t="s">
        <v>1354</v>
      </c>
      <c r="I405" s="392" t="s">
        <v>1355</v>
      </c>
      <c r="J405" s="392" t="s">
        <v>23</v>
      </c>
      <c r="K405" s="392" t="s">
        <v>24</v>
      </c>
      <c r="L405" s="392" t="s">
        <v>25</v>
      </c>
      <c r="M405" s="395">
        <v>45292</v>
      </c>
      <c r="N405" s="395">
        <v>45352</v>
      </c>
      <c r="O405" s="392" t="s">
        <v>758</v>
      </c>
      <c r="P405" s="392" t="str">
        <f t="shared" si="12"/>
        <v>380XX00000</v>
      </c>
      <c r="Q405" s="392" t="s">
        <v>1351</v>
      </c>
      <c r="R405" s="392" t="s">
        <v>1300</v>
      </c>
      <c r="S405" s="392" t="str">
        <f t="shared" si="13"/>
        <v>257100A</v>
      </c>
      <c r="T405" s="392" t="str">
        <f>IFERROR(VLOOKUP($S405,'Projects FERCs'!$A$9:$C$294,2,FALSE),0)</f>
        <v>Mains - Blanket - SL</v>
      </c>
      <c r="U405" s="392" t="s">
        <v>1301</v>
      </c>
      <c r="V405" s="394">
        <v>3080.73</v>
      </c>
    </row>
    <row r="406" spans="1:22" ht="22.5" x14ac:dyDescent="0.25">
      <c r="A406" s="396">
        <v>202407</v>
      </c>
      <c r="B406" s="392" t="s">
        <v>1268</v>
      </c>
      <c r="C406" s="392" t="s">
        <v>21</v>
      </c>
      <c r="D406" s="392" t="s">
        <v>28</v>
      </c>
      <c r="E406" s="392" t="s">
        <v>28</v>
      </c>
      <c r="F406" s="392" t="s">
        <v>22</v>
      </c>
      <c r="G406" s="392" t="s">
        <v>39</v>
      </c>
      <c r="H406" s="392" t="s">
        <v>1354</v>
      </c>
      <c r="I406" s="392" t="s">
        <v>1355</v>
      </c>
      <c r="J406" s="392" t="s">
        <v>23</v>
      </c>
      <c r="K406" s="392" t="s">
        <v>24</v>
      </c>
      <c r="L406" s="392" t="s">
        <v>25</v>
      </c>
      <c r="M406" s="395">
        <v>45292</v>
      </c>
      <c r="N406" s="395">
        <v>45352</v>
      </c>
      <c r="O406" s="392" t="s">
        <v>758</v>
      </c>
      <c r="P406" s="392" t="str">
        <f t="shared" si="12"/>
        <v>380XX00000</v>
      </c>
      <c r="Q406" s="392" t="s">
        <v>1351</v>
      </c>
      <c r="R406" s="392" t="s">
        <v>1310</v>
      </c>
      <c r="S406" s="392" t="str">
        <f t="shared" si="13"/>
        <v>256100A</v>
      </c>
      <c r="T406" s="392" t="str">
        <f>IFERROR(VLOOKUP($S406,'Projects FERCs'!$A$9:$C$294,2,FALSE),0)</f>
        <v>Mains - Blanket - Nog</v>
      </c>
      <c r="U406" s="392" t="s">
        <v>1311</v>
      </c>
      <c r="V406" s="394">
        <v>0</v>
      </c>
    </row>
    <row r="407" spans="1:22" ht="22.5" x14ac:dyDescent="0.25">
      <c r="A407" s="396">
        <v>202407</v>
      </c>
      <c r="B407" s="392" t="s">
        <v>1268</v>
      </c>
      <c r="C407" s="392" t="s">
        <v>21</v>
      </c>
      <c r="D407" s="392" t="s">
        <v>28</v>
      </c>
      <c r="E407" s="392" t="s">
        <v>28</v>
      </c>
      <c r="F407" s="392" t="s">
        <v>22</v>
      </c>
      <c r="G407" s="392" t="s">
        <v>39</v>
      </c>
      <c r="H407" s="392" t="s">
        <v>1354</v>
      </c>
      <c r="I407" s="392" t="s">
        <v>1355</v>
      </c>
      <c r="J407" s="392" t="s">
        <v>23</v>
      </c>
      <c r="K407" s="392" t="s">
        <v>24</v>
      </c>
      <c r="L407" s="392" t="s">
        <v>25</v>
      </c>
      <c r="M407" s="395">
        <v>45292</v>
      </c>
      <c r="N407" s="395">
        <v>45474</v>
      </c>
      <c r="O407" s="392" t="s">
        <v>758</v>
      </c>
      <c r="P407" s="392" t="str">
        <f t="shared" si="12"/>
        <v>380XX00000</v>
      </c>
      <c r="Q407" s="392" t="s">
        <v>1351</v>
      </c>
      <c r="R407" s="392" t="s">
        <v>782</v>
      </c>
      <c r="S407" s="392" t="str">
        <f t="shared" si="13"/>
        <v>251380A</v>
      </c>
      <c r="T407" s="392" t="str">
        <f>IFERROR(VLOOKUP($S407,'Projects FERCs'!$A$9:$C$294,2,FALSE),0)</f>
        <v>Services - Bl - Flag</v>
      </c>
      <c r="U407" s="392" t="s">
        <v>783</v>
      </c>
      <c r="V407" s="403">
        <v>157452.06</v>
      </c>
    </row>
    <row r="408" spans="1:22" ht="22.5" x14ac:dyDescent="0.25">
      <c r="A408" s="396">
        <v>202407</v>
      </c>
      <c r="B408" s="392" t="s">
        <v>1268</v>
      </c>
      <c r="C408" s="392" t="s">
        <v>21</v>
      </c>
      <c r="D408" s="392" t="s">
        <v>28</v>
      </c>
      <c r="E408" s="392" t="s">
        <v>28</v>
      </c>
      <c r="F408" s="392" t="s">
        <v>22</v>
      </c>
      <c r="G408" s="392" t="s">
        <v>39</v>
      </c>
      <c r="H408" s="392" t="s">
        <v>1354</v>
      </c>
      <c r="I408" s="392" t="s">
        <v>1355</v>
      </c>
      <c r="J408" s="392" t="s">
        <v>23</v>
      </c>
      <c r="K408" s="392" t="s">
        <v>24</v>
      </c>
      <c r="L408" s="392" t="s">
        <v>25</v>
      </c>
      <c r="M408" s="395">
        <v>45292</v>
      </c>
      <c r="N408" s="395">
        <v>45474</v>
      </c>
      <c r="O408" s="392" t="s">
        <v>758</v>
      </c>
      <c r="P408" s="392" t="str">
        <f t="shared" si="12"/>
        <v>380XX00000</v>
      </c>
      <c r="Q408" s="392" t="s">
        <v>1351</v>
      </c>
      <c r="R408" s="392" t="s">
        <v>865</v>
      </c>
      <c r="S408" s="392" t="str">
        <f t="shared" si="13"/>
        <v>252380A</v>
      </c>
      <c r="T408" s="392" t="str">
        <f>IFERROR(VLOOKUP($S408,'Projects FERCs'!$A$9:$C$294,2,FALSE),0)</f>
        <v>Install Services - Bl - King</v>
      </c>
      <c r="U408" s="392" t="s">
        <v>866</v>
      </c>
      <c r="V408" s="403">
        <v>57162.31</v>
      </c>
    </row>
    <row r="409" spans="1:22" ht="22.5" x14ac:dyDescent="0.25">
      <c r="A409" s="396">
        <v>202407</v>
      </c>
      <c r="B409" s="392" t="s">
        <v>1268</v>
      </c>
      <c r="C409" s="392" t="s">
        <v>21</v>
      </c>
      <c r="D409" s="392" t="s">
        <v>28</v>
      </c>
      <c r="E409" s="392" t="s">
        <v>28</v>
      </c>
      <c r="F409" s="392" t="s">
        <v>22</v>
      </c>
      <c r="G409" s="392" t="s">
        <v>39</v>
      </c>
      <c r="H409" s="392" t="s">
        <v>1354</v>
      </c>
      <c r="I409" s="392" t="s">
        <v>1355</v>
      </c>
      <c r="J409" s="392" t="s">
        <v>23</v>
      </c>
      <c r="K409" s="392" t="s">
        <v>24</v>
      </c>
      <c r="L409" s="392" t="s">
        <v>25</v>
      </c>
      <c r="M409" s="395">
        <v>45292</v>
      </c>
      <c r="N409" s="395">
        <v>45474</v>
      </c>
      <c r="O409" s="392" t="s">
        <v>758</v>
      </c>
      <c r="P409" s="392" t="str">
        <f t="shared" si="12"/>
        <v>380XX00000</v>
      </c>
      <c r="Q409" s="392" t="s">
        <v>1351</v>
      </c>
      <c r="R409" s="392" t="s">
        <v>965</v>
      </c>
      <c r="S409" s="392" t="str">
        <f t="shared" si="13"/>
        <v>253380A</v>
      </c>
      <c r="T409" s="392" t="str">
        <f>IFERROR(VLOOKUP($S409,'Projects FERCs'!$A$9:$C$294,2,FALSE),0)</f>
        <v>Services - Bl - Pres</v>
      </c>
      <c r="U409" s="392" t="s">
        <v>966</v>
      </c>
      <c r="V409" s="403">
        <v>139720.28</v>
      </c>
    </row>
    <row r="410" spans="1:22" ht="22.5" x14ac:dyDescent="0.25">
      <c r="A410" s="396">
        <v>202407</v>
      </c>
      <c r="B410" s="392" t="s">
        <v>1268</v>
      </c>
      <c r="C410" s="392" t="s">
        <v>21</v>
      </c>
      <c r="D410" s="392" t="s">
        <v>28</v>
      </c>
      <c r="E410" s="392" t="s">
        <v>28</v>
      </c>
      <c r="F410" s="392" t="s">
        <v>22</v>
      </c>
      <c r="G410" s="392" t="s">
        <v>39</v>
      </c>
      <c r="H410" s="392" t="s">
        <v>1354</v>
      </c>
      <c r="I410" s="392" t="s">
        <v>1355</v>
      </c>
      <c r="J410" s="392" t="s">
        <v>23</v>
      </c>
      <c r="K410" s="392" t="s">
        <v>24</v>
      </c>
      <c r="L410" s="392" t="s">
        <v>25</v>
      </c>
      <c r="M410" s="395">
        <v>45292</v>
      </c>
      <c r="N410" s="395">
        <v>45474</v>
      </c>
      <c r="O410" s="392" t="s">
        <v>758</v>
      </c>
      <c r="P410" s="392" t="str">
        <f t="shared" si="12"/>
        <v>380XX00000</v>
      </c>
      <c r="Q410" s="392" t="s">
        <v>1351</v>
      </c>
      <c r="R410" s="392" t="s">
        <v>1071</v>
      </c>
      <c r="S410" s="392" t="str">
        <f t="shared" si="13"/>
        <v>255380A</v>
      </c>
      <c r="T410" s="392" t="str">
        <f>IFERROR(VLOOKUP($S410,'Projects FERCs'!$A$9:$C$294,2,FALSE),0)</f>
        <v>Services - Bl - Verde</v>
      </c>
      <c r="U410" s="392" t="s">
        <v>1072</v>
      </c>
      <c r="V410" s="403">
        <v>69335.25</v>
      </c>
    </row>
    <row r="411" spans="1:22" ht="22.5" x14ac:dyDescent="0.25">
      <c r="A411" s="396">
        <v>202407</v>
      </c>
      <c r="B411" s="392" t="s">
        <v>1268</v>
      </c>
      <c r="C411" s="392" t="s">
        <v>21</v>
      </c>
      <c r="D411" s="392" t="s">
        <v>28</v>
      </c>
      <c r="E411" s="392" t="s">
        <v>28</v>
      </c>
      <c r="F411" s="392" t="s">
        <v>22</v>
      </c>
      <c r="G411" s="392" t="s">
        <v>39</v>
      </c>
      <c r="H411" s="392" t="s">
        <v>1354</v>
      </c>
      <c r="I411" s="392" t="s">
        <v>1355</v>
      </c>
      <c r="J411" s="392" t="s">
        <v>23</v>
      </c>
      <c r="K411" s="392" t="s">
        <v>24</v>
      </c>
      <c r="L411" s="392" t="s">
        <v>25</v>
      </c>
      <c r="M411" s="395">
        <v>45292</v>
      </c>
      <c r="N411" s="395">
        <v>45474</v>
      </c>
      <c r="O411" s="392" t="s">
        <v>758</v>
      </c>
      <c r="P411" s="392" t="str">
        <f t="shared" si="12"/>
        <v>380XX00000</v>
      </c>
      <c r="Q411" s="392" t="s">
        <v>1351</v>
      </c>
      <c r="R411" s="392" t="s">
        <v>1143</v>
      </c>
      <c r="S411" s="392" t="str">
        <f t="shared" si="13"/>
        <v>256380A</v>
      </c>
      <c r="T411" s="392" t="str">
        <f>IFERROR(VLOOKUP($S411,'Projects FERCs'!$A$9:$C$294,2,FALSE),0)</f>
        <v>Services - Bl - Nog</v>
      </c>
      <c r="U411" s="392" t="s">
        <v>1144</v>
      </c>
      <c r="V411" s="403">
        <v>5269.25</v>
      </c>
    </row>
    <row r="412" spans="1:22" ht="22.5" x14ac:dyDescent="0.25">
      <c r="A412" s="396">
        <v>202407</v>
      </c>
      <c r="B412" s="392" t="s">
        <v>1268</v>
      </c>
      <c r="C412" s="392" t="s">
        <v>21</v>
      </c>
      <c r="D412" s="392" t="s">
        <v>28</v>
      </c>
      <c r="E412" s="392" t="s">
        <v>28</v>
      </c>
      <c r="F412" s="392" t="s">
        <v>22</v>
      </c>
      <c r="G412" s="392" t="s">
        <v>39</v>
      </c>
      <c r="H412" s="392" t="s">
        <v>1354</v>
      </c>
      <c r="I412" s="392" t="s">
        <v>1355</v>
      </c>
      <c r="J412" s="392" t="s">
        <v>23</v>
      </c>
      <c r="K412" s="392" t="s">
        <v>24</v>
      </c>
      <c r="L412" s="392" t="s">
        <v>25</v>
      </c>
      <c r="M412" s="395">
        <v>45292</v>
      </c>
      <c r="N412" s="395">
        <v>45474</v>
      </c>
      <c r="O412" s="392" t="s">
        <v>758</v>
      </c>
      <c r="P412" s="392" t="str">
        <f t="shared" si="12"/>
        <v>380XX00000</v>
      </c>
      <c r="Q412" s="392" t="s">
        <v>1351</v>
      </c>
      <c r="R412" s="392" t="s">
        <v>1145</v>
      </c>
      <c r="S412" s="392" t="str">
        <f t="shared" si="13"/>
        <v>256380R</v>
      </c>
      <c r="T412" s="392" t="str">
        <f>IFERROR(VLOOKUP($S412,'Projects FERCs'!$A$9:$C$294,2,FALSE),0)</f>
        <v>Service Repl - Santa Cruz</v>
      </c>
      <c r="U412" s="392" t="s">
        <v>1146</v>
      </c>
      <c r="V412" s="394">
        <v>86743.58</v>
      </c>
    </row>
    <row r="413" spans="1:22" ht="22.5" x14ac:dyDescent="0.25">
      <c r="A413" s="396">
        <v>202407</v>
      </c>
      <c r="B413" s="392" t="s">
        <v>1268</v>
      </c>
      <c r="C413" s="392" t="s">
        <v>21</v>
      </c>
      <c r="D413" s="392" t="s">
        <v>28</v>
      </c>
      <c r="E413" s="392" t="s">
        <v>28</v>
      </c>
      <c r="F413" s="392" t="s">
        <v>22</v>
      </c>
      <c r="G413" s="392" t="s">
        <v>39</v>
      </c>
      <c r="H413" s="392" t="s">
        <v>1354</v>
      </c>
      <c r="I413" s="392" t="s">
        <v>1355</v>
      </c>
      <c r="J413" s="392" t="s">
        <v>23</v>
      </c>
      <c r="K413" s="392" t="s">
        <v>24</v>
      </c>
      <c r="L413" s="392" t="s">
        <v>25</v>
      </c>
      <c r="M413" s="395">
        <v>45292</v>
      </c>
      <c r="N413" s="395">
        <v>45474</v>
      </c>
      <c r="O413" s="392" t="s">
        <v>758</v>
      </c>
      <c r="P413" s="392" t="str">
        <f t="shared" si="12"/>
        <v>380XX00000</v>
      </c>
      <c r="Q413" s="392" t="s">
        <v>1351</v>
      </c>
      <c r="R413" s="392" t="s">
        <v>1213</v>
      </c>
      <c r="S413" s="392" t="str">
        <f t="shared" si="13"/>
        <v>257380A</v>
      </c>
      <c r="T413" s="392" t="str">
        <f>IFERROR(VLOOKUP($S413,'Projects FERCs'!$A$9:$C$294,2,FALSE),0)</f>
        <v>Services - Bl - SL</v>
      </c>
      <c r="U413" s="392" t="s">
        <v>1214</v>
      </c>
      <c r="V413" s="403">
        <v>37201.449999999997</v>
      </c>
    </row>
    <row r="414" spans="1:22" ht="22.5" x14ac:dyDescent="0.25">
      <c r="A414" s="396">
        <v>202408</v>
      </c>
      <c r="B414" s="392" t="s">
        <v>1268</v>
      </c>
      <c r="C414" s="392" t="s">
        <v>21</v>
      </c>
      <c r="D414" s="392" t="s">
        <v>28</v>
      </c>
      <c r="E414" s="392" t="s">
        <v>28</v>
      </c>
      <c r="F414" s="392" t="s">
        <v>22</v>
      </c>
      <c r="G414" s="392" t="s">
        <v>39</v>
      </c>
      <c r="H414" s="392" t="s">
        <v>1349</v>
      </c>
      <c r="I414" s="392" t="s">
        <v>1350</v>
      </c>
      <c r="J414" s="392" t="s">
        <v>27</v>
      </c>
      <c r="K414" s="392" t="s">
        <v>24</v>
      </c>
      <c r="L414" s="392" t="s">
        <v>25</v>
      </c>
      <c r="M414" s="395">
        <v>45292</v>
      </c>
      <c r="N414" s="395">
        <v>45352</v>
      </c>
      <c r="O414" s="392" t="s">
        <v>758</v>
      </c>
      <c r="P414" s="392" t="str">
        <f t="shared" si="12"/>
        <v>380XX00000</v>
      </c>
      <c r="Q414" s="392" t="s">
        <v>1351</v>
      </c>
      <c r="R414" s="392" t="s">
        <v>1274</v>
      </c>
      <c r="S414" s="392" t="str">
        <f t="shared" si="13"/>
        <v>251100A</v>
      </c>
      <c r="T414" s="392" t="str">
        <f>IFERROR(VLOOKUP($S414,'Projects FERCs'!$A$9:$C$294,2,FALSE),0)</f>
        <v>Mains - Blanket - Flag</v>
      </c>
      <c r="U414" s="392" t="s">
        <v>1275</v>
      </c>
      <c r="V414" s="394">
        <v>80.430000000000007</v>
      </c>
    </row>
    <row r="415" spans="1:22" ht="22.5" x14ac:dyDescent="0.25">
      <c r="A415" s="396">
        <v>202408</v>
      </c>
      <c r="B415" s="392" t="s">
        <v>1268</v>
      </c>
      <c r="C415" s="392" t="s">
        <v>21</v>
      </c>
      <c r="D415" s="392" t="s">
        <v>28</v>
      </c>
      <c r="E415" s="392" t="s">
        <v>28</v>
      </c>
      <c r="F415" s="392" t="s">
        <v>22</v>
      </c>
      <c r="G415" s="392" t="s">
        <v>39</v>
      </c>
      <c r="H415" s="392" t="s">
        <v>1349</v>
      </c>
      <c r="I415" s="392" t="s">
        <v>1350</v>
      </c>
      <c r="J415" s="392" t="s">
        <v>27</v>
      </c>
      <c r="K415" s="392" t="s">
        <v>24</v>
      </c>
      <c r="L415" s="392" t="s">
        <v>25</v>
      </c>
      <c r="M415" s="395">
        <v>45292</v>
      </c>
      <c r="N415" s="395">
        <v>45352</v>
      </c>
      <c r="O415" s="392" t="s">
        <v>758</v>
      </c>
      <c r="P415" s="392" t="str">
        <f t="shared" si="12"/>
        <v>380XX00000</v>
      </c>
      <c r="Q415" s="392" t="s">
        <v>1351</v>
      </c>
      <c r="R415" s="392" t="s">
        <v>1282</v>
      </c>
      <c r="S415" s="392" t="str">
        <f t="shared" si="13"/>
        <v>257100A</v>
      </c>
      <c r="T415" s="392" t="str">
        <f>IFERROR(VLOOKUP($S415,'Projects FERCs'!$A$9:$C$294,2,FALSE),0)</f>
        <v>Mains - Blanket - SL</v>
      </c>
      <c r="U415" s="392" t="s">
        <v>1283</v>
      </c>
      <c r="V415" s="394">
        <v>1578.06</v>
      </c>
    </row>
    <row r="416" spans="1:22" ht="22.5" x14ac:dyDescent="0.25">
      <c r="A416" s="396">
        <v>202408</v>
      </c>
      <c r="B416" s="392" t="s">
        <v>1268</v>
      </c>
      <c r="C416" s="392" t="s">
        <v>21</v>
      </c>
      <c r="D416" s="392" t="s">
        <v>28</v>
      </c>
      <c r="E416" s="392" t="s">
        <v>28</v>
      </c>
      <c r="F416" s="392" t="s">
        <v>22</v>
      </c>
      <c r="G416" s="392" t="s">
        <v>39</v>
      </c>
      <c r="H416" s="392" t="s">
        <v>1349</v>
      </c>
      <c r="I416" s="392" t="s">
        <v>1350</v>
      </c>
      <c r="J416" s="392" t="s">
        <v>23</v>
      </c>
      <c r="K416" s="392" t="s">
        <v>24</v>
      </c>
      <c r="L416" s="392" t="s">
        <v>25</v>
      </c>
      <c r="M416" s="395">
        <v>45292</v>
      </c>
      <c r="N416" s="395">
        <v>45474</v>
      </c>
      <c r="O416" s="392" t="s">
        <v>758</v>
      </c>
      <c r="P416" s="392" t="str">
        <f t="shared" si="12"/>
        <v>380XX00000</v>
      </c>
      <c r="Q416" s="392" t="s">
        <v>1351</v>
      </c>
      <c r="R416" s="392" t="s">
        <v>782</v>
      </c>
      <c r="S416" s="392" t="str">
        <f t="shared" si="13"/>
        <v>251380A</v>
      </c>
      <c r="T416" s="392" t="str">
        <f>IFERROR(VLOOKUP($S416,'Projects FERCs'!$A$9:$C$294,2,FALSE),0)</f>
        <v>Services - Bl - Flag</v>
      </c>
      <c r="U416" s="392" t="s">
        <v>783</v>
      </c>
      <c r="V416" s="403">
        <v>95421.36</v>
      </c>
    </row>
    <row r="417" spans="1:22" ht="22.5" x14ac:dyDescent="0.25">
      <c r="A417" s="396">
        <v>202408</v>
      </c>
      <c r="B417" s="392" t="s">
        <v>1268</v>
      </c>
      <c r="C417" s="392" t="s">
        <v>21</v>
      </c>
      <c r="D417" s="392" t="s">
        <v>28</v>
      </c>
      <c r="E417" s="392" t="s">
        <v>28</v>
      </c>
      <c r="F417" s="392" t="s">
        <v>22</v>
      </c>
      <c r="G417" s="392" t="s">
        <v>39</v>
      </c>
      <c r="H417" s="392" t="s">
        <v>1349</v>
      </c>
      <c r="I417" s="392" t="s">
        <v>1350</v>
      </c>
      <c r="J417" s="392" t="s">
        <v>23</v>
      </c>
      <c r="K417" s="392" t="s">
        <v>24</v>
      </c>
      <c r="L417" s="392" t="s">
        <v>25</v>
      </c>
      <c r="M417" s="395">
        <v>45292</v>
      </c>
      <c r="N417" s="395">
        <v>45474</v>
      </c>
      <c r="O417" s="392" t="s">
        <v>758</v>
      </c>
      <c r="P417" s="392" t="str">
        <f t="shared" si="12"/>
        <v>380XX00000</v>
      </c>
      <c r="Q417" s="392" t="s">
        <v>1351</v>
      </c>
      <c r="R417" s="392" t="s">
        <v>865</v>
      </c>
      <c r="S417" s="392" t="str">
        <f t="shared" si="13"/>
        <v>252380A</v>
      </c>
      <c r="T417" s="392" t="str">
        <f>IFERROR(VLOOKUP($S417,'Projects FERCs'!$A$9:$C$294,2,FALSE),0)</f>
        <v>Install Services - Bl - King</v>
      </c>
      <c r="U417" s="392" t="s">
        <v>866</v>
      </c>
      <c r="V417" s="403">
        <v>15128.43</v>
      </c>
    </row>
    <row r="418" spans="1:22" ht="22.5" x14ac:dyDescent="0.25">
      <c r="A418" s="396">
        <v>202408</v>
      </c>
      <c r="B418" s="392" t="s">
        <v>1268</v>
      </c>
      <c r="C418" s="392" t="s">
        <v>21</v>
      </c>
      <c r="D418" s="392" t="s">
        <v>28</v>
      </c>
      <c r="E418" s="392" t="s">
        <v>28</v>
      </c>
      <c r="F418" s="392" t="s">
        <v>22</v>
      </c>
      <c r="G418" s="392" t="s">
        <v>39</v>
      </c>
      <c r="H418" s="392" t="s">
        <v>1349</v>
      </c>
      <c r="I418" s="392" t="s">
        <v>1350</v>
      </c>
      <c r="J418" s="392" t="s">
        <v>23</v>
      </c>
      <c r="K418" s="392" t="s">
        <v>24</v>
      </c>
      <c r="L418" s="392" t="s">
        <v>25</v>
      </c>
      <c r="M418" s="395">
        <v>45292</v>
      </c>
      <c r="N418" s="395">
        <v>45474</v>
      </c>
      <c r="O418" s="392" t="s">
        <v>758</v>
      </c>
      <c r="P418" s="392" t="str">
        <f t="shared" si="12"/>
        <v>380XX00000</v>
      </c>
      <c r="Q418" s="392" t="s">
        <v>1351</v>
      </c>
      <c r="R418" s="392" t="s">
        <v>871</v>
      </c>
      <c r="S418" s="392" t="str">
        <f t="shared" si="13"/>
        <v>252380R</v>
      </c>
      <c r="T418" s="392" t="str">
        <f>IFERROR(VLOOKUP($S418,'Projects FERCs'!$A$9:$C$294,2,FALSE),0)</f>
        <v>Service Repl - King</v>
      </c>
      <c r="U418" s="392" t="s">
        <v>872</v>
      </c>
      <c r="V418" s="394">
        <v>101997.78</v>
      </c>
    </row>
    <row r="419" spans="1:22" ht="22.5" x14ac:dyDescent="0.25">
      <c r="A419" s="396">
        <v>202408</v>
      </c>
      <c r="B419" s="392" t="s">
        <v>1268</v>
      </c>
      <c r="C419" s="392" t="s">
        <v>21</v>
      </c>
      <c r="D419" s="392" t="s">
        <v>28</v>
      </c>
      <c r="E419" s="392" t="s">
        <v>28</v>
      </c>
      <c r="F419" s="392" t="s">
        <v>22</v>
      </c>
      <c r="G419" s="392" t="s">
        <v>39</v>
      </c>
      <c r="H419" s="392" t="s">
        <v>1349</v>
      </c>
      <c r="I419" s="392" t="s">
        <v>1350</v>
      </c>
      <c r="J419" s="392" t="s">
        <v>23</v>
      </c>
      <c r="K419" s="392" t="s">
        <v>24</v>
      </c>
      <c r="L419" s="392" t="s">
        <v>25</v>
      </c>
      <c r="M419" s="395">
        <v>45292</v>
      </c>
      <c r="N419" s="395">
        <v>45474</v>
      </c>
      <c r="O419" s="392" t="s">
        <v>758</v>
      </c>
      <c r="P419" s="392" t="str">
        <f t="shared" si="12"/>
        <v>380XX00000</v>
      </c>
      <c r="Q419" s="392" t="s">
        <v>1351</v>
      </c>
      <c r="R419" s="392" t="s">
        <v>965</v>
      </c>
      <c r="S419" s="392" t="str">
        <f t="shared" si="13"/>
        <v>253380A</v>
      </c>
      <c r="T419" s="392" t="str">
        <f>IFERROR(VLOOKUP($S419,'Projects FERCs'!$A$9:$C$294,2,FALSE),0)</f>
        <v>Services - Bl - Pres</v>
      </c>
      <c r="U419" s="392" t="s">
        <v>966</v>
      </c>
      <c r="V419" s="403">
        <v>144266.19</v>
      </c>
    </row>
    <row r="420" spans="1:22" ht="22.5" x14ac:dyDescent="0.25">
      <c r="A420" s="396">
        <v>202408</v>
      </c>
      <c r="B420" s="392" t="s">
        <v>1268</v>
      </c>
      <c r="C420" s="392" t="s">
        <v>21</v>
      </c>
      <c r="D420" s="392" t="s">
        <v>28</v>
      </c>
      <c r="E420" s="392" t="s">
        <v>28</v>
      </c>
      <c r="F420" s="392" t="s">
        <v>22</v>
      </c>
      <c r="G420" s="392" t="s">
        <v>39</v>
      </c>
      <c r="H420" s="392" t="s">
        <v>1349</v>
      </c>
      <c r="I420" s="392" t="s">
        <v>1350</v>
      </c>
      <c r="J420" s="392" t="s">
        <v>23</v>
      </c>
      <c r="K420" s="392" t="s">
        <v>24</v>
      </c>
      <c r="L420" s="392" t="s">
        <v>25</v>
      </c>
      <c r="M420" s="395">
        <v>45292</v>
      </c>
      <c r="N420" s="395">
        <v>45474</v>
      </c>
      <c r="O420" s="392" t="s">
        <v>758</v>
      </c>
      <c r="P420" s="392" t="str">
        <f t="shared" si="12"/>
        <v>380XX00000</v>
      </c>
      <c r="Q420" s="392" t="s">
        <v>1351</v>
      </c>
      <c r="R420" s="392" t="s">
        <v>1071</v>
      </c>
      <c r="S420" s="392" t="str">
        <f t="shared" si="13"/>
        <v>255380A</v>
      </c>
      <c r="T420" s="392" t="str">
        <f>IFERROR(VLOOKUP($S420,'Projects FERCs'!$A$9:$C$294,2,FALSE),0)</f>
        <v>Services - Bl - Verde</v>
      </c>
      <c r="U420" s="392" t="s">
        <v>1072</v>
      </c>
      <c r="V420" s="403">
        <v>8234.01</v>
      </c>
    </row>
    <row r="421" spans="1:22" ht="22.5" x14ac:dyDescent="0.25">
      <c r="A421" s="396">
        <v>202408</v>
      </c>
      <c r="B421" s="392" t="s">
        <v>1268</v>
      </c>
      <c r="C421" s="392" t="s">
        <v>21</v>
      </c>
      <c r="D421" s="392" t="s">
        <v>28</v>
      </c>
      <c r="E421" s="392" t="s">
        <v>28</v>
      </c>
      <c r="F421" s="392" t="s">
        <v>22</v>
      </c>
      <c r="G421" s="392" t="s">
        <v>39</v>
      </c>
      <c r="H421" s="392" t="s">
        <v>1349</v>
      </c>
      <c r="I421" s="392" t="s">
        <v>1350</v>
      </c>
      <c r="J421" s="392" t="s">
        <v>23</v>
      </c>
      <c r="K421" s="392" t="s">
        <v>24</v>
      </c>
      <c r="L421" s="392" t="s">
        <v>25</v>
      </c>
      <c r="M421" s="395">
        <v>45292</v>
      </c>
      <c r="N421" s="395">
        <v>45474</v>
      </c>
      <c r="O421" s="392" t="s">
        <v>758</v>
      </c>
      <c r="P421" s="392" t="str">
        <f t="shared" si="12"/>
        <v>380XX00000</v>
      </c>
      <c r="Q421" s="392" t="s">
        <v>1351</v>
      </c>
      <c r="R421" s="392" t="s">
        <v>1143</v>
      </c>
      <c r="S421" s="392" t="str">
        <f t="shared" si="13"/>
        <v>256380A</v>
      </c>
      <c r="T421" s="392" t="str">
        <f>IFERROR(VLOOKUP($S421,'Projects FERCs'!$A$9:$C$294,2,FALSE),0)</f>
        <v>Services - Bl - Nog</v>
      </c>
      <c r="U421" s="392" t="s">
        <v>1144</v>
      </c>
      <c r="V421" s="403">
        <v>-23.24</v>
      </c>
    </row>
    <row r="422" spans="1:22" ht="22.5" x14ac:dyDescent="0.25">
      <c r="A422" s="396">
        <v>202408</v>
      </c>
      <c r="B422" s="392" t="s">
        <v>1268</v>
      </c>
      <c r="C422" s="392" t="s">
        <v>21</v>
      </c>
      <c r="D422" s="392" t="s">
        <v>28</v>
      </c>
      <c r="E422" s="392" t="s">
        <v>28</v>
      </c>
      <c r="F422" s="392" t="s">
        <v>22</v>
      </c>
      <c r="G422" s="392" t="s">
        <v>39</v>
      </c>
      <c r="H422" s="392" t="s">
        <v>1349</v>
      </c>
      <c r="I422" s="392" t="s">
        <v>1350</v>
      </c>
      <c r="J422" s="392" t="s">
        <v>23</v>
      </c>
      <c r="K422" s="392" t="s">
        <v>24</v>
      </c>
      <c r="L422" s="392" t="s">
        <v>25</v>
      </c>
      <c r="M422" s="395">
        <v>45292</v>
      </c>
      <c r="N422" s="395">
        <v>45474</v>
      </c>
      <c r="O422" s="392" t="s">
        <v>758</v>
      </c>
      <c r="P422" s="392" t="str">
        <f t="shared" si="12"/>
        <v>380XX00000</v>
      </c>
      <c r="Q422" s="392" t="s">
        <v>1351</v>
      </c>
      <c r="R422" s="392" t="s">
        <v>1213</v>
      </c>
      <c r="S422" s="392" t="str">
        <f t="shared" si="13"/>
        <v>257380A</v>
      </c>
      <c r="T422" s="392" t="str">
        <f>IFERROR(VLOOKUP($S422,'Projects FERCs'!$A$9:$C$294,2,FALSE),0)</f>
        <v>Services - Bl - SL</v>
      </c>
      <c r="U422" s="392" t="s">
        <v>1214</v>
      </c>
      <c r="V422" s="403">
        <v>33783.75</v>
      </c>
    </row>
    <row r="423" spans="1:22" ht="22.5" x14ac:dyDescent="0.25">
      <c r="A423" s="396">
        <v>202408</v>
      </c>
      <c r="B423" s="392" t="s">
        <v>1268</v>
      </c>
      <c r="C423" s="392" t="s">
        <v>21</v>
      </c>
      <c r="D423" s="392" t="s">
        <v>28</v>
      </c>
      <c r="E423" s="392" t="s">
        <v>28</v>
      </c>
      <c r="F423" s="392" t="s">
        <v>22</v>
      </c>
      <c r="G423" s="392" t="s">
        <v>39</v>
      </c>
      <c r="H423" s="392" t="s">
        <v>1349</v>
      </c>
      <c r="I423" s="392" t="s">
        <v>1350</v>
      </c>
      <c r="J423" s="392" t="s">
        <v>23</v>
      </c>
      <c r="K423" s="392" t="s">
        <v>24</v>
      </c>
      <c r="L423" s="392" t="s">
        <v>25</v>
      </c>
      <c r="M423" s="395">
        <v>45292</v>
      </c>
      <c r="N423" s="395">
        <v>45474</v>
      </c>
      <c r="O423" s="392" t="s">
        <v>758</v>
      </c>
      <c r="P423" s="392" t="str">
        <f t="shared" si="12"/>
        <v>380XX00000</v>
      </c>
      <c r="Q423" s="392" t="s">
        <v>1351</v>
      </c>
      <c r="R423" s="392" t="s">
        <v>1352</v>
      </c>
      <c r="S423" s="392" t="str">
        <f t="shared" si="13"/>
        <v>252404S</v>
      </c>
      <c r="T423" s="392" t="str">
        <f>IFERROR(VLOOKUP($S423,'Projects FERCs'!$A$9:$C$294,2,FALSE),0)</f>
        <v>Main &amp; Services PVC Repl KNG</v>
      </c>
      <c r="U423" s="392" t="s">
        <v>1353</v>
      </c>
      <c r="V423" s="394">
        <v>18638.68</v>
      </c>
    </row>
    <row r="424" spans="1:22" ht="22.5" x14ac:dyDescent="0.25">
      <c r="A424" s="396">
        <v>202408</v>
      </c>
      <c r="B424" s="392" t="s">
        <v>1268</v>
      </c>
      <c r="C424" s="392" t="s">
        <v>21</v>
      </c>
      <c r="D424" s="392" t="s">
        <v>28</v>
      </c>
      <c r="E424" s="392" t="s">
        <v>28</v>
      </c>
      <c r="F424" s="392" t="s">
        <v>22</v>
      </c>
      <c r="G424" s="392" t="s">
        <v>39</v>
      </c>
      <c r="H424" s="392" t="s">
        <v>1349</v>
      </c>
      <c r="I424" s="392" t="s">
        <v>1350</v>
      </c>
      <c r="J424" s="392" t="s">
        <v>23</v>
      </c>
      <c r="K424" s="392" t="s">
        <v>24</v>
      </c>
      <c r="L424" s="392" t="s">
        <v>25</v>
      </c>
      <c r="M424" s="395">
        <v>45292</v>
      </c>
      <c r="N424" s="395">
        <v>45474</v>
      </c>
      <c r="O424" s="392" t="s">
        <v>758</v>
      </c>
      <c r="P424" s="392" t="str">
        <f t="shared" si="12"/>
        <v>380XX00000</v>
      </c>
      <c r="Q424" s="392" t="s">
        <v>1351</v>
      </c>
      <c r="R424" s="392" t="s">
        <v>1324</v>
      </c>
      <c r="S424" s="392" t="str">
        <f t="shared" si="13"/>
        <v>253100A</v>
      </c>
      <c r="T424" s="392" t="str">
        <f>IFERROR(VLOOKUP($S424,'Projects FERCs'!$A$9:$C$294,2,FALSE),0)</f>
        <v>Mains - Blanket - Pres</v>
      </c>
      <c r="U424" s="392" t="s">
        <v>1325</v>
      </c>
      <c r="V424" s="394">
        <v>15964.86</v>
      </c>
    </row>
    <row r="425" spans="1:22" ht="22.5" x14ac:dyDescent="0.25">
      <c r="A425" s="396">
        <v>202408</v>
      </c>
      <c r="B425" s="392" t="s">
        <v>1268</v>
      </c>
      <c r="C425" s="392" t="s">
        <v>21</v>
      </c>
      <c r="D425" s="392" t="s">
        <v>28</v>
      </c>
      <c r="E425" s="392" t="s">
        <v>28</v>
      </c>
      <c r="F425" s="392" t="s">
        <v>22</v>
      </c>
      <c r="G425" s="392" t="s">
        <v>39</v>
      </c>
      <c r="H425" s="392" t="s">
        <v>1349</v>
      </c>
      <c r="I425" s="392" t="s">
        <v>1350</v>
      </c>
      <c r="J425" s="392" t="s">
        <v>23</v>
      </c>
      <c r="K425" s="392" t="s">
        <v>24</v>
      </c>
      <c r="L425" s="392" t="s">
        <v>25</v>
      </c>
      <c r="M425" s="395">
        <v>45292</v>
      </c>
      <c r="N425" s="395">
        <v>45474</v>
      </c>
      <c r="O425" s="392" t="s">
        <v>758</v>
      </c>
      <c r="P425" s="392" t="str">
        <f t="shared" si="12"/>
        <v>380XX00000</v>
      </c>
      <c r="Q425" s="392" t="s">
        <v>1351</v>
      </c>
      <c r="R425" s="392" t="s">
        <v>1505</v>
      </c>
      <c r="S425" s="392" t="str">
        <f t="shared" si="13"/>
        <v>253100A</v>
      </c>
      <c r="T425" s="392" t="str">
        <f>IFERROR(VLOOKUP($S425,'Projects FERCs'!$A$9:$C$294,2,FALSE),0)</f>
        <v>Mains - Blanket - Pres</v>
      </c>
      <c r="U425" s="392" t="s">
        <v>1504</v>
      </c>
      <c r="V425" s="394">
        <v>9694.2800000000007</v>
      </c>
    </row>
    <row r="426" spans="1:22" ht="22.5" x14ac:dyDescent="0.25">
      <c r="A426" s="396">
        <v>202408</v>
      </c>
      <c r="B426" s="392" t="s">
        <v>1268</v>
      </c>
      <c r="C426" s="392" t="s">
        <v>21</v>
      </c>
      <c r="D426" s="392" t="s">
        <v>28</v>
      </c>
      <c r="E426" s="392" t="s">
        <v>28</v>
      </c>
      <c r="F426" s="392" t="s">
        <v>22</v>
      </c>
      <c r="G426" s="392" t="s">
        <v>39</v>
      </c>
      <c r="H426" s="392" t="s">
        <v>1354</v>
      </c>
      <c r="I426" s="392" t="s">
        <v>1355</v>
      </c>
      <c r="J426" s="392" t="s">
        <v>23</v>
      </c>
      <c r="K426" s="392" t="s">
        <v>24</v>
      </c>
      <c r="L426" s="392" t="s">
        <v>25</v>
      </c>
      <c r="M426" s="395">
        <v>45292</v>
      </c>
      <c r="N426" s="395">
        <v>45474</v>
      </c>
      <c r="O426" s="392" t="s">
        <v>758</v>
      </c>
      <c r="P426" s="392" t="str">
        <f t="shared" si="12"/>
        <v>380XX00000</v>
      </c>
      <c r="Q426" s="392" t="s">
        <v>1351</v>
      </c>
      <c r="R426" s="392" t="s">
        <v>782</v>
      </c>
      <c r="S426" s="392" t="str">
        <f t="shared" si="13"/>
        <v>251380A</v>
      </c>
      <c r="T426" s="392" t="str">
        <f>IFERROR(VLOOKUP($S426,'Projects FERCs'!$A$9:$C$294,2,FALSE),0)</f>
        <v>Services - Bl - Flag</v>
      </c>
      <c r="U426" s="392" t="s">
        <v>783</v>
      </c>
      <c r="V426" s="403">
        <v>212389.47</v>
      </c>
    </row>
    <row r="427" spans="1:22" ht="22.5" x14ac:dyDescent="0.25">
      <c r="A427" s="396">
        <v>202408</v>
      </c>
      <c r="B427" s="392" t="s">
        <v>1268</v>
      </c>
      <c r="C427" s="392" t="s">
        <v>21</v>
      </c>
      <c r="D427" s="392" t="s">
        <v>28</v>
      </c>
      <c r="E427" s="392" t="s">
        <v>28</v>
      </c>
      <c r="F427" s="392" t="s">
        <v>22</v>
      </c>
      <c r="G427" s="392" t="s">
        <v>39</v>
      </c>
      <c r="H427" s="392" t="s">
        <v>1354</v>
      </c>
      <c r="I427" s="392" t="s">
        <v>1355</v>
      </c>
      <c r="J427" s="392" t="s">
        <v>23</v>
      </c>
      <c r="K427" s="392" t="s">
        <v>24</v>
      </c>
      <c r="L427" s="392" t="s">
        <v>25</v>
      </c>
      <c r="M427" s="395">
        <v>45292</v>
      </c>
      <c r="N427" s="395">
        <v>45474</v>
      </c>
      <c r="O427" s="392" t="s">
        <v>758</v>
      </c>
      <c r="P427" s="392" t="str">
        <f t="shared" si="12"/>
        <v>380XX00000</v>
      </c>
      <c r="Q427" s="392" t="s">
        <v>1351</v>
      </c>
      <c r="R427" s="392" t="s">
        <v>865</v>
      </c>
      <c r="S427" s="392" t="str">
        <f t="shared" si="13"/>
        <v>252380A</v>
      </c>
      <c r="T427" s="392" t="str">
        <f>IFERROR(VLOOKUP($S427,'Projects FERCs'!$A$9:$C$294,2,FALSE),0)</f>
        <v>Install Services - Bl - King</v>
      </c>
      <c r="U427" s="392" t="s">
        <v>866</v>
      </c>
      <c r="V427" s="403">
        <v>32147.93</v>
      </c>
    </row>
    <row r="428" spans="1:22" ht="22.5" x14ac:dyDescent="0.25">
      <c r="A428" s="396">
        <v>202408</v>
      </c>
      <c r="B428" s="392" t="s">
        <v>1268</v>
      </c>
      <c r="C428" s="392" t="s">
        <v>21</v>
      </c>
      <c r="D428" s="392" t="s">
        <v>28</v>
      </c>
      <c r="E428" s="392" t="s">
        <v>28</v>
      </c>
      <c r="F428" s="392" t="s">
        <v>22</v>
      </c>
      <c r="G428" s="392" t="s">
        <v>39</v>
      </c>
      <c r="H428" s="392" t="s">
        <v>1354</v>
      </c>
      <c r="I428" s="392" t="s">
        <v>1355</v>
      </c>
      <c r="J428" s="392" t="s">
        <v>23</v>
      </c>
      <c r="K428" s="392" t="s">
        <v>24</v>
      </c>
      <c r="L428" s="392" t="s">
        <v>25</v>
      </c>
      <c r="M428" s="395">
        <v>45292</v>
      </c>
      <c r="N428" s="395">
        <v>45474</v>
      </c>
      <c r="O428" s="392" t="s">
        <v>758</v>
      </c>
      <c r="P428" s="392" t="str">
        <f t="shared" si="12"/>
        <v>380XX00000</v>
      </c>
      <c r="Q428" s="392" t="s">
        <v>1351</v>
      </c>
      <c r="R428" s="392" t="s">
        <v>871</v>
      </c>
      <c r="S428" s="392" t="str">
        <f t="shared" si="13"/>
        <v>252380R</v>
      </c>
      <c r="T428" s="392" t="str">
        <f>IFERROR(VLOOKUP($S428,'Projects FERCs'!$A$9:$C$294,2,FALSE),0)</f>
        <v>Service Repl - King</v>
      </c>
      <c r="U428" s="392" t="s">
        <v>872</v>
      </c>
      <c r="V428" s="394">
        <v>2081.58</v>
      </c>
    </row>
    <row r="429" spans="1:22" ht="22.5" x14ac:dyDescent="0.25">
      <c r="A429" s="396">
        <v>202408</v>
      </c>
      <c r="B429" s="392" t="s">
        <v>1268</v>
      </c>
      <c r="C429" s="392" t="s">
        <v>21</v>
      </c>
      <c r="D429" s="392" t="s">
        <v>28</v>
      </c>
      <c r="E429" s="392" t="s">
        <v>28</v>
      </c>
      <c r="F429" s="392" t="s">
        <v>22</v>
      </c>
      <c r="G429" s="392" t="s">
        <v>39</v>
      </c>
      <c r="H429" s="392" t="s">
        <v>1354</v>
      </c>
      <c r="I429" s="392" t="s">
        <v>1355</v>
      </c>
      <c r="J429" s="392" t="s">
        <v>23</v>
      </c>
      <c r="K429" s="392" t="s">
        <v>24</v>
      </c>
      <c r="L429" s="392" t="s">
        <v>25</v>
      </c>
      <c r="M429" s="395">
        <v>45292</v>
      </c>
      <c r="N429" s="395">
        <v>45474</v>
      </c>
      <c r="O429" s="392" t="s">
        <v>758</v>
      </c>
      <c r="P429" s="392" t="str">
        <f t="shared" si="12"/>
        <v>380XX00000</v>
      </c>
      <c r="Q429" s="392" t="s">
        <v>1351</v>
      </c>
      <c r="R429" s="392" t="s">
        <v>965</v>
      </c>
      <c r="S429" s="392" t="str">
        <f t="shared" si="13"/>
        <v>253380A</v>
      </c>
      <c r="T429" s="392" t="str">
        <f>IFERROR(VLOOKUP($S429,'Projects FERCs'!$A$9:$C$294,2,FALSE),0)</f>
        <v>Services - Bl - Pres</v>
      </c>
      <c r="U429" s="392" t="s">
        <v>966</v>
      </c>
      <c r="V429" s="403">
        <v>216399.29</v>
      </c>
    </row>
    <row r="430" spans="1:22" ht="22.5" x14ac:dyDescent="0.25">
      <c r="A430" s="396">
        <v>202408</v>
      </c>
      <c r="B430" s="392" t="s">
        <v>1268</v>
      </c>
      <c r="C430" s="392" t="s">
        <v>21</v>
      </c>
      <c r="D430" s="392" t="s">
        <v>28</v>
      </c>
      <c r="E430" s="392" t="s">
        <v>28</v>
      </c>
      <c r="F430" s="392" t="s">
        <v>22</v>
      </c>
      <c r="G430" s="392" t="s">
        <v>39</v>
      </c>
      <c r="H430" s="392" t="s">
        <v>1354</v>
      </c>
      <c r="I430" s="392" t="s">
        <v>1355</v>
      </c>
      <c r="J430" s="392" t="s">
        <v>23</v>
      </c>
      <c r="K430" s="392" t="s">
        <v>24</v>
      </c>
      <c r="L430" s="392" t="s">
        <v>25</v>
      </c>
      <c r="M430" s="395">
        <v>45292</v>
      </c>
      <c r="N430" s="395">
        <v>45474</v>
      </c>
      <c r="O430" s="392" t="s">
        <v>758</v>
      </c>
      <c r="P430" s="392" t="str">
        <f t="shared" si="12"/>
        <v>380XX00000</v>
      </c>
      <c r="Q430" s="392" t="s">
        <v>1351</v>
      </c>
      <c r="R430" s="392" t="s">
        <v>1071</v>
      </c>
      <c r="S430" s="392" t="str">
        <f t="shared" si="13"/>
        <v>255380A</v>
      </c>
      <c r="T430" s="392" t="str">
        <f>IFERROR(VLOOKUP($S430,'Projects FERCs'!$A$9:$C$294,2,FALSE),0)</f>
        <v>Services - Bl - Verde</v>
      </c>
      <c r="U430" s="392" t="s">
        <v>1072</v>
      </c>
      <c r="V430" s="403">
        <v>109394.66</v>
      </c>
    </row>
    <row r="431" spans="1:22" ht="22.5" x14ac:dyDescent="0.25">
      <c r="A431" s="396">
        <v>202408</v>
      </c>
      <c r="B431" s="392" t="s">
        <v>1268</v>
      </c>
      <c r="C431" s="392" t="s">
        <v>21</v>
      </c>
      <c r="D431" s="392" t="s">
        <v>28</v>
      </c>
      <c r="E431" s="392" t="s">
        <v>28</v>
      </c>
      <c r="F431" s="392" t="s">
        <v>22</v>
      </c>
      <c r="G431" s="392" t="s">
        <v>39</v>
      </c>
      <c r="H431" s="392" t="s">
        <v>1354</v>
      </c>
      <c r="I431" s="392" t="s">
        <v>1355</v>
      </c>
      <c r="J431" s="392" t="s">
        <v>23</v>
      </c>
      <c r="K431" s="392" t="s">
        <v>24</v>
      </c>
      <c r="L431" s="392" t="s">
        <v>25</v>
      </c>
      <c r="M431" s="395">
        <v>45292</v>
      </c>
      <c r="N431" s="395">
        <v>45474</v>
      </c>
      <c r="O431" s="392" t="s">
        <v>758</v>
      </c>
      <c r="P431" s="392" t="str">
        <f t="shared" si="12"/>
        <v>380XX00000</v>
      </c>
      <c r="Q431" s="392" t="s">
        <v>1351</v>
      </c>
      <c r="R431" s="392" t="s">
        <v>1143</v>
      </c>
      <c r="S431" s="392" t="str">
        <f t="shared" si="13"/>
        <v>256380A</v>
      </c>
      <c r="T431" s="392" t="str">
        <f>IFERROR(VLOOKUP($S431,'Projects FERCs'!$A$9:$C$294,2,FALSE),0)</f>
        <v>Services - Bl - Nog</v>
      </c>
      <c r="U431" s="392" t="s">
        <v>1144</v>
      </c>
      <c r="V431" s="403">
        <v>-155.43</v>
      </c>
    </row>
    <row r="432" spans="1:22" ht="22.5" x14ac:dyDescent="0.25">
      <c r="A432" s="396">
        <v>202408</v>
      </c>
      <c r="B432" s="392" t="s">
        <v>1268</v>
      </c>
      <c r="C432" s="392" t="s">
        <v>21</v>
      </c>
      <c r="D432" s="392" t="s">
        <v>28</v>
      </c>
      <c r="E432" s="392" t="s">
        <v>28</v>
      </c>
      <c r="F432" s="392" t="s">
        <v>22</v>
      </c>
      <c r="G432" s="392" t="s">
        <v>39</v>
      </c>
      <c r="H432" s="392" t="s">
        <v>1354</v>
      </c>
      <c r="I432" s="392" t="s">
        <v>1355</v>
      </c>
      <c r="J432" s="392" t="s">
        <v>23</v>
      </c>
      <c r="K432" s="392" t="s">
        <v>24</v>
      </c>
      <c r="L432" s="392" t="s">
        <v>25</v>
      </c>
      <c r="M432" s="395">
        <v>45292</v>
      </c>
      <c r="N432" s="395">
        <v>45474</v>
      </c>
      <c r="O432" s="392" t="s">
        <v>758</v>
      </c>
      <c r="P432" s="392" t="str">
        <f t="shared" si="12"/>
        <v>380XX00000</v>
      </c>
      <c r="Q432" s="392" t="s">
        <v>1351</v>
      </c>
      <c r="R432" s="392" t="s">
        <v>1213</v>
      </c>
      <c r="S432" s="392" t="str">
        <f t="shared" si="13"/>
        <v>257380A</v>
      </c>
      <c r="T432" s="392" t="str">
        <f>IFERROR(VLOOKUP($S432,'Projects FERCs'!$A$9:$C$294,2,FALSE),0)</f>
        <v>Services - Bl - SL</v>
      </c>
      <c r="U432" s="392" t="s">
        <v>1214</v>
      </c>
      <c r="V432" s="403">
        <v>46653.75</v>
      </c>
    </row>
    <row r="433" spans="1:22" ht="33.75" x14ac:dyDescent="0.25">
      <c r="A433" s="396">
        <v>202408</v>
      </c>
      <c r="B433" s="392" t="s">
        <v>1268</v>
      </c>
      <c r="C433" s="392" t="s">
        <v>21</v>
      </c>
      <c r="D433" s="392" t="s">
        <v>28</v>
      </c>
      <c r="E433" s="392" t="s">
        <v>28</v>
      </c>
      <c r="F433" s="392" t="s">
        <v>22</v>
      </c>
      <c r="G433" s="392" t="s">
        <v>39</v>
      </c>
      <c r="H433" s="392" t="s">
        <v>1354</v>
      </c>
      <c r="I433" s="392" t="s">
        <v>1355</v>
      </c>
      <c r="J433" s="392" t="s">
        <v>23</v>
      </c>
      <c r="K433" s="392" t="s">
        <v>24</v>
      </c>
      <c r="L433" s="392" t="s">
        <v>25</v>
      </c>
      <c r="M433" s="395">
        <v>45292</v>
      </c>
      <c r="N433" s="395">
        <v>45474</v>
      </c>
      <c r="O433" s="392" t="s">
        <v>758</v>
      </c>
      <c r="P433" s="392" t="str">
        <f t="shared" si="12"/>
        <v>380XX00000</v>
      </c>
      <c r="Q433" s="392" t="s">
        <v>1351</v>
      </c>
      <c r="R433" s="392" t="s">
        <v>1330</v>
      </c>
      <c r="S433" s="392" t="str">
        <f t="shared" si="13"/>
        <v>251100A</v>
      </c>
      <c r="T433" s="392" t="str">
        <f>IFERROR(VLOOKUP($S433,'Projects FERCs'!$A$9:$C$294,2,FALSE),0)</f>
        <v>Mains - Blanket - Flag</v>
      </c>
      <c r="U433" s="392" t="s">
        <v>1331</v>
      </c>
      <c r="V433" s="394">
        <v>0</v>
      </c>
    </row>
    <row r="434" spans="1:22" ht="22.5" x14ac:dyDescent="0.25">
      <c r="A434" s="396">
        <v>202409</v>
      </c>
      <c r="B434" s="392" t="s">
        <v>1268</v>
      </c>
      <c r="C434" s="392" t="s">
        <v>21</v>
      </c>
      <c r="D434" s="392" t="s">
        <v>28</v>
      </c>
      <c r="E434" s="392" t="s">
        <v>28</v>
      </c>
      <c r="F434" s="392" t="s">
        <v>22</v>
      </c>
      <c r="G434" s="392" t="s">
        <v>39</v>
      </c>
      <c r="H434" s="392" t="s">
        <v>1349</v>
      </c>
      <c r="I434" s="392" t="s">
        <v>1350</v>
      </c>
      <c r="J434" s="392" t="s">
        <v>27</v>
      </c>
      <c r="K434" s="392" t="s">
        <v>24</v>
      </c>
      <c r="L434" s="392" t="s">
        <v>25</v>
      </c>
      <c r="M434" s="395">
        <v>45292</v>
      </c>
      <c r="N434" s="395">
        <v>45352</v>
      </c>
      <c r="O434" s="392" t="s">
        <v>758</v>
      </c>
      <c r="P434" s="392" t="str">
        <f t="shared" si="12"/>
        <v>380XX00000</v>
      </c>
      <c r="Q434" s="392" t="s">
        <v>1351</v>
      </c>
      <c r="R434" s="392" t="s">
        <v>1274</v>
      </c>
      <c r="S434" s="392" t="str">
        <f t="shared" si="13"/>
        <v>251100A</v>
      </c>
      <c r="T434" s="392" t="str">
        <f>IFERROR(VLOOKUP($S434,'Projects FERCs'!$A$9:$C$294,2,FALSE),0)</f>
        <v>Mains - Blanket - Flag</v>
      </c>
      <c r="U434" s="392" t="s">
        <v>1275</v>
      </c>
      <c r="V434" s="394">
        <v>26.8</v>
      </c>
    </row>
    <row r="435" spans="1:22" ht="22.5" x14ac:dyDescent="0.25">
      <c r="A435" s="396">
        <v>202409</v>
      </c>
      <c r="B435" s="392" t="s">
        <v>1268</v>
      </c>
      <c r="C435" s="392" t="s">
        <v>21</v>
      </c>
      <c r="D435" s="392" t="s">
        <v>28</v>
      </c>
      <c r="E435" s="392" t="s">
        <v>28</v>
      </c>
      <c r="F435" s="392" t="s">
        <v>22</v>
      </c>
      <c r="G435" s="392" t="s">
        <v>39</v>
      </c>
      <c r="H435" s="392" t="s">
        <v>1349</v>
      </c>
      <c r="I435" s="392" t="s">
        <v>1350</v>
      </c>
      <c r="J435" s="392" t="s">
        <v>27</v>
      </c>
      <c r="K435" s="392" t="s">
        <v>24</v>
      </c>
      <c r="L435" s="392" t="s">
        <v>25</v>
      </c>
      <c r="M435" s="395">
        <v>45292</v>
      </c>
      <c r="N435" s="395">
        <v>45474</v>
      </c>
      <c r="O435" s="392" t="s">
        <v>758</v>
      </c>
      <c r="P435" s="392" t="str">
        <f t="shared" si="12"/>
        <v>380XX00000</v>
      </c>
      <c r="Q435" s="392" t="s">
        <v>1351</v>
      </c>
      <c r="R435" s="392" t="s">
        <v>1505</v>
      </c>
      <c r="S435" s="392" t="str">
        <f t="shared" si="13"/>
        <v>253100A</v>
      </c>
      <c r="T435" s="392" t="str">
        <f>IFERROR(VLOOKUP($S435,'Projects FERCs'!$A$9:$C$294,2,FALSE),0)</f>
        <v>Mains - Blanket - Pres</v>
      </c>
      <c r="U435" s="392" t="s">
        <v>1504</v>
      </c>
      <c r="V435" s="394">
        <v>54.23</v>
      </c>
    </row>
    <row r="436" spans="1:22" ht="22.5" x14ac:dyDescent="0.25">
      <c r="A436" s="396">
        <v>202409</v>
      </c>
      <c r="B436" s="392" t="s">
        <v>1268</v>
      </c>
      <c r="C436" s="392" t="s">
        <v>21</v>
      </c>
      <c r="D436" s="392" t="s">
        <v>28</v>
      </c>
      <c r="E436" s="392" t="s">
        <v>28</v>
      </c>
      <c r="F436" s="392" t="s">
        <v>22</v>
      </c>
      <c r="G436" s="392" t="s">
        <v>39</v>
      </c>
      <c r="H436" s="392" t="s">
        <v>1349</v>
      </c>
      <c r="I436" s="392" t="s">
        <v>1350</v>
      </c>
      <c r="J436" s="392" t="s">
        <v>23</v>
      </c>
      <c r="K436" s="392" t="s">
        <v>24</v>
      </c>
      <c r="L436" s="392" t="s">
        <v>25</v>
      </c>
      <c r="M436" s="395">
        <v>45292</v>
      </c>
      <c r="N436" s="395">
        <v>45474</v>
      </c>
      <c r="O436" s="392" t="s">
        <v>758</v>
      </c>
      <c r="P436" s="392" t="str">
        <f t="shared" si="12"/>
        <v>380XX00000</v>
      </c>
      <c r="Q436" s="392" t="s">
        <v>1351</v>
      </c>
      <c r="R436" s="392" t="s">
        <v>782</v>
      </c>
      <c r="S436" s="392" t="str">
        <f t="shared" si="13"/>
        <v>251380A</v>
      </c>
      <c r="T436" s="392" t="str">
        <f>IFERROR(VLOOKUP($S436,'Projects FERCs'!$A$9:$C$294,2,FALSE),0)</f>
        <v>Services - Bl - Flag</v>
      </c>
      <c r="U436" s="392" t="s">
        <v>783</v>
      </c>
      <c r="V436" s="403">
        <v>62544.97</v>
      </c>
    </row>
    <row r="437" spans="1:22" ht="22.5" x14ac:dyDescent="0.25">
      <c r="A437" s="396">
        <v>202409</v>
      </c>
      <c r="B437" s="392" t="s">
        <v>1268</v>
      </c>
      <c r="C437" s="392" t="s">
        <v>21</v>
      </c>
      <c r="D437" s="392" t="s">
        <v>28</v>
      </c>
      <c r="E437" s="392" t="s">
        <v>28</v>
      </c>
      <c r="F437" s="392" t="s">
        <v>22</v>
      </c>
      <c r="G437" s="392" t="s">
        <v>39</v>
      </c>
      <c r="H437" s="392" t="s">
        <v>1349</v>
      </c>
      <c r="I437" s="392" t="s">
        <v>1350</v>
      </c>
      <c r="J437" s="392" t="s">
        <v>23</v>
      </c>
      <c r="K437" s="392" t="s">
        <v>24</v>
      </c>
      <c r="L437" s="392" t="s">
        <v>25</v>
      </c>
      <c r="M437" s="395">
        <v>45292</v>
      </c>
      <c r="N437" s="395">
        <v>45474</v>
      </c>
      <c r="O437" s="392" t="s">
        <v>758</v>
      </c>
      <c r="P437" s="392" t="str">
        <f t="shared" si="12"/>
        <v>380XX00000</v>
      </c>
      <c r="Q437" s="392" t="s">
        <v>1351</v>
      </c>
      <c r="R437" s="392" t="s">
        <v>784</v>
      </c>
      <c r="S437" s="392" t="str">
        <f t="shared" si="13"/>
        <v>251380R</v>
      </c>
      <c r="T437" s="392" t="str">
        <f>IFERROR(VLOOKUP($S437,'Projects FERCs'!$A$9:$C$294,2,FALSE),0)</f>
        <v>Service Repl - Flag</v>
      </c>
      <c r="U437" s="392" t="s">
        <v>785</v>
      </c>
      <c r="V437" s="394">
        <v>78683.399999999994</v>
      </c>
    </row>
    <row r="438" spans="1:22" ht="22.5" x14ac:dyDescent="0.25">
      <c r="A438" s="396">
        <v>202409</v>
      </c>
      <c r="B438" s="392" t="s">
        <v>1268</v>
      </c>
      <c r="C438" s="392" t="s">
        <v>21</v>
      </c>
      <c r="D438" s="392" t="s">
        <v>28</v>
      </c>
      <c r="E438" s="392" t="s">
        <v>28</v>
      </c>
      <c r="F438" s="392" t="s">
        <v>22</v>
      </c>
      <c r="G438" s="392" t="s">
        <v>39</v>
      </c>
      <c r="H438" s="392" t="s">
        <v>1349</v>
      </c>
      <c r="I438" s="392" t="s">
        <v>1350</v>
      </c>
      <c r="J438" s="392" t="s">
        <v>23</v>
      </c>
      <c r="K438" s="392" t="s">
        <v>24</v>
      </c>
      <c r="L438" s="392" t="s">
        <v>25</v>
      </c>
      <c r="M438" s="395">
        <v>45292</v>
      </c>
      <c r="N438" s="395">
        <v>45474</v>
      </c>
      <c r="O438" s="392" t="s">
        <v>758</v>
      </c>
      <c r="P438" s="392" t="str">
        <f t="shared" si="12"/>
        <v>380XX00000</v>
      </c>
      <c r="Q438" s="392" t="s">
        <v>1351</v>
      </c>
      <c r="R438" s="392" t="s">
        <v>865</v>
      </c>
      <c r="S438" s="392" t="str">
        <f t="shared" si="13"/>
        <v>252380A</v>
      </c>
      <c r="T438" s="392" t="str">
        <f>IFERROR(VLOOKUP($S438,'Projects FERCs'!$A$9:$C$294,2,FALSE),0)</f>
        <v>Install Services - Bl - King</v>
      </c>
      <c r="U438" s="392" t="s">
        <v>866</v>
      </c>
      <c r="V438" s="403">
        <v>23541.42</v>
      </c>
    </row>
    <row r="439" spans="1:22" ht="22.5" x14ac:dyDescent="0.25">
      <c r="A439" s="396">
        <v>202409</v>
      </c>
      <c r="B439" s="392" t="s">
        <v>1268</v>
      </c>
      <c r="C439" s="392" t="s">
        <v>21</v>
      </c>
      <c r="D439" s="392" t="s">
        <v>28</v>
      </c>
      <c r="E439" s="392" t="s">
        <v>28</v>
      </c>
      <c r="F439" s="392" t="s">
        <v>22</v>
      </c>
      <c r="G439" s="392" t="s">
        <v>39</v>
      </c>
      <c r="H439" s="392" t="s">
        <v>1349</v>
      </c>
      <c r="I439" s="392" t="s">
        <v>1350</v>
      </c>
      <c r="J439" s="392" t="s">
        <v>23</v>
      </c>
      <c r="K439" s="392" t="s">
        <v>24</v>
      </c>
      <c r="L439" s="392" t="s">
        <v>25</v>
      </c>
      <c r="M439" s="395">
        <v>45292</v>
      </c>
      <c r="N439" s="395">
        <v>45474</v>
      </c>
      <c r="O439" s="392" t="s">
        <v>758</v>
      </c>
      <c r="P439" s="392" t="str">
        <f t="shared" si="12"/>
        <v>380XX00000</v>
      </c>
      <c r="Q439" s="392" t="s">
        <v>1351</v>
      </c>
      <c r="R439" s="392" t="s">
        <v>892</v>
      </c>
      <c r="S439" s="392" t="str">
        <f t="shared" si="13"/>
        <v>252402S</v>
      </c>
      <c r="T439" s="392" t="str">
        <f>IFERROR(VLOOKUP($S439,'Projects FERCs'!$A$9:$C$294,2,FALSE),0)</f>
        <v>Drisco Pipe Replacement</v>
      </c>
      <c r="U439" s="392" t="s">
        <v>893</v>
      </c>
      <c r="V439" s="394">
        <v>223484.16</v>
      </c>
    </row>
    <row r="440" spans="1:22" ht="22.5" x14ac:dyDescent="0.25">
      <c r="A440" s="396">
        <v>202409</v>
      </c>
      <c r="B440" s="392" t="s">
        <v>1268</v>
      </c>
      <c r="C440" s="392" t="s">
        <v>21</v>
      </c>
      <c r="D440" s="392" t="s">
        <v>28</v>
      </c>
      <c r="E440" s="392" t="s">
        <v>28</v>
      </c>
      <c r="F440" s="392" t="s">
        <v>22</v>
      </c>
      <c r="G440" s="392" t="s">
        <v>39</v>
      </c>
      <c r="H440" s="392" t="s">
        <v>1349</v>
      </c>
      <c r="I440" s="392" t="s">
        <v>1350</v>
      </c>
      <c r="J440" s="392" t="s">
        <v>23</v>
      </c>
      <c r="K440" s="392" t="s">
        <v>24</v>
      </c>
      <c r="L440" s="392" t="s">
        <v>25</v>
      </c>
      <c r="M440" s="395">
        <v>45292</v>
      </c>
      <c r="N440" s="395">
        <v>45474</v>
      </c>
      <c r="O440" s="392" t="s">
        <v>758</v>
      </c>
      <c r="P440" s="392" t="str">
        <f t="shared" si="12"/>
        <v>380XX00000</v>
      </c>
      <c r="Q440" s="392" t="s">
        <v>1351</v>
      </c>
      <c r="R440" s="392" t="s">
        <v>965</v>
      </c>
      <c r="S440" s="392" t="str">
        <f t="shared" si="13"/>
        <v>253380A</v>
      </c>
      <c r="T440" s="392" t="str">
        <f>IFERROR(VLOOKUP($S440,'Projects FERCs'!$A$9:$C$294,2,FALSE),0)</f>
        <v>Services - Bl - Pres</v>
      </c>
      <c r="U440" s="392" t="s">
        <v>966</v>
      </c>
      <c r="V440" s="403">
        <v>80813.42</v>
      </c>
    </row>
    <row r="441" spans="1:22" ht="22.5" x14ac:dyDescent="0.25">
      <c r="A441" s="396">
        <v>202409</v>
      </c>
      <c r="B441" s="392" t="s">
        <v>1268</v>
      </c>
      <c r="C441" s="392" t="s">
        <v>21</v>
      </c>
      <c r="D441" s="392" t="s">
        <v>28</v>
      </c>
      <c r="E441" s="392" t="s">
        <v>28</v>
      </c>
      <c r="F441" s="392" t="s">
        <v>22</v>
      </c>
      <c r="G441" s="392" t="s">
        <v>39</v>
      </c>
      <c r="H441" s="392" t="s">
        <v>1349</v>
      </c>
      <c r="I441" s="392" t="s">
        <v>1350</v>
      </c>
      <c r="J441" s="392" t="s">
        <v>23</v>
      </c>
      <c r="K441" s="392" t="s">
        <v>24</v>
      </c>
      <c r="L441" s="392" t="s">
        <v>25</v>
      </c>
      <c r="M441" s="395">
        <v>45292</v>
      </c>
      <c r="N441" s="395">
        <v>45474</v>
      </c>
      <c r="O441" s="392" t="s">
        <v>758</v>
      </c>
      <c r="P441" s="392" t="str">
        <f t="shared" si="12"/>
        <v>380XX00000</v>
      </c>
      <c r="Q441" s="392" t="s">
        <v>1351</v>
      </c>
      <c r="R441" s="392" t="s">
        <v>971</v>
      </c>
      <c r="S441" s="392" t="str">
        <f t="shared" si="13"/>
        <v>253380R</v>
      </c>
      <c r="T441" s="392" t="str">
        <f>IFERROR(VLOOKUP($S441,'Projects FERCs'!$A$9:$C$294,2,FALSE),0)</f>
        <v>Service Repl - Pres</v>
      </c>
      <c r="U441" s="392" t="s">
        <v>972</v>
      </c>
      <c r="V441" s="394">
        <v>19986.34</v>
      </c>
    </row>
    <row r="442" spans="1:22" ht="22.5" x14ac:dyDescent="0.25">
      <c r="A442" s="396">
        <v>202409</v>
      </c>
      <c r="B442" s="392" t="s">
        <v>1268</v>
      </c>
      <c r="C442" s="392" t="s">
        <v>21</v>
      </c>
      <c r="D442" s="392" t="s">
        <v>28</v>
      </c>
      <c r="E442" s="392" t="s">
        <v>28</v>
      </c>
      <c r="F442" s="392" t="s">
        <v>22</v>
      </c>
      <c r="G442" s="392" t="s">
        <v>39</v>
      </c>
      <c r="H442" s="392" t="s">
        <v>1349</v>
      </c>
      <c r="I442" s="392" t="s">
        <v>1350</v>
      </c>
      <c r="J442" s="392" t="s">
        <v>23</v>
      </c>
      <c r="K442" s="392" t="s">
        <v>24</v>
      </c>
      <c r="L442" s="392" t="s">
        <v>25</v>
      </c>
      <c r="M442" s="395">
        <v>45292</v>
      </c>
      <c r="N442" s="395">
        <v>45474</v>
      </c>
      <c r="O442" s="392" t="s">
        <v>758</v>
      </c>
      <c r="P442" s="392" t="str">
        <f t="shared" si="12"/>
        <v>380XX00000</v>
      </c>
      <c r="Q442" s="392" t="s">
        <v>1351</v>
      </c>
      <c r="R442" s="392" t="s">
        <v>1071</v>
      </c>
      <c r="S442" s="392" t="str">
        <f t="shared" si="13"/>
        <v>255380A</v>
      </c>
      <c r="T442" s="392" t="str">
        <f>IFERROR(VLOOKUP($S442,'Projects FERCs'!$A$9:$C$294,2,FALSE),0)</f>
        <v>Services - Bl - Verde</v>
      </c>
      <c r="U442" s="392" t="s">
        <v>1072</v>
      </c>
      <c r="V442" s="403">
        <v>3476.9</v>
      </c>
    </row>
    <row r="443" spans="1:22" ht="22.5" x14ac:dyDescent="0.25">
      <c r="A443" s="396">
        <v>202409</v>
      </c>
      <c r="B443" s="392" t="s">
        <v>1268</v>
      </c>
      <c r="C443" s="392" t="s">
        <v>21</v>
      </c>
      <c r="D443" s="392" t="s">
        <v>28</v>
      </c>
      <c r="E443" s="392" t="s">
        <v>28</v>
      </c>
      <c r="F443" s="392" t="s">
        <v>22</v>
      </c>
      <c r="G443" s="392" t="s">
        <v>39</v>
      </c>
      <c r="H443" s="392" t="s">
        <v>1349</v>
      </c>
      <c r="I443" s="392" t="s">
        <v>1350</v>
      </c>
      <c r="J443" s="392" t="s">
        <v>23</v>
      </c>
      <c r="K443" s="392" t="s">
        <v>24</v>
      </c>
      <c r="L443" s="392" t="s">
        <v>25</v>
      </c>
      <c r="M443" s="395">
        <v>45292</v>
      </c>
      <c r="N443" s="395">
        <v>45474</v>
      </c>
      <c r="O443" s="392" t="s">
        <v>758</v>
      </c>
      <c r="P443" s="392" t="str">
        <f t="shared" si="12"/>
        <v>380XX00000</v>
      </c>
      <c r="Q443" s="392" t="s">
        <v>1351</v>
      </c>
      <c r="R443" s="392" t="s">
        <v>1143</v>
      </c>
      <c r="S443" s="392" t="str">
        <f t="shared" si="13"/>
        <v>256380A</v>
      </c>
      <c r="T443" s="392" t="str">
        <f>IFERROR(VLOOKUP($S443,'Projects FERCs'!$A$9:$C$294,2,FALSE),0)</f>
        <v>Services - Bl - Nog</v>
      </c>
      <c r="U443" s="392" t="s">
        <v>1144</v>
      </c>
      <c r="V443" s="403">
        <v>1672.47</v>
      </c>
    </row>
    <row r="444" spans="1:22" ht="22.5" x14ac:dyDescent="0.25">
      <c r="A444" s="396">
        <v>202409</v>
      </c>
      <c r="B444" s="392" t="s">
        <v>1268</v>
      </c>
      <c r="C444" s="392" t="s">
        <v>21</v>
      </c>
      <c r="D444" s="392" t="s">
        <v>28</v>
      </c>
      <c r="E444" s="392" t="s">
        <v>28</v>
      </c>
      <c r="F444" s="392" t="s">
        <v>22</v>
      </c>
      <c r="G444" s="392" t="s">
        <v>39</v>
      </c>
      <c r="H444" s="392" t="s">
        <v>1349</v>
      </c>
      <c r="I444" s="392" t="s">
        <v>1350</v>
      </c>
      <c r="J444" s="392" t="s">
        <v>23</v>
      </c>
      <c r="K444" s="392" t="s">
        <v>24</v>
      </c>
      <c r="L444" s="392" t="s">
        <v>25</v>
      </c>
      <c r="M444" s="395">
        <v>45292</v>
      </c>
      <c r="N444" s="395">
        <v>45474</v>
      </c>
      <c r="O444" s="392" t="s">
        <v>758</v>
      </c>
      <c r="P444" s="392" t="str">
        <f t="shared" si="12"/>
        <v>380XX00000</v>
      </c>
      <c r="Q444" s="392" t="s">
        <v>1351</v>
      </c>
      <c r="R444" s="392" t="s">
        <v>1213</v>
      </c>
      <c r="S444" s="392" t="str">
        <f t="shared" si="13"/>
        <v>257380A</v>
      </c>
      <c r="T444" s="392" t="str">
        <f>IFERROR(VLOOKUP($S444,'Projects FERCs'!$A$9:$C$294,2,FALSE),0)</f>
        <v>Services - Bl - SL</v>
      </c>
      <c r="U444" s="392" t="s">
        <v>1214</v>
      </c>
      <c r="V444" s="403">
        <v>23123.21</v>
      </c>
    </row>
    <row r="445" spans="1:22" ht="22.5" x14ac:dyDescent="0.25">
      <c r="A445" s="396">
        <v>202409</v>
      </c>
      <c r="B445" s="392" t="s">
        <v>1268</v>
      </c>
      <c r="C445" s="392" t="s">
        <v>21</v>
      </c>
      <c r="D445" s="392" t="s">
        <v>28</v>
      </c>
      <c r="E445" s="392" t="s">
        <v>28</v>
      </c>
      <c r="F445" s="392" t="s">
        <v>22</v>
      </c>
      <c r="G445" s="392" t="s">
        <v>39</v>
      </c>
      <c r="H445" s="392" t="s">
        <v>1349</v>
      </c>
      <c r="I445" s="392" t="s">
        <v>1350</v>
      </c>
      <c r="J445" s="392" t="s">
        <v>23</v>
      </c>
      <c r="K445" s="392" t="s">
        <v>24</v>
      </c>
      <c r="L445" s="392" t="s">
        <v>25</v>
      </c>
      <c r="M445" s="395">
        <v>45292</v>
      </c>
      <c r="N445" s="395">
        <v>45474</v>
      </c>
      <c r="O445" s="392" t="s">
        <v>758</v>
      </c>
      <c r="P445" s="392" t="str">
        <f t="shared" si="12"/>
        <v>380XX00000</v>
      </c>
      <c r="Q445" s="392" t="s">
        <v>1351</v>
      </c>
      <c r="R445" s="392" t="s">
        <v>1507</v>
      </c>
      <c r="S445" s="392" t="str">
        <f t="shared" si="13"/>
        <v>251100A</v>
      </c>
      <c r="T445" s="392" t="str">
        <f>IFERROR(VLOOKUP($S445,'Projects FERCs'!$A$9:$C$294,2,FALSE),0)</f>
        <v>Mains - Blanket - Flag</v>
      </c>
      <c r="U445" s="392" t="s">
        <v>1506</v>
      </c>
      <c r="V445" s="394">
        <v>11682.83</v>
      </c>
    </row>
    <row r="446" spans="1:22" ht="22.5" x14ac:dyDescent="0.25">
      <c r="A446" s="396">
        <v>202409</v>
      </c>
      <c r="B446" s="392" t="s">
        <v>1268</v>
      </c>
      <c r="C446" s="392" t="s">
        <v>21</v>
      </c>
      <c r="D446" s="392" t="s">
        <v>28</v>
      </c>
      <c r="E446" s="392" t="s">
        <v>28</v>
      </c>
      <c r="F446" s="392" t="s">
        <v>22</v>
      </c>
      <c r="G446" s="392" t="s">
        <v>39</v>
      </c>
      <c r="H446" s="392" t="s">
        <v>1349</v>
      </c>
      <c r="I446" s="392" t="s">
        <v>1350</v>
      </c>
      <c r="J446" s="392" t="s">
        <v>23</v>
      </c>
      <c r="K446" s="392" t="s">
        <v>24</v>
      </c>
      <c r="L446" s="392" t="s">
        <v>25</v>
      </c>
      <c r="M446" s="395">
        <v>45292</v>
      </c>
      <c r="N446" s="395">
        <v>45474</v>
      </c>
      <c r="O446" s="392" t="s">
        <v>758</v>
      </c>
      <c r="P446" s="392" t="str">
        <f t="shared" si="12"/>
        <v>380XX00000</v>
      </c>
      <c r="Q446" s="392" t="s">
        <v>1351</v>
      </c>
      <c r="R446" s="392" t="s">
        <v>1352</v>
      </c>
      <c r="S446" s="392" t="str">
        <f t="shared" si="13"/>
        <v>252404S</v>
      </c>
      <c r="T446" s="392" t="str">
        <f>IFERROR(VLOOKUP($S446,'Projects FERCs'!$A$9:$C$294,2,FALSE),0)</f>
        <v>Main &amp; Services PVC Repl KNG</v>
      </c>
      <c r="U446" s="392" t="s">
        <v>1353</v>
      </c>
      <c r="V446" s="394">
        <v>23191.85</v>
      </c>
    </row>
    <row r="447" spans="1:22" ht="22.5" x14ac:dyDescent="0.25">
      <c r="A447" s="396">
        <v>202409</v>
      </c>
      <c r="B447" s="392" t="s">
        <v>1268</v>
      </c>
      <c r="C447" s="392" t="s">
        <v>21</v>
      </c>
      <c r="D447" s="392" t="s">
        <v>28</v>
      </c>
      <c r="E447" s="392" t="s">
        <v>28</v>
      </c>
      <c r="F447" s="392" t="s">
        <v>22</v>
      </c>
      <c r="G447" s="392" t="s">
        <v>39</v>
      </c>
      <c r="H447" s="392" t="s">
        <v>1354</v>
      </c>
      <c r="I447" s="392" t="s">
        <v>1355</v>
      </c>
      <c r="J447" s="392" t="s">
        <v>23</v>
      </c>
      <c r="K447" s="392" t="s">
        <v>24</v>
      </c>
      <c r="L447" s="392" t="s">
        <v>25</v>
      </c>
      <c r="M447" s="395">
        <v>45292</v>
      </c>
      <c r="N447" s="395">
        <v>45474</v>
      </c>
      <c r="O447" s="392" t="s">
        <v>758</v>
      </c>
      <c r="P447" s="392" t="str">
        <f t="shared" si="12"/>
        <v>380XX00000</v>
      </c>
      <c r="Q447" s="392" t="s">
        <v>1351</v>
      </c>
      <c r="R447" s="392" t="s">
        <v>782</v>
      </c>
      <c r="S447" s="392" t="str">
        <f t="shared" si="13"/>
        <v>251380A</v>
      </c>
      <c r="T447" s="392" t="str">
        <f>IFERROR(VLOOKUP($S447,'Projects FERCs'!$A$9:$C$294,2,FALSE),0)</f>
        <v>Services - Bl - Flag</v>
      </c>
      <c r="U447" s="392" t="s">
        <v>783</v>
      </c>
      <c r="V447" s="403">
        <v>139213</v>
      </c>
    </row>
    <row r="448" spans="1:22" ht="22.5" x14ac:dyDescent="0.25">
      <c r="A448" s="396">
        <v>202409</v>
      </c>
      <c r="B448" s="392" t="s">
        <v>1268</v>
      </c>
      <c r="C448" s="392" t="s">
        <v>21</v>
      </c>
      <c r="D448" s="392" t="s">
        <v>28</v>
      </c>
      <c r="E448" s="392" t="s">
        <v>28</v>
      </c>
      <c r="F448" s="392" t="s">
        <v>22</v>
      </c>
      <c r="G448" s="392" t="s">
        <v>39</v>
      </c>
      <c r="H448" s="392" t="s">
        <v>1354</v>
      </c>
      <c r="I448" s="392" t="s">
        <v>1355</v>
      </c>
      <c r="J448" s="392" t="s">
        <v>23</v>
      </c>
      <c r="K448" s="392" t="s">
        <v>24</v>
      </c>
      <c r="L448" s="392" t="s">
        <v>25</v>
      </c>
      <c r="M448" s="395">
        <v>45292</v>
      </c>
      <c r="N448" s="395">
        <v>45474</v>
      </c>
      <c r="O448" s="392" t="s">
        <v>758</v>
      </c>
      <c r="P448" s="392" t="str">
        <f t="shared" si="12"/>
        <v>380XX00000</v>
      </c>
      <c r="Q448" s="392" t="s">
        <v>1351</v>
      </c>
      <c r="R448" s="392" t="s">
        <v>784</v>
      </c>
      <c r="S448" s="392" t="str">
        <f t="shared" si="13"/>
        <v>251380R</v>
      </c>
      <c r="T448" s="392" t="str">
        <f>IFERROR(VLOOKUP($S448,'Projects FERCs'!$A$9:$C$294,2,FALSE),0)</f>
        <v>Service Repl - Flag</v>
      </c>
      <c r="U448" s="392" t="s">
        <v>785</v>
      </c>
      <c r="V448" s="394">
        <v>5922.41</v>
      </c>
    </row>
    <row r="449" spans="1:22" ht="22.5" x14ac:dyDescent="0.25">
      <c r="A449" s="396">
        <v>202409</v>
      </c>
      <c r="B449" s="392" t="s">
        <v>1268</v>
      </c>
      <c r="C449" s="392" t="s">
        <v>21</v>
      </c>
      <c r="D449" s="392" t="s">
        <v>28</v>
      </c>
      <c r="E449" s="392" t="s">
        <v>28</v>
      </c>
      <c r="F449" s="392" t="s">
        <v>22</v>
      </c>
      <c r="G449" s="392" t="s">
        <v>39</v>
      </c>
      <c r="H449" s="392" t="s">
        <v>1354</v>
      </c>
      <c r="I449" s="392" t="s">
        <v>1355</v>
      </c>
      <c r="J449" s="392" t="s">
        <v>23</v>
      </c>
      <c r="K449" s="392" t="s">
        <v>24</v>
      </c>
      <c r="L449" s="392" t="s">
        <v>25</v>
      </c>
      <c r="M449" s="395">
        <v>45292</v>
      </c>
      <c r="N449" s="395">
        <v>45474</v>
      </c>
      <c r="O449" s="392" t="s">
        <v>758</v>
      </c>
      <c r="P449" s="392" t="str">
        <f t="shared" si="12"/>
        <v>380XX00000</v>
      </c>
      <c r="Q449" s="392" t="s">
        <v>1351</v>
      </c>
      <c r="R449" s="392" t="s">
        <v>865</v>
      </c>
      <c r="S449" s="392" t="str">
        <f t="shared" si="13"/>
        <v>252380A</v>
      </c>
      <c r="T449" s="392" t="str">
        <f>IFERROR(VLOOKUP($S449,'Projects FERCs'!$A$9:$C$294,2,FALSE),0)</f>
        <v>Install Services - Bl - King</v>
      </c>
      <c r="U449" s="392" t="s">
        <v>866</v>
      </c>
      <c r="V449" s="403">
        <v>50025.55</v>
      </c>
    </row>
    <row r="450" spans="1:22" ht="22.5" x14ac:dyDescent="0.25">
      <c r="A450" s="396">
        <v>202409</v>
      </c>
      <c r="B450" s="392" t="s">
        <v>1268</v>
      </c>
      <c r="C450" s="392" t="s">
        <v>21</v>
      </c>
      <c r="D450" s="392" t="s">
        <v>28</v>
      </c>
      <c r="E450" s="392" t="s">
        <v>28</v>
      </c>
      <c r="F450" s="392" t="s">
        <v>22</v>
      </c>
      <c r="G450" s="392" t="s">
        <v>39</v>
      </c>
      <c r="H450" s="392" t="s">
        <v>1354</v>
      </c>
      <c r="I450" s="392" t="s">
        <v>1355</v>
      </c>
      <c r="J450" s="392" t="s">
        <v>23</v>
      </c>
      <c r="K450" s="392" t="s">
        <v>24</v>
      </c>
      <c r="L450" s="392" t="s">
        <v>25</v>
      </c>
      <c r="M450" s="395">
        <v>45292</v>
      </c>
      <c r="N450" s="395">
        <v>45474</v>
      </c>
      <c r="O450" s="392" t="s">
        <v>758</v>
      </c>
      <c r="P450" s="392" t="str">
        <f t="shared" si="12"/>
        <v>380XX00000</v>
      </c>
      <c r="Q450" s="392" t="s">
        <v>1351</v>
      </c>
      <c r="R450" s="392" t="s">
        <v>965</v>
      </c>
      <c r="S450" s="392" t="str">
        <f t="shared" si="13"/>
        <v>253380A</v>
      </c>
      <c r="T450" s="392" t="str">
        <f>IFERROR(VLOOKUP($S450,'Projects FERCs'!$A$9:$C$294,2,FALSE),0)</f>
        <v>Services - Bl - Pres</v>
      </c>
      <c r="U450" s="392" t="s">
        <v>966</v>
      </c>
      <c r="V450" s="403">
        <v>121220.12</v>
      </c>
    </row>
    <row r="451" spans="1:22" ht="22.5" x14ac:dyDescent="0.25">
      <c r="A451" s="396">
        <v>202409</v>
      </c>
      <c r="B451" s="392" t="s">
        <v>1268</v>
      </c>
      <c r="C451" s="392" t="s">
        <v>21</v>
      </c>
      <c r="D451" s="392" t="s">
        <v>28</v>
      </c>
      <c r="E451" s="392" t="s">
        <v>28</v>
      </c>
      <c r="F451" s="392" t="s">
        <v>22</v>
      </c>
      <c r="G451" s="392" t="s">
        <v>39</v>
      </c>
      <c r="H451" s="392" t="s">
        <v>1354</v>
      </c>
      <c r="I451" s="392" t="s">
        <v>1355</v>
      </c>
      <c r="J451" s="392" t="s">
        <v>23</v>
      </c>
      <c r="K451" s="392" t="s">
        <v>24</v>
      </c>
      <c r="L451" s="392" t="s">
        <v>25</v>
      </c>
      <c r="M451" s="395">
        <v>45292</v>
      </c>
      <c r="N451" s="395">
        <v>45474</v>
      </c>
      <c r="O451" s="392" t="s">
        <v>758</v>
      </c>
      <c r="P451" s="392" t="str">
        <f t="shared" si="12"/>
        <v>380XX00000</v>
      </c>
      <c r="Q451" s="392" t="s">
        <v>1351</v>
      </c>
      <c r="R451" s="392" t="s">
        <v>971</v>
      </c>
      <c r="S451" s="392" t="str">
        <f t="shared" si="13"/>
        <v>253380R</v>
      </c>
      <c r="T451" s="392" t="str">
        <f>IFERROR(VLOOKUP($S451,'Projects FERCs'!$A$9:$C$294,2,FALSE),0)</f>
        <v>Service Repl - Pres</v>
      </c>
      <c r="U451" s="392" t="s">
        <v>972</v>
      </c>
      <c r="V451" s="394">
        <v>13888.8</v>
      </c>
    </row>
    <row r="452" spans="1:22" ht="22.5" x14ac:dyDescent="0.25">
      <c r="A452" s="396">
        <v>202409</v>
      </c>
      <c r="B452" s="392" t="s">
        <v>1268</v>
      </c>
      <c r="C452" s="392" t="s">
        <v>21</v>
      </c>
      <c r="D452" s="392" t="s">
        <v>28</v>
      </c>
      <c r="E452" s="392" t="s">
        <v>28</v>
      </c>
      <c r="F452" s="392" t="s">
        <v>22</v>
      </c>
      <c r="G452" s="392" t="s">
        <v>39</v>
      </c>
      <c r="H452" s="392" t="s">
        <v>1354</v>
      </c>
      <c r="I452" s="392" t="s">
        <v>1355</v>
      </c>
      <c r="J452" s="392" t="s">
        <v>23</v>
      </c>
      <c r="K452" s="392" t="s">
        <v>24</v>
      </c>
      <c r="L452" s="392" t="s">
        <v>25</v>
      </c>
      <c r="M452" s="395">
        <v>45292</v>
      </c>
      <c r="N452" s="395">
        <v>45474</v>
      </c>
      <c r="O452" s="392" t="s">
        <v>758</v>
      </c>
      <c r="P452" s="392" t="str">
        <f t="shared" si="12"/>
        <v>380XX00000</v>
      </c>
      <c r="Q452" s="392" t="s">
        <v>1351</v>
      </c>
      <c r="R452" s="392" t="s">
        <v>1071</v>
      </c>
      <c r="S452" s="392" t="str">
        <f t="shared" si="13"/>
        <v>255380A</v>
      </c>
      <c r="T452" s="392" t="str">
        <f>IFERROR(VLOOKUP($S452,'Projects FERCs'!$A$9:$C$294,2,FALSE),0)</f>
        <v>Services - Bl - Verde</v>
      </c>
      <c r="U452" s="392" t="s">
        <v>1072</v>
      </c>
      <c r="V452" s="403">
        <v>46193.29</v>
      </c>
    </row>
    <row r="453" spans="1:22" ht="22.5" x14ac:dyDescent="0.25">
      <c r="A453" s="396">
        <v>202409</v>
      </c>
      <c r="B453" s="392" t="s">
        <v>1268</v>
      </c>
      <c r="C453" s="392" t="s">
        <v>21</v>
      </c>
      <c r="D453" s="392" t="s">
        <v>28</v>
      </c>
      <c r="E453" s="392" t="s">
        <v>28</v>
      </c>
      <c r="F453" s="392" t="s">
        <v>22</v>
      </c>
      <c r="G453" s="392" t="s">
        <v>39</v>
      </c>
      <c r="H453" s="392" t="s">
        <v>1354</v>
      </c>
      <c r="I453" s="392" t="s">
        <v>1355</v>
      </c>
      <c r="J453" s="392" t="s">
        <v>23</v>
      </c>
      <c r="K453" s="392" t="s">
        <v>24</v>
      </c>
      <c r="L453" s="392" t="s">
        <v>25</v>
      </c>
      <c r="M453" s="395">
        <v>45292</v>
      </c>
      <c r="N453" s="395">
        <v>45474</v>
      </c>
      <c r="O453" s="392" t="s">
        <v>758</v>
      </c>
      <c r="P453" s="392" t="str">
        <f t="shared" si="12"/>
        <v>380XX00000</v>
      </c>
      <c r="Q453" s="392" t="s">
        <v>1351</v>
      </c>
      <c r="R453" s="392" t="s">
        <v>1143</v>
      </c>
      <c r="S453" s="392" t="str">
        <f t="shared" si="13"/>
        <v>256380A</v>
      </c>
      <c r="T453" s="392" t="str">
        <f>IFERROR(VLOOKUP($S453,'Projects FERCs'!$A$9:$C$294,2,FALSE),0)</f>
        <v>Services - Bl - Nog</v>
      </c>
      <c r="U453" s="392" t="s">
        <v>1144</v>
      </c>
      <c r="V453" s="403">
        <v>11192.59</v>
      </c>
    </row>
    <row r="454" spans="1:22" ht="22.5" x14ac:dyDescent="0.25">
      <c r="A454" s="396">
        <v>202409</v>
      </c>
      <c r="B454" s="392" t="s">
        <v>1268</v>
      </c>
      <c r="C454" s="392" t="s">
        <v>21</v>
      </c>
      <c r="D454" s="392" t="s">
        <v>28</v>
      </c>
      <c r="E454" s="392" t="s">
        <v>28</v>
      </c>
      <c r="F454" s="392" t="s">
        <v>22</v>
      </c>
      <c r="G454" s="392" t="s">
        <v>39</v>
      </c>
      <c r="H454" s="392" t="s">
        <v>1354</v>
      </c>
      <c r="I454" s="392" t="s">
        <v>1355</v>
      </c>
      <c r="J454" s="392" t="s">
        <v>23</v>
      </c>
      <c r="K454" s="392" t="s">
        <v>24</v>
      </c>
      <c r="L454" s="392" t="s">
        <v>25</v>
      </c>
      <c r="M454" s="395">
        <v>45292</v>
      </c>
      <c r="N454" s="395">
        <v>45474</v>
      </c>
      <c r="O454" s="392" t="s">
        <v>758</v>
      </c>
      <c r="P454" s="392" t="str">
        <f t="shared" si="12"/>
        <v>380XX00000</v>
      </c>
      <c r="Q454" s="392" t="s">
        <v>1351</v>
      </c>
      <c r="R454" s="392" t="s">
        <v>1213</v>
      </c>
      <c r="S454" s="392" t="str">
        <f t="shared" si="13"/>
        <v>257380A</v>
      </c>
      <c r="T454" s="392" t="str">
        <f>IFERROR(VLOOKUP($S454,'Projects FERCs'!$A$9:$C$294,2,FALSE),0)</f>
        <v>Services - Bl - SL</v>
      </c>
      <c r="U454" s="392" t="s">
        <v>1214</v>
      </c>
      <c r="V454" s="403">
        <v>31932.06</v>
      </c>
    </row>
    <row r="455" spans="1:22" ht="22.5" x14ac:dyDescent="0.25">
      <c r="A455" s="396">
        <v>202409</v>
      </c>
      <c r="B455" s="392" t="s">
        <v>1268</v>
      </c>
      <c r="C455" s="392" t="s">
        <v>21</v>
      </c>
      <c r="D455" s="392" t="s">
        <v>28</v>
      </c>
      <c r="E455" s="392" t="s">
        <v>28</v>
      </c>
      <c r="F455" s="392" t="s">
        <v>22</v>
      </c>
      <c r="G455" s="392" t="s">
        <v>39</v>
      </c>
      <c r="H455" s="392" t="s">
        <v>1354</v>
      </c>
      <c r="I455" s="392" t="s">
        <v>1355</v>
      </c>
      <c r="J455" s="392" t="s">
        <v>23</v>
      </c>
      <c r="K455" s="392" t="s">
        <v>24</v>
      </c>
      <c r="L455" s="392" t="s">
        <v>25</v>
      </c>
      <c r="M455" s="395">
        <v>45292</v>
      </c>
      <c r="N455" s="395">
        <v>45474</v>
      </c>
      <c r="O455" s="392" t="s">
        <v>758</v>
      </c>
      <c r="P455" s="392" t="str">
        <f t="shared" si="12"/>
        <v>380XX00000</v>
      </c>
      <c r="Q455" s="392" t="s">
        <v>1351</v>
      </c>
      <c r="R455" s="392" t="s">
        <v>1503</v>
      </c>
      <c r="S455" s="392" t="str">
        <f t="shared" si="13"/>
        <v>256100A</v>
      </c>
      <c r="T455" s="392" t="str">
        <f>IFERROR(VLOOKUP($S455,'Projects FERCs'!$A$9:$C$294,2,FALSE),0)</f>
        <v>Mains - Blanket - Nog</v>
      </c>
      <c r="U455" s="392" t="s">
        <v>1502</v>
      </c>
      <c r="V455" s="394">
        <v>0</v>
      </c>
    </row>
    <row r="456" spans="1:22" ht="22.5" x14ac:dyDescent="0.25">
      <c r="A456" s="396">
        <v>202410</v>
      </c>
      <c r="B456" s="392" t="s">
        <v>1268</v>
      </c>
      <c r="C456" s="392" t="s">
        <v>21</v>
      </c>
      <c r="D456" s="392" t="s">
        <v>28</v>
      </c>
      <c r="E456" s="392" t="s">
        <v>28</v>
      </c>
      <c r="F456" s="392" t="s">
        <v>22</v>
      </c>
      <c r="G456" s="392" t="s">
        <v>39</v>
      </c>
      <c r="H456" s="392" t="s">
        <v>1349</v>
      </c>
      <c r="I456" s="392" t="s">
        <v>1350</v>
      </c>
      <c r="J456" s="392" t="s">
        <v>27</v>
      </c>
      <c r="K456" s="392" t="s">
        <v>24</v>
      </c>
      <c r="L456" s="392" t="s">
        <v>25</v>
      </c>
      <c r="M456" s="395">
        <v>44562</v>
      </c>
      <c r="N456" s="395">
        <v>44593</v>
      </c>
      <c r="O456" s="392" t="s">
        <v>758</v>
      </c>
      <c r="P456" s="392" t="str">
        <f t="shared" si="12"/>
        <v>380XX00000</v>
      </c>
      <c r="Q456" s="392" t="s">
        <v>1351</v>
      </c>
      <c r="R456" s="392" t="s">
        <v>2371</v>
      </c>
      <c r="S456" s="392" t="str">
        <f t="shared" si="13"/>
        <v>253100A</v>
      </c>
      <c r="T456" s="392" t="str">
        <f>IFERROR(VLOOKUP($S456,'Projects FERCs'!$A$9:$C$294,2,FALSE),0)</f>
        <v>Mains - Blanket - Pres</v>
      </c>
      <c r="U456" s="392" t="s">
        <v>2370</v>
      </c>
      <c r="V456" s="394">
        <v>-0.01</v>
      </c>
    </row>
    <row r="457" spans="1:22" ht="22.5" x14ac:dyDescent="0.25">
      <c r="A457" s="396">
        <v>202410</v>
      </c>
      <c r="B457" s="392" t="s">
        <v>1268</v>
      </c>
      <c r="C457" s="392" t="s">
        <v>21</v>
      </c>
      <c r="D457" s="392" t="s">
        <v>28</v>
      </c>
      <c r="E457" s="392" t="s">
        <v>28</v>
      </c>
      <c r="F457" s="392" t="s">
        <v>22</v>
      </c>
      <c r="G457" s="392" t="s">
        <v>39</v>
      </c>
      <c r="H457" s="392" t="s">
        <v>1349</v>
      </c>
      <c r="I457" s="392" t="s">
        <v>1350</v>
      </c>
      <c r="J457" s="392" t="s">
        <v>23</v>
      </c>
      <c r="K457" s="392" t="s">
        <v>24</v>
      </c>
      <c r="L457" s="392" t="s">
        <v>25</v>
      </c>
      <c r="M457" s="395">
        <v>45292</v>
      </c>
      <c r="N457" s="395">
        <v>45474</v>
      </c>
      <c r="O457" s="392" t="s">
        <v>758</v>
      </c>
      <c r="P457" s="392" t="str">
        <f t="shared" ref="P457:P520" si="14">CONCATENATE((MID($O457,2,3)),$D457,$G457)</f>
        <v>380XX00000</v>
      </c>
      <c r="Q457" s="392" t="s">
        <v>1351</v>
      </c>
      <c r="R457" s="392" t="s">
        <v>782</v>
      </c>
      <c r="S457" s="392" t="str">
        <f t="shared" ref="S457:S520" si="15">RIGHT($R457,7)</f>
        <v>251380A</v>
      </c>
      <c r="T457" s="392" t="str">
        <f>IFERROR(VLOOKUP($S457,'Projects FERCs'!$A$9:$C$294,2,FALSE),0)</f>
        <v>Services - Bl - Flag</v>
      </c>
      <c r="U457" s="392" t="s">
        <v>783</v>
      </c>
      <c r="V457" s="403">
        <v>45333.83</v>
      </c>
    </row>
    <row r="458" spans="1:22" ht="22.5" x14ac:dyDescent="0.25">
      <c r="A458" s="396">
        <v>202410</v>
      </c>
      <c r="B458" s="392" t="s">
        <v>1268</v>
      </c>
      <c r="C458" s="392" t="s">
        <v>21</v>
      </c>
      <c r="D458" s="392" t="s">
        <v>28</v>
      </c>
      <c r="E458" s="392" t="s">
        <v>28</v>
      </c>
      <c r="F458" s="392" t="s">
        <v>22</v>
      </c>
      <c r="G458" s="392" t="s">
        <v>39</v>
      </c>
      <c r="H458" s="392" t="s">
        <v>1349</v>
      </c>
      <c r="I458" s="392" t="s">
        <v>1350</v>
      </c>
      <c r="J458" s="392" t="s">
        <v>23</v>
      </c>
      <c r="K458" s="392" t="s">
        <v>24</v>
      </c>
      <c r="L458" s="392" t="s">
        <v>25</v>
      </c>
      <c r="M458" s="395">
        <v>45292</v>
      </c>
      <c r="N458" s="395">
        <v>45474</v>
      </c>
      <c r="O458" s="392" t="s">
        <v>758</v>
      </c>
      <c r="P458" s="392" t="str">
        <f t="shared" si="14"/>
        <v>380XX00000</v>
      </c>
      <c r="Q458" s="392" t="s">
        <v>1351</v>
      </c>
      <c r="R458" s="392" t="s">
        <v>865</v>
      </c>
      <c r="S458" s="392" t="str">
        <f t="shared" si="15"/>
        <v>252380A</v>
      </c>
      <c r="T458" s="392" t="str">
        <f>IFERROR(VLOOKUP($S458,'Projects FERCs'!$A$9:$C$294,2,FALSE),0)</f>
        <v>Install Services - Bl - King</v>
      </c>
      <c r="U458" s="392" t="s">
        <v>866</v>
      </c>
      <c r="V458" s="403">
        <v>41854.07</v>
      </c>
    </row>
    <row r="459" spans="1:22" ht="22.5" x14ac:dyDescent="0.25">
      <c r="A459" s="396">
        <v>202410</v>
      </c>
      <c r="B459" s="392" t="s">
        <v>1268</v>
      </c>
      <c r="C459" s="392" t="s">
        <v>21</v>
      </c>
      <c r="D459" s="392" t="s">
        <v>28</v>
      </c>
      <c r="E459" s="392" t="s">
        <v>28</v>
      </c>
      <c r="F459" s="392" t="s">
        <v>22</v>
      </c>
      <c r="G459" s="392" t="s">
        <v>39</v>
      </c>
      <c r="H459" s="392" t="s">
        <v>1349</v>
      </c>
      <c r="I459" s="392" t="s">
        <v>1350</v>
      </c>
      <c r="J459" s="392" t="s">
        <v>23</v>
      </c>
      <c r="K459" s="392" t="s">
        <v>24</v>
      </c>
      <c r="L459" s="392" t="s">
        <v>25</v>
      </c>
      <c r="M459" s="395">
        <v>45292</v>
      </c>
      <c r="N459" s="395">
        <v>45474</v>
      </c>
      <c r="O459" s="392" t="s">
        <v>758</v>
      </c>
      <c r="P459" s="392" t="str">
        <f t="shared" si="14"/>
        <v>380XX00000</v>
      </c>
      <c r="Q459" s="392" t="s">
        <v>1351</v>
      </c>
      <c r="R459" s="392" t="s">
        <v>965</v>
      </c>
      <c r="S459" s="392" t="str">
        <f t="shared" si="15"/>
        <v>253380A</v>
      </c>
      <c r="T459" s="392" t="str">
        <f>IFERROR(VLOOKUP($S459,'Projects FERCs'!$A$9:$C$294,2,FALSE),0)</f>
        <v>Services - Bl - Pres</v>
      </c>
      <c r="U459" s="392" t="s">
        <v>966</v>
      </c>
      <c r="V459" s="403">
        <v>65969.55</v>
      </c>
    </row>
    <row r="460" spans="1:22" ht="22.5" x14ac:dyDescent="0.25">
      <c r="A460" s="396">
        <v>202410</v>
      </c>
      <c r="B460" s="392" t="s">
        <v>1268</v>
      </c>
      <c r="C460" s="392" t="s">
        <v>21</v>
      </c>
      <c r="D460" s="392" t="s">
        <v>28</v>
      </c>
      <c r="E460" s="392" t="s">
        <v>28</v>
      </c>
      <c r="F460" s="392" t="s">
        <v>22</v>
      </c>
      <c r="G460" s="392" t="s">
        <v>39</v>
      </c>
      <c r="H460" s="392" t="s">
        <v>1349</v>
      </c>
      <c r="I460" s="392" t="s">
        <v>1350</v>
      </c>
      <c r="J460" s="392" t="s">
        <v>23</v>
      </c>
      <c r="K460" s="392" t="s">
        <v>24</v>
      </c>
      <c r="L460" s="392" t="s">
        <v>25</v>
      </c>
      <c r="M460" s="395">
        <v>45292</v>
      </c>
      <c r="N460" s="395">
        <v>45474</v>
      </c>
      <c r="O460" s="392" t="s">
        <v>758</v>
      </c>
      <c r="P460" s="392" t="str">
        <f t="shared" si="14"/>
        <v>380XX00000</v>
      </c>
      <c r="Q460" s="392" t="s">
        <v>1351</v>
      </c>
      <c r="R460" s="392" t="s">
        <v>1071</v>
      </c>
      <c r="S460" s="392" t="str">
        <f t="shared" si="15"/>
        <v>255380A</v>
      </c>
      <c r="T460" s="392" t="str">
        <f>IFERROR(VLOOKUP($S460,'Projects FERCs'!$A$9:$C$294,2,FALSE),0)</f>
        <v>Services - Bl - Verde</v>
      </c>
      <c r="U460" s="392" t="s">
        <v>1072</v>
      </c>
      <c r="V460" s="403">
        <v>3925.15</v>
      </c>
    </row>
    <row r="461" spans="1:22" ht="22.5" x14ac:dyDescent="0.25">
      <c r="A461" s="396">
        <v>202410</v>
      </c>
      <c r="B461" s="392" t="s">
        <v>1268</v>
      </c>
      <c r="C461" s="392" t="s">
        <v>21</v>
      </c>
      <c r="D461" s="392" t="s">
        <v>28</v>
      </c>
      <c r="E461" s="392" t="s">
        <v>28</v>
      </c>
      <c r="F461" s="392" t="s">
        <v>22</v>
      </c>
      <c r="G461" s="392" t="s">
        <v>39</v>
      </c>
      <c r="H461" s="392" t="s">
        <v>1349</v>
      </c>
      <c r="I461" s="392" t="s">
        <v>1350</v>
      </c>
      <c r="J461" s="392" t="s">
        <v>23</v>
      </c>
      <c r="K461" s="392" t="s">
        <v>24</v>
      </c>
      <c r="L461" s="392" t="s">
        <v>25</v>
      </c>
      <c r="M461" s="395">
        <v>45292</v>
      </c>
      <c r="N461" s="395">
        <v>45474</v>
      </c>
      <c r="O461" s="392" t="s">
        <v>758</v>
      </c>
      <c r="P461" s="392" t="str">
        <f t="shared" si="14"/>
        <v>380XX00000</v>
      </c>
      <c r="Q461" s="392" t="s">
        <v>1351</v>
      </c>
      <c r="R461" s="392" t="s">
        <v>1143</v>
      </c>
      <c r="S461" s="392" t="str">
        <f t="shared" si="15"/>
        <v>256380A</v>
      </c>
      <c r="T461" s="392" t="str">
        <f>IFERROR(VLOOKUP($S461,'Projects FERCs'!$A$9:$C$294,2,FALSE),0)</f>
        <v>Services - Bl - Nog</v>
      </c>
      <c r="U461" s="392" t="s">
        <v>1144</v>
      </c>
      <c r="V461" s="403">
        <v>683.92</v>
      </c>
    </row>
    <row r="462" spans="1:22" ht="22.5" x14ac:dyDescent="0.25">
      <c r="A462" s="396">
        <v>202410</v>
      </c>
      <c r="B462" s="392" t="s">
        <v>1268</v>
      </c>
      <c r="C462" s="392" t="s">
        <v>21</v>
      </c>
      <c r="D462" s="392" t="s">
        <v>28</v>
      </c>
      <c r="E462" s="392" t="s">
        <v>28</v>
      </c>
      <c r="F462" s="392" t="s">
        <v>22</v>
      </c>
      <c r="G462" s="392" t="s">
        <v>39</v>
      </c>
      <c r="H462" s="392" t="s">
        <v>1349</v>
      </c>
      <c r="I462" s="392" t="s">
        <v>1350</v>
      </c>
      <c r="J462" s="392" t="s">
        <v>23</v>
      </c>
      <c r="K462" s="392" t="s">
        <v>24</v>
      </c>
      <c r="L462" s="392" t="s">
        <v>25</v>
      </c>
      <c r="M462" s="395">
        <v>45292</v>
      </c>
      <c r="N462" s="395">
        <v>45474</v>
      </c>
      <c r="O462" s="392" t="s">
        <v>758</v>
      </c>
      <c r="P462" s="392" t="str">
        <f t="shared" si="14"/>
        <v>380XX00000</v>
      </c>
      <c r="Q462" s="392" t="s">
        <v>1351</v>
      </c>
      <c r="R462" s="392" t="s">
        <v>1213</v>
      </c>
      <c r="S462" s="392" t="str">
        <f t="shared" si="15"/>
        <v>257380A</v>
      </c>
      <c r="T462" s="392" t="str">
        <f>IFERROR(VLOOKUP($S462,'Projects FERCs'!$A$9:$C$294,2,FALSE),0)</f>
        <v>Services - Bl - SL</v>
      </c>
      <c r="U462" s="392" t="s">
        <v>1214</v>
      </c>
      <c r="V462" s="403">
        <v>14871.25</v>
      </c>
    </row>
    <row r="463" spans="1:22" ht="22.5" x14ac:dyDescent="0.25">
      <c r="A463" s="396">
        <v>202410</v>
      </c>
      <c r="B463" s="392" t="s">
        <v>1268</v>
      </c>
      <c r="C463" s="392" t="s">
        <v>21</v>
      </c>
      <c r="D463" s="392" t="s">
        <v>28</v>
      </c>
      <c r="E463" s="392" t="s">
        <v>28</v>
      </c>
      <c r="F463" s="392" t="s">
        <v>22</v>
      </c>
      <c r="G463" s="392" t="s">
        <v>39</v>
      </c>
      <c r="H463" s="392" t="s">
        <v>1349</v>
      </c>
      <c r="I463" s="392" t="s">
        <v>1350</v>
      </c>
      <c r="J463" s="392" t="s">
        <v>23</v>
      </c>
      <c r="K463" s="392" t="s">
        <v>24</v>
      </c>
      <c r="L463" s="392" t="s">
        <v>25</v>
      </c>
      <c r="M463" s="395">
        <v>45292</v>
      </c>
      <c r="N463" s="395">
        <v>45474</v>
      </c>
      <c r="O463" s="392" t="s">
        <v>758</v>
      </c>
      <c r="P463" s="392" t="str">
        <f t="shared" si="14"/>
        <v>380XX00000</v>
      </c>
      <c r="Q463" s="392" t="s">
        <v>1351</v>
      </c>
      <c r="R463" s="392" t="s">
        <v>1352</v>
      </c>
      <c r="S463" s="392" t="str">
        <f t="shared" si="15"/>
        <v>252404S</v>
      </c>
      <c r="T463" s="392" t="str">
        <f>IFERROR(VLOOKUP($S463,'Projects FERCs'!$A$9:$C$294,2,FALSE),0)</f>
        <v>Main &amp; Services PVC Repl KNG</v>
      </c>
      <c r="U463" s="392" t="s">
        <v>1353</v>
      </c>
      <c r="V463" s="394">
        <v>16815.810000000001</v>
      </c>
    </row>
    <row r="464" spans="1:22" ht="22.5" x14ac:dyDescent="0.25">
      <c r="A464" s="396">
        <v>202410</v>
      </c>
      <c r="B464" s="392" t="s">
        <v>1268</v>
      </c>
      <c r="C464" s="392" t="s">
        <v>21</v>
      </c>
      <c r="D464" s="392" t="s">
        <v>28</v>
      </c>
      <c r="E464" s="392" t="s">
        <v>28</v>
      </c>
      <c r="F464" s="392" t="s">
        <v>22</v>
      </c>
      <c r="G464" s="392" t="s">
        <v>39</v>
      </c>
      <c r="H464" s="392" t="s">
        <v>1349</v>
      </c>
      <c r="I464" s="392" t="s">
        <v>1350</v>
      </c>
      <c r="J464" s="392" t="s">
        <v>23</v>
      </c>
      <c r="K464" s="392" t="s">
        <v>24</v>
      </c>
      <c r="L464" s="392" t="s">
        <v>25</v>
      </c>
      <c r="M464" s="395">
        <v>45292</v>
      </c>
      <c r="N464" s="395">
        <v>45474</v>
      </c>
      <c r="O464" s="392" t="s">
        <v>758</v>
      </c>
      <c r="P464" s="392" t="str">
        <f t="shared" si="14"/>
        <v>380XX00000</v>
      </c>
      <c r="Q464" s="392" t="s">
        <v>1351</v>
      </c>
      <c r="R464" s="392" t="s">
        <v>2147</v>
      </c>
      <c r="S464" s="392" t="str">
        <f t="shared" si="15"/>
        <v>257100A</v>
      </c>
      <c r="T464" s="392" t="str">
        <f>IFERROR(VLOOKUP($S464,'Projects FERCs'!$A$9:$C$294,2,FALSE),0)</f>
        <v>Mains - Blanket - SL</v>
      </c>
      <c r="U464" s="392" t="s">
        <v>2128</v>
      </c>
      <c r="V464" s="394">
        <v>1495.28</v>
      </c>
    </row>
    <row r="465" spans="1:22" ht="22.5" x14ac:dyDescent="0.25">
      <c r="A465" s="396">
        <v>202410</v>
      </c>
      <c r="B465" s="392" t="s">
        <v>1268</v>
      </c>
      <c r="C465" s="392" t="s">
        <v>21</v>
      </c>
      <c r="D465" s="392" t="s">
        <v>28</v>
      </c>
      <c r="E465" s="392" t="s">
        <v>28</v>
      </c>
      <c r="F465" s="392" t="s">
        <v>22</v>
      </c>
      <c r="G465" s="392" t="s">
        <v>39</v>
      </c>
      <c r="H465" s="392" t="s">
        <v>1354</v>
      </c>
      <c r="I465" s="392" t="s">
        <v>1355</v>
      </c>
      <c r="J465" s="392" t="s">
        <v>27</v>
      </c>
      <c r="K465" s="392" t="s">
        <v>24</v>
      </c>
      <c r="L465" s="392" t="s">
        <v>25</v>
      </c>
      <c r="M465" s="395">
        <v>44927</v>
      </c>
      <c r="N465" s="395">
        <v>45009</v>
      </c>
      <c r="O465" s="392" t="s">
        <v>758</v>
      </c>
      <c r="P465" s="392" t="str">
        <f t="shared" si="14"/>
        <v>380XX00000</v>
      </c>
      <c r="Q465" s="392" t="s">
        <v>1351</v>
      </c>
      <c r="R465" s="392" t="s">
        <v>2583</v>
      </c>
      <c r="S465" s="392" t="str">
        <f t="shared" si="15"/>
        <v>251500B</v>
      </c>
      <c r="T465" s="392" t="str">
        <f>IFERROR(VLOOKUP($S465,'Projects FERCs'!$A$9:$C$294,2,FALSE),0)</f>
        <v>PI Mains - Flagstaff</v>
      </c>
      <c r="U465" s="392" t="s">
        <v>2582</v>
      </c>
      <c r="V465" s="394">
        <v>0</v>
      </c>
    </row>
    <row r="466" spans="1:22" ht="22.5" x14ac:dyDescent="0.25">
      <c r="A466" s="396">
        <v>202410</v>
      </c>
      <c r="B466" s="392" t="s">
        <v>1268</v>
      </c>
      <c r="C466" s="392" t="s">
        <v>21</v>
      </c>
      <c r="D466" s="392" t="s">
        <v>28</v>
      </c>
      <c r="E466" s="392" t="s">
        <v>28</v>
      </c>
      <c r="F466" s="392" t="s">
        <v>22</v>
      </c>
      <c r="G466" s="392" t="s">
        <v>39</v>
      </c>
      <c r="H466" s="392" t="s">
        <v>1354</v>
      </c>
      <c r="I466" s="392" t="s">
        <v>1355</v>
      </c>
      <c r="J466" s="392" t="s">
        <v>23</v>
      </c>
      <c r="K466" s="392" t="s">
        <v>24</v>
      </c>
      <c r="L466" s="392" t="s">
        <v>25</v>
      </c>
      <c r="M466" s="395">
        <v>45292</v>
      </c>
      <c r="N466" s="395">
        <v>45474</v>
      </c>
      <c r="O466" s="392" t="s">
        <v>758</v>
      </c>
      <c r="P466" s="392" t="str">
        <f t="shared" si="14"/>
        <v>380XX00000</v>
      </c>
      <c r="Q466" s="392" t="s">
        <v>1351</v>
      </c>
      <c r="R466" s="392" t="s">
        <v>782</v>
      </c>
      <c r="S466" s="392" t="str">
        <f t="shared" si="15"/>
        <v>251380A</v>
      </c>
      <c r="T466" s="392" t="str">
        <f>IFERROR(VLOOKUP($S466,'Projects FERCs'!$A$9:$C$294,2,FALSE),0)</f>
        <v>Services - Bl - Flag</v>
      </c>
      <c r="U466" s="392" t="s">
        <v>783</v>
      </c>
      <c r="V466" s="403">
        <v>100904.36</v>
      </c>
    </row>
    <row r="467" spans="1:22" ht="22.5" x14ac:dyDescent="0.25">
      <c r="A467" s="396">
        <v>202410</v>
      </c>
      <c r="B467" s="392" t="s">
        <v>1268</v>
      </c>
      <c r="C467" s="392" t="s">
        <v>21</v>
      </c>
      <c r="D467" s="392" t="s">
        <v>28</v>
      </c>
      <c r="E467" s="392" t="s">
        <v>28</v>
      </c>
      <c r="F467" s="392" t="s">
        <v>22</v>
      </c>
      <c r="G467" s="392" t="s">
        <v>39</v>
      </c>
      <c r="H467" s="392" t="s">
        <v>1354</v>
      </c>
      <c r="I467" s="392" t="s">
        <v>1355</v>
      </c>
      <c r="J467" s="392" t="s">
        <v>23</v>
      </c>
      <c r="K467" s="392" t="s">
        <v>24</v>
      </c>
      <c r="L467" s="392" t="s">
        <v>25</v>
      </c>
      <c r="M467" s="395">
        <v>45292</v>
      </c>
      <c r="N467" s="395">
        <v>45474</v>
      </c>
      <c r="O467" s="392" t="s">
        <v>758</v>
      </c>
      <c r="P467" s="392" t="str">
        <f t="shared" si="14"/>
        <v>380XX00000</v>
      </c>
      <c r="Q467" s="392" t="s">
        <v>1351</v>
      </c>
      <c r="R467" s="392" t="s">
        <v>865</v>
      </c>
      <c r="S467" s="392" t="str">
        <f t="shared" si="15"/>
        <v>252380A</v>
      </c>
      <c r="T467" s="392" t="str">
        <f>IFERROR(VLOOKUP($S467,'Projects FERCs'!$A$9:$C$294,2,FALSE),0)</f>
        <v>Install Services - Bl - King</v>
      </c>
      <c r="U467" s="392" t="s">
        <v>866</v>
      </c>
      <c r="V467" s="403">
        <v>88939.91</v>
      </c>
    </row>
    <row r="468" spans="1:22" ht="22.5" x14ac:dyDescent="0.25">
      <c r="A468" s="396">
        <v>202410</v>
      </c>
      <c r="B468" s="392" t="s">
        <v>1268</v>
      </c>
      <c r="C468" s="392" t="s">
        <v>21</v>
      </c>
      <c r="D468" s="392" t="s">
        <v>28</v>
      </c>
      <c r="E468" s="392" t="s">
        <v>28</v>
      </c>
      <c r="F468" s="392" t="s">
        <v>22</v>
      </c>
      <c r="G468" s="392" t="s">
        <v>39</v>
      </c>
      <c r="H468" s="392" t="s">
        <v>1354</v>
      </c>
      <c r="I468" s="392" t="s">
        <v>1355</v>
      </c>
      <c r="J468" s="392" t="s">
        <v>23</v>
      </c>
      <c r="K468" s="392" t="s">
        <v>24</v>
      </c>
      <c r="L468" s="392" t="s">
        <v>25</v>
      </c>
      <c r="M468" s="395">
        <v>45292</v>
      </c>
      <c r="N468" s="395">
        <v>45474</v>
      </c>
      <c r="O468" s="392" t="s">
        <v>758</v>
      </c>
      <c r="P468" s="392" t="str">
        <f t="shared" si="14"/>
        <v>380XX00000</v>
      </c>
      <c r="Q468" s="392" t="s">
        <v>1351</v>
      </c>
      <c r="R468" s="392" t="s">
        <v>965</v>
      </c>
      <c r="S468" s="392" t="str">
        <f t="shared" si="15"/>
        <v>253380A</v>
      </c>
      <c r="T468" s="392" t="str">
        <f>IFERROR(VLOOKUP($S468,'Projects FERCs'!$A$9:$C$294,2,FALSE),0)</f>
        <v>Services - Bl - Pres</v>
      </c>
      <c r="U468" s="392" t="s">
        <v>966</v>
      </c>
      <c r="V468" s="403">
        <v>98954.31</v>
      </c>
    </row>
    <row r="469" spans="1:22" ht="22.5" x14ac:dyDescent="0.25">
      <c r="A469" s="396">
        <v>202410</v>
      </c>
      <c r="B469" s="392" t="s">
        <v>1268</v>
      </c>
      <c r="C469" s="392" t="s">
        <v>21</v>
      </c>
      <c r="D469" s="392" t="s">
        <v>28</v>
      </c>
      <c r="E469" s="392" t="s">
        <v>28</v>
      </c>
      <c r="F469" s="392" t="s">
        <v>22</v>
      </c>
      <c r="G469" s="392" t="s">
        <v>39</v>
      </c>
      <c r="H469" s="392" t="s">
        <v>1354</v>
      </c>
      <c r="I469" s="392" t="s">
        <v>1355</v>
      </c>
      <c r="J469" s="392" t="s">
        <v>23</v>
      </c>
      <c r="K469" s="392" t="s">
        <v>24</v>
      </c>
      <c r="L469" s="392" t="s">
        <v>25</v>
      </c>
      <c r="M469" s="395">
        <v>45292</v>
      </c>
      <c r="N469" s="395">
        <v>45474</v>
      </c>
      <c r="O469" s="392" t="s">
        <v>758</v>
      </c>
      <c r="P469" s="392" t="str">
        <f t="shared" si="14"/>
        <v>380XX00000</v>
      </c>
      <c r="Q469" s="392" t="s">
        <v>1351</v>
      </c>
      <c r="R469" s="392" t="s">
        <v>1071</v>
      </c>
      <c r="S469" s="392" t="str">
        <f t="shared" si="15"/>
        <v>255380A</v>
      </c>
      <c r="T469" s="392" t="str">
        <f>IFERROR(VLOOKUP($S469,'Projects FERCs'!$A$9:$C$294,2,FALSE),0)</f>
        <v>Services - Bl - Verde</v>
      </c>
      <c r="U469" s="392" t="s">
        <v>1072</v>
      </c>
      <c r="V469" s="403">
        <v>52148.57</v>
      </c>
    </row>
    <row r="470" spans="1:22" ht="22.5" x14ac:dyDescent="0.25">
      <c r="A470" s="396">
        <v>202410</v>
      </c>
      <c r="B470" s="392" t="s">
        <v>1268</v>
      </c>
      <c r="C470" s="392" t="s">
        <v>21</v>
      </c>
      <c r="D470" s="392" t="s">
        <v>28</v>
      </c>
      <c r="E470" s="392" t="s">
        <v>28</v>
      </c>
      <c r="F470" s="392" t="s">
        <v>22</v>
      </c>
      <c r="G470" s="392" t="s">
        <v>39</v>
      </c>
      <c r="H470" s="392" t="s">
        <v>1354</v>
      </c>
      <c r="I470" s="392" t="s">
        <v>1355</v>
      </c>
      <c r="J470" s="392" t="s">
        <v>23</v>
      </c>
      <c r="K470" s="392" t="s">
        <v>24</v>
      </c>
      <c r="L470" s="392" t="s">
        <v>25</v>
      </c>
      <c r="M470" s="395">
        <v>45292</v>
      </c>
      <c r="N470" s="395">
        <v>45474</v>
      </c>
      <c r="O470" s="392" t="s">
        <v>758</v>
      </c>
      <c r="P470" s="392" t="str">
        <f t="shared" si="14"/>
        <v>380XX00000</v>
      </c>
      <c r="Q470" s="392" t="s">
        <v>1351</v>
      </c>
      <c r="R470" s="392" t="s">
        <v>1143</v>
      </c>
      <c r="S470" s="392" t="str">
        <f t="shared" si="15"/>
        <v>256380A</v>
      </c>
      <c r="T470" s="392" t="str">
        <f>IFERROR(VLOOKUP($S470,'Projects FERCs'!$A$9:$C$294,2,FALSE),0)</f>
        <v>Services - Bl - Nog</v>
      </c>
      <c r="U470" s="392" t="s">
        <v>1144</v>
      </c>
      <c r="V470" s="403">
        <v>4577.0200000000004</v>
      </c>
    </row>
    <row r="471" spans="1:22" ht="22.5" x14ac:dyDescent="0.25">
      <c r="A471" s="396">
        <v>202410</v>
      </c>
      <c r="B471" s="392" t="s">
        <v>1268</v>
      </c>
      <c r="C471" s="392" t="s">
        <v>21</v>
      </c>
      <c r="D471" s="392" t="s">
        <v>28</v>
      </c>
      <c r="E471" s="392" t="s">
        <v>28</v>
      </c>
      <c r="F471" s="392" t="s">
        <v>22</v>
      </c>
      <c r="G471" s="392" t="s">
        <v>39</v>
      </c>
      <c r="H471" s="392" t="s">
        <v>1354</v>
      </c>
      <c r="I471" s="392" t="s">
        <v>1355</v>
      </c>
      <c r="J471" s="392" t="s">
        <v>23</v>
      </c>
      <c r="K471" s="392" t="s">
        <v>24</v>
      </c>
      <c r="L471" s="392" t="s">
        <v>25</v>
      </c>
      <c r="M471" s="395">
        <v>45292</v>
      </c>
      <c r="N471" s="395">
        <v>45474</v>
      </c>
      <c r="O471" s="392" t="s">
        <v>758</v>
      </c>
      <c r="P471" s="392" t="str">
        <f t="shared" si="14"/>
        <v>380XX00000</v>
      </c>
      <c r="Q471" s="392" t="s">
        <v>1351</v>
      </c>
      <c r="R471" s="392" t="s">
        <v>1213</v>
      </c>
      <c r="S471" s="392" t="str">
        <f t="shared" si="15"/>
        <v>257380A</v>
      </c>
      <c r="T471" s="392" t="str">
        <f>IFERROR(VLOOKUP($S471,'Projects FERCs'!$A$9:$C$294,2,FALSE),0)</f>
        <v>Services - Bl - SL</v>
      </c>
      <c r="U471" s="392" t="s">
        <v>1214</v>
      </c>
      <c r="V471" s="403">
        <v>20536.47</v>
      </c>
    </row>
    <row r="472" spans="1:22" ht="22.5" x14ac:dyDescent="0.25">
      <c r="A472" s="396">
        <v>202410</v>
      </c>
      <c r="B472" s="392" t="s">
        <v>1268</v>
      </c>
      <c r="C472" s="392" t="s">
        <v>21</v>
      </c>
      <c r="D472" s="392" t="s">
        <v>28</v>
      </c>
      <c r="E472" s="392" t="s">
        <v>28</v>
      </c>
      <c r="F472" s="392" t="s">
        <v>22</v>
      </c>
      <c r="G472" s="392" t="s">
        <v>39</v>
      </c>
      <c r="H472" s="392" t="s">
        <v>1354</v>
      </c>
      <c r="I472" s="392" t="s">
        <v>1355</v>
      </c>
      <c r="J472" s="392" t="s">
        <v>23</v>
      </c>
      <c r="K472" s="392" t="s">
        <v>24</v>
      </c>
      <c r="L472" s="392" t="s">
        <v>25</v>
      </c>
      <c r="M472" s="395">
        <v>45292</v>
      </c>
      <c r="N472" s="395">
        <v>45474</v>
      </c>
      <c r="O472" s="392" t="s">
        <v>758</v>
      </c>
      <c r="P472" s="392" t="str">
        <f t="shared" si="14"/>
        <v>380XX00000</v>
      </c>
      <c r="Q472" s="392" t="s">
        <v>1351</v>
      </c>
      <c r="R472" s="392" t="s">
        <v>2369</v>
      </c>
      <c r="S472" s="392" t="str">
        <f t="shared" si="15"/>
        <v>251500B</v>
      </c>
      <c r="T472" s="392" t="str">
        <f>IFERROR(VLOOKUP($S472,'Projects FERCs'!$A$9:$C$294,2,FALSE),0)</f>
        <v>PI Mains - Flagstaff</v>
      </c>
      <c r="U472" s="392" t="s">
        <v>2368</v>
      </c>
      <c r="V472" s="394">
        <v>13357.16</v>
      </c>
    </row>
    <row r="473" spans="1:22" ht="22.5" x14ac:dyDescent="0.25">
      <c r="A473" s="396">
        <v>202410</v>
      </c>
      <c r="B473" s="392" t="s">
        <v>1268</v>
      </c>
      <c r="C473" s="392" t="s">
        <v>21</v>
      </c>
      <c r="D473" s="392" t="s">
        <v>28</v>
      </c>
      <c r="E473" s="392" t="s">
        <v>28</v>
      </c>
      <c r="F473" s="392" t="s">
        <v>22</v>
      </c>
      <c r="G473" s="392" t="s">
        <v>39</v>
      </c>
      <c r="H473" s="392" t="s">
        <v>1354</v>
      </c>
      <c r="I473" s="392" t="s">
        <v>1355</v>
      </c>
      <c r="J473" s="392" t="s">
        <v>23</v>
      </c>
      <c r="K473" s="392" t="s">
        <v>24</v>
      </c>
      <c r="L473" s="392" t="s">
        <v>25</v>
      </c>
      <c r="M473" s="395">
        <v>45292</v>
      </c>
      <c r="N473" s="395">
        <v>45474</v>
      </c>
      <c r="O473" s="392" t="s">
        <v>758</v>
      </c>
      <c r="P473" s="392" t="str">
        <f t="shared" si="14"/>
        <v>380XX00000</v>
      </c>
      <c r="Q473" s="392" t="s">
        <v>1351</v>
      </c>
      <c r="R473" s="392" t="s">
        <v>1471</v>
      </c>
      <c r="S473" s="392" t="str">
        <f t="shared" si="15"/>
        <v>251100A</v>
      </c>
      <c r="T473" s="392" t="str">
        <f>IFERROR(VLOOKUP($S473,'Projects FERCs'!$A$9:$C$294,2,FALSE),0)</f>
        <v>Mains - Blanket - Flag</v>
      </c>
      <c r="U473" s="392" t="s">
        <v>1470</v>
      </c>
      <c r="V473" s="394">
        <v>1141.6400000000001</v>
      </c>
    </row>
    <row r="474" spans="1:22" ht="22.5" x14ac:dyDescent="0.25">
      <c r="A474" s="396">
        <v>202411</v>
      </c>
      <c r="B474" s="392" t="s">
        <v>1268</v>
      </c>
      <c r="C474" s="392" t="s">
        <v>21</v>
      </c>
      <c r="D474" s="392" t="s">
        <v>28</v>
      </c>
      <c r="E474" s="392" t="s">
        <v>28</v>
      </c>
      <c r="F474" s="392" t="s">
        <v>22</v>
      </c>
      <c r="G474" s="392" t="s">
        <v>39</v>
      </c>
      <c r="H474" s="392" t="s">
        <v>1349</v>
      </c>
      <c r="I474" s="392" t="s">
        <v>1350</v>
      </c>
      <c r="J474" s="392" t="s">
        <v>27</v>
      </c>
      <c r="K474" s="392" t="s">
        <v>24</v>
      </c>
      <c r="L474" s="392" t="s">
        <v>25</v>
      </c>
      <c r="M474" s="395">
        <v>45292</v>
      </c>
      <c r="N474" s="395">
        <v>45474</v>
      </c>
      <c r="O474" s="392" t="s">
        <v>758</v>
      </c>
      <c r="P474" s="392" t="str">
        <f t="shared" si="14"/>
        <v>380XX00000</v>
      </c>
      <c r="Q474" s="392" t="s">
        <v>1351</v>
      </c>
      <c r="R474" s="392" t="s">
        <v>2147</v>
      </c>
      <c r="S474" s="392" t="str">
        <f t="shared" si="15"/>
        <v>257100A</v>
      </c>
      <c r="T474" s="392" t="str">
        <f>IFERROR(VLOOKUP($S474,'Projects FERCs'!$A$9:$C$294,2,FALSE),0)</f>
        <v>Mains - Blanket - SL</v>
      </c>
      <c r="U474" s="392" t="s">
        <v>2128</v>
      </c>
      <c r="V474" s="394">
        <v>27.51</v>
      </c>
    </row>
    <row r="475" spans="1:22" ht="22.5" x14ac:dyDescent="0.25">
      <c r="A475" s="396">
        <v>202411</v>
      </c>
      <c r="B475" s="392" t="s">
        <v>1268</v>
      </c>
      <c r="C475" s="392" t="s">
        <v>21</v>
      </c>
      <c r="D475" s="392" t="s">
        <v>28</v>
      </c>
      <c r="E475" s="392" t="s">
        <v>28</v>
      </c>
      <c r="F475" s="392" t="s">
        <v>22</v>
      </c>
      <c r="G475" s="392" t="s">
        <v>39</v>
      </c>
      <c r="H475" s="392" t="s">
        <v>1349</v>
      </c>
      <c r="I475" s="392" t="s">
        <v>1350</v>
      </c>
      <c r="J475" s="392" t="s">
        <v>23</v>
      </c>
      <c r="K475" s="392" t="s">
        <v>24</v>
      </c>
      <c r="L475" s="392" t="s">
        <v>25</v>
      </c>
      <c r="M475" s="395">
        <v>45292</v>
      </c>
      <c r="N475" s="395">
        <v>45474</v>
      </c>
      <c r="O475" s="392" t="s">
        <v>758</v>
      </c>
      <c r="P475" s="392" t="str">
        <f t="shared" si="14"/>
        <v>380XX00000</v>
      </c>
      <c r="Q475" s="392" t="s">
        <v>1351</v>
      </c>
      <c r="R475" s="392" t="s">
        <v>782</v>
      </c>
      <c r="S475" s="392" t="str">
        <f t="shared" si="15"/>
        <v>251380A</v>
      </c>
      <c r="T475" s="392" t="str">
        <f>IFERROR(VLOOKUP($S475,'Projects FERCs'!$A$9:$C$294,2,FALSE),0)</f>
        <v>Services - Bl - Flag</v>
      </c>
      <c r="U475" s="392" t="s">
        <v>783</v>
      </c>
      <c r="V475" s="403">
        <v>36078.54</v>
      </c>
    </row>
    <row r="476" spans="1:22" ht="22.5" x14ac:dyDescent="0.25">
      <c r="A476" s="396">
        <v>202411</v>
      </c>
      <c r="B476" s="392" t="s">
        <v>1268</v>
      </c>
      <c r="C476" s="392" t="s">
        <v>21</v>
      </c>
      <c r="D476" s="392" t="s">
        <v>28</v>
      </c>
      <c r="E476" s="392" t="s">
        <v>28</v>
      </c>
      <c r="F476" s="392" t="s">
        <v>22</v>
      </c>
      <c r="G476" s="392" t="s">
        <v>39</v>
      </c>
      <c r="H476" s="392" t="s">
        <v>1349</v>
      </c>
      <c r="I476" s="392" t="s">
        <v>1350</v>
      </c>
      <c r="J476" s="392" t="s">
        <v>23</v>
      </c>
      <c r="K476" s="392" t="s">
        <v>24</v>
      </c>
      <c r="L476" s="392" t="s">
        <v>25</v>
      </c>
      <c r="M476" s="395">
        <v>45292</v>
      </c>
      <c r="N476" s="395">
        <v>45474</v>
      </c>
      <c r="O476" s="392" t="s">
        <v>758</v>
      </c>
      <c r="P476" s="392" t="str">
        <f t="shared" si="14"/>
        <v>380XX00000</v>
      </c>
      <c r="Q476" s="392" t="s">
        <v>1351</v>
      </c>
      <c r="R476" s="392" t="s">
        <v>865</v>
      </c>
      <c r="S476" s="392" t="str">
        <f t="shared" si="15"/>
        <v>252380A</v>
      </c>
      <c r="T476" s="392" t="str">
        <f>IFERROR(VLOOKUP($S476,'Projects FERCs'!$A$9:$C$294,2,FALSE),0)</f>
        <v>Install Services - Bl - King</v>
      </c>
      <c r="U476" s="392" t="s">
        <v>866</v>
      </c>
      <c r="V476" s="403">
        <v>18952.150000000001</v>
      </c>
    </row>
    <row r="477" spans="1:22" ht="22.5" x14ac:dyDescent="0.25">
      <c r="A477" s="396">
        <v>202411</v>
      </c>
      <c r="B477" s="392" t="s">
        <v>1268</v>
      </c>
      <c r="C477" s="392" t="s">
        <v>21</v>
      </c>
      <c r="D477" s="392" t="s">
        <v>28</v>
      </c>
      <c r="E477" s="392" t="s">
        <v>28</v>
      </c>
      <c r="F477" s="392" t="s">
        <v>22</v>
      </c>
      <c r="G477" s="392" t="s">
        <v>39</v>
      </c>
      <c r="H477" s="392" t="s">
        <v>1349</v>
      </c>
      <c r="I477" s="392" t="s">
        <v>1350</v>
      </c>
      <c r="J477" s="392" t="s">
        <v>23</v>
      </c>
      <c r="K477" s="392" t="s">
        <v>24</v>
      </c>
      <c r="L477" s="392" t="s">
        <v>25</v>
      </c>
      <c r="M477" s="395">
        <v>45292</v>
      </c>
      <c r="N477" s="395">
        <v>45474</v>
      </c>
      <c r="O477" s="392" t="s">
        <v>758</v>
      </c>
      <c r="P477" s="392" t="str">
        <f t="shared" si="14"/>
        <v>380XX00000</v>
      </c>
      <c r="Q477" s="392" t="s">
        <v>1351</v>
      </c>
      <c r="R477" s="392" t="s">
        <v>965</v>
      </c>
      <c r="S477" s="392" t="str">
        <f t="shared" si="15"/>
        <v>253380A</v>
      </c>
      <c r="T477" s="392" t="str">
        <f>IFERROR(VLOOKUP($S477,'Projects FERCs'!$A$9:$C$294,2,FALSE),0)</f>
        <v>Services - Bl - Pres</v>
      </c>
      <c r="U477" s="392" t="s">
        <v>966</v>
      </c>
      <c r="V477" s="403">
        <v>91295.5</v>
      </c>
    </row>
    <row r="478" spans="1:22" ht="22.5" x14ac:dyDescent="0.25">
      <c r="A478" s="396">
        <v>202411</v>
      </c>
      <c r="B478" s="392" t="s">
        <v>1268</v>
      </c>
      <c r="C478" s="392" t="s">
        <v>21</v>
      </c>
      <c r="D478" s="392" t="s">
        <v>28</v>
      </c>
      <c r="E478" s="392" t="s">
        <v>28</v>
      </c>
      <c r="F478" s="392" t="s">
        <v>22</v>
      </c>
      <c r="G478" s="392" t="s">
        <v>39</v>
      </c>
      <c r="H478" s="392" t="s">
        <v>1349</v>
      </c>
      <c r="I478" s="392" t="s">
        <v>1350</v>
      </c>
      <c r="J478" s="392" t="s">
        <v>23</v>
      </c>
      <c r="K478" s="392" t="s">
        <v>24</v>
      </c>
      <c r="L478" s="392" t="s">
        <v>25</v>
      </c>
      <c r="M478" s="395">
        <v>45292</v>
      </c>
      <c r="N478" s="395">
        <v>45474</v>
      </c>
      <c r="O478" s="392" t="s">
        <v>758</v>
      </c>
      <c r="P478" s="392" t="str">
        <f t="shared" si="14"/>
        <v>380XX00000</v>
      </c>
      <c r="Q478" s="392" t="s">
        <v>1351</v>
      </c>
      <c r="R478" s="392" t="s">
        <v>1071</v>
      </c>
      <c r="S478" s="392" t="str">
        <f t="shared" si="15"/>
        <v>255380A</v>
      </c>
      <c r="T478" s="392" t="str">
        <f>IFERROR(VLOOKUP($S478,'Projects FERCs'!$A$9:$C$294,2,FALSE),0)</f>
        <v>Services - Bl - Verde</v>
      </c>
      <c r="U478" s="392" t="s">
        <v>1072</v>
      </c>
      <c r="V478" s="403">
        <v>2730.1</v>
      </c>
    </row>
    <row r="479" spans="1:22" ht="22.5" x14ac:dyDescent="0.25">
      <c r="A479" s="396">
        <v>202411</v>
      </c>
      <c r="B479" s="392" t="s">
        <v>1268</v>
      </c>
      <c r="C479" s="392" t="s">
        <v>21</v>
      </c>
      <c r="D479" s="392" t="s">
        <v>28</v>
      </c>
      <c r="E479" s="392" t="s">
        <v>28</v>
      </c>
      <c r="F479" s="392" t="s">
        <v>22</v>
      </c>
      <c r="G479" s="392" t="s">
        <v>39</v>
      </c>
      <c r="H479" s="392" t="s">
        <v>1349</v>
      </c>
      <c r="I479" s="392" t="s">
        <v>1350</v>
      </c>
      <c r="J479" s="392" t="s">
        <v>23</v>
      </c>
      <c r="K479" s="392" t="s">
        <v>24</v>
      </c>
      <c r="L479" s="392" t="s">
        <v>25</v>
      </c>
      <c r="M479" s="395">
        <v>45292</v>
      </c>
      <c r="N479" s="395">
        <v>45474</v>
      </c>
      <c r="O479" s="392" t="s">
        <v>758</v>
      </c>
      <c r="P479" s="392" t="str">
        <f t="shared" si="14"/>
        <v>380XX00000</v>
      </c>
      <c r="Q479" s="392" t="s">
        <v>1351</v>
      </c>
      <c r="R479" s="392" t="s">
        <v>1143</v>
      </c>
      <c r="S479" s="392" t="str">
        <f t="shared" si="15"/>
        <v>256380A</v>
      </c>
      <c r="T479" s="392" t="str">
        <f>IFERROR(VLOOKUP($S479,'Projects FERCs'!$A$9:$C$294,2,FALSE),0)</f>
        <v>Services - Bl - Nog</v>
      </c>
      <c r="U479" s="392" t="s">
        <v>1144</v>
      </c>
      <c r="V479" s="403">
        <v>1853.74</v>
      </c>
    </row>
    <row r="480" spans="1:22" ht="22.5" x14ac:dyDescent="0.25">
      <c r="A480" s="396">
        <v>202411</v>
      </c>
      <c r="B480" s="392" t="s">
        <v>1268</v>
      </c>
      <c r="C480" s="392" t="s">
        <v>21</v>
      </c>
      <c r="D480" s="392" t="s">
        <v>28</v>
      </c>
      <c r="E480" s="392" t="s">
        <v>28</v>
      </c>
      <c r="F480" s="392" t="s">
        <v>22</v>
      </c>
      <c r="G480" s="392" t="s">
        <v>39</v>
      </c>
      <c r="H480" s="392" t="s">
        <v>1349</v>
      </c>
      <c r="I480" s="392" t="s">
        <v>1350</v>
      </c>
      <c r="J480" s="392" t="s">
        <v>23</v>
      </c>
      <c r="K480" s="392" t="s">
        <v>24</v>
      </c>
      <c r="L480" s="392" t="s">
        <v>25</v>
      </c>
      <c r="M480" s="395">
        <v>45292</v>
      </c>
      <c r="N480" s="395">
        <v>45474</v>
      </c>
      <c r="O480" s="392" t="s">
        <v>758</v>
      </c>
      <c r="P480" s="392" t="str">
        <f t="shared" si="14"/>
        <v>380XX00000</v>
      </c>
      <c r="Q480" s="392" t="s">
        <v>1351</v>
      </c>
      <c r="R480" s="392" t="s">
        <v>1213</v>
      </c>
      <c r="S480" s="392" t="str">
        <f t="shared" si="15"/>
        <v>257380A</v>
      </c>
      <c r="T480" s="392" t="str">
        <f>IFERROR(VLOOKUP($S480,'Projects FERCs'!$A$9:$C$294,2,FALSE),0)</f>
        <v>Services - Bl - SL</v>
      </c>
      <c r="U480" s="392" t="s">
        <v>1214</v>
      </c>
      <c r="V480" s="403">
        <v>12945.77</v>
      </c>
    </row>
    <row r="481" spans="1:22" ht="33.75" x14ac:dyDescent="0.25">
      <c r="A481" s="396">
        <v>202411</v>
      </c>
      <c r="B481" s="392" t="s">
        <v>1268</v>
      </c>
      <c r="C481" s="392" t="s">
        <v>21</v>
      </c>
      <c r="D481" s="392" t="s">
        <v>28</v>
      </c>
      <c r="E481" s="392" t="s">
        <v>28</v>
      </c>
      <c r="F481" s="392" t="s">
        <v>22</v>
      </c>
      <c r="G481" s="392" t="s">
        <v>39</v>
      </c>
      <c r="H481" s="392" t="s">
        <v>1349</v>
      </c>
      <c r="I481" s="392" t="s">
        <v>1350</v>
      </c>
      <c r="J481" s="392" t="s">
        <v>23</v>
      </c>
      <c r="K481" s="392" t="s">
        <v>24</v>
      </c>
      <c r="L481" s="392" t="s">
        <v>25</v>
      </c>
      <c r="M481" s="395">
        <v>45292</v>
      </c>
      <c r="N481" s="395">
        <v>45474</v>
      </c>
      <c r="O481" s="392" t="s">
        <v>758</v>
      </c>
      <c r="P481" s="392" t="str">
        <f t="shared" si="14"/>
        <v>380XX00000</v>
      </c>
      <c r="Q481" s="392" t="s">
        <v>1351</v>
      </c>
      <c r="R481" s="392" t="s">
        <v>1630</v>
      </c>
      <c r="S481" s="392" t="str">
        <f t="shared" si="15"/>
        <v>251100A</v>
      </c>
      <c r="T481" s="392" t="str">
        <f>IFERROR(VLOOKUP($S481,'Projects FERCs'!$A$9:$C$294,2,FALSE),0)</f>
        <v>Mains - Blanket - Flag</v>
      </c>
      <c r="U481" s="392" t="s">
        <v>1632</v>
      </c>
      <c r="V481" s="394">
        <v>4312.22</v>
      </c>
    </row>
    <row r="482" spans="1:22" ht="22.5" x14ac:dyDescent="0.25">
      <c r="A482" s="396">
        <v>202411</v>
      </c>
      <c r="B482" s="392" t="s">
        <v>1268</v>
      </c>
      <c r="C482" s="392" t="s">
        <v>21</v>
      </c>
      <c r="D482" s="392" t="s">
        <v>28</v>
      </c>
      <c r="E482" s="392" t="s">
        <v>28</v>
      </c>
      <c r="F482" s="392" t="s">
        <v>22</v>
      </c>
      <c r="G482" s="392" t="s">
        <v>39</v>
      </c>
      <c r="H482" s="392" t="s">
        <v>1349</v>
      </c>
      <c r="I482" s="392" t="s">
        <v>1350</v>
      </c>
      <c r="J482" s="392" t="s">
        <v>23</v>
      </c>
      <c r="K482" s="392" t="s">
        <v>24</v>
      </c>
      <c r="L482" s="392" t="s">
        <v>25</v>
      </c>
      <c r="M482" s="395">
        <v>45292</v>
      </c>
      <c r="N482" s="395">
        <v>45474</v>
      </c>
      <c r="O482" s="392" t="s">
        <v>758</v>
      </c>
      <c r="P482" s="392" t="str">
        <f t="shared" si="14"/>
        <v>380XX00000</v>
      </c>
      <c r="Q482" s="392" t="s">
        <v>1351</v>
      </c>
      <c r="R482" s="392" t="s">
        <v>1352</v>
      </c>
      <c r="S482" s="392" t="str">
        <f t="shared" si="15"/>
        <v>252404S</v>
      </c>
      <c r="T482" s="392" t="str">
        <f>IFERROR(VLOOKUP($S482,'Projects FERCs'!$A$9:$C$294,2,FALSE),0)</f>
        <v>Main &amp; Services PVC Repl KNG</v>
      </c>
      <c r="U482" s="392" t="s">
        <v>1353</v>
      </c>
      <c r="V482" s="394">
        <v>16035.56</v>
      </c>
    </row>
    <row r="483" spans="1:22" ht="22.5" x14ac:dyDescent="0.25">
      <c r="A483" s="396">
        <v>202411</v>
      </c>
      <c r="B483" s="392" t="s">
        <v>1268</v>
      </c>
      <c r="C483" s="392" t="s">
        <v>21</v>
      </c>
      <c r="D483" s="392" t="s">
        <v>28</v>
      </c>
      <c r="E483" s="392" t="s">
        <v>28</v>
      </c>
      <c r="F483" s="392" t="s">
        <v>22</v>
      </c>
      <c r="G483" s="392" t="s">
        <v>39</v>
      </c>
      <c r="H483" s="392" t="s">
        <v>1349</v>
      </c>
      <c r="I483" s="392" t="s">
        <v>1350</v>
      </c>
      <c r="J483" s="392" t="s">
        <v>23</v>
      </c>
      <c r="K483" s="392" t="s">
        <v>24</v>
      </c>
      <c r="L483" s="392" t="s">
        <v>25</v>
      </c>
      <c r="M483" s="395">
        <v>45292</v>
      </c>
      <c r="N483" s="395">
        <v>45474</v>
      </c>
      <c r="O483" s="392" t="s">
        <v>758</v>
      </c>
      <c r="P483" s="392" t="str">
        <f t="shared" si="14"/>
        <v>380XX00000</v>
      </c>
      <c r="Q483" s="392" t="s">
        <v>1351</v>
      </c>
      <c r="R483" s="392" t="s">
        <v>1473</v>
      </c>
      <c r="S483" s="392" t="str">
        <f t="shared" si="15"/>
        <v>253100A</v>
      </c>
      <c r="T483" s="392" t="str">
        <f>IFERROR(VLOOKUP($S483,'Projects FERCs'!$A$9:$C$294,2,FALSE),0)</f>
        <v>Mains - Blanket - Pres</v>
      </c>
      <c r="U483" s="392" t="s">
        <v>1472</v>
      </c>
      <c r="V483" s="394">
        <v>8313.8700000000008</v>
      </c>
    </row>
    <row r="484" spans="1:22" ht="22.5" x14ac:dyDescent="0.25">
      <c r="A484" s="396">
        <v>202411</v>
      </c>
      <c r="B484" s="392" t="s">
        <v>1268</v>
      </c>
      <c r="C484" s="392" t="s">
        <v>21</v>
      </c>
      <c r="D484" s="392" t="s">
        <v>28</v>
      </c>
      <c r="E484" s="392" t="s">
        <v>28</v>
      </c>
      <c r="F484" s="392" t="s">
        <v>22</v>
      </c>
      <c r="G484" s="392" t="s">
        <v>39</v>
      </c>
      <c r="H484" s="392" t="s">
        <v>1354</v>
      </c>
      <c r="I484" s="392" t="s">
        <v>1355</v>
      </c>
      <c r="J484" s="392" t="s">
        <v>27</v>
      </c>
      <c r="K484" s="392" t="s">
        <v>24</v>
      </c>
      <c r="L484" s="392" t="s">
        <v>25</v>
      </c>
      <c r="M484" s="395">
        <v>45292</v>
      </c>
      <c r="N484" s="395">
        <v>45474</v>
      </c>
      <c r="O484" s="392" t="s">
        <v>758</v>
      </c>
      <c r="P484" s="392" t="str">
        <f t="shared" si="14"/>
        <v>380XX00000</v>
      </c>
      <c r="Q484" s="392" t="s">
        <v>1351</v>
      </c>
      <c r="R484" s="392" t="s">
        <v>1471</v>
      </c>
      <c r="S484" s="392" t="str">
        <f t="shared" si="15"/>
        <v>251100A</v>
      </c>
      <c r="T484" s="392" t="str">
        <f>IFERROR(VLOOKUP($S484,'Projects FERCs'!$A$9:$C$294,2,FALSE),0)</f>
        <v>Mains - Blanket - Flag</v>
      </c>
      <c r="U484" s="392" t="s">
        <v>1470</v>
      </c>
      <c r="V484" s="394">
        <v>1.21</v>
      </c>
    </row>
    <row r="485" spans="1:22" ht="22.5" x14ac:dyDescent="0.25">
      <c r="A485" s="396">
        <v>202411</v>
      </c>
      <c r="B485" s="392" t="s">
        <v>1268</v>
      </c>
      <c r="C485" s="392" t="s">
        <v>21</v>
      </c>
      <c r="D485" s="392" t="s">
        <v>28</v>
      </c>
      <c r="E485" s="392" t="s">
        <v>28</v>
      </c>
      <c r="F485" s="392" t="s">
        <v>22</v>
      </c>
      <c r="G485" s="392" t="s">
        <v>39</v>
      </c>
      <c r="H485" s="392" t="s">
        <v>1354</v>
      </c>
      <c r="I485" s="392" t="s">
        <v>1355</v>
      </c>
      <c r="J485" s="392" t="s">
        <v>23</v>
      </c>
      <c r="K485" s="392" t="s">
        <v>24</v>
      </c>
      <c r="L485" s="392" t="s">
        <v>25</v>
      </c>
      <c r="M485" s="395">
        <v>45292</v>
      </c>
      <c r="N485" s="395">
        <v>45474</v>
      </c>
      <c r="O485" s="392" t="s">
        <v>758</v>
      </c>
      <c r="P485" s="392" t="str">
        <f t="shared" si="14"/>
        <v>380XX00000</v>
      </c>
      <c r="Q485" s="392" t="s">
        <v>1351</v>
      </c>
      <c r="R485" s="392" t="s">
        <v>782</v>
      </c>
      <c r="S485" s="392" t="str">
        <f t="shared" si="15"/>
        <v>251380A</v>
      </c>
      <c r="T485" s="392" t="str">
        <f>IFERROR(VLOOKUP($S485,'Projects FERCs'!$A$9:$C$294,2,FALSE),0)</f>
        <v>Services - Bl - Flag</v>
      </c>
      <c r="U485" s="392" t="s">
        <v>783</v>
      </c>
      <c r="V485" s="403">
        <v>80303.91</v>
      </c>
    </row>
    <row r="486" spans="1:22" ht="22.5" x14ac:dyDescent="0.25">
      <c r="A486" s="396">
        <v>202411</v>
      </c>
      <c r="B486" s="392" t="s">
        <v>1268</v>
      </c>
      <c r="C486" s="392" t="s">
        <v>21</v>
      </c>
      <c r="D486" s="392" t="s">
        <v>28</v>
      </c>
      <c r="E486" s="392" t="s">
        <v>28</v>
      </c>
      <c r="F486" s="392" t="s">
        <v>22</v>
      </c>
      <c r="G486" s="392" t="s">
        <v>39</v>
      </c>
      <c r="H486" s="392" t="s">
        <v>1354</v>
      </c>
      <c r="I486" s="392" t="s">
        <v>1355</v>
      </c>
      <c r="J486" s="392" t="s">
        <v>23</v>
      </c>
      <c r="K486" s="392" t="s">
        <v>24</v>
      </c>
      <c r="L486" s="392" t="s">
        <v>25</v>
      </c>
      <c r="M486" s="395">
        <v>45292</v>
      </c>
      <c r="N486" s="395">
        <v>45474</v>
      </c>
      <c r="O486" s="392" t="s">
        <v>758</v>
      </c>
      <c r="P486" s="392" t="str">
        <f t="shared" si="14"/>
        <v>380XX00000</v>
      </c>
      <c r="Q486" s="392" t="s">
        <v>1351</v>
      </c>
      <c r="R486" s="392" t="s">
        <v>865</v>
      </c>
      <c r="S486" s="392" t="str">
        <f t="shared" si="15"/>
        <v>252380A</v>
      </c>
      <c r="T486" s="392" t="str">
        <f>IFERROR(VLOOKUP($S486,'Projects FERCs'!$A$9:$C$294,2,FALSE),0)</f>
        <v>Install Services - Bl - King</v>
      </c>
      <c r="U486" s="392" t="s">
        <v>866</v>
      </c>
      <c r="V486" s="403">
        <v>40273.300000000003</v>
      </c>
    </row>
    <row r="487" spans="1:22" ht="22.5" x14ac:dyDescent="0.25">
      <c r="A487" s="396">
        <v>202411</v>
      </c>
      <c r="B487" s="392" t="s">
        <v>1268</v>
      </c>
      <c r="C487" s="392" t="s">
        <v>21</v>
      </c>
      <c r="D487" s="392" t="s">
        <v>28</v>
      </c>
      <c r="E487" s="392" t="s">
        <v>28</v>
      </c>
      <c r="F487" s="392" t="s">
        <v>22</v>
      </c>
      <c r="G487" s="392" t="s">
        <v>39</v>
      </c>
      <c r="H487" s="392" t="s">
        <v>1354</v>
      </c>
      <c r="I487" s="392" t="s">
        <v>1355</v>
      </c>
      <c r="J487" s="392" t="s">
        <v>23</v>
      </c>
      <c r="K487" s="392" t="s">
        <v>24</v>
      </c>
      <c r="L487" s="392" t="s">
        <v>25</v>
      </c>
      <c r="M487" s="395">
        <v>45292</v>
      </c>
      <c r="N487" s="395">
        <v>45474</v>
      </c>
      <c r="O487" s="392" t="s">
        <v>758</v>
      </c>
      <c r="P487" s="392" t="str">
        <f t="shared" si="14"/>
        <v>380XX00000</v>
      </c>
      <c r="Q487" s="392" t="s">
        <v>1351</v>
      </c>
      <c r="R487" s="392" t="s">
        <v>965</v>
      </c>
      <c r="S487" s="392" t="str">
        <f t="shared" si="15"/>
        <v>253380A</v>
      </c>
      <c r="T487" s="392" t="str">
        <f>IFERROR(VLOOKUP($S487,'Projects FERCs'!$A$9:$C$294,2,FALSE),0)</f>
        <v>Services - Bl - Pres</v>
      </c>
      <c r="U487" s="392" t="s">
        <v>966</v>
      </c>
      <c r="V487" s="403">
        <v>136943.25</v>
      </c>
    </row>
    <row r="488" spans="1:22" ht="22.5" x14ac:dyDescent="0.25">
      <c r="A488" s="396">
        <v>202411</v>
      </c>
      <c r="B488" s="392" t="s">
        <v>1268</v>
      </c>
      <c r="C488" s="392" t="s">
        <v>21</v>
      </c>
      <c r="D488" s="392" t="s">
        <v>28</v>
      </c>
      <c r="E488" s="392" t="s">
        <v>28</v>
      </c>
      <c r="F488" s="392" t="s">
        <v>22</v>
      </c>
      <c r="G488" s="392" t="s">
        <v>39</v>
      </c>
      <c r="H488" s="392" t="s">
        <v>1354</v>
      </c>
      <c r="I488" s="392" t="s">
        <v>1355</v>
      </c>
      <c r="J488" s="392" t="s">
        <v>23</v>
      </c>
      <c r="K488" s="392" t="s">
        <v>24</v>
      </c>
      <c r="L488" s="392" t="s">
        <v>25</v>
      </c>
      <c r="M488" s="395">
        <v>45292</v>
      </c>
      <c r="N488" s="395">
        <v>45474</v>
      </c>
      <c r="O488" s="392" t="s">
        <v>758</v>
      </c>
      <c r="P488" s="392" t="str">
        <f t="shared" si="14"/>
        <v>380XX00000</v>
      </c>
      <c r="Q488" s="392" t="s">
        <v>1351</v>
      </c>
      <c r="R488" s="392" t="s">
        <v>1071</v>
      </c>
      <c r="S488" s="392" t="str">
        <f t="shared" si="15"/>
        <v>255380A</v>
      </c>
      <c r="T488" s="392" t="str">
        <f>IFERROR(VLOOKUP($S488,'Projects FERCs'!$A$9:$C$294,2,FALSE),0)</f>
        <v>Services - Bl - Verde</v>
      </c>
      <c r="U488" s="392" t="s">
        <v>1072</v>
      </c>
      <c r="V488" s="403">
        <v>36271.199999999997</v>
      </c>
    </row>
    <row r="489" spans="1:22" ht="22.5" x14ac:dyDescent="0.25">
      <c r="A489" s="396">
        <v>202411</v>
      </c>
      <c r="B489" s="392" t="s">
        <v>1268</v>
      </c>
      <c r="C489" s="392" t="s">
        <v>21</v>
      </c>
      <c r="D489" s="392" t="s">
        <v>28</v>
      </c>
      <c r="E489" s="392" t="s">
        <v>28</v>
      </c>
      <c r="F489" s="392" t="s">
        <v>22</v>
      </c>
      <c r="G489" s="392" t="s">
        <v>39</v>
      </c>
      <c r="H489" s="392" t="s">
        <v>1354</v>
      </c>
      <c r="I489" s="392" t="s">
        <v>1355</v>
      </c>
      <c r="J489" s="392" t="s">
        <v>23</v>
      </c>
      <c r="K489" s="392" t="s">
        <v>24</v>
      </c>
      <c r="L489" s="392" t="s">
        <v>25</v>
      </c>
      <c r="M489" s="395">
        <v>45292</v>
      </c>
      <c r="N489" s="395">
        <v>45474</v>
      </c>
      <c r="O489" s="392" t="s">
        <v>758</v>
      </c>
      <c r="P489" s="392" t="str">
        <f t="shared" si="14"/>
        <v>380XX00000</v>
      </c>
      <c r="Q489" s="392" t="s">
        <v>1351</v>
      </c>
      <c r="R489" s="392" t="s">
        <v>1143</v>
      </c>
      <c r="S489" s="392" t="str">
        <f t="shared" si="15"/>
        <v>256380A</v>
      </c>
      <c r="T489" s="392" t="str">
        <f>IFERROR(VLOOKUP($S489,'Projects FERCs'!$A$9:$C$294,2,FALSE),0)</f>
        <v>Services - Bl - Nog</v>
      </c>
      <c r="U489" s="392" t="s">
        <v>1144</v>
      </c>
      <c r="V489" s="403">
        <v>12405.79</v>
      </c>
    </row>
    <row r="490" spans="1:22" ht="22.5" x14ac:dyDescent="0.25">
      <c r="A490" s="396">
        <v>202411</v>
      </c>
      <c r="B490" s="392" t="s">
        <v>1268</v>
      </c>
      <c r="C490" s="392" t="s">
        <v>21</v>
      </c>
      <c r="D490" s="392" t="s">
        <v>28</v>
      </c>
      <c r="E490" s="392" t="s">
        <v>28</v>
      </c>
      <c r="F490" s="392" t="s">
        <v>22</v>
      </c>
      <c r="G490" s="392" t="s">
        <v>39</v>
      </c>
      <c r="H490" s="392" t="s">
        <v>1354</v>
      </c>
      <c r="I490" s="392" t="s">
        <v>1355</v>
      </c>
      <c r="J490" s="392" t="s">
        <v>23</v>
      </c>
      <c r="K490" s="392" t="s">
        <v>24</v>
      </c>
      <c r="L490" s="392" t="s">
        <v>25</v>
      </c>
      <c r="M490" s="395">
        <v>45292</v>
      </c>
      <c r="N490" s="395">
        <v>45474</v>
      </c>
      <c r="O490" s="392" t="s">
        <v>758</v>
      </c>
      <c r="P490" s="392" t="str">
        <f t="shared" si="14"/>
        <v>380XX00000</v>
      </c>
      <c r="Q490" s="392" t="s">
        <v>1351</v>
      </c>
      <c r="R490" s="392" t="s">
        <v>1213</v>
      </c>
      <c r="S490" s="392" t="str">
        <f t="shared" si="15"/>
        <v>257380A</v>
      </c>
      <c r="T490" s="392" t="str">
        <f>IFERROR(VLOOKUP($S490,'Projects FERCs'!$A$9:$C$294,2,FALSE),0)</f>
        <v>Services - Bl - SL</v>
      </c>
      <c r="U490" s="392" t="s">
        <v>1214</v>
      </c>
      <c r="V490" s="403">
        <v>17877.45</v>
      </c>
    </row>
    <row r="491" spans="1:22" ht="33.75" x14ac:dyDescent="0.25">
      <c r="A491" s="396">
        <v>202411</v>
      </c>
      <c r="B491" s="392" t="s">
        <v>1268</v>
      </c>
      <c r="C491" s="392" t="s">
        <v>21</v>
      </c>
      <c r="D491" s="392" t="s">
        <v>28</v>
      </c>
      <c r="E491" s="392" t="s">
        <v>28</v>
      </c>
      <c r="F491" s="392" t="s">
        <v>22</v>
      </c>
      <c r="G491" s="392" t="s">
        <v>39</v>
      </c>
      <c r="H491" s="392" t="s">
        <v>1354</v>
      </c>
      <c r="I491" s="392" t="s">
        <v>1355</v>
      </c>
      <c r="J491" s="392" t="s">
        <v>23</v>
      </c>
      <c r="K491" s="392" t="s">
        <v>24</v>
      </c>
      <c r="L491" s="392" t="s">
        <v>25</v>
      </c>
      <c r="M491" s="395">
        <v>45292</v>
      </c>
      <c r="N491" s="395">
        <v>45474</v>
      </c>
      <c r="O491" s="392" t="s">
        <v>758</v>
      </c>
      <c r="P491" s="392" t="str">
        <f t="shared" si="14"/>
        <v>380XX00000</v>
      </c>
      <c r="Q491" s="392" t="s">
        <v>1351</v>
      </c>
      <c r="R491" s="392" t="s">
        <v>1485</v>
      </c>
      <c r="S491" s="392" t="str">
        <f t="shared" si="15"/>
        <v>251500B</v>
      </c>
      <c r="T491" s="392" t="str">
        <f>IFERROR(VLOOKUP($S491,'Projects FERCs'!$A$9:$C$294,2,FALSE),0)</f>
        <v>PI Mains - Flagstaff</v>
      </c>
      <c r="U491" s="392" t="s">
        <v>1484</v>
      </c>
      <c r="V491" s="394">
        <v>9637.7000000000007</v>
      </c>
    </row>
    <row r="492" spans="1:22" ht="33.75" x14ac:dyDescent="0.25">
      <c r="A492" s="396">
        <v>202412</v>
      </c>
      <c r="B492" s="392" t="s">
        <v>1268</v>
      </c>
      <c r="C492" s="392" t="s">
        <v>21</v>
      </c>
      <c r="D492" s="392" t="s">
        <v>28</v>
      </c>
      <c r="E492" s="392" t="s">
        <v>28</v>
      </c>
      <c r="F492" s="392" t="s">
        <v>22</v>
      </c>
      <c r="G492" s="392" t="s">
        <v>39</v>
      </c>
      <c r="H492" s="392" t="s">
        <v>1349</v>
      </c>
      <c r="I492" s="392" t="s">
        <v>1350</v>
      </c>
      <c r="J492" s="392" t="s">
        <v>27</v>
      </c>
      <c r="K492" s="392" t="s">
        <v>24</v>
      </c>
      <c r="L492" s="392" t="s">
        <v>25</v>
      </c>
      <c r="M492" s="395">
        <v>45292</v>
      </c>
      <c r="N492" s="395">
        <v>45474</v>
      </c>
      <c r="O492" s="392" t="s">
        <v>758</v>
      </c>
      <c r="P492" s="392" t="str">
        <f t="shared" si="14"/>
        <v>380XX00000</v>
      </c>
      <c r="Q492" s="392" t="s">
        <v>1351</v>
      </c>
      <c r="R492" s="392" t="s">
        <v>1630</v>
      </c>
      <c r="S492" s="392" t="str">
        <f t="shared" si="15"/>
        <v>251100A</v>
      </c>
      <c r="T492" s="392" t="str">
        <f>IFERROR(VLOOKUP($S492,'Projects FERCs'!$A$9:$C$294,2,FALSE),0)</f>
        <v>Mains - Blanket - Flag</v>
      </c>
      <c r="U492" s="392" t="s">
        <v>1632</v>
      </c>
      <c r="V492" s="394">
        <v>27.88</v>
      </c>
    </row>
    <row r="493" spans="1:22" ht="22.5" x14ac:dyDescent="0.25">
      <c r="A493" s="396">
        <v>202412</v>
      </c>
      <c r="B493" s="392" t="s">
        <v>1268</v>
      </c>
      <c r="C493" s="392" t="s">
        <v>21</v>
      </c>
      <c r="D493" s="392" t="s">
        <v>28</v>
      </c>
      <c r="E493" s="392" t="s">
        <v>28</v>
      </c>
      <c r="F493" s="392" t="s">
        <v>22</v>
      </c>
      <c r="G493" s="392" t="s">
        <v>39</v>
      </c>
      <c r="H493" s="392" t="s">
        <v>1349</v>
      </c>
      <c r="I493" s="392" t="s">
        <v>1350</v>
      </c>
      <c r="J493" s="392" t="s">
        <v>23</v>
      </c>
      <c r="K493" s="392" t="s">
        <v>24</v>
      </c>
      <c r="L493" s="392" t="s">
        <v>25</v>
      </c>
      <c r="M493" s="395">
        <v>45292</v>
      </c>
      <c r="N493" s="395">
        <v>45474</v>
      </c>
      <c r="O493" s="392" t="s">
        <v>758</v>
      </c>
      <c r="P493" s="392" t="str">
        <f t="shared" si="14"/>
        <v>380XX00000</v>
      </c>
      <c r="Q493" s="392" t="s">
        <v>1351</v>
      </c>
      <c r="R493" s="392" t="s">
        <v>782</v>
      </c>
      <c r="S493" s="392" t="str">
        <f t="shared" si="15"/>
        <v>251380A</v>
      </c>
      <c r="T493" s="392" t="str">
        <f>IFERROR(VLOOKUP($S493,'Projects FERCs'!$A$9:$C$294,2,FALSE),0)</f>
        <v>Services - Bl - Flag</v>
      </c>
      <c r="U493" s="392" t="s">
        <v>783</v>
      </c>
      <c r="V493" s="403">
        <v>52829.81</v>
      </c>
    </row>
    <row r="494" spans="1:22" ht="22.5" x14ac:dyDescent="0.25">
      <c r="A494" s="396">
        <v>202412</v>
      </c>
      <c r="B494" s="392" t="s">
        <v>1268</v>
      </c>
      <c r="C494" s="392" t="s">
        <v>21</v>
      </c>
      <c r="D494" s="392" t="s">
        <v>28</v>
      </c>
      <c r="E494" s="392" t="s">
        <v>28</v>
      </c>
      <c r="F494" s="392" t="s">
        <v>22</v>
      </c>
      <c r="G494" s="392" t="s">
        <v>39</v>
      </c>
      <c r="H494" s="392" t="s">
        <v>1349</v>
      </c>
      <c r="I494" s="392" t="s">
        <v>1350</v>
      </c>
      <c r="J494" s="392" t="s">
        <v>23</v>
      </c>
      <c r="K494" s="392" t="s">
        <v>24</v>
      </c>
      <c r="L494" s="392" t="s">
        <v>25</v>
      </c>
      <c r="M494" s="395">
        <v>45292</v>
      </c>
      <c r="N494" s="395">
        <v>45474</v>
      </c>
      <c r="O494" s="392" t="s">
        <v>758</v>
      </c>
      <c r="P494" s="392" t="str">
        <f t="shared" si="14"/>
        <v>380XX00000</v>
      </c>
      <c r="Q494" s="392" t="s">
        <v>1351</v>
      </c>
      <c r="R494" s="392" t="s">
        <v>865</v>
      </c>
      <c r="S494" s="392" t="str">
        <f t="shared" si="15"/>
        <v>252380A</v>
      </c>
      <c r="T494" s="392" t="str">
        <f>IFERROR(VLOOKUP($S494,'Projects FERCs'!$A$9:$C$294,2,FALSE),0)</f>
        <v>Install Services - Bl - King</v>
      </c>
      <c r="U494" s="392" t="s">
        <v>866</v>
      </c>
      <c r="V494" s="403">
        <v>17839.36</v>
      </c>
    </row>
    <row r="495" spans="1:22" ht="22.5" x14ac:dyDescent="0.25">
      <c r="A495" s="396">
        <v>202412</v>
      </c>
      <c r="B495" s="392" t="s">
        <v>1268</v>
      </c>
      <c r="C495" s="392" t="s">
        <v>21</v>
      </c>
      <c r="D495" s="392" t="s">
        <v>28</v>
      </c>
      <c r="E495" s="392" t="s">
        <v>28</v>
      </c>
      <c r="F495" s="392" t="s">
        <v>22</v>
      </c>
      <c r="G495" s="392" t="s">
        <v>39</v>
      </c>
      <c r="H495" s="392" t="s">
        <v>1349</v>
      </c>
      <c r="I495" s="392" t="s">
        <v>1350</v>
      </c>
      <c r="J495" s="392" t="s">
        <v>23</v>
      </c>
      <c r="K495" s="392" t="s">
        <v>24</v>
      </c>
      <c r="L495" s="392" t="s">
        <v>25</v>
      </c>
      <c r="M495" s="395">
        <v>45292</v>
      </c>
      <c r="N495" s="395">
        <v>45474</v>
      </c>
      <c r="O495" s="392" t="s">
        <v>758</v>
      </c>
      <c r="P495" s="392" t="str">
        <f t="shared" si="14"/>
        <v>380XX00000</v>
      </c>
      <c r="Q495" s="392" t="s">
        <v>1351</v>
      </c>
      <c r="R495" s="392" t="s">
        <v>965</v>
      </c>
      <c r="S495" s="392" t="str">
        <f t="shared" si="15"/>
        <v>253380A</v>
      </c>
      <c r="T495" s="392" t="str">
        <f>IFERROR(VLOOKUP($S495,'Projects FERCs'!$A$9:$C$294,2,FALSE),0)</f>
        <v>Services - Bl - Pres</v>
      </c>
      <c r="U495" s="392" t="s">
        <v>966</v>
      </c>
      <c r="V495" s="403">
        <v>96016.93</v>
      </c>
    </row>
    <row r="496" spans="1:22" ht="22.5" x14ac:dyDescent="0.25">
      <c r="A496" s="396">
        <v>202412</v>
      </c>
      <c r="B496" s="392" t="s">
        <v>1268</v>
      </c>
      <c r="C496" s="392" t="s">
        <v>21</v>
      </c>
      <c r="D496" s="392" t="s">
        <v>28</v>
      </c>
      <c r="E496" s="392" t="s">
        <v>28</v>
      </c>
      <c r="F496" s="392" t="s">
        <v>22</v>
      </c>
      <c r="G496" s="392" t="s">
        <v>39</v>
      </c>
      <c r="H496" s="392" t="s">
        <v>1349</v>
      </c>
      <c r="I496" s="392" t="s">
        <v>1350</v>
      </c>
      <c r="J496" s="392" t="s">
        <v>23</v>
      </c>
      <c r="K496" s="392" t="s">
        <v>24</v>
      </c>
      <c r="L496" s="392" t="s">
        <v>25</v>
      </c>
      <c r="M496" s="395">
        <v>45292</v>
      </c>
      <c r="N496" s="395">
        <v>45474</v>
      </c>
      <c r="O496" s="392" t="s">
        <v>758</v>
      </c>
      <c r="P496" s="392" t="str">
        <f t="shared" si="14"/>
        <v>380XX00000</v>
      </c>
      <c r="Q496" s="392" t="s">
        <v>1351</v>
      </c>
      <c r="R496" s="392" t="s">
        <v>1071</v>
      </c>
      <c r="S496" s="392" t="str">
        <f t="shared" si="15"/>
        <v>255380A</v>
      </c>
      <c r="T496" s="392" t="str">
        <f>IFERROR(VLOOKUP($S496,'Projects FERCs'!$A$9:$C$294,2,FALSE),0)</f>
        <v>Services - Bl - Verde</v>
      </c>
      <c r="U496" s="392" t="s">
        <v>1072</v>
      </c>
      <c r="V496" s="403">
        <v>4792.3100000000004</v>
      </c>
    </row>
    <row r="497" spans="1:22" ht="22.5" x14ac:dyDescent="0.25">
      <c r="A497" s="396">
        <v>202412</v>
      </c>
      <c r="B497" s="392" t="s">
        <v>1268</v>
      </c>
      <c r="C497" s="392" t="s">
        <v>21</v>
      </c>
      <c r="D497" s="392" t="s">
        <v>28</v>
      </c>
      <c r="E497" s="392" t="s">
        <v>28</v>
      </c>
      <c r="F497" s="392" t="s">
        <v>22</v>
      </c>
      <c r="G497" s="392" t="s">
        <v>39</v>
      </c>
      <c r="H497" s="392" t="s">
        <v>1349</v>
      </c>
      <c r="I497" s="392" t="s">
        <v>1350</v>
      </c>
      <c r="J497" s="392" t="s">
        <v>23</v>
      </c>
      <c r="K497" s="392" t="s">
        <v>24</v>
      </c>
      <c r="L497" s="392" t="s">
        <v>25</v>
      </c>
      <c r="M497" s="395">
        <v>45292</v>
      </c>
      <c r="N497" s="395">
        <v>45474</v>
      </c>
      <c r="O497" s="392" t="s">
        <v>758</v>
      </c>
      <c r="P497" s="392" t="str">
        <f t="shared" si="14"/>
        <v>380XX00000</v>
      </c>
      <c r="Q497" s="392" t="s">
        <v>1351</v>
      </c>
      <c r="R497" s="392" t="s">
        <v>1143</v>
      </c>
      <c r="S497" s="392" t="str">
        <f t="shared" si="15"/>
        <v>256380A</v>
      </c>
      <c r="T497" s="392" t="str">
        <f>IFERROR(VLOOKUP($S497,'Projects FERCs'!$A$9:$C$294,2,FALSE),0)</f>
        <v>Services - Bl - Nog</v>
      </c>
      <c r="U497" s="392" t="s">
        <v>1144</v>
      </c>
      <c r="V497" s="403">
        <v>44.36</v>
      </c>
    </row>
    <row r="498" spans="1:22" ht="22.5" x14ac:dyDescent="0.25">
      <c r="A498" s="396">
        <v>202412</v>
      </c>
      <c r="B498" s="392" t="s">
        <v>1268</v>
      </c>
      <c r="C498" s="392" t="s">
        <v>21</v>
      </c>
      <c r="D498" s="392" t="s">
        <v>28</v>
      </c>
      <c r="E498" s="392" t="s">
        <v>28</v>
      </c>
      <c r="F498" s="392" t="s">
        <v>22</v>
      </c>
      <c r="G498" s="392" t="s">
        <v>39</v>
      </c>
      <c r="H498" s="392" t="s">
        <v>1349</v>
      </c>
      <c r="I498" s="392" t="s">
        <v>1350</v>
      </c>
      <c r="J498" s="392" t="s">
        <v>23</v>
      </c>
      <c r="K498" s="392" t="s">
        <v>24</v>
      </c>
      <c r="L498" s="392" t="s">
        <v>25</v>
      </c>
      <c r="M498" s="395">
        <v>45292</v>
      </c>
      <c r="N498" s="395">
        <v>45474</v>
      </c>
      <c r="O498" s="392" t="s">
        <v>758</v>
      </c>
      <c r="P498" s="392" t="str">
        <f t="shared" si="14"/>
        <v>380XX00000</v>
      </c>
      <c r="Q498" s="392" t="s">
        <v>1351</v>
      </c>
      <c r="R498" s="392" t="s">
        <v>1213</v>
      </c>
      <c r="S498" s="392" t="str">
        <f t="shared" si="15"/>
        <v>257380A</v>
      </c>
      <c r="T498" s="392" t="str">
        <f>IFERROR(VLOOKUP($S498,'Projects FERCs'!$A$9:$C$294,2,FALSE),0)</f>
        <v>Services - Bl - SL</v>
      </c>
      <c r="U498" s="392" t="s">
        <v>1214</v>
      </c>
      <c r="V498" s="403">
        <v>16502.150000000001</v>
      </c>
    </row>
    <row r="499" spans="1:22" ht="22.5" x14ac:dyDescent="0.25">
      <c r="A499" s="396">
        <v>202412</v>
      </c>
      <c r="B499" s="392" t="s">
        <v>1268</v>
      </c>
      <c r="C499" s="392" t="s">
        <v>21</v>
      </c>
      <c r="D499" s="392" t="s">
        <v>28</v>
      </c>
      <c r="E499" s="392" t="s">
        <v>28</v>
      </c>
      <c r="F499" s="392" t="s">
        <v>22</v>
      </c>
      <c r="G499" s="392" t="s">
        <v>39</v>
      </c>
      <c r="H499" s="392" t="s">
        <v>1349</v>
      </c>
      <c r="I499" s="392" t="s">
        <v>1350</v>
      </c>
      <c r="J499" s="392" t="s">
        <v>23</v>
      </c>
      <c r="K499" s="392" t="s">
        <v>24</v>
      </c>
      <c r="L499" s="392" t="s">
        <v>25</v>
      </c>
      <c r="M499" s="395">
        <v>45292</v>
      </c>
      <c r="N499" s="395">
        <v>45474</v>
      </c>
      <c r="O499" s="392" t="s">
        <v>758</v>
      </c>
      <c r="P499" s="392" t="str">
        <f t="shared" si="14"/>
        <v>380XX00000</v>
      </c>
      <c r="Q499" s="392" t="s">
        <v>1351</v>
      </c>
      <c r="R499" s="392" t="s">
        <v>1352</v>
      </c>
      <c r="S499" s="392" t="str">
        <f t="shared" si="15"/>
        <v>252404S</v>
      </c>
      <c r="T499" s="392" t="str">
        <f>IFERROR(VLOOKUP($S499,'Projects FERCs'!$A$9:$C$294,2,FALSE),0)</f>
        <v>Main &amp; Services PVC Repl KNG</v>
      </c>
      <c r="U499" s="392" t="s">
        <v>1353</v>
      </c>
      <c r="V499" s="394">
        <v>54159.72</v>
      </c>
    </row>
    <row r="500" spans="1:22" ht="22.5" x14ac:dyDescent="0.25">
      <c r="A500" s="396">
        <v>202412</v>
      </c>
      <c r="B500" s="392" t="s">
        <v>1268</v>
      </c>
      <c r="C500" s="392" t="s">
        <v>21</v>
      </c>
      <c r="D500" s="392" t="s">
        <v>28</v>
      </c>
      <c r="E500" s="392" t="s">
        <v>28</v>
      </c>
      <c r="F500" s="392" t="s">
        <v>22</v>
      </c>
      <c r="G500" s="392" t="s">
        <v>39</v>
      </c>
      <c r="H500" s="392" t="s">
        <v>1354</v>
      </c>
      <c r="I500" s="392" t="s">
        <v>1355</v>
      </c>
      <c r="J500" s="392" t="s">
        <v>23</v>
      </c>
      <c r="K500" s="392" t="s">
        <v>24</v>
      </c>
      <c r="L500" s="392" t="s">
        <v>25</v>
      </c>
      <c r="M500" s="395">
        <v>45292</v>
      </c>
      <c r="N500" s="395">
        <v>45474</v>
      </c>
      <c r="O500" s="392" t="s">
        <v>758</v>
      </c>
      <c r="P500" s="392" t="str">
        <f t="shared" si="14"/>
        <v>380XX00000</v>
      </c>
      <c r="Q500" s="392" t="s">
        <v>1351</v>
      </c>
      <c r="R500" s="392" t="s">
        <v>782</v>
      </c>
      <c r="S500" s="392" t="str">
        <f t="shared" si="15"/>
        <v>251380A</v>
      </c>
      <c r="T500" s="392" t="str">
        <f>IFERROR(VLOOKUP($S500,'Projects FERCs'!$A$9:$C$294,2,FALSE),0)</f>
        <v>Services - Bl - Flag</v>
      </c>
      <c r="U500" s="392" t="s">
        <v>783</v>
      </c>
      <c r="V500" s="403">
        <v>117588.96</v>
      </c>
    </row>
    <row r="501" spans="1:22" ht="22.5" x14ac:dyDescent="0.25">
      <c r="A501" s="396">
        <v>202412</v>
      </c>
      <c r="B501" s="392" t="s">
        <v>1268</v>
      </c>
      <c r="C501" s="392" t="s">
        <v>21</v>
      </c>
      <c r="D501" s="392" t="s">
        <v>28</v>
      </c>
      <c r="E501" s="392" t="s">
        <v>28</v>
      </c>
      <c r="F501" s="392" t="s">
        <v>22</v>
      </c>
      <c r="G501" s="392" t="s">
        <v>39</v>
      </c>
      <c r="H501" s="392" t="s">
        <v>1354</v>
      </c>
      <c r="I501" s="392" t="s">
        <v>1355</v>
      </c>
      <c r="J501" s="392" t="s">
        <v>23</v>
      </c>
      <c r="K501" s="392" t="s">
        <v>24</v>
      </c>
      <c r="L501" s="392" t="s">
        <v>25</v>
      </c>
      <c r="M501" s="395">
        <v>45292</v>
      </c>
      <c r="N501" s="395">
        <v>45474</v>
      </c>
      <c r="O501" s="392" t="s">
        <v>758</v>
      </c>
      <c r="P501" s="392" t="str">
        <f t="shared" si="14"/>
        <v>380XX00000</v>
      </c>
      <c r="Q501" s="392" t="s">
        <v>1351</v>
      </c>
      <c r="R501" s="392" t="s">
        <v>865</v>
      </c>
      <c r="S501" s="392" t="str">
        <f t="shared" si="15"/>
        <v>252380A</v>
      </c>
      <c r="T501" s="392" t="str">
        <f>IFERROR(VLOOKUP($S501,'Projects FERCs'!$A$9:$C$294,2,FALSE),0)</f>
        <v>Install Services - Bl - King</v>
      </c>
      <c r="U501" s="392" t="s">
        <v>866</v>
      </c>
      <c r="V501" s="403">
        <v>37908.660000000003</v>
      </c>
    </row>
    <row r="502" spans="1:22" ht="22.5" x14ac:dyDescent="0.25">
      <c r="A502" s="396">
        <v>202412</v>
      </c>
      <c r="B502" s="392" t="s">
        <v>1268</v>
      </c>
      <c r="C502" s="392" t="s">
        <v>21</v>
      </c>
      <c r="D502" s="392" t="s">
        <v>28</v>
      </c>
      <c r="E502" s="392" t="s">
        <v>28</v>
      </c>
      <c r="F502" s="392" t="s">
        <v>22</v>
      </c>
      <c r="G502" s="392" t="s">
        <v>39</v>
      </c>
      <c r="H502" s="392" t="s">
        <v>1354</v>
      </c>
      <c r="I502" s="392" t="s">
        <v>1355</v>
      </c>
      <c r="J502" s="392" t="s">
        <v>23</v>
      </c>
      <c r="K502" s="392" t="s">
        <v>24</v>
      </c>
      <c r="L502" s="392" t="s">
        <v>25</v>
      </c>
      <c r="M502" s="395">
        <v>45292</v>
      </c>
      <c r="N502" s="395">
        <v>45474</v>
      </c>
      <c r="O502" s="392" t="s">
        <v>758</v>
      </c>
      <c r="P502" s="392" t="str">
        <f t="shared" si="14"/>
        <v>380XX00000</v>
      </c>
      <c r="Q502" s="392" t="s">
        <v>1351</v>
      </c>
      <c r="R502" s="392" t="s">
        <v>965</v>
      </c>
      <c r="S502" s="392" t="str">
        <f t="shared" si="15"/>
        <v>253380A</v>
      </c>
      <c r="T502" s="392" t="str">
        <f>IFERROR(VLOOKUP($S502,'Projects FERCs'!$A$9:$C$294,2,FALSE),0)</f>
        <v>Services - Bl - Pres</v>
      </c>
      <c r="U502" s="392" t="s">
        <v>966</v>
      </c>
      <c r="V502" s="403">
        <v>144025.34</v>
      </c>
    </row>
    <row r="503" spans="1:22" ht="22.5" x14ac:dyDescent="0.25">
      <c r="A503" s="396">
        <v>202412</v>
      </c>
      <c r="B503" s="392" t="s">
        <v>1268</v>
      </c>
      <c r="C503" s="392" t="s">
        <v>21</v>
      </c>
      <c r="D503" s="392" t="s">
        <v>28</v>
      </c>
      <c r="E503" s="392" t="s">
        <v>28</v>
      </c>
      <c r="F503" s="392" t="s">
        <v>22</v>
      </c>
      <c r="G503" s="392" t="s">
        <v>39</v>
      </c>
      <c r="H503" s="392" t="s">
        <v>1354</v>
      </c>
      <c r="I503" s="392" t="s">
        <v>1355</v>
      </c>
      <c r="J503" s="392" t="s">
        <v>23</v>
      </c>
      <c r="K503" s="392" t="s">
        <v>24</v>
      </c>
      <c r="L503" s="392" t="s">
        <v>25</v>
      </c>
      <c r="M503" s="395">
        <v>45292</v>
      </c>
      <c r="N503" s="395">
        <v>45474</v>
      </c>
      <c r="O503" s="392" t="s">
        <v>758</v>
      </c>
      <c r="P503" s="392" t="str">
        <f t="shared" si="14"/>
        <v>380XX00000</v>
      </c>
      <c r="Q503" s="392" t="s">
        <v>1351</v>
      </c>
      <c r="R503" s="392" t="s">
        <v>1071</v>
      </c>
      <c r="S503" s="392" t="str">
        <f t="shared" si="15"/>
        <v>255380A</v>
      </c>
      <c r="T503" s="392" t="str">
        <f>IFERROR(VLOOKUP($S503,'Projects FERCs'!$A$9:$C$294,2,FALSE),0)</f>
        <v>Services - Bl - Verde</v>
      </c>
      <c r="U503" s="392" t="s">
        <v>1072</v>
      </c>
      <c r="V503" s="403">
        <v>63669.33</v>
      </c>
    </row>
    <row r="504" spans="1:22" ht="22.5" x14ac:dyDescent="0.25">
      <c r="A504" s="396">
        <v>202412</v>
      </c>
      <c r="B504" s="392" t="s">
        <v>1268</v>
      </c>
      <c r="C504" s="392" t="s">
        <v>21</v>
      </c>
      <c r="D504" s="392" t="s">
        <v>28</v>
      </c>
      <c r="E504" s="392" t="s">
        <v>28</v>
      </c>
      <c r="F504" s="392" t="s">
        <v>22</v>
      </c>
      <c r="G504" s="392" t="s">
        <v>39</v>
      </c>
      <c r="H504" s="392" t="s">
        <v>1354</v>
      </c>
      <c r="I504" s="392" t="s">
        <v>1355</v>
      </c>
      <c r="J504" s="392" t="s">
        <v>23</v>
      </c>
      <c r="K504" s="392" t="s">
        <v>24</v>
      </c>
      <c r="L504" s="392" t="s">
        <v>25</v>
      </c>
      <c r="M504" s="395">
        <v>45292</v>
      </c>
      <c r="N504" s="395">
        <v>45474</v>
      </c>
      <c r="O504" s="392" t="s">
        <v>758</v>
      </c>
      <c r="P504" s="392" t="str">
        <f t="shared" si="14"/>
        <v>380XX00000</v>
      </c>
      <c r="Q504" s="392" t="s">
        <v>1351</v>
      </c>
      <c r="R504" s="392" t="s">
        <v>1143</v>
      </c>
      <c r="S504" s="392" t="str">
        <f t="shared" si="15"/>
        <v>256380A</v>
      </c>
      <c r="T504" s="392" t="str">
        <f>IFERROR(VLOOKUP($S504,'Projects FERCs'!$A$9:$C$294,2,FALSE),0)</f>
        <v>Services - Bl - Nog</v>
      </c>
      <c r="U504" s="392" t="s">
        <v>1144</v>
      </c>
      <c r="V504" s="403">
        <v>296.89999999999998</v>
      </c>
    </row>
    <row r="505" spans="1:22" ht="22.5" x14ac:dyDescent="0.25">
      <c r="A505" s="396">
        <v>202412</v>
      </c>
      <c r="B505" s="392" t="s">
        <v>1268</v>
      </c>
      <c r="C505" s="392" t="s">
        <v>21</v>
      </c>
      <c r="D505" s="392" t="s">
        <v>28</v>
      </c>
      <c r="E505" s="392" t="s">
        <v>28</v>
      </c>
      <c r="F505" s="392" t="s">
        <v>22</v>
      </c>
      <c r="G505" s="392" t="s">
        <v>39</v>
      </c>
      <c r="H505" s="392" t="s">
        <v>1354</v>
      </c>
      <c r="I505" s="392" t="s">
        <v>1355</v>
      </c>
      <c r="J505" s="392" t="s">
        <v>23</v>
      </c>
      <c r="K505" s="392" t="s">
        <v>24</v>
      </c>
      <c r="L505" s="392" t="s">
        <v>25</v>
      </c>
      <c r="M505" s="395">
        <v>45292</v>
      </c>
      <c r="N505" s="395">
        <v>45474</v>
      </c>
      <c r="O505" s="392" t="s">
        <v>758</v>
      </c>
      <c r="P505" s="392" t="str">
        <f t="shared" si="14"/>
        <v>380XX00000</v>
      </c>
      <c r="Q505" s="392" t="s">
        <v>1351</v>
      </c>
      <c r="R505" s="392" t="s">
        <v>1213</v>
      </c>
      <c r="S505" s="392" t="str">
        <f t="shared" si="15"/>
        <v>257380A</v>
      </c>
      <c r="T505" s="392" t="str">
        <f>IFERROR(VLOOKUP($S505,'Projects FERCs'!$A$9:$C$294,2,FALSE),0)</f>
        <v>Services - Bl - SL</v>
      </c>
      <c r="U505" s="392" t="s">
        <v>1214</v>
      </c>
      <c r="V505" s="403">
        <v>22788.69</v>
      </c>
    </row>
    <row r="506" spans="1:22" ht="33.75" x14ac:dyDescent="0.25">
      <c r="A506" s="396">
        <v>202501</v>
      </c>
      <c r="B506" s="392" t="s">
        <v>1268</v>
      </c>
      <c r="C506" s="392" t="s">
        <v>21</v>
      </c>
      <c r="D506" s="392" t="s">
        <v>28</v>
      </c>
      <c r="E506" s="392" t="s">
        <v>28</v>
      </c>
      <c r="F506" s="392" t="s">
        <v>22</v>
      </c>
      <c r="G506" s="392" t="s">
        <v>39</v>
      </c>
      <c r="H506" s="392" t="s">
        <v>1349</v>
      </c>
      <c r="I506" s="392" t="s">
        <v>1350</v>
      </c>
      <c r="J506" s="392" t="s">
        <v>23</v>
      </c>
      <c r="K506" s="392" t="s">
        <v>24</v>
      </c>
      <c r="L506" s="392" t="s">
        <v>25</v>
      </c>
      <c r="M506" s="395">
        <v>45292</v>
      </c>
      <c r="N506" s="395">
        <v>45474</v>
      </c>
      <c r="O506" s="392" t="s">
        <v>758</v>
      </c>
      <c r="P506" s="392" t="str">
        <f t="shared" si="14"/>
        <v>380XX00000</v>
      </c>
      <c r="Q506" s="392" t="s">
        <v>1351</v>
      </c>
      <c r="R506" s="392" t="s">
        <v>2367</v>
      </c>
      <c r="S506" s="392" t="str">
        <f t="shared" si="15"/>
        <v>251100A</v>
      </c>
      <c r="T506" s="392" t="str">
        <f>IFERROR(VLOOKUP($S506,'Projects FERCs'!$A$9:$C$294,2,FALSE),0)</f>
        <v>Mains - Blanket - Flag</v>
      </c>
      <c r="U506" s="392" t="s">
        <v>2366</v>
      </c>
      <c r="V506" s="394">
        <v>2558.98</v>
      </c>
    </row>
    <row r="507" spans="1:22" ht="22.5" x14ac:dyDescent="0.25">
      <c r="A507" s="396">
        <v>202501</v>
      </c>
      <c r="B507" s="392" t="s">
        <v>1268</v>
      </c>
      <c r="C507" s="392" t="s">
        <v>21</v>
      </c>
      <c r="D507" s="392" t="s">
        <v>28</v>
      </c>
      <c r="E507" s="392" t="s">
        <v>28</v>
      </c>
      <c r="F507" s="392" t="s">
        <v>22</v>
      </c>
      <c r="G507" s="392" t="s">
        <v>39</v>
      </c>
      <c r="H507" s="392" t="s">
        <v>1349</v>
      </c>
      <c r="I507" s="392" t="s">
        <v>1350</v>
      </c>
      <c r="J507" s="392" t="s">
        <v>23</v>
      </c>
      <c r="K507" s="392" t="s">
        <v>24</v>
      </c>
      <c r="L507" s="392" t="s">
        <v>25</v>
      </c>
      <c r="M507" s="395">
        <v>45658</v>
      </c>
      <c r="N507" s="395">
        <v>45658</v>
      </c>
      <c r="O507" s="392" t="s">
        <v>758</v>
      </c>
      <c r="P507" s="392" t="str">
        <f t="shared" si="14"/>
        <v>380XX00000</v>
      </c>
      <c r="Q507" s="392" t="s">
        <v>1351</v>
      </c>
      <c r="R507" s="392" t="s">
        <v>782</v>
      </c>
      <c r="S507" s="392" t="str">
        <f t="shared" si="15"/>
        <v>251380A</v>
      </c>
      <c r="T507" s="392" t="str">
        <f>IFERROR(VLOOKUP($S507,'Projects FERCs'!$A$9:$C$294,2,FALSE),0)</f>
        <v>Services - Bl - Flag</v>
      </c>
      <c r="U507" s="392" t="s">
        <v>783</v>
      </c>
      <c r="V507" s="403">
        <v>49285.19</v>
      </c>
    </row>
    <row r="508" spans="1:22" ht="22.5" x14ac:dyDescent="0.25">
      <c r="A508" s="396">
        <v>202501</v>
      </c>
      <c r="B508" s="392" t="s">
        <v>1268</v>
      </c>
      <c r="C508" s="392" t="s">
        <v>21</v>
      </c>
      <c r="D508" s="392" t="s">
        <v>28</v>
      </c>
      <c r="E508" s="392" t="s">
        <v>28</v>
      </c>
      <c r="F508" s="392" t="s">
        <v>22</v>
      </c>
      <c r="G508" s="392" t="s">
        <v>39</v>
      </c>
      <c r="H508" s="392" t="s">
        <v>1349</v>
      </c>
      <c r="I508" s="392" t="s">
        <v>1350</v>
      </c>
      <c r="J508" s="392" t="s">
        <v>23</v>
      </c>
      <c r="K508" s="392" t="s">
        <v>24</v>
      </c>
      <c r="L508" s="392" t="s">
        <v>25</v>
      </c>
      <c r="M508" s="395">
        <v>45658</v>
      </c>
      <c r="N508" s="395">
        <v>45658</v>
      </c>
      <c r="O508" s="392" t="s">
        <v>758</v>
      </c>
      <c r="P508" s="392" t="str">
        <f t="shared" si="14"/>
        <v>380XX00000</v>
      </c>
      <c r="Q508" s="392" t="s">
        <v>1351</v>
      </c>
      <c r="R508" s="392" t="s">
        <v>865</v>
      </c>
      <c r="S508" s="392" t="str">
        <f t="shared" si="15"/>
        <v>252380A</v>
      </c>
      <c r="T508" s="392" t="str">
        <f>IFERROR(VLOOKUP($S508,'Projects FERCs'!$A$9:$C$294,2,FALSE),0)</f>
        <v>Install Services - Bl - King</v>
      </c>
      <c r="U508" s="392" t="s">
        <v>866</v>
      </c>
      <c r="V508" s="403">
        <v>22847.33</v>
      </c>
    </row>
    <row r="509" spans="1:22" ht="22.5" x14ac:dyDescent="0.25">
      <c r="A509" s="396">
        <v>202501</v>
      </c>
      <c r="B509" s="392" t="s">
        <v>1268</v>
      </c>
      <c r="C509" s="392" t="s">
        <v>21</v>
      </c>
      <c r="D509" s="392" t="s">
        <v>28</v>
      </c>
      <c r="E509" s="392" t="s">
        <v>28</v>
      </c>
      <c r="F509" s="392" t="s">
        <v>22</v>
      </c>
      <c r="G509" s="392" t="s">
        <v>39</v>
      </c>
      <c r="H509" s="392" t="s">
        <v>1349</v>
      </c>
      <c r="I509" s="392" t="s">
        <v>1350</v>
      </c>
      <c r="J509" s="392" t="s">
        <v>23</v>
      </c>
      <c r="K509" s="392" t="s">
        <v>24</v>
      </c>
      <c r="L509" s="392" t="s">
        <v>25</v>
      </c>
      <c r="M509" s="395">
        <v>45658</v>
      </c>
      <c r="N509" s="395">
        <v>45658</v>
      </c>
      <c r="O509" s="392" t="s">
        <v>758</v>
      </c>
      <c r="P509" s="392" t="str">
        <f t="shared" si="14"/>
        <v>380XX00000</v>
      </c>
      <c r="Q509" s="392" t="s">
        <v>1351</v>
      </c>
      <c r="R509" s="392" t="s">
        <v>871</v>
      </c>
      <c r="S509" s="392" t="str">
        <f t="shared" si="15"/>
        <v>252380R</v>
      </c>
      <c r="T509" s="392" t="str">
        <f>IFERROR(VLOOKUP($S509,'Projects FERCs'!$A$9:$C$294,2,FALSE),0)</f>
        <v>Service Repl - King</v>
      </c>
      <c r="U509" s="392" t="s">
        <v>872</v>
      </c>
      <c r="V509" s="394">
        <v>200452.34</v>
      </c>
    </row>
    <row r="510" spans="1:22" ht="22.5" x14ac:dyDescent="0.25">
      <c r="A510" s="396">
        <v>202501</v>
      </c>
      <c r="B510" s="392" t="s">
        <v>1268</v>
      </c>
      <c r="C510" s="392" t="s">
        <v>21</v>
      </c>
      <c r="D510" s="392" t="s">
        <v>28</v>
      </c>
      <c r="E510" s="392" t="s">
        <v>28</v>
      </c>
      <c r="F510" s="392" t="s">
        <v>22</v>
      </c>
      <c r="G510" s="392" t="s">
        <v>39</v>
      </c>
      <c r="H510" s="392" t="s">
        <v>1349</v>
      </c>
      <c r="I510" s="392" t="s">
        <v>1350</v>
      </c>
      <c r="J510" s="392" t="s">
        <v>23</v>
      </c>
      <c r="K510" s="392" t="s">
        <v>24</v>
      </c>
      <c r="L510" s="392" t="s">
        <v>25</v>
      </c>
      <c r="M510" s="395">
        <v>45658</v>
      </c>
      <c r="N510" s="395">
        <v>45658</v>
      </c>
      <c r="O510" s="392" t="s">
        <v>758</v>
      </c>
      <c r="P510" s="392" t="str">
        <f t="shared" si="14"/>
        <v>380XX00000</v>
      </c>
      <c r="Q510" s="392" t="s">
        <v>1351</v>
      </c>
      <c r="R510" s="392" t="s">
        <v>892</v>
      </c>
      <c r="S510" s="392" t="str">
        <f t="shared" si="15"/>
        <v>252402S</v>
      </c>
      <c r="T510" s="392" t="str">
        <f>IFERROR(VLOOKUP($S510,'Projects FERCs'!$A$9:$C$294,2,FALSE),0)</f>
        <v>Drisco Pipe Replacement</v>
      </c>
      <c r="U510" s="392" t="s">
        <v>893</v>
      </c>
      <c r="V510" s="394">
        <v>267981.21999999997</v>
      </c>
    </row>
    <row r="511" spans="1:22" ht="22.5" x14ac:dyDescent="0.25">
      <c r="A511" s="396">
        <v>202501</v>
      </c>
      <c r="B511" s="392" t="s">
        <v>1268</v>
      </c>
      <c r="C511" s="392" t="s">
        <v>21</v>
      </c>
      <c r="D511" s="392" t="s">
        <v>28</v>
      </c>
      <c r="E511" s="392" t="s">
        <v>28</v>
      </c>
      <c r="F511" s="392" t="s">
        <v>22</v>
      </c>
      <c r="G511" s="392" t="s">
        <v>39</v>
      </c>
      <c r="H511" s="392" t="s">
        <v>1349</v>
      </c>
      <c r="I511" s="392" t="s">
        <v>1350</v>
      </c>
      <c r="J511" s="392" t="s">
        <v>23</v>
      </c>
      <c r="K511" s="392" t="s">
        <v>24</v>
      </c>
      <c r="L511" s="392" t="s">
        <v>25</v>
      </c>
      <c r="M511" s="395">
        <v>45658</v>
      </c>
      <c r="N511" s="395">
        <v>45658</v>
      </c>
      <c r="O511" s="392" t="s">
        <v>758</v>
      </c>
      <c r="P511" s="392" t="str">
        <f t="shared" si="14"/>
        <v>380XX00000</v>
      </c>
      <c r="Q511" s="392" t="s">
        <v>1351</v>
      </c>
      <c r="R511" s="392" t="s">
        <v>965</v>
      </c>
      <c r="S511" s="392" t="str">
        <f t="shared" si="15"/>
        <v>253380A</v>
      </c>
      <c r="T511" s="392" t="str">
        <f>IFERROR(VLOOKUP($S511,'Projects FERCs'!$A$9:$C$294,2,FALSE),0)</f>
        <v>Services - Bl - Pres</v>
      </c>
      <c r="U511" s="392" t="s">
        <v>966</v>
      </c>
      <c r="V511" s="403">
        <v>89805.8</v>
      </c>
    </row>
    <row r="512" spans="1:22" ht="22.5" x14ac:dyDescent="0.25">
      <c r="A512" s="396">
        <v>202501</v>
      </c>
      <c r="B512" s="392" t="s">
        <v>1268</v>
      </c>
      <c r="C512" s="392" t="s">
        <v>21</v>
      </c>
      <c r="D512" s="392" t="s">
        <v>28</v>
      </c>
      <c r="E512" s="392" t="s">
        <v>28</v>
      </c>
      <c r="F512" s="392" t="s">
        <v>22</v>
      </c>
      <c r="G512" s="392" t="s">
        <v>39</v>
      </c>
      <c r="H512" s="392" t="s">
        <v>1349</v>
      </c>
      <c r="I512" s="392" t="s">
        <v>1350</v>
      </c>
      <c r="J512" s="392" t="s">
        <v>23</v>
      </c>
      <c r="K512" s="392" t="s">
        <v>24</v>
      </c>
      <c r="L512" s="392" t="s">
        <v>25</v>
      </c>
      <c r="M512" s="395">
        <v>45658</v>
      </c>
      <c r="N512" s="395">
        <v>45658</v>
      </c>
      <c r="O512" s="392" t="s">
        <v>758</v>
      </c>
      <c r="P512" s="392" t="str">
        <f t="shared" si="14"/>
        <v>380XX00000</v>
      </c>
      <c r="Q512" s="392" t="s">
        <v>1351</v>
      </c>
      <c r="R512" s="392" t="s">
        <v>1071</v>
      </c>
      <c r="S512" s="392" t="str">
        <f t="shared" si="15"/>
        <v>255380A</v>
      </c>
      <c r="T512" s="392" t="str">
        <f>IFERROR(VLOOKUP($S512,'Projects FERCs'!$A$9:$C$294,2,FALSE),0)</f>
        <v>Services - Bl - Verde</v>
      </c>
      <c r="U512" s="392" t="s">
        <v>1072</v>
      </c>
      <c r="V512" s="403">
        <v>4106.18</v>
      </c>
    </row>
    <row r="513" spans="1:22" ht="22.5" x14ac:dyDescent="0.25">
      <c r="A513" s="396">
        <v>202501</v>
      </c>
      <c r="B513" s="392" t="s">
        <v>1268</v>
      </c>
      <c r="C513" s="392" t="s">
        <v>21</v>
      </c>
      <c r="D513" s="392" t="s">
        <v>28</v>
      </c>
      <c r="E513" s="392" t="s">
        <v>28</v>
      </c>
      <c r="F513" s="392" t="s">
        <v>22</v>
      </c>
      <c r="G513" s="392" t="s">
        <v>39</v>
      </c>
      <c r="H513" s="392" t="s">
        <v>1349</v>
      </c>
      <c r="I513" s="392" t="s">
        <v>1350</v>
      </c>
      <c r="J513" s="392" t="s">
        <v>23</v>
      </c>
      <c r="K513" s="392" t="s">
        <v>24</v>
      </c>
      <c r="L513" s="392" t="s">
        <v>25</v>
      </c>
      <c r="M513" s="395">
        <v>45658</v>
      </c>
      <c r="N513" s="395">
        <v>45658</v>
      </c>
      <c r="O513" s="392" t="s">
        <v>758</v>
      </c>
      <c r="P513" s="392" t="str">
        <f t="shared" si="14"/>
        <v>380XX00000</v>
      </c>
      <c r="Q513" s="392" t="s">
        <v>1351</v>
      </c>
      <c r="R513" s="392" t="s">
        <v>1143</v>
      </c>
      <c r="S513" s="392" t="str">
        <f t="shared" si="15"/>
        <v>256380A</v>
      </c>
      <c r="T513" s="392" t="str">
        <f>IFERROR(VLOOKUP($S513,'Projects FERCs'!$A$9:$C$294,2,FALSE),0)</f>
        <v>Services - Bl - Nog</v>
      </c>
      <c r="U513" s="392" t="s">
        <v>1144</v>
      </c>
      <c r="V513" s="403">
        <v>164.82</v>
      </c>
    </row>
    <row r="514" spans="1:22" ht="22.5" x14ac:dyDescent="0.25">
      <c r="A514" s="396">
        <v>202501</v>
      </c>
      <c r="B514" s="392" t="s">
        <v>1268</v>
      </c>
      <c r="C514" s="392" t="s">
        <v>21</v>
      </c>
      <c r="D514" s="392" t="s">
        <v>28</v>
      </c>
      <c r="E514" s="392" t="s">
        <v>28</v>
      </c>
      <c r="F514" s="392" t="s">
        <v>22</v>
      </c>
      <c r="G514" s="392" t="s">
        <v>39</v>
      </c>
      <c r="H514" s="392" t="s">
        <v>1349</v>
      </c>
      <c r="I514" s="392" t="s">
        <v>1350</v>
      </c>
      <c r="J514" s="392" t="s">
        <v>23</v>
      </c>
      <c r="K514" s="392" t="s">
        <v>24</v>
      </c>
      <c r="L514" s="392" t="s">
        <v>25</v>
      </c>
      <c r="M514" s="395">
        <v>45658</v>
      </c>
      <c r="N514" s="395">
        <v>45658</v>
      </c>
      <c r="O514" s="392" t="s">
        <v>758</v>
      </c>
      <c r="P514" s="392" t="str">
        <f t="shared" si="14"/>
        <v>380XX00000</v>
      </c>
      <c r="Q514" s="392" t="s">
        <v>1351</v>
      </c>
      <c r="R514" s="392" t="s">
        <v>1213</v>
      </c>
      <c r="S514" s="392" t="str">
        <f t="shared" si="15"/>
        <v>257380A</v>
      </c>
      <c r="T514" s="392" t="str">
        <f>IFERROR(VLOOKUP($S514,'Projects FERCs'!$A$9:$C$294,2,FALSE),0)</f>
        <v>Services - Bl - SL</v>
      </c>
      <c r="U514" s="392" t="s">
        <v>1214</v>
      </c>
      <c r="V514" s="403">
        <v>11857.09</v>
      </c>
    </row>
    <row r="515" spans="1:22" ht="22.5" x14ac:dyDescent="0.25">
      <c r="A515" s="396">
        <v>202501</v>
      </c>
      <c r="B515" s="392" t="s">
        <v>1268</v>
      </c>
      <c r="C515" s="392" t="s">
        <v>21</v>
      </c>
      <c r="D515" s="392" t="s">
        <v>28</v>
      </c>
      <c r="E515" s="392" t="s">
        <v>28</v>
      </c>
      <c r="F515" s="392" t="s">
        <v>22</v>
      </c>
      <c r="G515" s="392" t="s">
        <v>39</v>
      </c>
      <c r="H515" s="392" t="s">
        <v>1349</v>
      </c>
      <c r="I515" s="392" t="s">
        <v>1350</v>
      </c>
      <c r="J515" s="392" t="s">
        <v>23</v>
      </c>
      <c r="K515" s="392" t="s">
        <v>24</v>
      </c>
      <c r="L515" s="392" t="s">
        <v>25</v>
      </c>
      <c r="M515" s="395">
        <v>45658</v>
      </c>
      <c r="N515" s="395">
        <v>45658</v>
      </c>
      <c r="O515" s="392" t="s">
        <v>758</v>
      </c>
      <c r="P515" s="392" t="str">
        <f t="shared" si="14"/>
        <v>380XX00000</v>
      </c>
      <c r="Q515" s="392" t="s">
        <v>1351</v>
      </c>
      <c r="R515" s="392" t="s">
        <v>1517</v>
      </c>
      <c r="S515" s="392" t="str">
        <f t="shared" si="15"/>
        <v>252405S</v>
      </c>
      <c r="T515" s="392" t="str">
        <f>IFERROR(VLOOKUP($S515,'Projects FERCs'!$A$9:$C$294,2,FALSE),0)</f>
        <v>Services PVC Replacement LHC</v>
      </c>
      <c r="U515" s="392" t="s">
        <v>1516</v>
      </c>
      <c r="V515" s="394">
        <v>431474.76</v>
      </c>
    </row>
    <row r="516" spans="1:22" ht="22.5" x14ac:dyDescent="0.25">
      <c r="A516" s="396">
        <v>202501</v>
      </c>
      <c r="B516" s="392" t="s">
        <v>1268</v>
      </c>
      <c r="C516" s="392" t="s">
        <v>21</v>
      </c>
      <c r="D516" s="392" t="s">
        <v>28</v>
      </c>
      <c r="E516" s="392" t="s">
        <v>28</v>
      </c>
      <c r="F516" s="392" t="s">
        <v>22</v>
      </c>
      <c r="G516" s="392" t="s">
        <v>39</v>
      </c>
      <c r="H516" s="392" t="s">
        <v>1349</v>
      </c>
      <c r="I516" s="392" t="s">
        <v>1350</v>
      </c>
      <c r="J516" s="392" t="s">
        <v>23</v>
      </c>
      <c r="K516" s="392" t="s">
        <v>24</v>
      </c>
      <c r="L516" s="392" t="s">
        <v>25</v>
      </c>
      <c r="M516" s="395">
        <v>45658</v>
      </c>
      <c r="N516" s="395">
        <v>45658</v>
      </c>
      <c r="O516" s="392" t="s">
        <v>758</v>
      </c>
      <c r="P516" s="392" t="str">
        <f t="shared" si="14"/>
        <v>380XX00000</v>
      </c>
      <c r="Q516" s="392" t="s">
        <v>1351</v>
      </c>
      <c r="R516" s="392" t="s">
        <v>1352</v>
      </c>
      <c r="S516" s="392" t="str">
        <f t="shared" si="15"/>
        <v>252404S</v>
      </c>
      <c r="T516" s="392" t="str">
        <f>IFERROR(VLOOKUP($S516,'Projects FERCs'!$A$9:$C$294,2,FALSE),0)</f>
        <v>Main &amp; Services PVC Repl KNG</v>
      </c>
      <c r="U516" s="392" t="s">
        <v>1353</v>
      </c>
      <c r="V516" s="394">
        <v>18723.98</v>
      </c>
    </row>
    <row r="517" spans="1:22" ht="22.5" x14ac:dyDescent="0.25">
      <c r="A517" s="396">
        <v>202501</v>
      </c>
      <c r="B517" s="392" t="s">
        <v>1268</v>
      </c>
      <c r="C517" s="392" t="s">
        <v>21</v>
      </c>
      <c r="D517" s="392" t="s">
        <v>28</v>
      </c>
      <c r="E517" s="392" t="s">
        <v>28</v>
      </c>
      <c r="F517" s="392" t="s">
        <v>22</v>
      </c>
      <c r="G517" s="392" t="s">
        <v>39</v>
      </c>
      <c r="H517" s="392" t="s">
        <v>1354</v>
      </c>
      <c r="I517" s="392" t="s">
        <v>1355</v>
      </c>
      <c r="J517" s="392" t="s">
        <v>23</v>
      </c>
      <c r="K517" s="392" t="s">
        <v>24</v>
      </c>
      <c r="L517" s="392" t="s">
        <v>25</v>
      </c>
      <c r="M517" s="395">
        <v>45292</v>
      </c>
      <c r="N517" s="395">
        <v>45474</v>
      </c>
      <c r="O517" s="392" t="s">
        <v>758</v>
      </c>
      <c r="P517" s="392" t="str">
        <f t="shared" si="14"/>
        <v>380XX00000</v>
      </c>
      <c r="Q517" s="392" t="s">
        <v>1351</v>
      </c>
      <c r="R517" s="392" t="s">
        <v>2539</v>
      </c>
      <c r="S517" s="392" t="str">
        <f t="shared" si="15"/>
        <v>251100A</v>
      </c>
      <c r="T517" s="392" t="str">
        <f>IFERROR(VLOOKUP($S517,'Projects FERCs'!$A$9:$C$294,2,FALSE),0)</f>
        <v>Mains - Blanket - Flag</v>
      </c>
      <c r="U517" s="392" t="s">
        <v>2538</v>
      </c>
      <c r="V517" s="394">
        <v>8238.0499999999993</v>
      </c>
    </row>
    <row r="518" spans="1:22" ht="22.5" x14ac:dyDescent="0.25">
      <c r="A518" s="396">
        <v>202501</v>
      </c>
      <c r="B518" s="392" t="s">
        <v>1268</v>
      </c>
      <c r="C518" s="392" t="s">
        <v>21</v>
      </c>
      <c r="D518" s="392" t="s">
        <v>28</v>
      </c>
      <c r="E518" s="392" t="s">
        <v>28</v>
      </c>
      <c r="F518" s="392" t="s">
        <v>22</v>
      </c>
      <c r="G518" s="392" t="s">
        <v>39</v>
      </c>
      <c r="H518" s="392" t="s">
        <v>1354</v>
      </c>
      <c r="I518" s="392" t="s">
        <v>1355</v>
      </c>
      <c r="J518" s="392" t="s">
        <v>23</v>
      </c>
      <c r="K518" s="392" t="s">
        <v>24</v>
      </c>
      <c r="L518" s="392" t="s">
        <v>25</v>
      </c>
      <c r="M518" s="395">
        <v>45658</v>
      </c>
      <c r="N518" s="395">
        <v>45658</v>
      </c>
      <c r="O518" s="392" t="s">
        <v>758</v>
      </c>
      <c r="P518" s="392" t="str">
        <f t="shared" si="14"/>
        <v>380XX00000</v>
      </c>
      <c r="Q518" s="392" t="s">
        <v>1351</v>
      </c>
      <c r="R518" s="392" t="s">
        <v>782</v>
      </c>
      <c r="S518" s="392" t="str">
        <f t="shared" si="15"/>
        <v>251380A</v>
      </c>
      <c r="T518" s="392" t="str">
        <f>IFERROR(VLOOKUP($S518,'Projects FERCs'!$A$9:$C$294,2,FALSE),0)</f>
        <v>Services - Bl - Flag</v>
      </c>
      <c r="U518" s="392" t="s">
        <v>783</v>
      </c>
      <c r="V518" s="403">
        <v>109699.3</v>
      </c>
    </row>
    <row r="519" spans="1:22" ht="22.5" x14ac:dyDescent="0.25">
      <c r="A519" s="396">
        <v>202501</v>
      </c>
      <c r="B519" s="392" t="s">
        <v>1268</v>
      </c>
      <c r="C519" s="392" t="s">
        <v>21</v>
      </c>
      <c r="D519" s="392" t="s">
        <v>28</v>
      </c>
      <c r="E519" s="392" t="s">
        <v>28</v>
      </c>
      <c r="F519" s="392" t="s">
        <v>22</v>
      </c>
      <c r="G519" s="392" t="s">
        <v>39</v>
      </c>
      <c r="H519" s="392" t="s">
        <v>1354</v>
      </c>
      <c r="I519" s="392" t="s">
        <v>1355</v>
      </c>
      <c r="J519" s="392" t="s">
        <v>23</v>
      </c>
      <c r="K519" s="392" t="s">
        <v>24</v>
      </c>
      <c r="L519" s="392" t="s">
        <v>25</v>
      </c>
      <c r="M519" s="395">
        <v>45658</v>
      </c>
      <c r="N519" s="395">
        <v>45658</v>
      </c>
      <c r="O519" s="392" t="s">
        <v>758</v>
      </c>
      <c r="P519" s="392" t="str">
        <f t="shared" si="14"/>
        <v>380XX00000</v>
      </c>
      <c r="Q519" s="392" t="s">
        <v>1351</v>
      </c>
      <c r="R519" s="392" t="s">
        <v>865</v>
      </c>
      <c r="S519" s="392" t="str">
        <f t="shared" si="15"/>
        <v>252380A</v>
      </c>
      <c r="T519" s="392" t="str">
        <f>IFERROR(VLOOKUP($S519,'Projects FERCs'!$A$9:$C$294,2,FALSE),0)</f>
        <v>Install Services - Bl - King</v>
      </c>
      <c r="U519" s="392" t="s">
        <v>866</v>
      </c>
      <c r="V519" s="403">
        <v>48550.61</v>
      </c>
    </row>
    <row r="520" spans="1:22" ht="22.5" x14ac:dyDescent="0.25">
      <c r="A520" s="396">
        <v>202501</v>
      </c>
      <c r="B520" s="392" t="s">
        <v>1268</v>
      </c>
      <c r="C520" s="392" t="s">
        <v>21</v>
      </c>
      <c r="D520" s="392" t="s">
        <v>28</v>
      </c>
      <c r="E520" s="392" t="s">
        <v>28</v>
      </c>
      <c r="F520" s="392" t="s">
        <v>22</v>
      </c>
      <c r="G520" s="392" t="s">
        <v>39</v>
      </c>
      <c r="H520" s="392" t="s">
        <v>1354</v>
      </c>
      <c r="I520" s="392" t="s">
        <v>1355</v>
      </c>
      <c r="J520" s="392" t="s">
        <v>23</v>
      </c>
      <c r="K520" s="392" t="s">
        <v>24</v>
      </c>
      <c r="L520" s="392" t="s">
        <v>25</v>
      </c>
      <c r="M520" s="395">
        <v>45658</v>
      </c>
      <c r="N520" s="395">
        <v>45658</v>
      </c>
      <c r="O520" s="392" t="s">
        <v>758</v>
      </c>
      <c r="P520" s="392" t="str">
        <f t="shared" si="14"/>
        <v>380XX00000</v>
      </c>
      <c r="Q520" s="392" t="s">
        <v>1351</v>
      </c>
      <c r="R520" s="392" t="s">
        <v>871</v>
      </c>
      <c r="S520" s="392" t="str">
        <f t="shared" si="15"/>
        <v>252380R</v>
      </c>
      <c r="T520" s="392" t="str">
        <f>IFERROR(VLOOKUP($S520,'Projects FERCs'!$A$9:$C$294,2,FALSE),0)</f>
        <v>Service Repl - King</v>
      </c>
      <c r="U520" s="392" t="s">
        <v>872</v>
      </c>
      <c r="V520" s="394">
        <v>2024.77</v>
      </c>
    </row>
    <row r="521" spans="1:22" ht="22.5" x14ac:dyDescent="0.25">
      <c r="A521" s="396">
        <v>202501</v>
      </c>
      <c r="B521" s="392" t="s">
        <v>1268</v>
      </c>
      <c r="C521" s="392" t="s">
        <v>21</v>
      </c>
      <c r="D521" s="392" t="s">
        <v>28</v>
      </c>
      <c r="E521" s="392" t="s">
        <v>28</v>
      </c>
      <c r="F521" s="392" t="s">
        <v>22</v>
      </c>
      <c r="G521" s="392" t="s">
        <v>39</v>
      </c>
      <c r="H521" s="392" t="s">
        <v>1354</v>
      </c>
      <c r="I521" s="392" t="s">
        <v>1355</v>
      </c>
      <c r="J521" s="392" t="s">
        <v>23</v>
      </c>
      <c r="K521" s="392" t="s">
        <v>24</v>
      </c>
      <c r="L521" s="392" t="s">
        <v>25</v>
      </c>
      <c r="M521" s="395">
        <v>45658</v>
      </c>
      <c r="N521" s="395">
        <v>45658</v>
      </c>
      <c r="O521" s="392" t="s">
        <v>758</v>
      </c>
      <c r="P521" s="392" t="str">
        <f t="shared" ref="P521:P584" si="16">CONCATENATE((MID($O521,2,3)),$D521,$G521)</f>
        <v>380XX00000</v>
      </c>
      <c r="Q521" s="392" t="s">
        <v>1351</v>
      </c>
      <c r="R521" s="392" t="s">
        <v>965</v>
      </c>
      <c r="S521" s="392" t="str">
        <f t="shared" ref="S521:S584" si="17">RIGHT($R521,7)</f>
        <v>253380A</v>
      </c>
      <c r="T521" s="392" t="str">
        <f>IFERROR(VLOOKUP($S521,'Projects FERCs'!$A$9:$C$294,2,FALSE),0)</f>
        <v>Services - Bl - Pres</v>
      </c>
      <c r="U521" s="392" t="s">
        <v>966</v>
      </c>
      <c r="V521" s="403">
        <v>134708.69</v>
      </c>
    </row>
    <row r="522" spans="1:22" ht="22.5" x14ac:dyDescent="0.25">
      <c r="A522" s="396">
        <v>202501</v>
      </c>
      <c r="B522" s="392" t="s">
        <v>1268</v>
      </c>
      <c r="C522" s="392" t="s">
        <v>21</v>
      </c>
      <c r="D522" s="392" t="s">
        <v>28</v>
      </c>
      <c r="E522" s="392" t="s">
        <v>28</v>
      </c>
      <c r="F522" s="392" t="s">
        <v>22</v>
      </c>
      <c r="G522" s="392" t="s">
        <v>39</v>
      </c>
      <c r="H522" s="392" t="s">
        <v>1354</v>
      </c>
      <c r="I522" s="392" t="s">
        <v>1355</v>
      </c>
      <c r="J522" s="392" t="s">
        <v>23</v>
      </c>
      <c r="K522" s="392" t="s">
        <v>24</v>
      </c>
      <c r="L522" s="392" t="s">
        <v>25</v>
      </c>
      <c r="M522" s="395">
        <v>45658</v>
      </c>
      <c r="N522" s="395">
        <v>45658</v>
      </c>
      <c r="O522" s="392" t="s">
        <v>758</v>
      </c>
      <c r="P522" s="392" t="str">
        <f t="shared" si="16"/>
        <v>380XX00000</v>
      </c>
      <c r="Q522" s="392" t="s">
        <v>1351</v>
      </c>
      <c r="R522" s="392" t="s">
        <v>1071</v>
      </c>
      <c r="S522" s="392" t="str">
        <f t="shared" si="17"/>
        <v>255380A</v>
      </c>
      <c r="T522" s="392" t="str">
        <f>IFERROR(VLOOKUP($S522,'Projects FERCs'!$A$9:$C$294,2,FALSE),0)</f>
        <v>Services - Bl - Verde</v>
      </c>
      <c r="U522" s="392" t="s">
        <v>1072</v>
      </c>
      <c r="V522" s="403">
        <v>54553.78</v>
      </c>
    </row>
    <row r="523" spans="1:22" ht="22.5" x14ac:dyDescent="0.25">
      <c r="A523" s="396">
        <v>202501</v>
      </c>
      <c r="B523" s="392" t="s">
        <v>1268</v>
      </c>
      <c r="C523" s="392" t="s">
        <v>21</v>
      </c>
      <c r="D523" s="392" t="s">
        <v>28</v>
      </c>
      <c r="E523" s="392" t="s">
        <v>28</v>
      </c>
      <c r="F523" s="392" t="s">
        <v>22</v>
      </c>
      <c r="G523" s="392" t="s">
        <v>39</v>
      </c>
      <c r="H523" s="392" t="s">
        <v>1354</v>
      </c>
      <c r="I523" s="392" t="s">
        <v>1355</v>
      </c>
      <c r="J523" s="392" t="s">
        <v>23</v>
      </c>
      <c r="K523" s="392" t="s">
        <v>24</v>
      </c>
      <c r="L523" s="392" t="s">
        <v>25</v>
      </c>
      <c r="M523" s="395">
        <v>45658</v>
      </c>
      <c r="N523" s="395">
        <v>45658</v>
      </c>
      <c r="O523" s="392" t="s">
        <v>758</v>
      </c>
      <c r="P523" s="392" t="str">
        <f t="shared" si="16"/>
        <v>380XX00000</v>
      </c>
      <c r="Q523" s="392" t="s">
        <v>1351</v>
      </c>
      <c r="R523" s="392" t="s">
        <v>1143</v>
      </c>
      <c r="S523" s="392" t="str">
        <f t="shared" si="17"/>
        <v>256380A</v>
      </c>
      <c r="T523" s="392" t="str">
        <f>IFERROR(VLOOKUP($S523,'Projects FERCs'!$A$9:$C$294,2,FALSE),0)</f>
        <v>Services - Bl - Nog</v>
      </c>
      <c r="U523" s="392" t="s">
        <v>1144</v>
      </c>
      <c r="V523" s="403">
        <v>1103.07</v>
      </c>
    </row>
    <row r="524" spans="1:22" ht="22.5" x14ac:dyDescent="0.25">
      <c r="A524" s="396">
        <v>202501</v>
      </c>
      <c r="B524" s="392" t="s">
        <v>1268</v>
      </c>
      <c r="C524" s="392" t="s">
        <v>21</v>
      </c>
      <c r="D524" s="392" t="s">
        <v>28</v>
      </c>
      <c r="E524" s="392" t="s">
        <v>28</v>
      </c>
      <c r="F524" s="392" t="s">
        <v>22</v>
      </c>
      <c r="G524" s="392" t="s">
        <v>39</v>
      </c>
      <c r="H524" s="392" t="s">
        <v>1354</v>
      </c>
      <c r="I524" s="392" t="s">
        <v>1355</v>
      </c>
      <c r="J524" s="392" t="s">
        <v>23</v>
      </c>
      <c r="K524" s="392" t="s">
        <v>24</v>
      </c>
      <c r="L524" s="392" t="s">
        <v>25</v>
      </c>
      <c r="M524" s="395">
        <v>45658</v>
      </c>
      <c r="N524" s="395">
        <v>45658</v>
      </c>
      <c r="O524" s="392" t="s">
        <v>758</v>
      </c>
      <c r="P524" s="392" t="str">
        <f t="shared" si="16"/>
        <v>380XX00000</v>
      </c>
      <c r="Q524" s="392" t="s">
        <v>1351</v>
      </c>
      <c r="R524" s="392" t="s">
        <v>1213</v>
      </c>
      <c r="S524" s="392" t="str">
        <f t="shared" si="17"/>
        <v>257380A</v>
      </c>
      <c r="T524" s="392" t="str">
        <f>IFERROR(VLOOKUP($S524,'Projects FERCs'!$A$9:$C$294,2,FALSE),0)</f>
        <v>Services - Bl - SL</v>
      </c>
      <c r="U524" s="392" t="s">
        <v>1214</v>
      </c>
      <c r="V524" s="403">
        <v>16374.04</v>
      </c>
    </row>
    <row r="525" spans="1:22" ht="22.5" x14ac:dyDescent="0.25">
      <c r="A525" s="396">
        <v>202502</v>
      </c>
      <c r="B525" s="392" t="s">
        <v>1268</v>
      </c>
      <c r="C525" s="392" t="s">
        <v>21</v>
      </c>
      <c r="D525" s="392" t="s">
        <v>28</v>
      </c>
      <c r="E525" s="392" t="s">
        <v>28</v>
      </c>
      <c r="F525" s="392" t="s">
        <v>22</v>
      </c>
      <c r="G525" s="392" t="s">
        <v>39</v>
      </c>
      <c r="H525" s="392" t="s">
        <v>1349</v>
      </c>
      <c r="I525" s="392" t="s">
        <v>1350</v>
      </c>
      <c r="J525" s="392" t="s">
        <v>23</v>
      </c>
      <c r="K525" s="392" t="s">
        <v>24</v>
      </c>
      <c r="L525" s="392" t="s">
        <v>25</v>
      </c>
      <c r="M525" s="395">
        <v>45292</v>
      </c>
      <c r="N525" s="395">
        <v>45560</v>
      </c>
      <c r="O525" s="392" t="s">
        <v>758</v>
      </c>
      <c r="P525" s="392" t="str">
        <f t="shared" si="16"/>
        <v>380XX00000</v>
      </c>
      <c r="Q525" s="392" t="s">
        <v>1351</v>
      </c>
      <c r="R525" s="392" t="s">
        <v>1627</v>
      </c>
      <c r="S525" s="392" t="str">
        <f t="shared" si="17"/>
        <v>253100A</v>
      </c>
      <c r="T525" s="392" t="str">
        <f>IFERROR(VLOOKUP($S525,'Projects FERCs'!$A$9:$C$294,2,FALSE),0)</f>
        <v>Mains - Blanket - Pres</v>
      </c>
      <c r="U525" s="392" t="s">
        <v>1629</v>
      </c>
      <c r="V525" s="394">
        <v>11879.42</v>
      </c>
    </row>
    <row r="526" spans="1:22" ht="22.5" x14ac:dyDescent="0.25">
      <c r="A526" s="396">
        <v>202502</v>
      </c>
      <c r="B526" s="392" t="s">
        <v>1268</v>
      </c>
      <c r="C526" s="392" t="s">
        <v>21</v>
      </c>
      <c r="D526" s="392" t="s">
        <v>28</v>
      </c>
      <c r="E526" s="392" t="s">
        <v>28</v>
      </c>
      <c r="F526" s="392" t="s">
        <v>22</v>
      </c>
      <c r="G526" s="392" t="s">
        <v>39</v>
      </c>
      <c r="H526" s="392" t="s">
        <v>1349</v>
      </c>
      <c r="I526" s="392" t="s">
        <v>1350</v>
      </c>
      <c r="J526" s="392" t="s">
        <v>23</v>
      </c>
      <c r="K526" s="392" t="s">
        <v>24</v>
      </c>
      <c r="L526" s="392" t="s">
        <v>25</v>
      </c>
      <c r="M526" s="395">
        <v>45292</v>
      </c>
      <c r="N526" s="395">
        <v>45576</v>
      </c>
      <c r="O526" s="392" t="s">
        <v>758</v>
      </c>
      <c r="P526" s="392" t="str">
        <f t="shared" si="16"/>
        <v>380XX00000</v>
      </c>
      <c r="Q526" s="392" t="s">
        <v>1351</v>
      </c>
      <c r="R526" s="392" t="s">
        <v>2363</v>
      </c>
      <c r="S526" s="392" t="str">
        <f t="shared" si="17"/>
        <v>253100A</v>
      </c>
      <c r="T526" s="392" t="str">
        <f>IFERROR(VLOOKUP($S526,'Projects FERCs'!$A$9:$C$294,2,FALSE),0)</f>
        <v>Mains - Blanket - Pres</v>
      </c>
      <c r="U526" s="392" t="s">
        <v>2362</v>
      </c>
      <c r="V526" s="394">
        <v>6632.39</v>
      </c>
    </row>
    <row r="527" spans="1:22" ht="22.5" x14ac:dyDescent="0.25">
      <c r="A527" s="396">
        <v>202502</v>
      </c>
      <c r="B527" s="392" t="s">
        <v>1268</v>
      </c>
      <c r="C527" s="392" t="s">
        <v>21</v>
      </c>
      <c r="D527" s="392" t="s">
        <v>28</v>
      </c>
      <c r="E527" s="392" t="s">
        <v>28</v>
      </c>
      <c r="F527" s="392" t="s">
        <v>22</v>
      </c>
      <c r="G527" s="392" t="s">
        <v>39</v>
      </c>
      <c r="H527" s="392" t="s">
        <v>1349</v>
      </c>
      <c r="I527" s="392" t="s">
        <v>1350</v>
      </c>
      <c r="J527" s="392" t="s">
        <v>23</v>
      </c>
      <c r="K527" s="392" t="s">
        <v>24</v>
      </c>
      <c r="L527" s="392" t="s">
        <v>25</v>
      </c>
      <c r="M527" s="395">
        <v>45658</v>
      </c>
      <c r="N527" s="395">
        <v>45689</v>
      </c>
      <c r="O527" s="392" t="s">
        <v>758</v>
      </c>
      <c r="P527" s="392" t="str">
        <f t="shared" si="16"/>
        <v>380XX00000</v>
      </c>
      <c r="Q527" s="392" t="s">
        <v>1351</v>
      </c>
      <c r="R527" s="392" t="s">
        <v>782</v>
      </c>
      <c r="S527" s="392" t="str">
        <f t="shared" si="17"/>
        <v>251380A</v>
      </c>
      <c r="T527" s="392" t="str">
        <f>IFERROR(VLOOKUP($S527,'Projects FERCs'!$A$9:$C$294,2,FALSE),0)</f>
        <v>Services - Bl - Flag</v>
      </c>
      <c r="U527" s="392" t="s">
        <v>783</v>
      </c>
      <c r="V527" s="403">
        <v>56444.78</v>
      </c>
    </row>
    <row r="528" spans="1:22" ht="22.5" x14ac:dyDescent="0.25">
      <c r="A528" s="396">
        <v>202502</v>
      </c>
      <c r="B528" s="392" t="s">
        <v>1268</v>
      </c>
      <c r="C528" s="392" t="s">
        <v>21</v>
      </c>
      <c r="D528" s="392" t="s">
        <v>28</v>
      </c>
      <c r="E528" s="392" t="s">
        <v>28</v>
      </c>
      <c r="F528" s="392" t="s">
        <v>22</v>
      </c>
      <c r="G528" s="392" t="s">
        <v>39</v>
      </c>
      <c r="H528" s="392" t="s">
        <v>1349</v>
      </c>
      <c r="I528" s="392" t="s">
        <v>1350</v>
      </c>
      <c r="J528" s="392" t="s">
        <v>23</v>
      </c>
      <c r="K528" s="392" t="s">
        <v>24</v>
      </c>
      <c r="L528" s="392" t="s">
        <v>25</v>
      </c>
      <c r="M528" s="395">
        <v>45658</v>
      </c>
      <c r="N528" s="395">
        <v>45689</v>
      </c>
      <c r="O528" s="392" t="s">
        <v>758</v>
      </c>
      <c r="P528" s="392" t="str">
        <f t="shared" si="16"/>
        <v>380XX00000</v>
      </c>
      <c r="Q528" s="392" t="s">
        <v>1351</v>
      </c>
      <c r="R528" s="392" t="s">
        <v>865</v>
      </c>
      <c r="S528" s="392" t="str">
        <f t="shared" si="17"/>
        <v>252380A</v>
      </c>
      <c r="T528" s="392" t="str">
        <f>IFERROR(VLOOKUP($S528,'Projects FERCs'!$A$9:$C$294,2,FALSE),0)</f>
        <v>Install Services - Bl - King</v>
      </c>
      <c r="U528" s="392" t="s">
        <v>866</v>
      </c>
      <c r="V528" s="403">
        <v>19497.990000000002</v>
      </c>
    </row>
    <row r="529" spans="1:22" ht="22.5" x14ac:dyDescent="0.25">
      <c r="A529" s="396">
        <v>202502</v>
      </c>
      <c r="B529" s="392" t="s">
        <v>1268</v>
      </c>
      <c r="C529" s="392" t="s">
        <v>21</v>
      </c>
      <c r="D529" s="392" t="s">
        <v>28</v>
      </c>
      <c r="E529" s="392" t="s">
        <v>28</v>
      </c>
      <c r="F529" s="392" t="s">
        <v>22</v>
      </c>
      <c r="G529" s="392" t="s">
        <v>39</v>
      </c>
      <c r="H529" s="392" t="s">
        <v>1349</v>
      </c>
      <c r="I529" s="392" t="s">
        <v>1350</v>
      </c>
      <c r="J529" s="392" t="s">
        <v>23</v>
      </c>
      <c r="K529" s="392" t="s">
        <v>24</v>
      </c>
      <c r="L529" s="392" t="s">
        <v>25</v>
      </c>
      <c r="M529" s="395">
        <v>45658</v>
      </c>
      <c r="N529" s="395">
        <v>45689</v>
      </c>
      <c r="O529" s="392" t="s">
        <v>758</v>
      </c>
      <c r="P529" s="392" t="str">
        <f t="shared" si="16"/>
        <v>380XX00000</v>
      </c>
      <c r="Q529" s="392" t="s">
        <v>1351</v>
      </c>
      <c r="R529" s="392" t="s">
        <v>892</v>
      </c>
      <c r="S529" s="392" t="str">
        <f t="shared" si="17"/>
        <v>252402S</v>
      </c>
      <c r="T529" s="392" t="str">
        <f>IFERROR(VLOOKUP($S529,'Projects FERCs'!$A$9:$C$294,2,FALSE),0)</f>
        <v>Drisco Pipe Replacement</v>
      </c>
      <c r="U529" s="392" t="s">
        <v>893</v>
      </c>
      <c r="V529" s="394">
        <v>26182.21</v>
      </c>
    </row>
    <row r="530" spans="1:22" ht="22.5" x14ac:dyDescent="0.25">
      <c r="A530" s="396">
        <v>202502</v>
      </c>
      <c r="B530" s="392" t="s">
        <v>1268</v>
      </c>
      <c r="C530" s="392" t="s">
        <v>21</v>
      </c>
      <c r="D530" s="392" t="s">
        <v>28</v>
      </c>
      <c r="E530" s="392" t="s">
        <v>28</v>
      </c>
      <c r="F530" s="392" t="s">
        <v>22</v>
      </c>
      <c r="G530" s="392" t="s">
        <v>39</v>
      </c>
      <c r="H530" s="392" t="s">
        <v>1349</v>
      </c>
      <c r="I530" s="392" t="s">
        <v>1350</v>
      </c>
      <c r="J530" s="392" t="s">
        <v>23</v>
      </c>
      <c r="K530" s="392" t="s">
        <v>24</v>
      </c>
      <c r="L530" s="392" t="s">
        <v>25</v>
      </c>
      <c r="M530" s="395">
        <v>45658</v>
      </c>
      <c r="N530" s="395">
        <v>45689</v>
      </c>
      <c r="O530" s="392" t="s">
        <v>758</v>
      </c>
      <c r="P530" s="392" t="str">
        <f t="shared" si="16"/>
        <v>380XX00000</v>
      </c>
      <c r="Q530" s="392" t="s">
        <v>1351</v>
      </c>
      <c r="R530" s="392" t="s">
        <v>965</v>
      </c>
      <c r="S530" s="392" t="str">
        <f t="shared" si="17"/>
        <v>253380A</v>
      </c>
      <c r="T530" s="392" t="str">
        <f>IFERROR(VLOOKUP($S530,'Projects FERCs'!$A$9:$C$294,2,FALSE),0)</f>
        <v>Services - Bl - Pres</v>
      </c>
      <c r="U530" s="392" t="s">
        <v>966</v>
      </c>
      <c r="V530" s="403">
        <v>90596.95</v>
      </c>
    </row>
    <row r="531" spans="1:22" ht="22.5" x14ac:dyDescent="0.25">
      <c r="A531" s="396">
        <v>202502</v>
      </c>
      <c r="B531" s="392" t="s">
        <v>1268</v>
      </c>
      <c r="C531" s="392" t="s">
        <v>21</v>
      </c>
      <c r="D531" s="392" t="s">
        <v>28</v>
      </c>
      <c r="E531" s="392" t="s">
        <v>28</v>
      </c>
      <c r="F531" s="392" t="s">
        <v>22</v>
      </c>
      <c r="G531" s="392" t="s">
        <v>39</v>
      </c>
      <c r="H531" s="392" t="s">
        <v>1349</v>
      </c>
      <c r="I531" s="392" t="s">
        <v>1350</v>
      </c>
      <c r="J531" s="392" t="s">
        <v>23</v>
      </c>
      <c r="K531" s="392" t="s">
        <v>24</v>
      </c>
      <c r="L531" s="392" t="s">
        <v>25</v>
      </c>
      <c r="M531" s="395">
        <v>45658</v>
      </c>
      <c r="N531" s="395">
        <v>45689</v>
      </c>
      <c r="O531" s="392" t="s">
        <v>758</v>
      </c>
      <c r="P531" s="392" t="str">
        <f t="shared" si="16"/>
        <v>380XX00000</v>
      </c>
      <c r="Q531" s="392" t="s">
        <v>1351</v>
      </c>
      <c r="R531" s="392" t="s">
        <v>967</v>
      </c>
      <c r="S531" s="392" t="str">
        <f t="shared" si="17"/>
        <v>253380B</v>
      </c>
      <c r="T531" s="392" t="str">
        <f>IFERROR(VLOOKUP($S531,'Projects FERCs'!$A$9:$C$294,2,FALSE),0)</f>
        <v>PI Services Repl - Prescott</v>
      </c>
      <c r="U531" s="392" t="s">
        <v>968</v>
      </c>
      <c r="V531" s="394">
        <v>1617.1</v>
      </c>
    </row>
    <row r="532" spans="1:22" ht="22.5" x14ac:dyDescent="0.25">
      <c r="A532" s="396">
        <v>202502</v>
      </c>
      <c r="B532" s="392" t="s">
        <v>1268</v>
      </c>
      <c r="C532" s="392" t="s">
        <v>21</v>
      </c>
      <c r="D532" s="392" t="s">
        <v>28</v>
      </c>
      <c r="E532" s="392" t="s">
        <v>28</v>
      </c>
      <c r="F532" s="392" t="s">
        <v>22</v>
      </c>
      <c r="G532" s="392" t="s">
        <v>39</v>
      </c>
      <c r="H532" s="392" t="s">
        <v>1349</v>
      </c>
      <c r="I532" s="392" t="s">
        <v>1350</v>
      </c>
      <c r="J532" s="392" t="s">
        <v>23</v>
      </c>
      <c r="K532" s="392" t="s">
        <v>24</v>
      </c>
      <c r="L532" s="392" t="s">
        <v>25</v>
      </c>
      <c r="M532" s="395">
        <v>45658</v>
      </c>
      <c r="N532" s="395">
        <v>45689</v>
      </c>
      <c r="O532" s="392" t="s">
        <v>758</v>
      </c>
      <c r="P532" s="392" t="str">
        <f t="shared" si="16"/>
        <v>380XX00000</v>
      </c>
      <c r="Q532" s="392" t="s">
        <v>1351</v>
      </c>
      <c r="R532" s="392" t="s">
        <v>1071</v>
      </c>
      <c r="S532" s="392" t="str">
        <f t="shared" si="17"/>
        <v>255380A</v>
      </c>
      <c r="T532" s="392" t="str">
        <f>IFERROR(VLOOKUP($S532,'Projects FERCs'!$A$9:$C$294,2,FALSE),0)</f>
        <v>Services - Bl - Verde</v>
      </c>
      <c r="U532" s="392" t="s">
        <v>1072</v>
      </c>
      <c r="V532" s="403">
        <v>4050.66</v>
      </c>
    </row>
    <row r="533" spans="1:22" ht="22.5" x14ac:dyDescent="0.25">
      <c r="A533" s="396">
        <v>202502</v>
      </c>
      <c r="B533" s="392" t="s">
        <v>1268</v>
      </c>
      <c r="C533" s="392" t="s">
        <v>21</v>
      </c>
      <c r="D533" s="392" t="s">
        <v>28</v>
      </c>
      <c r="E533" s="392" t="s">
        <v>28</v>
      </c>
      <c r="F533" s="392" t="s">
        <v>22</v>
      </c>
      <c r="G533" s="392" t="s">
        <v>39</v>
      </c>
      <c r="H533" s="392" t="s">
        <v>1349</v>
      </c>
      <c r="I533" s="392" t="s">
        <v>1350</v>
      </c>
      <c r="J533" s="392" t="s">
        <v>23</v>
      </c>
      <c r="K533" s="392" t="s">
        <v>24</v>
      </c>
      <c r="L533" s="392" t="s">
        <v>25</v>
      </c>
      <c r="M533" s="395">
        <v>45658</v>
      </c>
      <c r="N533" s="395">
        <v>45689</v>
      </c>
      <c r="O533" s="392" t="s">
        <v>758</v>
      </c>
      <c r="P533" s="392" t="str">
        <f t="shared" si="16"/>
        <v>380XX00000</v>
      </c>
      <c r="Q533" s="392" t="s">
        <v>1351</v>
      </c>
      <c r="R533" s="392" t="s">
        <v>1143</v>
      </c>
      <c r="S533" s="392" t="str">
        <f t="shared" si="17"/>
        <v>256380A</v>
      </c>
      <c r="T533" s="392" t="str">
        <f>IFERROR(VLOOKUP($S533,'Projects FERCs'!$A$9:$C$294,2,FALSE),0)</f>
        <v>Services - Bl - Nog</v>
      </c>
      <c r="U533" s="392" t="s">
        <v>1144</v>
      </c>
      <c r="V533" s="403">
        <v>91.64</v>
      </c>
    </row>
    <row r="534" spans="1:22" ht="22.5" x14ac:dyDescent="0.25">
      <c r="A534" s="396">
        <v>202502</v>
      </c>
      <c r="B534" s="392" t="s">
        <v>1268</v>
      </c>
      <c r="C534" s="392" t="s">
        <v>21</v>
      </c>
      <c r="D534" s="392" t="s">
        <v>28</v>
      </c>
      <c r="E534" s="392" t="s">
        <v>28</v>
      </c>
      <c r="F534" s="392" t="s">
        <v>22</v>
      </c>
      <c r="G534" s="392" t="s">
        <v>39</v>
      </c>
      <c r="H534" s="392" t="s">
        <v>1349</v>
      </c>
      <c r="I534" s="392" t="s">
        <v>1350</v>
      </c>
      <c r="J534" s="392" t="s">
        <v>23</v>
      </c>
      <c r="K534" s="392" t="s">
        <v>24</v>
      </c>
      <c r="L534" s="392" t="s">
        <v>25</v>
      </c>
      <c r="M534" s="395">
        <v>45658</v>
      </c>
      <c r="N534" s="395">
        <v>45689</v>
      </c>
      <c r="O534" s="392" t="s">
        <v>758</v>
      </c>
      <c r="P534" s="392" t="str">
        <f t="shared" si="16"/>
        <v>380XX00000</v>
      </c>
      <c r="Q534" s="392" t="s">
        <v>1351</v>
      </c>
      <c r="R534" s="392" t="s">
        <v>1213</v>
      </c>
      <c r="S534" s="392" t="str">
        <f t="shared" si="17"/>
        <v>257380A</v>
      </c>
      <c r="T534" s="392" t="str">
        <f>IFERROR(VLOOKUP($S534,'Projects FERCs'!$A$9:$C$294,2,FALSE),0)</f>
        <v>Services - Bl - SL</v>
      </c>
      <c r="U534" s="392" t="s">
        <v>1214</v>
      </c>
      <c r="V534" s="403">
        <v>16877.97</v>
      </c>
    </row>
    <row r="535" spans="1:22" ht="22.5" x14ac:dyDescent="0.25">
      <c r="A535" s="396">
        <v>202502</v>
      </c>
      <c r="B535" s="392" t="s">
        <v>1268</v>
      </c>
      <c r="C535" s="392" t="s">
        <v>21</v>
      </c>
      <c r="D535" s="392" t="s">
        <v>28</v>
      </c>
      <c r="E535" s="392" t="s">
        <v>28</v>
      </c>
      <c r="F535" s="392" t="s">
        <v>22</v>
      </c>
      <c r="G535" s="392" t="s">
        <v>39</v>
      </c>
      <c r="H535" s="392" t="s">
        <v>1349</v>
      </c>
      <c r="I535" s="392" t="s">
        <v>1350</v>
      </c>
      <c r="J535" s="392" t="s">
        <v>23</v>
      </c>
      <c r="K535" s="392" t="s">
        <v>24</v>
      </c>
      <c r="L535" s="392" t="s">
        <v>25</v>
      </c>
      <c r="M535" s="395">
        <v>45658</v>
      </c>
      <c r="N535" s="395">
        <v>45689</v>
      </c>
      <c r="O535" s="392" t="s">
        <v>758</v>
      </c>
      <c r="P535" s="392" t="str">
        <f t="shared" si="16"/>
        <v>380XX00000</v>
      </c>
      <c r="Q535" s="392" t="s">
        <v>1351</v>
      </c>
      <c r="R535" s="392" t="s">
        <v>1517</v>
      </c>
      <c r="S535" s="392" t="str">
        <f t="shared" si="17"/>
        <v>252405S</v>
      </c>
      <c r="T535" s="392" t="str">
        <f>IFERROR(VLOOKUP($S535,'Projects FERCs'!$A$9:$C$294,2,FALSE),0)</f>
        <v>Services PVC Replacement LHC</v>
      </c>
      <c r="U535" s="392" t="s">
        <v>1516</v>
      </c>
      <c r="V535" s="394">
        <v>14509.25</v>
      </c>
    </row>
    <row r="536" spans="1:22" ht="22.5" x14ac:dyDescent="0.25">
      <c r="A536" s="396">
        <v>202502</v>
      </c>
      <c r="B536" s="392" t="s">
        <v>1268</v>
      </c>
      <c r="C536" s="392" t="s">
        <v>21</v>
      </c>
      <c r="D536" s="392" t="s">
        <v>28</v>
      </c>
      <c r="E536" s="392" t="s">
        <v>28</v>
      </c>
      <c r="F536" s="392" t="s">
        <v>22</v>
      </c>
      <c r="G536" s="392" t="s">
        <v>39</v>
      </c>
      <c r="H536" s="392" t="s">
        <v>1349</v>
      </c>
      <c r="I536" s="392" t="s">
        <v>1350</v>
      </c>
      <c r="J536" s="392" t="s">
        <v>23</v>
      </c>
      <c r="K536" s="392" t="s">
        <v>24</v>
      </c>
      <c r="L536" s="392" t="s">
        <v>25</v>
      </c>
      <c r="M536" s="395">
        <v>45658</v>
      </c>
      <c r="N536" s="395">
        <v>45689</v>
      </c>
      <c r="O536" s="392" t="s">
        <v>758</v>
      </c>
      <c r="P536" s="392" t="str">
        <f t="shared" si="16"/>
        <v>380XX00000</v>
      </c>
      <c r="Q536" s="392" t="s">
        <v>1351</v>
      </c>
      <c r="R536" s="392" t="s">
        <v>1352</v>
      </c>
      <c r="S536" s="392" t="str">
        <f t="shared" si="17"/>
        <v>252404S</v>
      </c>
      <c r="T536" s="392" t="str">
        <f>IFERROR(VLOOKUP($S536,'Projects FERCs'!$A$9:$C$294,2,FALSE),0)</f>
        <v>Main &amp; Services PVC Repl KNG</v>
      </c>
      <c r="U536" s="392" t="s">
        <v>1353</v>
      </c>
      <c r="V536" s="394">
        <v>22906.26</v>
      </c>
    </row>
    <row r="537" spans="1:22" ht="22.5" x14ac:dyDescent="0.25">
      <c r="A537" s="396">
        <v>202502</v>
      </c>
      <c r="B537" s="392" t="s">
        <v>1268</v>
      </c>
      <c r="C537" s="392" t="s">
        <v>21</v>
      </c>
      <c r="D537" s="392" t="s">
        <v>28</v>
      </c>
      <c r="E537" s="392" t="s">
        <v>28</v>
      </c>
      <c r="F537" s="392" t="s">
        <v>22</v>
      </c>
      <c r="G537" s="392" t="s">
        <v>39</v>
      </c>
      <c r="H537" s="392" t="s">
        <v>1354</v>
      </c>
      <c r="I537" s="392" t="s">
        <v>1355</v>
      </c>
      <c r="J537" s="392" t="s">
        <v>23</v>
      </c>
      <c r="K537" s="392" t="s">
        <v>24</v>
      </c>
      <c r="L537" s="392" t="s">
        <v>25</v>
      </c>
      <c r="M537" s="395">
        <v>45658</v>
      </c>
      <c r="N537" s="395">
        <v>45689</v>
      </c>
      <c r="O537" s="392" t="s">
        <v>758</v>
      </c>
      <c r="P537" s="392" t="str">
        <f t="shared" si="16"/>
        <v>380XX00000</v>
      </c>
      <c r="Q537" s="392" t="s">
        <v>1351</v>
      </c>
      <c r="R537" s="392" t="s">
        <v>782</v>
      </c>
      <c r="S537" s="392" t="str">
        <f t="shared" si="17"/>
        <v>251380A</v>
      </c>
      <c r="T537" s="392" t="str">
        <f>IFERROR(VLOOKUP($S537,'Projects FERCs'!$A$9:$C$294,2,FALSE),0)</f>
        <v>Services - Bl - Flag</v>
      </c>
      <c r="U537" s="392" t="s">
        <v>783</v>
      </c>
      <c r="V537" s="403">
        <v>125635.09</v>
      </c>
    </row>
    <row r="538" spans="1:22" ht="22.5" x14ac:dyDescent="0.25">
      <c r="A538" s="396">
        <v>202502</v>
      </c>
      <c r="B538" s="392" t="s">
        <v>1268</v>
      </c>
      <c r="C538" s="392" t="s">
        <v>21</v>
      </c>
      <c r="D538" s="392" t="s">
        <v>28</v>
      </c>
      <c r="E538" s="392" t="s">
        <v>28</v>
      </c>
      <c r="F538" s="392" t="s">
        <v>22</v>
      </c>
      <c r="G538" s="392" t="s">
        <v>39</v>
      </c>
      <c r="H538" s="392" t="s">
        <v>1354</v>
      </c>
      <c r="I538" s="392" t="s">
        <v>1355</v>
      </c>
      <c r="J538" s="392" t="s">
        <v>23</v>
      </c>
      <c r="K538" s="392" t="s">
        <v>24</v>
      </c>
      <c r="L538" s="392" t="s">
        <v>25</v>
      </c>
      <c r="M538" s="395">
        <v>45658</v>
      </c>
      <c r="N538" s="395">
        <v>45689</v>
      </c>
      <c r="O538" s="392" t="s">
        <v>758</v>
      </c>
      <c r="P538" s="392" t="str">
        <f t="shared" si="16"/>
        <v>380XX00000</v>
      </c>
      <c r="Q538" s="392" t="s">
        <v>1351</v>
      </c>
      <c r="R538" s="392" t="s">
        <v>865</v>
      </c>
      <c r="S538" s="392" t="str">
        <f t="shared" si="17"/>
        <v>252380A</v>
      </c>
      <c r="T538" s="392" t="str">
        <f>IFERROR(VLOOKUP($S538,'Projects FERCs'!$A$9:$C$294,2,FALSE),0)</f>
        <v>Install Services - Bl - King</v>
      </c>
      <c r="U538" s="392" t="s">
        <v>866</v>
      </c>
      <c r="V538" s="403">
        <v>41433.24</v>
      </c>
    </row>
    <row r="539" spans="1:22" ht="22.5" x14ac:dyDescent="0.25">
      <c r="A539" s="396">
        <v>202502</v>
      </c>
      <c r="B539" s="392" t="s">
        <v>1268</v>
      </c>
      <c r="C539" s="392" t="s">
        <v>21</v>
      </c>
      <c r="D539" s="392" t="s">
        <v>28</v>
      </c>
      <c r="E539" s="392" t="s">
        <v>28</v>
      </c>
      <c r="F539" s="392" t="s">
        <v>22</v>
      </c>
      <c r="G539" s="392" t="s">
        <v>39</v>
      </c>
      <c r="H539" s="392" t="s">
        <v>1354</v>
      </c>
      <c r="I539" s="392" t="s">
        <v>1355</v>
      </c>
      <c r="J539" s="392" t="s">
        <v>23</v>
      </c>
      <c r="K539" s="392" t="s">
        <v>24</v>
      </c>
      <c r="L539" s="392" t="s">
        <v>25</v>
      </c>
      <c r="M539" s="395">
        <v>45658</v>
      </c>
      <c r="N539" s="395">
        <v>45689</v>
      </c>
      <c r="O539" s="392" t="s">
        <v>758</v>
      </c>
      <c r="P539" s="392" t="str">
        <f t="shared" si="16"/>
        <v>380XX00000</v>
      </c>
      <c r="Q539" s="392" t="s">
        <v>1351</v>
      </c>
      <c r="R539" s="392" t="s">
        <v>965</v>
      </c>
      <c r="S539" s="392" t="str">
        <f t="shared" si="17"/>
        <v>253380A</v>
      </c>
      <c r="T539" s="392" t="str">
        <f>IFERROR(VLOOKUP($S539,'Projects FERCs'!$A$9:$C$294,2,FALSE),0)</f>
        <v>Services - Bl - Pres</v>
      </c>
      <c r="U539" s="392" t="s">
        <v>966</v>
      </c>
      <c r="V539" s="403">
        <v>135895.44</v>
      </c>
    </row>
    <row r="540" spans="1:22" ht="22.5" x14ac:dyDescent="0.25">
      <c r="A540" s="396">
        <v>202502</v>
      </c>
      <c r="B540" s="392" t="s">
        <v>1268</v>
      </c>
      <c r="C540" s="392" t="s">
        <v>21</v>
      </c>
      <c r="D540" s="392" t="s">
        <v>28</v>
      </c>
      <c r="E540" s="392" t="s">
        <v>28</v>
      </c>
      <c r="F540" s="392" t="s">
        <v>22</v>
      </c>
      <c r="G540" s="392" t="s">
        <v>39</v>
      </c>
      <c r="H540" s="392" t="s">
        <v>1354</v>
      </c>
      <c r="I540" s="392" t="s">
        <v>1355</v>
      </c>
      <c r="J540" s="392" t="s">
        <v>23</v>
      </c>
      <c r="K540" s="392" t="s">
        <v>24</v>
      </c>
      <c r="L540" s="392" t="s">
        <v>25</v>
      </c>
      <c r="M540" s="395">
        <v>45658</v>
      </c>
      <c r="N540" s="395">
        <v>45689</v>
      </c>
      <c r="O540" s="392" t="s">
        <v>758</v>
      </c>
      <c r="P540" s="392" t="str">
        <f t="shared" si="16"/>
        <v>380XX00000</v>
      </c>
      <c r="Q540" s="392" t="s">
        <v>1351</v>
      </c>
      <c r="R540" s="392" t="s">
        <v>967</v>
      </c>
      <c r="S540" s="392" t="str">
        <f t="shared" si="17"/>
        <v>253380B</v>
      </c>
      <c r="T540" s="392" t="str">
        <f>IFERROR(VLOOKUP($S540,'Projects FERCs'!$A$9:$C$294,2,FALSE),0)</f>
        <v>PI Services Repl - Prescott</v>
      </c>
      <c r="U540" s="392" t="s">
        <v>968</v>
      </c>
      <c r="V540" s="394">
        <v>79237.69</v>
      </c>
    </row>
    <row r="541" spans="1:22" ht="22.5" x14ac:dyDescent="0.25">
      <c r="A541" s="396">
        <v>202502</v>
      </c>
      <c r="B541" s="392" t="s">
        <v>1268</v>
      </c>
      <c r="C541" s="392" t="s">
        <v>21</v>
      </c>
      <c r="D541" s="392" t="s">
        <v>28</v>
      </c>
      <c r="E541" s="392" t="s">
        <v>28</v>
      </c>
      <c r="F541" s="392" t="s">
        <v>22</v>
      </c>
      <c r="G541" s="392" t="s">
        <v>39</v>
      </c>
      <c r="H541" s="392" t="s">
        <v>1354</v>
      </c>
      <c r="I541" s="392" t="s">
        <v>1355</v>
      </c>
      <c r="J541" s="392" t="s">
        <v>23</v>
      </c>
      <c r="K541" s="392" t="s">
        <v>24</v>
      </c>
      <c r="L541" s="392" t="s">
        <v>25</v>
      </c>
      <c r="M541" s="395">
        <v>45658</v>
      </c>
      <c r="N541" s="395">
        <v>45689</v>
      </c>
      <c r="O541" s="392" t="s">
        <v>758</v>
      </c>
      <c r="P541" s="392" t="str">
        <f t="shared" si="16"/>
        <v>380XX00000</v>
      </c>
      <c r="Q541" s="392" t="s">
        <v>1351</v>
      </c>
      <c r="R541" s="392" t="s">
        <v>1071</v>
      </c>
      <c r="S541" s="392" t="str">
        <f t="shared" si="17"/>
        <v>255380A</v>
      </c>
      <c r="T541" s="392" t="str">
        <f>IFERROR(VLOOKUP($S541,'Projects FERCs'!$A$9:$C$294,2,FALSE),0)</f>
        <v>Services - Bl - Verde</v>
      </c>
      <c r="U541" s="392" t="s">
        <v>1072</v>
      </c>
      <c r="V541" s="403">
        <v>53816</v>
      </c>
    </row>
    <row r="542" spans="1:22" ht="22.5" x14ac:dyDescent="0.25">
      <c r="A542" s="396">
        <v>202502</v>
      </c>
      <c r="B542" s="392" t="s">
        <v>1268</v>
      </c>
      <c r="C542" s="392" t="s">
        <v>21</v>
      </c>
      <c r="D542" s="392" t="s">
        <v>28</v>
      </c>
      <c r="E542" s="392" t="s">
        <v>28</v>
      </c>
      <c r="F542" s="392" t="s">
        <v>22</v>
      </c>
      <c r="G542" s="392" t="s">
        <v>39</v>
      </c>
      <c r="H542" s="392" t="s">
        <v>1354</v>
      </c>
      <c r="I542" s="392" t="s">
        <v>1355</v>
      </c>
      <c r="J542" s="392" t="s">
        <v>23</v>
      </c>
      <c r="K542" s="392" t="s">
        <v>24</v>
      </c>
      <c r="L542" s="392" t="s">
        <v>25</v>
      </c>
      <c r="M542" s="395">
        <v>45658</v>
      </c>
      <c r="N542" s="395">
        <v>45689</v>
      </c>
      <c r="O542" s="392" t="s">
        <v>758</v>
      </c>
      <c r="P542" s="392" t="str">
        <f t="shared" si="16"/>
        <v>380XX00000</v>
      </c>
      <c r="Q542" s="392" t="s">
        <v>1351</v>
      </c>
      <c r="R542" s="392" t="s">
        <v>1143</v>
      </c>
      <c r="S542" s="392" t="str">
        <f t="shared" si="17"/>
        <v>256380A</v>
      </c>
      <c r="T542" s="392" t="str">
        <f>IFERROR(VLOOKUP($S542,'Projects FERCs'!$A$9:$C$294,2,FALSE),0)</f>
        <v>Services - Bl - Nog</v>
      </c>
      <c r="U542" s="392" t="s">
        <v>1144</v>
      </c>
      <c r="V542" s="403">
        <v>613.29</v>
      </c>
    </row>
    <row r="543" spans="1:22" ht="22.5" x14ac:dyDescent="0.25">
      <c r="A543" s="396">
        <v>202502</v>
      </c>
      <c r="B543" s="392" t="s">
        <v>1268</v>
      </c>
      <c r="C543" s="392" t="s">
        <v>21</v>
      </c>
      <c r="D543" s="392" t="s">
        <v>28</v>
      </c>
      <c r="E543" s="392" t="s">
        <v>28</v>
      </c>
      <c r="F543" s="392" t="s">
        <v>22</v>
      </c>
      <c r="G543" s="392" t="s">
        <v>39</v>
      </c>
      <c r="H543" s="392" t="s">
        <v>1354</v>
      </c>
      <c r="I543" s="392" t="s">
        <v>1355</v>
      </c>
      <c r="J543" s="392" t="s">
        <v>23</v>
      </c>
      <c r="K543" s="392" t="s">
        <v>24</v>
      </c>
      <c r="L543" s="392" t="s">
        <v>25</v>
      </c>
      <c r="M543" s="395">
        <v>45658</v>
      </c>
      <c r="N543" s="395">
        <v>45689</v>
      </c>
      <c r="O543" s="392" t="s">
        <v>758</v>
      </c>
      <c r="P543" s="392" t="str">
        <f t="shared" si="16"/>
        <v>380XX00000</v>
      </c>
      <c r="Q543" s="392" t="s">
        <v>1351</v>
      </c>
      <c r="R543" s="392" t="s">
        <v>1213</v>
      </c>
      <c r="S543" s="392" t="str">
        <f t="shared" si="17"/>
        <v>257380A</v>
      </c>
      <c r="T543" s="392" t="str">
        <f>IFERROR(VLOOKUP($S543,'Projects FERCs'!$A$9:$C$294,2,FALSE),0)</f>
        <v>Services - Bl - SL</v>
      </c>
      <c r="U543" s="392" t="s">
        <v>1214</v>
      </c>
      <c r="V543" s="403">
        <v>23307.68</v>
      </c>
    </row>
    <row r="544" spans="1:22" ht="22.5" x14ac:dyDescent="0.25">
      <c r="A544" s="396">
        <v>202503</v>
      </c>
      <c r="B544" s="392" t="s">
        <v>1268</v>
      </c>
      <c r="C544" s="392" t="s">
        <v>21</v>
      </c>
      <c r="D544" s="392" t="s">
        <v>28</v>
      </c>
      <c r="E544" s="392" t="s">
        <v>28</v>
      </c>
      <c r="F544" s="392" t="s">
        <v>22</v>
      </c>
      <c r="G544" s="392" t="s">
        <v>39</v>
      </c>
      <c r="H544" s="392" t="s">
        <v>1349</v>
      </c>
      <c r="I544" s="392" t="s">
        <v>1350</v>
      </c>
      <c r="J544" s="392" t="s">
        <v>23</v>
      </c>
      <c r="K544" s="392" t="s">
        <v>24</v>
      </c>
      <c r="L544" s="392" t="s">
        <v>25</v>
      </c>
      <c r="M544" s="395">
        <v>45292</v>
      </c>
      <c r="N544" s="395">
        <v>45555</v>
      </c>
      <c r="O544" s="392" t="s">
        <v>758</v>
      </c>
      <c r="P544" s="392" t="str">
        <f t="shared" si="16"/>
        <v>380XX00000</v>
      </c>
      <c r="Q544" s="392" t="s">
        <v>1351</v>
      </c>
      <c r="R544" s="392" t="s">
        <v>2357</v>
      </c>
      <c r="S544" s="392" t="str">
        <f t="shared" si="17"/>
        <v>251100A</v>
      </c>
      <c r="T544" s="392" t="str">
        <f>IFERROR(VLOOKUP($S544,'Projects FERCs'!$A$9:$C$294,2,FALSE),0)</f>
        <v>Mains - Blanket - Flag</v>
      </c>
      <c r="U544" s="392" t="s">
        <v>2356</v>
      </c>
      <c r="V544" s="394">
        <v>11236.67</v>
      </c>
    </row>
    <row r="545" spans="1:22" ht="22.5" x14ac:dyDescent="0.25">
      <c r="A545" s="396">
        <v>202503</v>
      </c>
      <c r="B545" s="392" t="s">
        <v>1268</v>
      </c>
      <c r="C545" s="392" t="s">
        <v>21</v>
      </c>
      <c r="D545" s="392" t="s">
        <v>28</v>
      </c>
      <c r="E545" s="392" t="s">
        <v>28</v>
      </c>
      <c r="F545" s="392" t="s">
        <v>22</v>
      </c>
      <c r="G545" s="392" t="s">
        <v>39</v>
      </c>
      <c r="H545" s="392" t="s">
        <v>1349</v>
      </c>
      <c r="I545" s="392" t="s">
        <v>1350</v>
      </c>
      <c r="J545" s="392" t="s">
        <v>23</v>
      </c>
      <c r="K545" s="392" t="s">
        <v>24</v>
      </c>
      <c r="L545" s="392" t="s">
        <v>25</v>
      </c>
      <c r="M545" s="395">
        <v>45292</v>
      </c>
      <c r="N545" s="395">
        <v>45555</v>
      </c>
      <c r="O545" s="392" t="s">
        <v>758</v>
      </c>
      <c r="P545" s="392" t="str">
        <f t="shared" si="16"/>
        <v>380XX00000</v>
      </c>
      <c r="Q545" s="392" t="s">
        <v>1351</v>
      </c>
      <c r="R545" s="392" t="s">
        <v>2349</v>
      </c>
      <c r="S545" s="392" t="str">
        <f t="shared" si="17"/>
        <v>252100A</v>
      </c>
      <c r="T545" s="392" t="str">
        <f>IFERROR(VLOOKUP($S545,'Projects FERCs'!$A$9:$C$294,2,FALSE),0)</f>
        <v>Mains - Blanket - King</v>
      </c>
      <c r="U545" s="392" t="s">
        <v>2348</v>
      </c>
      <c r="V545" s="394">
        <v>0</v>
      </c>
    </row>
    <row r="546" spans="1:22" ht="22.5" x14ac:dyDescent="0.25">
      <c r="A546" s="396">
        <v>202503</v>
      </c>
      <c r="B546" s="392" t="s">
        <v>1268</v>
      </c>
      <c r="C546" s="392" t="s">
        <v>21</v>
      </c>
      <c r="D546" s="392" t="s">
        <v>28</v>
      </c>
      <c r="E546" s="392" t="s">
        <v>28</v>
      </c>
      <c r="F546" s="392" t="s">
        <v>22</v>
      </c>
      <c r="G546" s="392" t="s">
        <v>39</v>
      </c>
      <c r="H546" s="392" t="s">
        <v>1349</v>
      </c>
      <c r="I546" s="392" t="s">
        <v>1350</v>
      </c>
      <c r="J546" s="392" t="s">
        <v>23</v>
      </c>
      <c r="K546" s="392" t="s">
        <v>24</v>
      </c>
      <c r="L546" s="392" t="s">
        <v>25</v>
      </c>
      <c r="M546" s="395">
        <v>45292</v>
      </c>
      <c r="N546" s="395">
        <v>45555</v>
      </c>
      <c r="O546" s="392" t="s">
        <v>758</v>
      </c>
      <c r="P546" s="392" t="str">
        <f t="shared" si="16"/>
        <v>380XX00000</v>
      </c>
      <c r="Q546" s="392" t="s">
        <v>1351</v>
      </c>
      <c r="R546" s="392" t="s">
        <v>2347</v>
      </c>
      <c r="S546" s="392" t="str">
        <f t="shared" si="17"/>
        <v>253100A</v>
      </c>
      <c r="T546" s="392" t="str">
        <f>IFERROR(VLOOKUP($S546,'Projects FERCs'!$A$9:$C$294,2,FALSE),0)</f>
        <v>Mains - Blanket - Pres</v>
      </c>
      <c r="U546" s="392" t="s">
        <v>2346</v>
      </c>
      <c r="V546" s="394">
        <v>1743.37</v>
      </c>
    </row>
    <row r="547" spans="1:22" ht="22.5" x14ac:dyDescent="0.25">
      <c r="A547" s="396">
        <v>202503</v>
      </c>
      <c r="B547" s="392" t="s">
        <v>1268</v>
      </c>
      <c r="C547" s="392" t="s">
        <v>21</v>
      </c>
      <c r="D547" s="392" t="s">
        <v>28</v>
      </c>
      <c r="E547" s="392" t="s">
        <v>28</v>
      </c>
      <c r="F547" s="392" t="s">
        <v>22</v>
      </c>
      <c r="G547" s="392" t="s">
        <v>39</v>
      </c>
      <c r="H547" s="392" t="s">
        <v>1349</v>
      </c>
      <c r="I547" s="392" t="s">
        <v>1350</v>
      </c>
      <c r="J547" s="392" t="s">
        <v>23</v>
      </c>
      <c r="K547" s="392" t="s">
        <v>24</v>
      </c>
      <c r="L547" s="392" t="s">
        <v>25</v>
      </c>
      <c r="M547" s="395">
        <v>45292</v>
      </c>
      <c r="N547" s="395">
        <v>45555</v>
      </c>
      <c r="O547" s="392" t="s">
        <v>758</v>
      </c>
      <c r="P547" s="392" t="str">
        <f t="shared" si="16"/>
        <v>380XX00000</v>
      </c>
      <c r="Q547" s="392" t="s">
        <v>1351</v>
      </c>
      <c r="R547" s="392" t="s">
        <v>2355</v>
      </c>
      <c r="S547" s="392" t="str">
        <f t="shared" si="17"/>
        <v>253100A</v>
      </c>
      <c r="T547" s="392" t="str">
        <f>IFERROR(VLOOKUP($S547,'Projects FERCs'!$A$9:$C$294,2,FALSE),0)</f>
        <v>Mains - Blanket - Pres</v>
      </c>
      <c r="U547" s="392" t="s">
        <v>2354</v>
      </c>
      <c r="V547" s="394">
        <v>3248.51</v>
      </c>
    </row>
    <row r="548" spans="1:22" ht="22.5" x14ac:dyDescent="0.25">
      <c r="A548" s="396">
        <v>202503</v>
      </c>
      <c r="B548" s="392" t="s">
        <v>1268</v>
      </c>
      <c r="C548" s="392" t="s">
        <v>21</v>
      </c>
      <c r="D548" s="392" t="s">
        <v>28</v>
      </c>
      <c r="E548" s="392" t="s">
        <v>28</v>
      </c>
      <c r="F548" s="392" t="s">
        <v>22</v>
      </c>
      <c r="G548" s="392" t="s">
        <v>39</v>
      </c>
      <c r="H548" s="392" t="s">
        <v>1349</v>
      </c>
      <c r="I548" s="392" t="s">
        <v>1350</v>
      </c>
      <c r="J548" s="392" t="s">
        <v>23</v>
      </c>
      <c r="K548" s="392" t="s">
        <v>24</v>
      </c>
      <c r="L548" s="392" t="s">
        <v>25</v>
      </c>
      <c r="M548" s="395">
        <v>45292</v>
      </c>
      <c r="N548" s="395">
        <v>45555</v>
      </c>
      <c r="O548" s="392" t="s">
        <v>758</v>
      </c>
      <c r="P548" s="392" t="str">
        <f t="shared" si="16"/>
        <v>380XX00000</v>
      </c>
      <c r="Q548" s="392" t="s">
        <v>1351</v>
      </c>
      <c r="R548" s="392" t="s">
        <v>2361</v>
      </c>
      <c r="S548" s="392" t="str">
        <f t="shared" si="17"/>
        <v>255100A</v>
      </c>
      <c r="T548" s="392" t="str">
        <f>IFERROR(VLOOKUP($S548,'Projects FERCs'!$A$9:$C$294,2,FALSE),0)</f>
        <v>Mains - Blanket - Verde</v>
      </c>
      <c r="U548" s="392" t="s">
        <v>2360</v>
      </c>
      <c r="V548" s="394">
        <v>1456.64</v>
      </c>
    </row>
    <row r="549" spans="1:22" ht="22.5" x14ac:dyDescent="0.25">
      <c r="A549" s="396">
        <v>202503</v>
      </c>
      <c r="B549" s="392" t="s">
        <v>1268</v>
      </c>
      <c r="C549" s="392" t="s">
        <v>21</v>
      </c>
      <c r="D549" s="392" t="s">
        <v>28</v>
      </c>
      <c r="E549" s="392" t="s">
        <v>28</v>
      </c>
      <c r="F549" s="392" t="s">
        <v>22</v>
      </c>
      <c r="G549" s="392" t="s">
        <v>39</v>
      </c>
      <c r="H549" s="392" t="s">
        <v>1349</v>
      </c>
      <c r="I549" s="392" t="s">
        <v>1350</v>
      </c>
      <c r="J549" s="392" t="s">
        <v>23</v>
      </c>
      <c r="K549" s="392" t="s">
        <v>24</v>
      </c>
      <c r="L549" s="392" t="s">
        <v>25</v>
      </c>
      <c r="M549" s="395">
        <v>45292</v>
      </c>
      <c r="N549" s="395">
        <v>45604</v>
      </c>
      <c r="O549" s="392" t="s">
        <v>758</v>
      </c>
      <c r="P549" s="392" t="str">
        <f t="shared" si="16"/>
        <v>380XX00000</v>
      </c>
      <c r="Q549" s="392" t="s">
        <v>1351</v>
      </c>
      <c r="R549" s="392" t="s">
        <v>2359</v>
      </c>
      <c r="S549" s="392" t="str">
        <f t="shared" si="17"/>
        <v>252100A</v>
      </c>
      <c r="T549" s="392" t="str">
        <f>IFERROR(VLOOKUP($S549,'Projects FERCs'!$A$9:$C$294,2,FALSE),0)</f>
        <v>Mains - Blanket - King</v>
      </c>
      <c r="U549" s="392" t="s">
        <v>2358</v>
      </c>
      <c r="V549" s="394">
        <v>15131.07</v>
      </c>
    </row>
    <row r="550" spans="1:22" ht="22.5" x14ac:dyDescent="0.25">
      <c r="A550" s="396">
        <v>202503</v>
      </c>
      <c r="B550" s="392" t="s">
        <v>1268</v>
      </c>
      <c r="C550" s="392" t="s">
        <v>21</v>
      </c>
      <c r="D550" s="392" t="s">
        <v>28</v>
      </c>
      <c r="E550" s="392" t="s">
        <v>28</v>
      </c>
      <c r="F550" s="392" t="s">
        <v>22</v>
      </c>
      <c r="G550" s="392" t="s">
        <v>39</v>
      </c>
      <c r="H550" s="392" t="s">
        <v>1349</v>
      </c>
      <c r="I550" s="392" t="s">
        <v>1350</v>
      </c>
      <c r="J550" s="392" t="s">
        <v>23</v>
      </c>
      <c r="K550" s="392" t="s">
        <v>24</v>
      </c>
      <c r="L550" s="392" t="s">
        <v>25</v>
      </c>
      <c r="M550" s="395">
        <v>45658</v>
      </c>
      <c r="N550" s="395">
        <v>45717</v>
      </c>
      <c r="O550" s="392" t="s">
        <v>758</v>
      </c>
      <c r="P550" s="392" t="str">
        <f t="shared" si="16"/>
        <v>380XX00000</v>
      </c>
      <c r="Q550" s="392" t="s">
        <v>1351</v>
      </c>
      <c r="R550" s="392" t="s">
        <v>782</v>
      </c>
      <c r="S550" s="392" t="str">
        <f t="shared" si="17"/>
        <v>251380A</v>
      </c>
      <c r="T550" s="392" t="str">
        <f>IFERROR(VLOOKUP($S550,'Projects FERCs'!$A$9:$C$294,2,FALSE),0)</f>
        <v>Services - Bl - Flag</v>
      </c>
      <c r="U550" s="392" t="s">
        <v>783</v>
      </c>
      <c r="V550" s="403">
        <v>71674.100000000006</v>
      </c>
    </row>
    <row r="551" spans="1:22" ht="22.5" x14ac:dyDescent="0.25">
      <c r="A551" s="396">
        <v>202503</v>
      </c>
      <c r="B551" s="392" t="s">
        <v>1268</v>
      </c>
      <c r="C551" s="392" t="s">
        <v>21</v>
      </c>
      <c r="D551" s="392" t="s">
        <v>28</v>
      </c>
      <c r="E551" s="392" t="s">
        <v>28</v>
      </c>
      <c r="F551" s="392" t="s">
        <v>22</v>
      </c>
      <c r="G551" s="392" t="s">
        <v>39</v>
      </c>
      <c r="H551" s="392" t="s">
        <v>1349</v>
      </c>
      <c r="I551" s="392" t="s">
        <v>1350</v>
      </c>
      <c r="J551" s="392" t="s">
        <v>23</v>
      </c>
      <c r="K551" s="392" t="s">
        <v>24</v>
      </c>
      <c r="L551" s="392" t="s">
        <v>25</v>
      </c>
      <c r="M551" s="395">
        <v>45658</v>
      </c>
      <c r="N551" s="395">
        <v>45717</v>
      </c>
      <c r="O551" s="392" t="s">
        <v>758</v>
      </c>
      <c r="P551" s="392" t="str">
        <f t="shared" si="16"/>
        <v>380XX00000</v>
      </c>
      <c r="Q551" s="392" t="s">
        <v>1351</v>
      </c>
      <c r="R551" s="392" t="s">
        <v>865</v>
      </c>
      <c r="S551" s="392" t="str">
        <f t="shared" si="17"/>
        <v>252380A</v>
      </c>
      <c r="T551" s="392" t="str">
        <f>IFERROR(VLOOKUP($S551,'Projects FERCs'!$A$9:$C$294,2,FALSE),0)</f>
        <v>Install Services - Bl - King</v>
      </c>
      <c r="U551" s="392" t="s">
        <v>866</v>
      </c>
      <c r="V551" s="403">
        <v>19876.900000000001</v>
      </c>
    </row>
    <row r="552" spans="1:22" ht="22.5" x14ac:dyDescent="0.25">
      <c r="A552" s="396">
        <v>202503</v>
      </c>
      <c r="B552" s="392" t="s">
        <v>1268</v>
      </c>
      <c r="C552" s="392" t="s">
        <v>21</v>
      </c>
      <c r="D552" s="392" t="s">
        <v>28</v>
      </c>
      <c r="E552" s="392" t="s">
        <v>28</v>
      </c>
      <c r="F552" s="392" t="s">
        <v>22</v>
      </c>
      <c r="G552" s="392" t="s">
        <v>39</v>
      </c>
      <c r="H552" s="392" t="s">
        <v>1349</v>
      </c>
      <c r="I552" s="392" t="s">
        <v>1350</v>
      </c>
      <c r="J552" s="392" t="s">
        <v>23</v>
      </c>
      <c r="K552" s="392" t="s">
        <v>24</v>
      </c>
      <c r="L552" s="392" t="s">
        <v>25</v>
      </c>
      <c r="M552" s="395">
        <v>45658</v>
      </c>
      <c r="N552" s="395">
        <v>45717</v>
      </c>
      <c r="O552" s="392" t="s">
        <v>758</v>
      </c>
      <c r="P552" s="392" t="str">
        <f t="shared" si="16"/>
        <v>380XX00000</v>
      </c>
      <c r="Q552" s="392" t="s">
        <v>1351</v>
      </c>
      <c r="R552" s="392" t="s">
        <v>892</v>
      </c>
      <c r="S552" s="392" t="str">
        <f t="shared" si="17"/>
        <v>252402S</v>
      </c>
      <c r="T552" s="392" t="str">
        <f>IFERROR(VLOOKUP($S552,'Projects FERCs'!$A$9:$C$294,2,FALSE),0)</f>
        <v>Drisco Pipe Replacement</v>
      </c>
      <c r="U552" s="392" t="s">
        <v>893</v>
      </c>
      <c r="V552" s="394">
        <v>705820.56</v>
      </c>
    </row>
    <row r="553" spans="1:22" ht="22.5" x14ac:dyDescent="0.25">
      <c r="A553" s="396">
        <v>202503</v>
      </c>
      <c r="B553" s="392" t="s">
        <v>1268</v>
      </c>
      <c r="C553" s="392" t="s">
        <v>21</v>
      </c>
      <c r="D553" s="392" t="s">
        <v>28</v>
      </c>
      <c r="E553" s="392" t="s">
        <v>28</v>
      </c>
      <c r="F553" s="392" t="s">
        <v>22</v>
      </c>
      <c r="G553" s="392" t="s">
        <v>39</v>
      </c>
      <c r="H553" s="392" t="s">
        <v>1349</v>
      </c>
      <c r="I553" s="392" t="s">
        <v>1350</v>
      </c>
      <c r="J553" s="392" t="s">
        <v>23</v>
      </c>
      <c r="K553" s="392" t="s">
        <v>24</v>
      </c>
      <c r="L553" s="392" t="s">
        <v>25</v>
      </c>
      <c r="M553" s="395">
        <v>45658</v>
      </c>
      <c r="N553" s="395">
        <v>45717</v>
      </c>
      <c r="O553" s="392" t="s">
        <v>758</v>
      </c>
      <c r="P553" s="392" t="str">
        <f t="shared" si="16"/>
        <v>380XX00000</v>
      </c>
      <c r="Q553" s="392" t="s">
        <v>1351</v>
      </c>
      <c r="R553" s="392" t="s">
        <v>965</v>
      </c>
      <c r="S553" s="392" t="str">
        <f t="shared" si="17"/>
        <v>253380A</v>
      </c>
      <c r="T553" s="392" t="str">
        <f>IFERROR(VLOOKUP($S553,'Projects FERCs'!$A$9:$C$294,2,FALSE),0)</f>
        <v>Services - Bl - Pres</v>
      </c>
      <c r="U553" s="392" t="s">
        <v>966</v>
      </c>
      <c r="V553" s="403">
        <v>119240.05</v>
      </c>
    </row>
    <row r="554" spans="1:22" ht="22.5" x14ac:dyDescent="0.25">
      <c r="A554" s="396">
        <v>202503</v>
      </c>
      <c r="B554" s="392" t="s">
        <v>1268</v>
      </c>
      <c r="C554" s="392" t="s">
        <v>21</v>
      </c>
      <c r="D554" s="392" t="s">
        <v>28</v>
      </c>
      <c r="E554" s="392" t="s">
        <v>28</v>
      </c>
      <c r="F554" s="392" t="s">
        <v>22</v>
      </c>
      <c r="G554" s="392" t="s">
        <v>39</v>
      </c>
      <c r="H554" s="392" t="s">
        <v>1349</v>
      </c>
      <c r="I554" s="392" t="s">
        <v>1350</v>
      </c>
      <c r="J554" s="392" t="s">
        <v>23</v>
      </c>
      <c r="K554" s="392" t="s">
        <v>24</v>
      </c>
      <c r="L554" s="392" t="s">
        <v>25</v>
      </c>
      <c r="M554" s="395">
        <v>45658</v>
      </c>
      <c r="N554" s="395">
        <v>45717</v>
      </c>
      <c r="O554" s="392" t="s">
        <v>758</v>
      </c>
      <c r="P554" s="392" t="str">
        <f t="shared" si="16"/>
        <v>380XX00000</v>
      </c>
      <c r="Q554" s="392" t="s">
        <v>1351</v>
      </c>
      <c r="R554" s="392" t="s">
        <v>1071</v>
      </c>
      <c r="S554" s="392" t="str">
        <f t="shared" si="17"/>
        <v>255380A</v>
      </c>
      <c r="T554" s="392" t="str">
        <f>IFERROR(VLOOKUP($S554,'Projects FERCs'!$A$9:$C$294,2,FALSE),0)</f>
        <v>Services - Bl - Verde</v>
      </c>
      <c r="U554" s="392" t="s">
        <v>1072</v>
      </c>
      <c r="V554" s="403">
        <v>3488.85</v>
      </c>
    </row>
    <row r="555" spans="1:22" ht="22.5" x14ac:dyDescent="0.25">
      <c r="A555" s="396">
        <v>202503</v>
      </c>
      <c r="B555" s="392" t="s">
        <v>1268</v>
      </c>
      <c r="C555" s="392" t="s">
        <v>21</v>
      </c>
      <c r="D555" s="392" t="s">
        <v>28</v>
      </c>
      <c r="E555" s="392" t="s">
        <v>28</v>
      </c>
      <c r="F555" s="392" t="s">
        <v>22</v>
      </c>
      <c r="G555" s="392" t="s">
        <v>39</v>
      </c>
      <c r="H555" s="392" t="s">
        <v>1349</v>
      </c>
      <c r="I555" s="392" t="s">
        <v>1350</v>
      </c>
      <c r="J555" s="392" t="s">
        <v>23</v>
      </c>
      <c r="K555" s="392" t="s">
        <v>24</v>
      </c>
      <c r="L555" s="392" t="s">
        <v>25</v>
      </c>
      <c r="M555" s="395">
        <v>45658</v>
      </c>
      <c r="N555" s="395">
        <v>45717</v>
      </c>
      <c r="O555" s="392" t="s">
        <v>758</v>
      </c>
      <c r="P555" s="392" t="str">
        <f t="shared" si="16"/>
        <v>380XX00000</v>
      </c>
      <c r="Q555" s="392" t="s">
        <v>1351</v>
      </c>
      <c r="R555" s="392" t="s">
        <v>1143</v>
      </c>
      <c r="S555" s="392" t="str">
        <f t="shared" si="17"/>
        <v>256380A</v>
      </c>
      <c r="T555" s="392" t="str">
        <f>IFERROR(VLOOKUP($S555,'Projects FERCs'!$A$9:$C$294,2,FALSE),0)</f>
        <v>Services - Bl - Nog</v>
      </c>
      <c r="U555" s="392" t="s">
        <v>1144</v>
      </c>
      <c r="V555" s="403">
        <v>-0.04</v>
      </c>
    </row>
    <row r="556" spans="1:22" ht="22.5" x14ac:dyDescent="0.25">
      <c r="A556" s="396">
        <v>202503</v>
      </c>
      <c r="B556" s="392" t="s">
        <v>1268</v>
      </c>
      <c r="C556" s="392" t="s">
        <v>21</v>
      </c>
      <c r="D556" s="392" t="s">
        <v>28</v>
      </c>
      <c r="E556" s="392" t="s">
        <v>28</v>
      </c>
      <c r="F556" s="392" t="s">
        <v>22</v>
      </c>
      <c r="G556" s="392" t="s">
        <v>39</v>
      </c>
      <c r="H556" s="392" t="s">
        <v>1349</v>
      </c>
      <c r="I556" s="392" t="s">
        <v>1350</v>
      </c>
      <c r="J556" s="392" t="s">
        <v>23</v>
      </c>
      <c r="K556" s="392" t="s">
        <v>24</v>
      </c>
      <c r="L556" s="392" t="s">
        <v>25</v>
      </c>
      <c r="M556" s="395">
        <v>45658</v>
      </c>
      <c r="N556" s="395">
        <v>45717</v>
      </c>
      <c r="O556" s="392" t="s">
        <v>758</v>
      </c>
      <c r="P556" s="392" t="str">
        <f t="shared" si="16"/>
        <v>380XX00000</v>
      </c>
      <c r="Q556" s="392" t="s">
        <v>1351</v>
      </c>
      <c r="R556" s="392" t="s">
        <v>1213</v>
      </c>
      <c r="S556" s="392" t="str">
        <f t="shared" si="17"/>
        <v>257380A</v>
      </c>
      <c r="T556" s="392" t="str">
        <f>IFERROR(VLOOKUP($S556,'Projects FERCs'!$A$9:$C$294,2,FALSE),0)</f>
        <v>Services - Bl - SL</v>
      </c>
      <c r="U556" s="392" t="s">
        <v>1214</v>
      </c>
      <c r="V556" s="403">
        <v>28169.15</v>
      </c>
    </row>
    <row r="557" spans="1:22" ht="22.5" x14ac:dyDescent="0.25">
      <c r="A557" s="396">
        <v>202503</v>
      </c>
      <c r="B557" s="392" t="s">
        <v>1268</v>
      </c>
      <c r="C557" s="392" t="s">
        <v>21</v>
      </c>
      <c r="D557" s="392" t="s">
        <v>28</v>
      </c>
      <c r="E557" s="392" t="s">
        <v>28</v>
      </c>
      <c r="F557" s="392" t="s">
        <v>22</v>
      </c>
      <c r="G557" s="392" t="s">
        <v>39</v>
      </c>
      <c r="H557" s="392" t="s">
        <v>1349</v>
      </c>
      <c r="I557" s="392" t="s">
        <v>1350</v>
      </c>
      <c r="J557" s="392" t="s">
        <v>23</v>
      </c>
      <c r="K557" s="392" t="s">
        <v>24</v>
      </c>
      <c r="L557" s="392" t="s">
        <v>25</v>
      </c>
      <c r="M557" s="395">
        <v>45658</v>
      </c>
      <c r="N557" s="395">
        <v>45717</v>
      </c>
      <c r="O557" s="392" t="s">
        <v>758</v>
      </c>
      <c r="P557" s="392" t="str">
        <f t="shared" si="16"/>
        <v>380XX00000</v>
      </c>
      <c r="Q557" s="392" t="s">
        <v>1351</v>
      </c>
      <c r="R557" s="392" t="s">
        <v>1517</v>
      </c>
      <c r="S557" s="392" t="str">
        <f t="shared" si="17"/>
        <v>252405S</v>
      </c>
      <c r="T557" s="392" t="str">
        <f>IFERROR(VLOOKUP($S557,'Projects FERCs'!$A$9:$C$294,2,FALSE),0)</f>
        <v>Services PVC Replacement LHC</v>
      </c>
      <c r="U557" s="392" t="s">
        <v>1516</v>
      </c>
      <c r="V557" s="394">
        <v>16686.849999999999</v>
      </c>
    </row>
    <row r="558" spans="1:22" ht="22.5" x14ac:dyDescent="0.25">
      <c r="A558" s="396">
        <v>202503</v>
      </c>
      <c r="B558" s="392" t="s">
        <v>1268</v>
      </c>
      <c r="C558" s="392" t="s">
        <v>21</v>
      </c>
      <c r="D558" s="392" t="s">
        <v>28</v>
      </c>
      <c r="E558" s="392" t="s">
        <v>28</v>
      </c>
      <c r="F558" s="392" t="s">
        <v>22</v>
      </c>
      <c r="G558" s="392" t="s">
        <v>39</v>
      </c>
      <c r="H558" s="392" t="s">
        <v>1349</v>
      </c>
      <c r="I558" s="392" t="s">
        <v>1350</v>
      </c>
      <c r="J558" s="392" t="s">
        <v>23</v>
      </c>
      <c r="K558" s="392" t="s">
        <v>24</v>
      </c>
      <c r="L558" s="392" t="s">
        <v>25</v>
      </c>
      <c r="M558" s="395">
        <v>45658</v>
      </c>
      <c r="N558" s="395">
        <v>45717</v>
      </c>
      <c r="O558" s="392" t="s">
        <v>758</v>
      </c>
      <c r="P558" s="392" t="str">
        <f t="shared" si="16"/>
        <v>380XX00000</v>
      </c>
      <c r="Q558" s="392" t="s">
        <v>1351</v>
      </c>
      <c r="R558" s="392" t="s">
        <v>1352</v>
      </c>
      <c r="S558" s="392" t="str">
        <f t="shared" si="17"/>
        <v>252404S</v>
      </c>
      <c r="T558" s="392" t="str">
        <f>IFERROR(VLOOKUP($S558,'Projects FERCs'!$A$9:$C$294,2,FALSE),0)</f>
        <v>Main &amp; Services PVC Repl KNG</v>
      </c>
      <c r="U558" s="392" t="s">
        <v>1353</v>
      </c>
      <c r="V558" s="394">
        <v>15253.01</v>
      </c>
    </row>
    <row r="559" spans="1:22" ht="22.5" x14ac:dyDescent="0.25">
      <c r="A559" s="396">
        <v>202503</v>
      </c>
      <c r="B559" s="392" t="s">
        <v>1268</v>
      </c>
      <c r="C559" s="392" t="s">
        <v>21</v>
      </c>
      <c r="D559" s="392" t="s">
        <v>28</v>
      </c>
      <c r="E559" s="392" t="s">
        <v>28</v>
      </c>
      <c r="F559" s="392" t="s">
        <v>22</v>
      </c>
      <c r="G559" s="392" t="s">
        <v>39</v>
      </c>
      <c r="H559" s="392" t="s">
        <v>1354</v>
      </c>
      <c r="I559" s="392" t="s">
        <v>1355</v>
      </c>
      <c r="J559" s="392" t="s">
        <v>23</v>
      </c>
      <c r="K559" s="392" t="s">
        <v>24</v>
      </c>
      <c r="L559" s="392" t="s">
        <v>25</v>
      </c>
      <c r="M559" s="395">
        <v>45658</v>
      </c>
      <c r="N559" s="395">
        <v>45717</v>
      </c>
      <c r="O559" s="392" t="s">
        <v>758</v>
      </c>
      <c r="P559" s="392" t="str">
        <f t="shared" si="16"/>
        <v>380XX00000</v>
      </c>
      <c r="Q559" s="392" t="s">
        <v>1351</v>
      </c>
      <c r="R559" s="392" t="s">
        <v>782</v>
      </c>
      <c r="S559" s="392" t="str">
        <f t="shared" si="17"/>
        <v>251380A</v>
      </c>
      <c r="T559" s="392" t="str">
        <f>IFERROR(VLOOKUP($S559,'Projects FERCs'!$A$9:$C$294,2,FALSE),0)</f>
        <v>Services - Bl - Flag</v>
      </c>
      <c r="U559" s="392" t="s">
        <v>783</v>
      </c>
      <c r="V559" s="403">
        <v>159532.70000000001</v>
      </c>
    </row>
    <row r="560" spans="1:22" ht="22.5" x14ac:dyDescent="0.25">
      <c r="A560" s="396">
        <v>202503</v>
      </c>
      <c r="B560" s="392" t="s">
        <v>1268</v>
      </c>
      <c r="C560" s="392" t="s">
        <v>21</v>
      </c>
      <c r="D560" s="392" t="s">
        <v>28</v>
      </c>
      <c r="E560" s="392" t="s">
        <v>28</v>
      </c>
      <c r="F560" s="392" t="s">
        <v>22</v>
      </c>
      <c r="G560" s="392" t="s">
        <v>39</v>
      </c>
      <c r="H560" s="392" t="s">
        <v>1354</v>
      </c>
      <c r="I560" s="392" t="s">
        <v>1355</v>
      </c>
      <c r="J560" s="392" t="s">
        <v>23</v>
      </c>
      <c r="K560" s="392" t="s">
        <v>24</v>
      </c>
      <c r="L560" s="392" t="s">
        <v>25</v>
      </c>
      <c r="M560" s="395">
        <v>45658</v>
      </c>
      <c r="N560" s="395">
        <v>45717</v>
      </c>
      <c r="O560" s="392" t="s">
        <v>758</v>
      </c>
      <c r="P560" s="392" t="str">
        <f t="shared" si="16"/>
        <v>380XX00000</v>
      </c>
      <c r="Q560" s="392" t="s">
        <v>1351</v>
      </c>
      <c r="R560" s="392" t="s">
        <v>865</v>
      </c>
      <c r="S560" s="392" t="str">
        <f t="shared" si="17"/>
        <v>252380A</v>
      </c>
      <c r="T560" s="392" t="str">
        <f>IFERROR(VLOOKUP($S560,'Projects FERCs'!$A$9:$C$294,2,FALSE),0)</f>
        <v>Install Services - Bl - King</v>
      </c>
      <c r="U560" s="392" t="s">
        <v>866</v>
      </c>
      <c r="V560" s="403">
        <v>42238.400000000001</v>
      </c>
    </row>
    <row r="561" spans="1:22" ht="22.5" x14ac:dyDescent="0.25">
      <c r="A561" s="396">
        <v>202503</v>
      </c>
      <c r="B561" s="392" t="s">
        <v>1268</v>
      </c>
      <c r="C561" s="392" t="s">
        <v>21</v>
      </c>
      <c r="D561" s="392" t="s">
        <v>28</v>
      </c>
      <c r="E561" s="392" t="s">
        <v>28</v>
      </c>
      <c r="F561" s="392" t="s">
        <v>22</v>
      </c>
      <c r="G561" s="392" t="s">
        <v>39</v>
      </c>
      <c r="H561" s="392" t="s">
        <v>1354</v>
      </c>
      <c r="I561" s="392" t="s">
        <v>1355</v>
      </c>
      <c r="J561" s="392" t="s">
        <v>23</v>
      </c>
      <c r="K561" s="392" t="s">
        <v>24</v>
      </c>
      <c r="L561" s="392" t="s">
        <v>25</v>
      </c>
      <c r="M561" s="395">
        <v>45658</v>
      </c>
      <c r="N561" s="395">
        <v>45717</v>
      </c>
      <c r="O561" s="392" t="s">
        <v>758</v>
      </c>
      <c r="P561" s="392" t="str">
        <f t="shared" si="16"/>
        <v>380XX00000</v>
      </c>
      <c r="Q561" s="392" t="s">
        <v>1351</v>
      </c>
      <c r="R561" s="392" t="s">
        <v>965</v>
      </c>
      <c r="S561" s="392" t="str">
        <f t="shared" si="17"/>
        <v>253380A</v>
      </c>
      <c r="T561" s="392" t="str">
        <f>IFERROR(VLOOKUP($S561,'Projects FERCs'!$A$9:$C$294,2,FALSE),0)</f>
        <v>Services - Bl - Pres</v>
      </c>
      <c r="U561" s="392" t="s">
        <v>966</v>
      </c>
      <c r="V561" s="403">
        <v>178860.07</v>
      </c>
    </row>
    <row r="562" spans="1:22" ht="22.5" x14ac:dyDescent="0.25">
      <c r="A562" s="396">
        <v>202503</v>
      </c>
      <c r="B562" s="392" t="s">
        <v>1268</v>
      </c>
      <c r="C562" s="392" t="s">
        <v>21</v>
      </c>
      <c r="D562" s="392" t="s">
        <v>28</v>
      </c>
      <c r="E562" s="392" t="s">
        <v>28</v>
      </c>
      <c r="F562" s="392" t="s">
        <v>22</v>
      </c>
      <c r="G562" s="392" t="s">
        <v>39</v>
      </c>
      <c r="H562" s="392" t="s">
        <v>1354</v>
      </c>
      <c r="I562" s="392" t="s">
        <v>1355</v>
      </c>
      <c r="J562" s="392" t="s">
        <v>23</v>
      </c>
      <c r="K562" s="392" t="s">
        <v>24</v>
      </c>
      <c r="L562" s="392" t="s">
        <v>25</v>
      </c>
      <c r="M562" s="395">
        <v>45658</v>
      </c>
      <c r="N562" s="395">
        <v>45717</v>
      </c>
      <c r="O562" s="392" t="s">
        <v>758</v>
      </c>
      <c r="P562" s="392" t="str">
        <f t="shared" si="16"/>
        <v>380XX00000</v>
      </c>
      <c r="Q562" s="392" t="s">
        <v>1351</v>
      </c>
      <c r="R562" s="392" t="s">
        <v>1071</v>
      </c>
      <c r="S562" s="392" t="str">
        <f t="shared" si="17"/>
        <v>255380A</v>
      </c>
      <c r="T562" s="392" t="str">
        <f>IFERROR(VLOOKUP($S562,'Projects FERCs'!$A$9:$C$294,2,FALSE),0)</f>
        <v>Services - Bl - Verde</v>
      </c>
      <c r="U562" s="392" t="s">
        <v>1072</v>
      </c>
      <c r="V562" s="403">
        <v>46351.69</v>
      </c>
    </row>
    <row r="563" spans="1:22" ht="22.5" x14ac:dyDescent="0.25">
      <c r="A563" s="396">
        <v>202503</v>
      </c>
      <c r="B563" s="392" t="s">
        <v>1268</v>
      </c>
      <c r="C563" s="392" t="s">
        <v>21</v>
      </c>
      <c r="D563" s="392" t="s">
        <v>28</v>
      </c>
      <c r="E563" s="392" t="s">
        <v>28</v>
      </c>
      <c r="F563" s="392" t="s">
        <v>22</v>
      </c>
      <c r="G563" s="392" t="s">
        <v>39</v>
      </c>
      <c r="H563" s="392" t="s">
        <v>1354</v>
      </c>
      <c r="I563" s="392" t="s">
        <v>1355</v>
      </c>
      <c r="J563" s="392" t="s">
        <v>23</v>
      </c>
      <c r="K563" s="392" t="s">
        <v>24</v>
      </c>
      <c r="L563" s="392" t="s">
        <v>25</v>
      </c>
      <c r="M563" s="395">
        <v>45658</v>
      </c>
      <c r="N563" s="395">
        <v>45717</v>
      </c>
      <c r="O563" s="392" t="s">
        <v>758</v>
      </c>
      <c r="P563" s="392" t="str">
        <f t="shared" si="16"/>
        <v>380XX00000</v>
      </c>
      <c r="Q563" s="392" t="s">
        <v>1351</v>
      </c>
      <c r="R563" s="392" t="s">
        <v>1143</v>
      </c>
      <c r="S563" s="392" t="str">
        <f t="shared" si="17"/>
        <v>256380A</v>
      </c>
      <c r="T563" s="392" t="str">
        <f>IFERROR(VLOOKUP($S563,'Projects FERCs'!$A$9:$C$294,2,FALSE),0)</f>
        <v>Services - Bl - Nog</v>
      </c>
      <c r="U563" s="392" t="s">
        <v>1144</v>
      </c>
      <c r="V563" s="403">
        <v>-0.32</v>
      </c>
    </row>
    <row r="564" spans="1:22" ht="22.5" x14ac:dyDescent="0.25">
      <c r="A564" s="396">
        <v>202503</v>
      </c>
      <c r="B564" s="392" t="s">
        <v>1268</v>
      </c>
      <c r="C564" s="392" t="s">
        <v>21</v>
      </c>
      <c r="D564" s="392" t="s">
        <v>28</v>
      </c>
      <c r="E564" s="392" t="s">
        <v>28</v>
      </c>
      <c r="F564" s="392" t="s">
        <v>22</v>
      </c>
      <c r="G564" s="392" t="s">
        <v>39</v>
      </c>
      <c r="H564" s="392" t="s">
        <v>1354</v>
      </c>
      <c r="I564" s="392" t="s">
        <v>1355</v>
      </c>
      <c r="J564" s="392" t="s">
        <v>23</v>
      </c>
      <c r="K564" s="392" t="s">
        <v>24</v>
      </c>
      <c r="L564" s="392" t="s">
        <v>25</v>
      </c>
      <c r="M564" s="395">
        <v>45658</v>
      </c>
      <c r="N564" s="395">
        <v>45717</v>
      </c>
      <c r="O564" s="392" t="s">
        <v>758</v>
      </c>
      <c r="P564" s="392" t="str">
        <f t="shared" si="16"/>
        <v>380XX00000</v>
      </c>
      <c r="Q564" s="392" t="s">
        <v>1351</v>
      </c>
      <c r="R564" s="392" t="s">
        <v>1213</v>
      </c>
      <c r="S564" s="392" t="str">
        <f t="shared" si="17"/>
        <v>257380A</v>
      </c>
      <c r="T564" s="392" t="str">
        <f>IFERROR(VLOOKUP($S564,'Projects FERCs'!$A$9:$C$294,2,FALSE),0)</f>
        <v>Services - Bl - SL</v>
      </c>
      <c r="U564" s="392" t="s">
        <v>1214</v>
      </c>
      <c r="V564" s="403">
        <v>38900.28</v>
      </c>
    </row>
    <row r="565" spans="1:22" ht="22.5" x14ac:dyDescent="0.25">
      <c r="A565" s="396">
        <v>202504</v>
      </c>
      <c r="B565" s="392" t="s">
        <v>1268</v>
      </c>
      <c r="C565" s="392" t="s">
        <v>21</v>
      </c>
      <c r="D565" s="392" t="s">
        <v>28</v>
      </c>
      <c r="E565" s="392" t="s">
        <v>28</v>
      </c>
      <c r="F565" s="392" t="s">
        <v>22</v>
      </c>
      <c r="G565" s="392" t="s">
        <v>39</v>
      </c>
      <c r="H565" s="392" t="s">
        <v>1349</v>
      </c>
      <c r="I565" s="392" t="s">
        <v>1350</v>
      </c>
      <c r="J565" s="392" t="s">
        <v>23</v>
      </c>
      <c r="K565" s="392" t="s">
        <v>24</v>
      </c>
      <c r="L565" s="392" t="s">
        <v>25</v>
      </c>
      <c r="M565" s="395">
        <v>45292</v>
      </c>
      <c r="N565" s="395">
        <v>45604</v>
      </c>
      <c r="O565" s="392" t="s">
        <v>758</v>
      </c>
      <c r="P565" s="392" t="str">
        <f t="shared" si="16"/>
        <v>380XX00000</v>
      </c>
      <c r="Q565" s="392" t="s">
        <v>1351</v>
      </c>
      <c r="R565" s="392" t="s">
        <v>2343</v>
      </c>
      <c r="S565" s="392" t="str">
        <f t="shared" si="17"/>
        <v>251100A</v>
      </c>
      <c r="T565" s="392" t="str">
        <f>IFERROR(VLOOKUP($S565,'Projects FERCs'!$A$9:$C$294,2,FALSE),0)</f>
        <v>Mains - Blanket - Flag</v>
      </c>
      <c r="U565" s="392" t="s">
        <v>2342</v>
      </c>
      <c r="V565" s="394">
        <v>1985.2</v>
      </c>
    </row>
    <row r="566" spans="1:22" ht="22.5" x14ac:dyDescent="0.25">
      <c r="A566" s="396">
        <v>202504</v>
      </c>
      <c r="B566" s="392" t="s">
        <v>1268</v>
      </c>
      <c r="C566" s="392" t="s">
        <v>21</v>
      </c>
      <c r="D566" s="392" t="s">
        <v>28</v>
      </c>
      <c r="E566" s="392" t="s">
        <v>28</v>
      </c>
      <c r="F566" s="392" t="s">
        <v>22</v>
      </c>
      <c r="G566" s="392" t="s">
        <v>39</v>
      </c>
      <c r="H566" s="392" t="s">
        <v>1349</v>
      </c>
      <c r="I566" s="392" t="s">
        <v>1350</v>
      </c>
      <c r="J566" s="392" t="s">
        <v>23</v>
      </c>
      <c r="K566" s="392" t="s">
        <v>24</v>
      </c>
      <c r="L566" s="392" t="s">
        <v>25</v>
      </c>
      <c r="M566" s="395">
        <v>45292</v>
      </c>
      <c r="N566" s="395">
        <v>45604</v>
      </c>
      <c r="O566" s="392" t="s">
        <v>758</v>
      </c>
      <c r="P566" s="392" t="str">
        <f t="shared" si="16"/>
        <v>380XX00000</v>
      </c>
      <c r="Q566" s="392" t="s">
        <v>1351</v>
      </c>
      <c r="R566" s="392" t="s">
        <v>2341</v>
      </c>
      <c r="S566" s="392" t="str">
        <f t="shared" si="17"/>
        <v>253100A</v>
      </c>
      <c r="T566" s="392" t="str">
        <f>IFERROR(VLOOKUP($S566,'Projects FERCs'!$A$9:$C$294,2,FALSE),0)</f>
        <v>Mains - Blanket - Pres</v>
      </c>
      <c r="U566" s="392" t="s">
        <v>2340</v>
      </c>
      <c r="V566" s="394">
        <v>12249.57</v>
      </c>
    </row>
    <row r="567" spans="1:22" ht="22.5" x14ac:dyDescent="0.25">
      <c r="A567" s="396">
        <v>202504</v>
      </c>
      <c r="B567" s="392" t="s">
        <v>1268</v>
      </c>
      <c r="C567" s="392" t="s">
        <v>21</v>
      </c>
      <c r="D567" s="392" t="s">
        <v>28</v>
      </c>
      <c r="E567" s="392" t="s">
        <v>28</v>
      </c>
      <c r="F567" s="392" t="s">
        <v>22</v>
      </c>
      <c r="G567" s="392" t="s">
        <v>39</v>
      </c>
      <c r="H567" s="392" t="s">
        <v>1349</v>
      </c>
      <c r="I567" s="392" t="s">
        <v>1350</v>
      </c>
      <c r="J567" s="392" t="s">
        <v>23</v>
      </c>
      <c r="K567" s="392" t="s">
        <v>24</v>
      </c>
      <c r="L567" s="392" t="s">
        <v>25</v>
      </c>
      <c r="M567" s="395">
        <v>45292</v>
      </c>
      <c r="N567" s="395">
        <v>45604</v>
      </c>
      <c r="O567" s="392" t="s">
        <v>758</v>
      </c>
      <c r="P567" s="392" t="str">
        <f t="shared" si="16"/>
        <v>380XX00000</v>
      </c>
      <c r="Q567" s="392" t="s">
        <v>1351</v>
      </c>
      <c r="R567" s="392" t="s">
        <v>2175</v>
      </c>
      <c r="S567" s="392" t="str">
        <f t="shared" si="17"/>
        <v>253100A</v>
      </c>
      <c r="T567" s="392" t="str">
        <f>IFERROR(VLOOKUP($S567,'Projects FERCs'!$A$9:$C$294,2,FALSE),0)</f>
        <v>Mains - Blanket - Pres</v>
      </c>
      <c r="U567" s="392" t="s">
        <v>2177</v>
      </c>
      <c r="V567" s="394">
        <v>8804.06</v>
      </c>
    </row>
    <row r="568" spans="1:22" ht="22.5" x14ac:dyDescent="0.25">
      <c r="A568" s="396">
        <v>202504</v>
      </c>
      <c r="B568" s="392" t="s">
        <v>1268</v>
      </c>
      <c r="C568" s="392" t="s">
        <v>21</v>
      </c>
      <c r="D568" s="392" t="s">
        <v>28</v>
      </c>
      <c r="E568" s="392" t="s">
        <v>28</v>
      </c>
      <c r="F568" s="392" t="s">
        <v>22</v>
      </c>
      <c r="G568" s="392" t="s">
        <v>39</v>
      </c>
      <c r="H568" s="392" t="s">
        <v>1349</v>
      </c>
      <c r="I568" s="392" t="s">
        <v>1350</v>
      </c>
      <c r="J568" s="392" t="s">
        <v>23</v>
      </c>
      <c r="K568" s="392" t="s">
        <v>24</v>
      </c>
      <c r="L568" s="392" t="s">
        <v>25</v>
      </c>
      <c r="M568" s="395">
        <v>45292</v>
      </c>
      <c r="N568" s="395">
        <v>45604</v>
      </c>
      <c r="O568" s="392" t="s">
        <v>758</v>
      </c>
      <c r="P568" s="392" t="str">
        <f t="shared" si="16"/>
        <v>380XX00000</v>
      </c>
      <c r="Q568" s="392" t="s">
        <v>1351</v>
      </c>
      <c r="R568" s="392" t="s">
        <v>2489</v>
      </c>
      <c r="S568" s="392" t="str">
        <f t="shared" si="17"/>
        <v>253100A</v>
      </c>
      <c r="T568" s="392" t="str">
        <f>IFERROR(VLOOKUP($S568,'Projects FERCs'!$A$9:$C$294,2,FALSE),0)</f>
        <v>Mains - Blanket - Pres</v>
      </c>
      <c r="U568" s="392" t="s">
        <v>2488</v>
      </c>
      <c r="V568" s="394">
        <v>15685.69</v>
      </c>
    </row>
    <row r="569" spans="1:22" ht="22.5" x14ac:dyDescent="0.25">
      <c r="A569" s="396">
        <v>202504</v>
      </c>
      <c r="B569" s="392" t="s">
        <v>1268</v>
      </c>
      <c r="C569" s="392" t="s">
        <v>21</v>
      </c>
      <c r="D569" s="392" t="s">
        <v>28</v>
      </c>
      <c r="E569" s="392" t="s">
        <v>28</v>
      </c>
      <c r="F569" s="392" t="s">
        <v>22</v>
      </c>
      <c r="G569" s="392" t="s">
        <v>39</v>
      </c>
      <c r="H569" s="392" t="s">
        <v>1349</v>
      </c>
      <c r="I569" s="392" t="s">
        <v>1350</v>
      </c>
      <c r="J569" s="392" t="s">
        <v>23</v>
      </c>
      <c r="K569" s="392" t="s">
        <v>24</v>
      </c>
      <c r="L569" s="392" t="s">
        <v>25</v>
      </c>
      <c r="M569" s="395">
        <v>45658</v>
      </c>
      <c r="N569" s="395">
        <v>45717</v>
      </c>
      <c r="O569" s="392" t="s">
        <v>758</v>
      </c>
      <c r="P569" s="392" t="str">
        <f t="shared" si="16"/>
        <v>380XX00000</v>
      </c>
      <c r="Q569" s="392" t="s">
        <v>1351</v>
      </c>
      <c r="R569" s="392" t="s">
        <v>782</v>
      </c>
      <c r="S569" s="392" t="str">
        <f t="shared" si="17"/>
        <v>251380A</v>
      </c>
      <c r="T569" s="392" t="str">
        <f>IFERROR(VLOOKUP($S569,'Projects FERCs'!$A$9:$C$294,2,FALSE),0)</f>
        <v>Services - Bl - Flag</v>
      </c>
      <c r="U569" s="392" t="s">
        <v>783</v>
      </c>
      <c r="V569" s="403">
        <v>52116.13</v>
      </c>
    </row>
    <row r="570" spans="1:22" ht="22.5" x14ac:dyDescent="0.25">
      <c r="A570" s="396">
        <v>202504</v>
      </c>
      <c r="B570" s="392" t="s">
        <v>1268</v>
      </c>
      <c r="C570" s="392" t="s">
        <v>21</v>
      </c>
      <c r="D570" s="392" t="s">
        <v>28</v>
      </c>
      <c r="E570" s="392" t="s">
        <v>28</v>
      </c>
      <c r="F570" s="392" t="s">
        <v>22</v>
      </c>
      <c r="G570" s="392" t="s">
        <v>39</v>
      </c>
      <c r="H570" s="392" t="s">
        <v>1349</v>
      </c>
      <c r="I570" s="392" t="s">
        <v>1350</v>
      </c>
      <c r="J570" s="392" t="s">
        <v>23</v>
      </c>
      <c r="K570" s="392" t="s">
        <v>24</v>
      </c>
      <c r="L570" s="392" t="s">
        <v>25</v>
      </c>
      <c r="M570" s="395">
        <v>45658</v>
      </c>
      <c r="N570" s="395">
        <v>45717</v>
      </c>
      <c r="O570" s="392" t="s">
        <v>758</v>
      </c>
      <c r="P570" s="392" t="str">
        <f t="shared" si="16"/>
        <v>380XX00000</v>
      </c>
      <c r="Q570" s="392" t="s">
        <v>1351</v>
      </c>
      <c r="R570" s="392" t="s">
        <v>865</v>
      </c>
      <c r="S570" s="392" t="str">
        <f t="shared" si="17"/>
        <v>252380A</v>
      </c>
      <c r="T570" s="392" t="str">
        <f>IFERROR(VLOOKUP($S570,'Projects FERCs'!$A$9:$C$294,2,FALSE),0)</f>
        <v>Install Services - Bl - King</v>
      </c>
      <c r="U570" s="392" t="s">
        <v>866</v>
      </c>
      <c r="V570" s="403">
        <v>31482.55</v>
      </c>
    </row>
    <row r="571" spans="1:22" ht="22.5" x14ac:dyDescent="0.25">
      <c r="A571" s="396">
        <v>202504</v>
      </c>
      <c r="B571" s="392" t="s">
        <v>1268</v>
      </c>
      <c r="C571" s="392" t="s">
        <v>21</v>
      </c>
      <c r="D571" s="392" t="s">
        <v>28</v>
      </c>
      <c r="E571" s="392" t="s">
        <v>28</v>
      </c>
      <c r="F571" s="392" t="s">
        <v>22</v>
      </c>
      <c r="G571" s="392" t="s">
        <v>39</v>
      </c>
      <c r="H571" s="392" t="s">
        <v>1349</v>
      </c>
      <c r="I571" s="392" t="s">
        <v>1350</v>
      </c>
      <c r="J571" s="392" t="s">
        <v>23</v>
      </c>
      <c r="K571" s="392" t="s">
        <v>24</v>
      </c>
      <c r="L571" s="392" t="s">
        <v>25</v>
      </c>
      <c r="M571" s="395">
        <v>45658</v>
      </c>
      <c r="N571" s="395">
        <v>45717</v>
      </c>
      <c r="O571" s="392" t="s">
        <v>758</v>
      </c>
      <c r="P571" s="392" t="str">
        <f t="shared" si="16"/>
        <v>380XX00000</v>
      </c>
      <c r="Q571" s="392" t="s">
        <v>1351</v>
      </c>
      <c r="R571" s="392" t="s">
        <v>892</v>
      </c>
      <c r="S571" s="392" t="str">
        <f t="shared" si="17"/>
        <v>252402S</v>
      </c>
      <c r="T571" s="392" t="str">
        <f>IFERROR(VLOOKUP($S571,'Projects FERCs'!$A$9:$C$294,2,FALSE),0)</f>
        <v>Drisco Pipe Replacement</v>
      </c>
      <c r="U571" s="392" t="s">
        <v>893</v>
      </c>
      <c r="V571" s="394">
        <v>558490.26</v>
      </c>
    </row>
    <row r="572" spans="1:22" ht="22.5" x14ac:dyDescent="0.25">
      <c r="A572" s="396">
        <v>202504</v>
      </c>
      <c r="B572" s="392" t="s">
        <v>1268</v>
      </c>
      <c r="C572" s="392" t="s">
        <v>21</v>
      </c>
      <c r="D572" s="392" t="s">
        <v>28</v>
      </c>
      <c r="E572" s="392" t="s">
        <v>28</v>
      </c>
      <c r="F572" s="392" t="s">
        <v>22</v>
      </c>
      <c r="G572" s="392" t="s">
        <v>39</v>
      </c>
      <c r="H572" s="392" t="s">
        <v>1349</v>
      </c>
      <c r="I572" s="392" t="s">
        <v>1350</v>
      </c>
      <c r="J572" s="392" t="s">
        <v>23</v>
      </c>
      <c r="K572" s="392" t="s">
        <v>24</v>
      </c>
      <c r="L572" s="392" t="s">
        <v>25</v>
      </c>
      <c r="M572" s="395">
        <v>45658</v>
      </c>
      <c r="N572" s="395">
        <v>45717</v>
      </c>
      <c r="O572" s="392" t="s">
        <v>758</v>
      </c>
      <c r="P572" s="392" t="str">
        <f t="shared" si="16"/>
        <v>380XX00000</v>
      </c>
      <c r="Q572" s="392" t="s">
        <v>1351</v>
      </c>
      <c r="R572" s="392" t="s">
        <v>965</v>
      </c>
      <c r="S572" s="392" t="str">
        <f t="shared" si="17"/>
        <v>253380A</v>
      </c>
      <c r="T572" s="392" t="str">
        <f>IFERROR(VLOOKUP($S572,'Projects FERCs'!$A$9:$C$294,2,FALSE),0)</f>
        <v>Services - Bl - Pres</v>
      </c>
      <c r="U572" s="392" t="s">
        <v>966</v>
      </c>
      <c r="V572" s="403">
        <v>67017.34</v>
      </c>
    </row>
    <row r="573" spans="1:22" ht="22.5" x14ac:dyDescent="0.25">
      <c r="A573" s="396">
        <v>202504</v>
      </c>
      <c r="B573" s="392" t="s">
        <v>1268</v>
      </c>
      <c r="C573" s="392" t="s">
        <v>21</v>
      </c>
      <c r="D573" s="392" t="s">
        <v>28</v>
      </c>
      <c r="E573" s="392" t="s">
        <v>28</v>
      </c>
      <c r="F573" s="392" t="s">
        <v>22</v>
      </c>
      <c r="G573" s="392" t="s">
        <v>39</v>
      </c>
      <c r="H573" s="392" t="s">
        <v>1349</v>
      </c>
      <c r="I573" s="392" t="s">
        <v>1350</v>
      </c>
      <c r="J573" s="392" t="s">
        <v>23</v>
      </c>
      <c r="K573" s="392" t="s">
        <v>24</v>
      </c>
      <c r="L573" s="392" t="s">
        <v>25</v>
      </c>
      <c r="M573" s="395">
        <v>45658</v>
      </c>
      <c r="N573" s="395">
        <v>45717</v>
      </c>
      <c r="O573" s="392" t="s">
        <v>758</v>
      </c>
      <c r="P573" s="392" t="str">
        <f t="shared" si="16"/>
        <v>380XX00000</v>
      </c>
      <c r="Q573" s="392" t="s">
        <v>1351</v>
      </c>
      <c r="R573" s="392" t="s">
        <v>1071</v>
      </c>
      <c r="S573" s="392" t="str">
        <f t="shared" si="17"/>
        <v>255380A</v>
      </c>
      <c r="T573" s="392" t="str">
        <f>IFERROR(VLOOKUP($S573,'Projects FERCs'!$A$9:$C$294,2,FALSE),0)</f>
        <v>Services - Bl - Verde</v>
      </c>
      <c r="U573" s="392" t="s">
        <v>1072</v>
      </c>
      <c r="V573" s="403">
        <v>7444.15</v>
      </c>
    </row>
    <row r="574" spans="1:22" ht="22.5" x14ac:dyDescent="0.25">
      <c r="A574" s="396">
        <v>202504</v>
      </c>
      <c r="B574" s="392" t="s">
        <v>1268</v>
      </c>
      <c r="C574" s="392" t="s">
        <v>21</v>
      </c>
      <c r="D574" s="392" t="s">
        <v>28</v>
      </c>
      <c r="E574" s="392" t="s">
        <v>28</v>
      </c>
      <c r="F574" s="392" t="s">
        <v>22</v>
      </c>
      <c r="G574" s="392" t="s">
        <v>39</v>
      </c>
      <c r="H574" s="392" t="s">
        <v>1349</v>
      </c>
      <c r="I574" s="392" t="s">
        <v>1350</v>
      </c>
      <c r="J574" s="392" t="s">
        <v>23</v>
      </c>
      <c r="K574" s="392" t="s">
        <v>24</v>
      </c>
      <c r="L574" s="392" t="s">
        <v>25</v>
      </c>
      <c r="M574" s="395">
        <v>45658</v>
      </c>
      <c r="N574" s="395">
        <v>45717</v>
      </c>
      <c r="O574" s="392" t="s">
        <v>758</v>
      </c>
      <c r="P574" s="392" t="str">
        <f t="shared" si="16"/>
        <v>380XX00000</v>
      </c>
      <c r="Q574" s="392" t="s">
        <v>1351</v>
      </c>
      <c r="R574" s="392" t="s">
        <v>1143</v>
      </c>
      <c r="S574" s="392" t="str">
        <f t="shared" si="17"/>
        <v>256380A</v>
      </c>
      <c r="T574" s="392" t="str">
        <f>IFERROR(VLOOKUP($S574,'Projects FERCs'!$A$9:$C$294,2,FALSE),0)</f>
        <v>Services - Bl - Nog</v>
      </c>
      <c r="U574" s="392" t="s">
        <v>1144</v>
      </c>
      <c r="V574" s="403">
        <v>334.46</v>
      </c>
    </row>
    <row r="575" spans="1:22" ht="22.5" x14ac:dyDescent="0.25">
      <c r="A575" s="396">
        <v>202504</v>
      </c>
      <c r="B575" s="392" t="s">
        <v>1268</v>
      </c>
      <c r="C575" s="392" t="s">
        <v>21</v>
      </c>
      <c r="D575" s="392" t="s">
        <v>28</v>
      </c>
      <c r="E575" s="392" t="s">
        <v>28</v>
      </c>
      <c r="F575" s="392" t="s">
        <v>22</v>
      </c>
      <c r="G575" s="392" t="s">
        <v>39</v>
      </c>
      <c r="H575" s="392" t="s">
        <v>1349</v>
      </c>
      <c r="I575" s="392" t="s">
        <v>1350</v>
      </c>
      <c r="J575" s="392" t="s">
        <v>23</v>
      </c>
      <c r="K575" s="392" t="s">
        <v>24</v>
      </c>
      <c r="L575" s="392" t="s">
        <v>25</v>
      </c>
      <c r="M575" s="395">
        <v>45658</v>
      </c>
      <c r="N575" s="395">
        <v>45717</v>
      </c>
      <c r="O575" s="392" t="s">
        <v>758</v>
      </c>
      <c r="P575" s="392" t="str">
        <f t="shared" si="16"/>
        <v>380XX00000</v>
      </c>
      <c r="Q575" s="392" t="s">
        <v>1351</v>
      </c>
      <c r="R575" s="392" t="s">
        <v>1213</v>
      </c>
      <c r="S575" s="392" t="str">
        <f t="shared" si="17"/>
        <v>257380A</v>
      </c>
      <c r="T575" s="392" t="str">
        <f>IFERROR(VLOOKUP($S575,'Projects FERCs'!$A$9:$C$294,2,FALSE),0)</f>
        <v>Services - Bl - SL</v>
      </c>
      <c r="U575" s="392" t="s">
        <v>1214</v>
      </c>
      <c r="V575" s="403">
        <v>36088.519999999997</v>
      </c>
    </row>
    <row r="576" spans="1:22" ht="22.5" x14ac:dyDescent="0.25">
      <c r="A576" s="396">
        <v>202504</v>
      </c>
      <c r="B576" s="392" t="s">
        <v>1268</v>
      </c>
      <c r="C576" s="392" t="s">
        <v>21</v>
      </c>
      <c r="D576" s="392" t="s">
        <v>28</v>
      </c>
      <c r="E576" s="392" t="s">
        <v>28</v>
      </c>
      <c r="F576" s="392" t="s">
        <v>22</v>
      </c>
      <c r="G576" s="392" t="s">
        <v>39</v>
      </c>
      <c r="H576" s="392" t="s">
        <v>1349</v>
      </c>
      <c r="I576" s="392" t="s">
        <v>1350</v>
      </c>
      <c r="J576" s="392" t="s">
        <v>23</v>
      </c>
      <c r="K576" s="392" t="s">
        <v>24</v>
      </c>
      <c r="L576" s="392" t="s">
        <v>25</v>
      </c>
      <c r="M576" s="395">
        <v>45658</v>
      </c>
      <c r="N576" s="395">
        <v>45717</v>
      </c>
      <c r="O576" s="392" t="s">
        <v>758</v>
      </c>
      <c r="P576" s="392" t="str">
        <f t="shared" si="16"/>
        <v>380XX00000</v>
      </c>
      <c r="Q576" s="392" t="s">
        <v>1351</v>
      </c>
      <c r="R576" s="392" t="s">
        <v>1517</v>
      </c>
      <c r="S576" s="392" t="str">
        <f t="shared" si="17"/>
        <v>252405S</v>
      </c>
      <c r="T576" s="392" t="str">
        <f>IFERROR(VLOOKUP($S576,'Projects FERCs'!$A$9:$C$294,2,FALSE),0)</f>
        <v>Services PVC Replacement LHC</v>
      </c>
      <c r="U576" s="392" t="s">
        <v>1516</v>
      </c>
      <c r="V576" s="394">
        <v>32984.06</v>
      </c>
    </row>
    <row r="577" spans="1:22" ht="22.5" x14ac:dyDescent="0.25">
      <c r="A577" s="396">
        <v>202504</v>
      </c>
      <c r="B577" s="392" t="s">
        <v>1268</v>
      </c>
      <c r="C577" s="392" t="s">
        <v>21</v>
      </c>
      <c r="D577" s="392" t="s">
        <v>28</v>
      </c>
      <c r="E577" s="392" t="s">
        <v>28</v>
      </c>
      <c r="F577" s="392" t="s">
        <v>22</v>
      </c>
      <c r="G577" s="392" t="s">
        <v>39</v>
      </c>
      <c r="H577" s="392" t="s">
        <v>1349</v>
      </c>
      <c r="I577" s="392" t="s">
        <v>1350</v>
      </c>
      <c r="J577" s="392" t="s">
        <v>23</v>
      </c>
      <c r="K577" s="392" t="s">
        <v>24</v>
      </c>
      <c r="L577" s="392" t="s">
        <v>25</v>
      </c>
      <c r="M577" s="395">
        <v>45658</v>
      </c>
      <c r="N577" s="395">
        <v>45717</v>
      </c>
      <c r="O577" s="392" t="s">
        <v>758</v>
      </c>
      <c r="P577" s="392" t="str">
        <f t="shared" si="16"/>
        <v>380XX00000</v>
      </c>
      <c r="Q577" s="392" t="s">
        <v>1351</v>
      </c>
      <c r="R577" s="392" t="s">
        <v>1352</v>
      </c>
      <c r="S577" s="392" t="str">
        <f t="shared" si="17"/>
        <v>252404S</v>
      </c>
      <c r="T577" s="392" t="str">
        <f>IFERROR(VLOOKUP($S577,'Projects FERCs'!$A$9:$C$294,2,FALSE),0)</f>
        <v>Main &amp; Services PVC Repl KNG</v>
      </c>
      <c r="U577" s="392" t="s">
        <v>1353</v>
      </c>
      <c r="V577" s="394">
        <v>41780.6</v>
      </c>
    </row>
    <row r="578" spans="1:22" ht="22.5" x14ac:dyDescent="0.25">
      <c r="A578" s="396">
        <v>202504</v>
      </c>
      <c r="B578" s="392" t="s">
        <v>1268</v>
      </c>
      <c r="C578" s="392" t="s">
        <v>21</v>
      </c>
      <c r="D578" s="392" t="s">
        <v>28</v>
      </c>
      <c r="E578" s="392" t="s">
        <v>28</v>
      </c>
      <c r="F578" s="392" t="s">
        <v>22</v>
      </c>
      <c r="G578" s="392" t="s">
        <v>39</v>
      </c>
      <c r="H578" s="392" t="s">
        <v>1354</v>
      </c>
      <c r="I578" s="392" t="s">
        <v>1355</v>
      </c>
      <c r="J578" s="392" t="s">
        <v>23</v>
      </c>
      <c r="K578" s="392" t="s">
        <v>24</v>
      </c>
      <c r="L578" s="392" t="s">
        <v>25</v>
      </c>
      <c r="M578" s="395">
        <v>45292</v>
      </c>
      <c r="N578" s="395">
        <v>45544</v>
      </c>
      <c r="O578" s="392" t="s">
        <v>758</v>
      </c>
      <c r="P578" s="392" t="str">
        <f t="shared" si="16"/>
        <v>380XX00000</v>
      </c>
      <c r="Q578" s="392" t="s">
        <v>1351</v>
      </c>
      <c r="R578" s="392" t="s">
        <v>1643</v>
      </c>
      <c r="S578" s="392" t="str">
        <f t="shared" si="17"/>
        <v>253500B</v>
      </c>
      <c r="T578" s="392" t="str">
        <f>IFERROR(VLOOKUP($S578,'Projects FERCs'!$A$9:$C$294,2,FALSE),0)</f>
        <v>PI Mains - Prescott</v>
      </c>
      <c r="U578" s="392" t="s">
        <v>1645</v>
      </c>
      <c r="V578" s="394">
        <v>13268.81</v>
      </c>
    </row>
    <row r="579" spans="1:22" ht="22.5" x14ac:dyDescent="0.25">
      <c r="A579" s="396">
        <v>202504</v>
      </c>
      <c r="B579" s="392" t="s">
        <v>1268</v>
      </c>
      <c r="C579" s="392" t="s">
        <v>21</v>
      </c>
      <c r="D579" s="392" t="s">
        <v>28</v>
      </c>
      <c r="E579" s="392" t="s">
        <v>28</v>
      </c>
      <c r="F579" s="392" t="s">
        <v>22</v>
      </c>
      <c r="G579" s="392" t="s">
        <v>39</v>
      </c>
      <c r="H579" s="392" t="s">
        <v>1354</v>
      </c>
      <c r="I579" s="392" t="s">
        <v>1355</v>
      </c>
      <c r="J579" s="392" t="s">
        <v>23</v>
      </c>
      <c r="K579" s="392" t="s">
        <v>24</v>
      </c>
      <c r="L579" s="392" t="s">
        <v>25</v>
      </c>
      <c r="M579" s="395">
        <v>45292</v>
      </c>
      <c r="N579" s="395">
        <v>45544</v>
      </c>
      <c r="O579" s="392" t="s">
        <v>758</v>
      </c>
      <c r="P579" s="392" t="str">
        <f t="shared" si="16"/>
        <v>380XX00000</v>
      </c>
      <c r="Q579" s="392" t="s">
        <v>1351</v>
      </c>
      <c r="R579" s="392" t="s">
        <v>2175</v>
      </c>
      <c r="S579" s="392" t="str">
        <f t="shared" si="17"/>
        <v>253100A</v>
      </c>
      <c r="T579" s="392" t="str">
        <f>IFERROR(VLOOKUP($S579,'Projects FERCs'!$A$9:$C$294,2,FALSE),0)</f>
        <v>Mains - Blanket - Pres</v>
      </c>
      <c r="U579" s="392" t="s">
        <v>2177</v>
      </c>
      <c r="V579" s="394">
        <v>5502.54</v>
      </c>
    </row>
    <row r="580" spans="1:22" ht="22.5" x14ac:dyDescent="0.25">
      <c r="A580" s="396">
        <v>202504</v>
      </c>
      <c r="B580" s="392" t="s">
        <v>1268</v>
      </c>
      <c r="C580" s="392" t="s">
        <v>21</v>
      </c>
      <c r="D580" s="392" t="s">
        <v>28</v>
      </c>
      <c r="E580" s="392" t="s">
        <v>28</v>
      </c>
      <c r="F580" s="392" t="s">
        <v>22</v>
      </c>
      <c r="G580" s="392" t="s">
        <v>39</v>
      </c>
      <c r="H580" s="392" t="s">
        <v>1354</v>
      </c>
      <c r="I580" s="392" t="s">
        <v>1355</v>
      </c>
      <c r="J580" s="392" t="s">
        <v>23</v>
      </c>
      <c r="K580" s="392" t="s">
        <v>24</v>
      </c>
      <c r="L580" s="392" t="s">
        <v>25</v>
      </c>
      <c r="M580" s="395">
        <v>45292</v>
      </c>
      <c r="N580" s="395">
        <v>45544</v>
      </c>
      <c r="O580" s="392" t="s">
        <v>758</v>
      </c>
      <c r="P580" s="392" t="str">
        <f t="shared" si="16"/>
        <v>380XX00000</v>
      </c>
      <c r="Q580" s="392" t="s">
        <v>1351</v>
      </c>
      <c r="R580" s="392" t="s">
        <v>2509</v>
      </c>
      <c r="S580" s="392" t="str">
        <f t="shared" si="17"/>
        <v>253500B</v>
      </c>
      <c r="T580" s="392" t="str">
        <f>IFERROR(VLOOKUP($S580,'Projects FERCs'!$A$9:$C$294,2,FALSE),0)</f>
        <v>PI Mains - Prescott</v>
      </c>
      <c r="U580" s="392" t="s">
        <v>2508</v>
      </c>
      <c r="V580" s="394">
        <v>25207.55</v>
      </c>
    </row>
    <row r="581" spans="1:22" ht="22.5" x14ac:dyDescent="0.25">
      <c r="A581" s="396">
        <v>202504</v>
      </c>
      <c r="B581" s="392" t="s">
        <v>1268</v>
      </c>
      <c r="C581" s="392" t="s">
        <v>21</v>
      </c>
      <c r="D581" s="392" t="s">
        <v>28</v>
      </c>
      <c r="E581" s="392" t="s">
        <v>28</v>
      </c>
      <c r="F581" s="392" t="s">
        <v>22</v>
      </c>
      <c r="G581" s="392" t="s">
        <v>39</v>
      </c>
      <c r="H581" s="392" t="s">
        <v>1354</v>
      </c>
      <c r="I581" s="392" t="s">
        <v>1355</v>
      </c>
      <c r="J581" s="392" t="s">
        <v>23</v>
      </c>
      <c r="K581" s="392" t="s">
        <v>24</v>
      </c>
      <c r="L581" s="392" t="s">
        <v>25</v>
      </c>
      <c r="M581" s="395">
        <v>45658</v>
      </c>
      <c r="N581" s="395">
        <v>45717</v>
      </c>
      <c r="O581" s="392" t="s">
        <v>758</v>
      </c>
      <c r="P581" s="392" t="str">
        <f t="shared" si="16"/>
        <v>380XX00000</v>
      </c>
      <c r="Q581" s="392" t="s">
        <v>1351</v>
      </c>
      <c r="R581" s="392" t="s">
        <v>782</v>
      </c>
      <c r="S581" s="392" t="str">
        <f t="shared" si="17"/>
        <v>251380A</v>
      </c>
      <c r="T581" s="392" t="str">
        <f>IFERROR(VLOOKUP($S581,'Projects FERCs'!$A$9:$C$294,2,FALSE),0)</f>
        <v>Services - Bl - Flag</v>
      </c>
      <c r="U581" s="392" t="s">
        <v>783</v>
      </c>
      <c r="V581" s="403">
        <v>116000.45</v>
      </c>
    </row>
    <row r="582" spans="1:22" ht="22.5" x14ac:dyDescent="0.25">
      <c r="A582" s="396">
        <v>202504</v>
      </c>
      <c r="B582" s="392" t="s">
        <v>1268</v>
      </c>
      <c r="C582" s="392" t="s">
        <v>21</v>
      </c>
      <c r="D582" s="392" t="s">
        <v>28</v>
      </c>
      <c r="E582" s="392" t="s">
        <v>28</v>
      </c>
      <c r="F582" s="392" t="s">
        <v>22</v>
      </c>
      <c r="G582" s="392" t="s">
        <v>39</v>
      </c>
      <c r="H582" s="392" t="s">
        <v>1354</v>
      </c>
      <c r="I582" s="392" t="s">
        <v>1355</v>
      </c>
      <c r="J582" s="392" t="s">
        <v>23</v>
      </c>
      <c r="K582" s="392" t="s">
        <v>24</v>
      </c>
      <c r="L582" s="392" t="s">
        <v>25</v>
      </c>
      <c r="M582" s="395">
        <v>45658</v>
      </c>
      <c r="N582" s="395">
        <v>45717</v>
      </c>
      <c r="O582" s="392" t="s">
        <v>758</v>
      </c>
      <c r="P582" s="392" t="str">
        <f t="shared" si="16"/>
        <v>380XX00000</v>
      </c>
      <c r="Q582" s="392" t="s">
        <v>1351</v>
      </c>
      <c r="R582" s="392" t="s">
        <v>865</v>
      </c>
      <c r="S582" s="392" t="str">
        <f t="shared" si="17"/>
        <v>252380A</v>
      </c>
      <c r="T582" s="392" t="str">
        <f>IFERROR(VLOOKUP($S582,'Projects FERCs'!$A$9:$C$294,2,FALSE),0)</f>
        <v>Install Services - Bl - King</v>
      </c>
      <c r="U582" s="392" t="s">
        <v>866</v>
      </c>
      <c r="V582" s="403">
        <v>66900.44</v>
      </c>
    </row>
    <row r="583" spans="1:22" ht="22.5" x14ac:dyDescent="0.25">
      <c r="A583" s="396">
        <v>202504</v>
      </c>
      <c r="B583" s="392" t="s">
        <v>1268</v>
      </c>
      <c r="C583" s="392" t="s">
        <v>21</v>
      </c>
      <c r="D583" s="392" t="s">
        <v>28</v>
      </c>
      <c r="E583" s="392" t="s">
        <v>28</v>
      </c>
      <c r="F583" s="392" t="s">
        <v>22</v>
      </c>
      <c r="G583" s="392" t="s">
        <v>39</v>
      </c>
      <c r="H583" s="392" t="s">
        <v>1354</v>
      </c>
      <c r="I583" s="392" t="s">
        <v>1355</v>
      </c>
      <c r="J583" s="392" t="s">
        <v>23</v>
      </c>
      <c r="K583" s="392" t="s">
        <v>24</v>
      </c>
      <c r="L583" s="392" t="s">
        <v>25</v>
      </c>
      <c r="M583" s="395">
        <v>45658</v>
      </c>
      <c r="N583" s="395">
        <v>45717</v>
      </c>
      <c r="O583" s="392" t="s">
        <v>758</v>
      </c>
      <c r="P583" s="392" t="str">
        <f t="shared" si="16"/>
        <v>380XX00000</v>
      </c>
      <c r="Q583" s="392" t="s">
        <v>1351</v>
      </c>
      <c r="R583" s="392" t="s">
        <v>965</v>
      </c>
      <c r="S583" s="392" t="str">
        <f t="shared" si="17"/>
        <v>253380A</v>
      </c>
      <c r="T583" s="392" t="str">
        <f>IFERROR(VLOOKUP($S583,'Projects FERCs'!$A$9:$C$294,2,FALSE),0)</f>
        <v>Services - Bl - Pres</v>
      </c>
      <c r="U583" s="392" t="s">
        <v>966</v>
      </c>
      <c r="V583" s="403">
        <v>100526.02</v>
      </c>
    </row>
    <row r="584" spans="1:22" ht="22.5" x14ac:dyDescent="0.25">
      <c r="A584" s="396">
        <v>202504</v>
      </c>
      <c r="B584" s="392" t="s">
        <v>1268</v>
      </c>
      <c r="C584" s="392" t="s">
        <v>21</v>
      </c>
      <c r="D584" s="392" t="s">
        <v>28</v>
      </c>
      <c r="E584" s="392" t="s">
        <v>28</v>
      </c>
      <c r="F584" s="392" t="s">
        <v>22</v>
      </c>
      <c r="G584" s="392" t="s">
        <v>39</v>
      </c>
      <c r="H584" s="392" t="s">
        <v>1354</v>
      </c>
      <c r="I584" s="392" t="s">
        <v>1355</v>
      </c>
      <c r="J584" s="392" t="s">
        <v>23</v>
      </c>
      <c r="K584" s="392" t="s">
        <v>24</v>
      </c>
      <c r="L584" s="392" t="s">
        <v>25</v>
      </c>
      <c r="M584" s="395">
        <v>45658</v>
      </c>
      <c r="N584" s="395">
        <v>45717</v>
      </c>
      <c r="O584" s="392" t="s">
        <v>758</v>
      </c>
      <c r="P584" s="392" t="str">
        <f t="shared" si="16"/>
        <v>380XX00000</v>
      </c>
      <c r="Q584" s="392" t="s">
        <v>1351</v>
      </c>
      <c r="R584" s="392" t="s">
        <v>1071</v>
      </c>
      <c r="S584" s="392" t="str">
        <f t="shared" si="17"/>
        <v>255380A</v>
      </c>
      <c r="T584" s="392" t="str">
        <f>IFERROR(VLOOKUP($S584,'Projects FERCs'!$A$9:$C$294,2,FALSE),0)</f>
        <v>Services - Bl - Verde</v>
      </c>
      <c r="U584" s="392" t="s">
        <v>1072</v>
      </c>
      <c r="V584" s="403">
        <v>98900.81</v>
      </c>
    </row>
    <row r="585" spans="1:22" ht="22.5" x14ac:dyDescent="0.25">
      <c r="A585" s="396">
        <v>202504</v>
      </c>
      <c r="B585" s="392" t="s">
        <v>1268</v>
      </c>
      <c r="C585" s="392" t="s">
        <v>21</v>
      </c>
      <c r="D585" s="392" t="s">
        <v>28</v>
      </c>
      <c r="E585" s="392" t="s">
        <v>28</v>
      </c>
      <c r="F585" s="392" t="s">
        <v>22</v>
      </c>
      <c r="G585" s="392" t="s">
        <v>39</v>
      </c>
      <c r="H585" s="392" t="s">
        <v>1354</v>
      </c>
      <c r="I585" s="392" t="s">
        <v>1355</v>
      </c>
      <c r="J585" s="392" t="s">
        <v>23</v>
      </c>
      <c r="K585" s="392" t="s">
        <v>24</v>
      </c>
      <c r="L585" s="392" t="s">
        <v>25</v>
      </c>
      <c r="M585" s="395">
        <v>45658</v>
      </c>
      <c r="N585" s="395">
        <v>45717</v>
      </c>
      <c r="O585" s="392" t="s">
        <v>758</v>
      </c>
      <c r="P585" s="392" t="str">
        <f t="shared" ref="P585:P648" si="18">CONCATENATE((MID($O585,2,3)),$D585,$G585)</f>
        <v>380XX00000</v>
      </c>
      <c r="Q585" s="392" t="s">
        <v>1351</v>
      </c>
      <c r="R585" s="392" t="s">
        <v>1143</v>
      </c>
      <c r="S585" s="392" t="str">
        <f t="shared" ref="S585:S648" si="19">RIGHT($R585,7)</f>
        <v>256380A</v>
      </c>
      <c r="T585" s="392" t="str">
        <f>IFERROR(VLOOKUP($S585,'Projects FERCs'!$A$9:$C$294,2,FALSE),0)</f>
        <v>Services - Bl - Nog</v>
      </c>
      <c r="U585" s="392" t="s">
        <v>1144</v>
      </c>
      <c r="V585" s="403">
        <v>2238.4499999999998</v>
      </c>
    </row>
    <row r="586" spans="1:22" ht="22.5" x14ac:dyDescent="0.25">
      <c r="A586" s="396">
        <v>202504</v>
      </c>
      <c r="B586" s="392" t="s">
        <v>1268</v>
      </c>
      <c r="C586" s="392" t="s">
        <v>21</v>
      </c>
      <c r="D586" s="392" t="s">
        <v>28</v>
      </c>
      <c r="E586" s="392" t="s">
        <v>28</v>
      </c>
      <c r="F586" s="392" t="s">
        <v>22</v>
      </c>
      <c r="G586" s="392" t="s">
        <v>39</v>
      </c>
      <c r="H586" s="392" t="s">
        <v>1354</v>
      </c>
      <c r="I586" s="392" t="s">
        <v>1355</v>
      </c>
      <c r="J586" s="392" t="s">
        <v>23</v>
      </c>
      <c r="K586" s="392" t="s">
        <v>24</v>
      </c>
      <c r="L586" s="392" t="s">
        <v>25</v>
      </c>
      <c r="M586" s="395">
        <v>45658</v>
      </c>
      <c r="N586" s="395">
        <v>45717</v>
      </c>
      <c r="O586" s="392" t="s">
        <v>758</v>
      </c>
      <c r="P586" s="392" t="str">
        <f t="shared" si="18"/>
        <v>380XX00000</v>
      </c>
      <c r="Q586" s="392" t="s">
        <v>1351</v>
      </c>
      <c r="R586" s="392" t="s">
        <v>1213</v>
      </c>
      <c r="S586" s="392" t="str">
        <f t="shared" si="19"/>
        <v>257380A</v>
      </c>
      <c r="T586" s="392" t="str">
        <f>IFERROR(VLOOKUP($S586,'Projects FERCs'!$A$9:$C$294,2,FALSE),0)</f>
        <v>Services - Bl - SL</v>
      </c>
      <c r="U586" s="392" t="s">
        <v>1214</v>
      </c>
      <c r="V586" s="403">
        <v>49836.53</v>
      </c>
    </row>
    <row r="587" spans="1:22" ht="22.5" x14ac:dyDescent="0.25">
      <c r="A587" s="396">
        <v>202505</v>
      </c>
      <c r="B587" s="392" t="s">
        <v>1268</v>
      </c>
      <c r="C587" s="392" t="s">
        <v>21</v>
      </c>
      <c r="D587" s="392" t="s">
        <v>28</v>
      </c>
      <c r="E587" s="392" t="s">
        <v>28</v>
      </c>
      <c r="F587" s="392" t="s">
        <v>22</v>
      </c>
      <c r="G587" s="392" t="s">
        <v>39</v>
      </c>
      <c r="H587" s="392" t="s">
        <v>1349</v>
      </c>
      <c r="I587" s="392" t="s">
        <v>1350</v>
      </c>
      <c r="J587" s="392" t="s">
        <v>23</v>
      </c>
      <c r="K587" s="392" t="s">
        <v>24</v>
      </c>
      <c r="L587" s="392" t="s">
        <v>25</v>
      </c>
      <c r="M587" s="395">
        <v>45658</v>
      </c>
      <c r="N587" s="395">
        <v>45717</v>
      </c>
      <c r="O587" s="392" t="s">
        <v>758</v>
      </c>
      <c r="P587" s="392" t="str">
        <f t="shared" si="18"/>
        <v>380XX00000</v>
      </c>
      <c r="Q587" s="392" t="s">
        <v>1351</v>
      </c>
      <c r="R587" s="392" t="s">
        <v>782</v>
      </c>
      <c r="S587" s="392" t="str">
        <f t="shared" si="19"/>
        <v>251380A</v>
      </c>
      <c r="T587" s="392" t="str">
        <f>IFERROR(VLOOKUP($S587,'Projects FERCs'!$A$9:$C$294,2,FALSE),0)</f>
        <v>Services - Bl - Flag</v>
      </c>
      <c r="U587" s="392" t="s">
        <v>783</v>
      </c>
      <c r="V587" s="403">
        <v>92610.92</v>
      </c>
    </row>
    <row r="588" spans="1:22" ht="22.5" x14ac:dyDescent="0.25">
      <c r="A588" s="396">
        <v>202505</v>
      </c>
      <c r="B588" s="392" t="s">
        <v>1268</v>
      </c>
      <c r="C588" s="392" t="s">
        <v>21</v>
      </c>
      <c r="D588" s="392" t="s">
        <v>28</v>
      </c>
      <c r="E588" s="392" t="s">
        <v>28</v>
      </c>
      <c r="F588" s="392" t="s">
        <v>22</v>
      </c>
      <c r="G588" s="392" t="s">
        <v>39</v>
      </c>
      <c r="H588" s="392" t="s">
        <v>1349</v>
      </c>
      <c r="I588" s="392" t="s">
        <v>1350</v>
      </c>
      <c r="J588" s="392" t="s">
        <v>23</v>
      </c>
      <c r="K588" s="392" t="s">
        <v>24</v>
      </c>
      <c r="L588" s="392" t="s">
        <v>25</v>
      </c>
      <c r="M588" s="395">
        <v>45658</v>
      </c>
      <c r="N588" s="395">
        <v>45717</v>
      </c>
      <c r="O588" s="392" t="s">
        <v>758</v>
      </c>
      <c r="P588" s="392" t="str">
        <f t="shared" si="18"/>
        <v>380XX00000</v>
      </c>
      <c r="Q588" s="392" t="s">
        <v>1351</v>
      </c>
      <c r="R588" s="392" t="s">
        <v>865</v>
      </c>
      <c r="S588" s="392" t="str">
        <f t="shared" si="19"/>
        <v>252380A</v>
      </c>
      <c r="T588" s="392" t="str">
        <f>IFERROR(VLOOKUP($S588,'Projects FERCs'!$A$9:$C$294,2,FALSE),0)</f>
        <v>Install Services - Bl - King</v>
      </c>
      <c r="U588" s="392" t="s">
        <v>866</v>
      </c>
      <c r="V588" s="403">
        <v>48640.58</v>
      </c>
    </row>
    <row r="589" spans="1:22" ht="22.5" x14ac:dyDescent="0.25">
      <c r="A589" s="396">
        <v>202505</v>
      </c>
      <c r="B589" s="392" t="s">
        <v>1268</v>
      </c>
      <c r="C589" s="392" t="s">
        <v>21</v>
      </c>
      <c r="D589" s="392" t="s">
        <v>28</v>
      </c>
      <c r="E589" s="392" t="s">
        <v>28</v>
      </c>
      <c r="F589" s="392" t="s">
        <v>22</v>
      </c>
      <c r="G589" s="392" t="s">
        <v>39</v>
      </c>
      <c r="H589" s="392" t="s">
        <v>1349</v>
      </c>
      <c r="I589" s="392" t="s">
        <v>1350</v>
      </c>
      <c r="J589" s="392" t="s">
        <v>23</v>
      </c>
      <c r="K589" s="392" t="s">
        <v>24</v>
      </c>
      <c r="L589" s="392" t="s">
        <v>25</v>
      </c>
      <c r="M589" s="395">
        <v>45658</v>
      </c>
      <c r="N589" s="395">
        <v>45717</v>
      </c>
      <c r="O589" s="392" t="s">
        <v>758</v>
      </c>
      <c r="P589" s="392" t="str">
        <f t="shared" si="18"/>
        <v>380XX00000</v>
      </c>
      <c r="Q589" s="392" t="s">
        <v>1351</v>
      </c>
      <c r="R589" s="392" t="s">
        <v>871</v>
      </c>
      <c r="S589" s="392" t="str">
        <f t="shared" si="19"/>
        <v>252380R</v>
      </c>
      <c r="T589" s="392" t="str">
        <f>IFERROR(VLOOKUP($S589,'Projects FERCs'!$A$9:$C$294,2,FALSE),0)</f>
        <v>Service Repl - King</v>
      </c>
      <c r="U589" s="392" t="s">
        <v>872</v>
      </c>
      <c r="V589" s="394">
        <v>138873.98000000001</v>
      </c>
    </row>
    <row r="590" spans="1:22" ht="22.5" x14ac:dyDescent="0.25">
      <c r="A590" s="396">
        <v>202505</v>
      </c>
      <c r="B590" s="392" t="s">
        <v>1268</v>
      </c>
      <c r="C590" s="392" t="s">
        <v>21</v>
      </c>
      <c r="D590" s="392" t="s">
        <v>28</v>
      </c>
      <c r="E590" s="392" t="s">
        <v>28</v>
      </c>
      <c r="F590" s="392" t="s">
        <v>22</v>
      </c>
      <c r="G590" s="392" t="s">
        <v>39</v>
      </c>
      <c r="H590" s="392" t="s">
        <v>1349</v>
      </c>
      <c r="I590" s="392" t="s">
        <v>1350</v>
      </c>
      <c r="J590" s="392" t="s">
        <v>23</v>
      </c>
      <c r="K590" s="392" t="s">
        <v>24</v>
      </c>
      <c r="L590" s="392" t="s">
        <v>25</v>
      </c>
      <c r="M590" s="395">
        <v>45658</v>
      </c>
      <c r="N590" s="395">
        <v>45717</v>
      </c>
      <c r="O590" s="392" t="s">
        <v>758</v>
      </c>
      <c r="P590" s="392" t="str">
        <f t="shared" si="18"/>
        <v>380XX00000</v>
      </c>
      <c r="Q590" s="392" t="s">
        <v>1351</v>
      </c>
      <c r="R590" s="392" t="s">
        <v>892</v>
      </c>
      <c r="S590" s="392" t="str">
        <f t="shared" si="19"/>
        <v>252402S</v>
      </c>
      <c r="T590" s="392" t="str">
        <f>IFERROR(VLOOKUP($S590,'Projects FERCs'!$A$9:$C$294,2,FALSE),0)</f>
        <v>Drisco Pipe Replacement</v>
      </c>
      <c r="U590" s="392" t="s">
        <v>893</v>
      </c>
      <c r="V590" s="394">
        <v>643084.84</v>
      </c>
    </row>
    <row r="591" spans="1:22" ht="22.5" x14ac:dyDescent="0.25">
      <c r="A591" s="396">
        <v>202505</v>
      </c>
      <c r="B591" s="392" t="s">
        <v>1268</v>
      </c>
      <c r="C591" s="392" t="s">
        <v>21</v>
      </c>
      <c r="D591" s="392" t="s">
        <v>28</v>
      </c>
      <c r="E591" s="392" t="s">
        <v>28</v>
      </c>
      <c r="F591" s="392" t="s">
        <v>22</v>
      </c>
      <c r="G591" s="392" t="s">
        <v>39</v>
      </c>
      <c r="H591" s="392" t="s">
        <v>1349</v>
      </c>
      <c r="I591" s="392" t="s">
        <v>1350</v>
      </c>
      <c r="J591" s="392" t="s">
        <v>23</v>
      </c>
      <c r="K591" s="392" t="s">
        <v>24</v>
      </c>
      <c r="L591" s="392" t="s">
        <v>25</v>
      </c>
      <c r="M591" s="395">
        <v>45658</v>
      </c>
      <c r="N591" s="395">
        <v>45717</v>
      </c>
      <c r="O591" s="392" t="s">
        <v>758</v>
      </c>
      <c r="P591" s="392" t="str">
        <f t="shared" si="18"/>
        <v>380XX00000</v>
      </c>
      <c r="Q591" s="392" t="s">
        <v>1351</v>
      </c>
      <c r="R591" s="392" t="s">
        <v>965</v>
      </c>
      <c r="S591" s="392" t="str">
        <f t="shared" si="19"/>
        <v>253380A</v>
      </c>
      <c r="T591" s="392" t="str">
        <f>IFERROR(VLOOKUP($S591,'Projects FERCs'!$A$9:$C$294,2,FALSE),0)</f>
        <v>Services - Bl - Pres</v>
      </c>
      <c r="U591" s="392" t="s">
        <v>966</v>
      </c>
      <c r="V591" s="403">
        <v>90137.58</v>
      </c>
    </row>
    <row r="592" spans="1:22" ht="22.5" x14ac:dyDescent="0.25">
      <c r="A592" s="396">
        <v>202505</v>
      </c>
      <c r="B592" s="392" t="s">
        <v>1268</v>
      </c>
      <c r="C592" s="392" t="s">
        <v>21</v>
      </c>
      <c r="D592" s="392" t="s">
        <v>28</v>
      </c>
      <c r="E592" s="392" t="s">
        <v>28</v>
      </c>
      <c r="F592" s="392" t="s">
        <v>22</v>
      </c>
      <c r="G592" s="392" t="s">
        <v>39</v>
      </c>
      <c r="H592" s="392" t="s">
        <v>1349</v>
      </c>
      <c r="I592" s="392" t="s">
        <v>1350</v>
      </c>
      <c r="J592" s="392" t="s">
        <v>23</v>
      </c>
      <c r="K592" s="392" t="s">
        <v>24</v>
      </c>
      <c r="L592" s="392" t="s">
        <v>25</v>
      </c>
      <c r="M592" s="395">
        <v>45658</v>
      </c>
      <c r="N592" s="395">
        <v>45717</v>
      </c>
      <c r="O592" s="392" t="s">
        <v>758</v>
      </c>
      <c r="P592" s="392" t="str">
        <f t="shared" si="18"/>
        <v>380XX00000</v>
      </c>
      <c r="Q592" s="392" t="s">
        <v>1351</v>
      </c>
      <c r="R592" s="392" t="s">
        <v>971</v>
      </c>
      <c r="S592" s="392" t="str">
        <f t="shared" si="19"/>
        <v>253380R</v>
      </c>
      <c r="T592" s="392" t="str">
        <f>IFERROR(VLOOKUP($S592,'Projects FERCs'!$A$9:$C$294,2,FALSE),0)</f>
        <v>Service Repl - Pres</v>
      </c>
      <c r="U592" s="392" t="s">
        <v>972</v>
      </c>
      <c r="V592" s="394">
        <v>119366.45</v>
      </c>
    </row>
    <row r="593" spans="1:22" ht="22.5" x14ac:dyDescent="0.25">
      <c r="A593" s="396">
        <v>202505</v>
      </c>
      <c r="B593" s="392" t="s">
        <v>1268</v>
      </c>
      <c r="C593" s="392" t="s">
        <v>21</v>
      </c>
      <c r="D593" s="392" t="s">
        <v>28</v>
      </c>
      <c r="E593" s="392" t="s">
        <v>28</v>
      </c>
      <c r="F593" s="392" t="s">
        <v>22</v>
      </c>
      <c r="G593" s="392" t="s">
        <v>39</v>
      </c>
      <c r="H593" s="392" t="s">
        <v>1349</v>
      </c>
      <c r="I593" s="392" t="s">
        <v>1350</v>
      </c>
      <c r="J593" s="392" t="s">
        <v>23</v>
      </c>
      <c r="K593" s="392" t="s">
        <v>24</v>
      </c>
      <c r="L593" s="392" t="s">
        <v>25</v>
      </c>
      <c r="M593" s="395">
        <v>45658</v>
      </c>
      <c r="N593" s="395">
        <v>45717</v>
      </c>
      <c r="O593" s="392" t="s">
        <v>758</v>
      </c>
      <c r="P593" s="392" t="str">
        <f t="shared" si="18"/>
        <v>380XX00000</v>
      </c>
      <c r="Q593" s="392" t="s">
        <v>1351</v>
      </c>
      <c r="R593" s="392" t="s">
        <v>1071</v>
      </c>
      <c r="S593" s="392" t="str">
        <f t="shared" si="19"/>
        <v>255380A</v>
      </c>
      <c r="T593" s="392" t="str">
        <f>IFERROR(VLOOKUP($S593,'Projects FERCs'!$A$9:$C$294,2,FALSE),0)</f>
        <v>Services - Bl - Verde</v>
      </c>
      <c r="U593" s="392" t="s">
        <v>1072</v>
      </c>
      <c r="V593" s="403">
        <v>5577.6</v>
      </c>
    </row>
    <row r="594" spans="1:22" ht="22.5" x14ac:dyDescent="0.25">
      <c r="A594" s="396">
        <v>202505</v>
      </c>
      <c r="B594" s="392" t="s">
        <v>1268</v>
      </c>
      <c r="C594" s="392" t="s">
        <v>21</v>
      </c>
      <c r="D594" s="392" t="s">
        <v>28</v>
      </c>
      <c r="E594" s="392" t="s">
        <v>28</v>
      </c>
      <c r="F594" s="392" t="s">
        <v>22</v>
      </c>
      <c r="G594" s="392" t="s">
        <v>39</v>
      </c>
      <c r="H594" s="392" t="s">
        <v>1349</v>
      </c>
      <c r="I594" s="392" t="s">
        <v>1350</v>
      </c>
      <c r="J594" s="392" t="s">
        <v>23</v>
      </c>
      <c r="K594" s="392" t="s">
        <v>24</v>
      </c>
      <c r="L594" s="392" t="s">
        <v>25</v>
      </c>
      <c r="M594" s="395">
        <v>45658</v>
      </c>
      <c r="N594" s="395">
        <v>45717</v>
      </c>
      <c r="O594" s="392" t="s">
        <v>758</v>
      </c>
      <c r="P594" s="392" t="str">
        <f t="shared" si="18"/>
        <v>380XX00000</v>
      </c>
      <c r="Q594" s="392" t="s">
        <v>1351</v>
      </c>
      <c r="R594" s="392" t="s">
        <v>1143</v>
      </c>
      <c r="S594" s="392" t="str">
        <f t="shared" si="19"/>
        <v>256380A</v>
      </c>
      <c r="T594" s="392" t="str">
        <f>IFERROR(VLOOKUP($S594,'Projects FERCs'!$A$9:$C$294,2,FALSE),0)</f>
        <v>Services - Bl - Nog</v>
      </c>
      <c r="U594" s="392" t="s">
        <v>1144</v>
      </c>
      <c r="V594" s="403">
        <v>168.91</v>
      </c>
    </row>
    <row r="595" spans="1:22" ht="22.5" x14ac:dyDescent="0.25">
      <c r="A595" s="396">
        <v>202505</v>
      </c>
      <c r="B595" s="392" t="s">
        <v>1268</v>
      </c>
      <c r="C595" s="392" t="s">
        <v>21</v>
      </c>
      <c r="D595" s="392" t="s">
        <v>28</v>
      </c>
      <c r="E595" s="392" t="s">
        <v>28</v>
      </c>
      <c r="F595" s="392" t="s">
        <v>22</v>
      </c>
      <c r="G595" s="392" t="s">
        <v>39</v>
      </c>
      <c r="H595" s="392" t="s">
        <v>1349</v>
      </c>
      <c r="I595" s="392" t="s">
        <v>1350</v>
      </c>
      <c r="J595" s="392" t="s">
        <v>23</v>
      </c>
      <c r="K595" s="392" t="s">
        <v>24</v>
      </c>
      <c r="L595" s="392" t="s">
        <v>25</v>
      </c>
      <c r="M595" s="395">
        <v>45658</v>
      </c>
      <c r="N595" s="395">
        <v>45717</v>
      </c>
      <c r="O595" s="392" t="s">
        <v>758</v>
      </c>
      <c r="P595" s="392" t="str">
        <f t="shared" si="18"/>
        <v>380XX00000</v>
      </c>
      <c r="Q595" s="392" t="s">
        <v>1351</v>
      </c>
      <c r="R595" s="392" t="s">
        <v>1213</v>
      </c>
      <c r="S595" s="392" t="str">
        <f t="shared" si="19"/>
        <v>257380A</v>
      </c>
      <c r="T595" s="392" t="str">
        <f>IFERROR(VLOOKUP($S595,'Projects FERCs'!$A$9:$C$294,2,FALSE),0)</f>
        <v>Services - Bl - SL</v>
      </c>
      <c r="U595" s="392" t="s">
        <v>1214</v>
      </c>
      <c r="V595" s="403">
        <v>14787.78</v>
      </c>
    </row>
    <row r="596" spans="1:22" ht="22.5" x14ac:dyDescent="0.25">
      <c r="A596" s="396">
        <v>202505</v>
      </c>
      <c r="B596" s="392" t="s">
        <v>1268</v>
      </c>
      <c r="C596" s="392" t="s">
        <v>21</v>
      </c>
      <c r="D596" s="392" t="s">
        <v>28</v>
      </c>
      <c r="E596" s="392" t="s">
        <v>28</v>
      </c>
      <c r="F596" s="392" t="s">
        <v>22</v>
      </c>
      <c r="G596" s="392" t="s">
        <v>39</v>
      </c>
      <c r="H596" s="392" t="s">
        <v>1349</v>
      </c>
      <c r="I596" s="392" t="s">
        <v>1350</v>
      </c>
      <c r="J596" s="392" t="s">
        <v>23</v>
      </c>
      <c r="K596" s="392" t="s">
        <v>24</v>
      </c>
      <c r="L596" s="392" t="s">
        <v>25</v>
      </c>
      <c r="M596" s="395">
        <v>45658</v>
      </c>
      <c r="N596" s="395">
        <v>45717</v>
      </c>
      <c r="O596" s="392" t="s">
        <v>758</v>
      </c>
      <c r="P596" s="392" t="str">
        <f t="shared" si="18"/>
        <v>380XX00000</v>
      </c>
      <c r="Q596" s="392" t="s">
        <v>1351</v>
      </c>
      <c r="R596" s="392" t="s">
        <v>1517</v>
      </c>
      <c r="S596" s="392" t="str">
        <f t="shared" si="19"/>
        <v>252405S</v>
      </c>
      <c r="T596" s="392" t="str">
        <f>IFERROR(VLOOKUP($S596,'Projects FERCs'!$A$9:$C$294,2,FALSE),0)</f>
        <v>Services PVC Replacement LHC</v>
      </c>
      <c r="U596" s="392" t="s">
        <v>1516</v>
      </c>
      <c r="V596" s="394">
        <v>712.32</v>
      </c>
    </row>
    <row r="597" spans="1:22" ht="22.5" x14ac:dyDescent="0.25">
      <c r="A597" s="396">
        <v>202505</v>
      </c>
      <c r="B597" s="392" t="s">
        <v>1268</v>
      </c>
      <c r="C597" s="392" t="s">
        <v>21</v>
      </c>
      <c r="D597" s="392" t="s">
        <v>28</v>
      </c>
      <c r="E597" s="392" t="s">
        <v>28</v>
      </c>
      <c r="F597" s="392" t="s">
        <v>22</v>
      </c>
      <c r="G597" s="392" t="s">
        <v>39</v>
      </c>
      <c r="H597" s="392" t="s">
        <v>1349</v>
      </c>
      <c r="I597" s="392" t="s">
        <v>1350</v>
      </c>
      <c r="J597" s="392" t="s">
        <v>23</v>
      </c>
      <c r="K597" s="392" t="s">
        <v>24</v>
      </c>
      <c r="L597" s="392" t="s">
        <v>25</v>
      </c>
      <c r="M597" s="395">
        <v>45658</v>
      </c>
      <c r="N597" s="395">
        <v>45717</v>
      </c>
      <c r="O597" s="392" t="s">
        <v>758</v>
      </c>
      <c r="P597" s="392" t="str">
        <f t="shared" si="18"/>
        <v>380XX00000</v>
      </c>
      <c r="Q597" s="392" t="s">
        <v>1351</v>
      </c>
      <c r="R597" s="392" t="s">
        <v>1352</v>
      </c>
      <c r="S597" s="392" t="str">
        <f t="shared" si="19"/>
        <v>252404S</v>
      </c>
      <c r="T597" s="392" t="str">
        <f>IFERROR(VLOOKUP($S597,'Projects FERCs'!$A$9:$C$294,2,FALSE),0)</f>
        <v>Main &amp; Services PVC Repl KNG</v>
      </c>
      <c r="U597" s="392" t="s">
        <v>1353</v>
      </c>
      <c r="V597" s="394">
        <v>19605.939999999999</v>
      </c>
    </row>
    <row r="598" spans="1:22" ht="22.5" x14ac:dyDescent="0.25">
      <c r="A598" s="396">
        <v>202505</v>
      </c>
      <c r="B598" s="392" t="s">
        <v>1268</v>
      </c>
      <c r="C598" s="392" t="s">
        <v>21</v>
      </c>
      <c r="D598" s="392" t="s">
        <v>28</v>
      </c>
      <c r="E598" s="392" t="s">
        <v>28</v>
      </c>
      <c r="F598" s="392" t="s">
        <v>22</v>
      </c>
      <c r="G598" s="392" t="s">
        <v>39</v>
      </c>
      <c r="H598" s="392" t="s">
        <v>1349</v>
      </c>
      <c r="I598" s="392" t="s">
        <v>1350</v>
      </c>
      <c r="J598" s="392" t="s">
        <v>23</v>
      </c>
      <c r="K598" s="392" t="s">
        <v>24</v>
      </c>
      <c r="L598" s="392" t="s">
        <v>25</v>
      </c>
      <c r="M598" s="395">
        <v>45658</v>
      </c>
      <c r="N598" s="395">
        <v>45717</v>
      </c>
      <c r="O598" s="392" t="s">
        <v>758</v>
      </c>
      <c r="P598" s="392" t="str">
        <f t="shared" si="18"/>
        <v>380XX00000</v>
      </c>
      <c r="Q598" s="392" t="s">
        <v>1351</v>
      </c>
      <c r="R598" s="392" t="s">
        <v>2472</v>
      </c>
      <c r="S598" s="392" t="str">
        <f t="shared" si="19"/>
        <v>252406S</v>
      </c>
      <c r="T598" s="392" t="str">
        <f>IFERROR(VLOOKUP($S598,'Projects FERCs'!$A$9:$C$294,2,FALSE),0)</f>
        <v>Mains PVC Replacement KNG</v>
      </c>
      <c r="U598" s="392" t="s">
        <v>2471</v>
      </c>
      <c r="V598" s="394">
        <v>38835.21</v>
      </c>
    </row>
    <row r="599" spans="1:22" ht="22.5" x14ac:dyDescent="0.25">
      <c r="A599" s="396">
        <v>202505</v>
      </c>
      <c r="B599" s="392" t="s">
        <v>1268</v>
      </c>
      <c r="C599" s="392" t="s">
        <v>21</v>
      </c>
      <c r="D599" s="392" t="s">
        <v>28</v>
      </c>
      <c r="E599" s="392" t="s">
        <v>28</v>
      </c>
      <c r="F599" s="392" t="s">
        <v>22</v>
      </c>
      <c r="G599" s="392" t="s">
        <v>39</v>
      </c>
      <c r="H599" s="392" t="s">
        <v>1349</v>
      </c>
      <c r="I599" s="392" t="s">
        <v>1350</v>
      </c>
      <c r="J599" s="392" t="s">
        <v>23</v>
      </c>
      <c r="K599" s="392" t="s">
        <v>24</v>
      </c>
      <c r="L599" s="392" t="s">
        <v>25</v>
      </c>
      <c r="M599" s="395">
        <v>45658</v>
      </c>
      <c r="N599" s="395">
        <v>45717</v>
      </c>
      <c r="O599" s="392" t="s">
        <v>758</v>
      </c>
      <c r="P599" s="392" t="str">
        <f t="shared" si="18"/>
        <v>380XX00000</v>
      </c>
      <c r="Q599" s="392" t="s">
        <v>1351</v>
      </c>
      <c r="R599" s="392" t="s">
        <v>2337</v>
      </c>
      <c r="S599" s="392" t="str">
        <f t="shared" si="19"/>
        <v>257100A</v>
      </c>
      <c r="T599" s="392" t="str">
        <f>IFERROR(VLOOKUP($S599,'Projects FERCs'!$A$9:$C$294,2,FALSE),0)</f>
        <v>Mains - Blanket - SL</v>
      </c>
      <c r="U599" s="392" t="s">
        <v>2336</v>
      </c>
      <c r="V599" s="394">
        <v>1156.54</v>
      </c>
    </row>
    <row r="600" spans="1:22" ht="22.5" x14ac:dyDescent="0.25">
      <c r="A600" s="396">
        <v>202505</v>
      </c>
      <c r="B600" s="392" t="s">
        <v>1268</v>
      </c>
      <c r="C600" s="392" t="s">
        <v>21</v>
      </c>
      <c r="D600" s="392" t="s">
        <v>28</v>
      </c>
      <c r="E600" s="392" t="s">
        <v>28</v>
      </c>
      <c r="F600" s="392" t="s">
        <v>22</v>
      </c>
      <c r="G600" s="392" t="s">
        <v>39</v>
      </c>
      <c r="H600" s="392" t="s">
        <v>1354</v>
      </c>
      <c r="I600" s="392" t="s">
        <v>1355</v>
      </c>
      <c r="J600" s="392" t="s">
        <v>23</v>
      </c>
      <c r="K600" s="392" t="s">
        <v>24</v>
      </c>
      <c r="L600" s="392" t="s">
        <v>25</v>
      </c>
      <c r="M600" s="395">
        <v>45292</v>
      </c>
      <c r="N600" s="395">
        <v>45544</v>
      </c>
      <c r="O600" s="392" t="s">
        <v>758</v>
      </c>
      <c r="P600" s="392" t="str">
        <f t="shared" si="18"/>
        <v>380XX00000</v>
      </c>
      <c r="Q600" s="392" t="s">
        <v>1351</v>
      </c>
      <c r="R600" s="392" t="s">
        <v>2464</v>
      </c>
      <c r="S600" s="392" t="str">
        <f t="shared" si="19"/>
        <v>253500B</v>
      </c>
      <c r="T600" s="392" t="str">
        <f>IFERROR(VLOOKUP($S600,'Projects FERCs'!$A$9:$C$294,2,FALSE),0)</f>
        <v>PI Mains - Prescott</v>
      </c>
      <c r="U600" s="392" t="s">
        <v>2463</v>
      </c>
      <c r="V600" s="394">
        <v>10996.71</v>
      </c>
    </row>
    <row r="601" spans="1:22" ht="22.5" x14ac:dyDescent="0.25">
      <c r="A601" s="396">
        <v>202505</v>
      </c>
      <c r="B601" s="392" t="s">
        <v>1268</v>
      </c>
      <c r="C601" s="392" t="s">
        <v>21</v>
      </c>
      <c r="D601" s="392" t="s">
        <v>28</v>
      </c>
      <c r="E601" s="392" t="s">
        <v>28</v>
      </c>
      <c r="F601" s="392" t="s">
        <v>22</v>
      </c>
      <c r="G601" s="392" t="s">
        <v>39</v>
      </c>
      <c r="H601" s="392" t="s">
        <v>1354</v>
      </c>
      <c r="I601" s="392" t="s">
        <v>1355</v>
      </c>
      <c r="J601" s="392" t="s">
        <v>23</v>
      </c>
      <c r="K601" s="392" t="s">
        <v>24</v>
      </c>
      <c r="L601" s="392" t="s">
        <v>25</v>
      </c>
      <c r="M601" s="395">
        <v>45658</v>
      </c>
      <c r="N601" s="395">
        <v>45717</v>
      </c>
      <c r="O601" s="392" t="s">
        <v>758</v>
      </c>
      <c r="P601" s="392" t="str">
        <f t="shared" si="18"/>
        <v>380XX00000</v>
      </c>
      <c r="Q601" s="392" t="s">
        <v>1351</v>
      </c>
      <c r="R601" s="392" t="s">
        <v>782</v>
      </c>
      <c r="S601" s="392" t="str">
        <f t="shared" si="19"/>
        <v>251380A</v>
      </c>
      <c r="T601" s="392" t="str">
        <f>IFERROR(VLOOKUP($S601,'Projects FERCs'!$A$9:$C$294,2,FALSE),0)</f>
        <v>Services - Bl - Flag</v>
      </c>
      <c r="U601" s="392" t="s">
        <v>783</v>
      </c>
      <c r="V601" s="403">
        <v>206133.93</v>
      </c>
    </row>
    <row r="602" spans="1:22" ht="22.5" x14ac:dyDescent="0.25">
      <c r="A602" s="396">
        <v>202505</v>
      </c>
      <c r="B602" s="392" t="s">
        <v>1268</v>
      </c>
      <c r="C602" s="392" t="s">
        <v>21</v>
      </c>
      <c r="D602" s="392" t="s">
        <v>28</v>
      </c>
      <c r="E602" s="392" t="s">
        <v>28</v>
      </c>
      <c r="F602" s="392" t="s">
        <v>22</v>
      </c>
      <c r="G602" s="392" t="s">
        <v>39</v>
      </c>
      <c r="H602" s="392" t="s">
        <v>1354</v>
      </c>
      <c r="I602" s="392" t="s">
        <v>1355</v>
      </c>
      <c r="J602" s="392" t="s">
        <v>23</v>
      </c>
      <c r="K602" s="392" t="s">
        <v>24</v>
      </c>
      <c r="L602" s="392" t="s">
        <v>25</v>
      </c>
      <c r="M602" s="395">
        <v>45658</v>
      </c>
      <c r="N602" s="395">
        <v>45717</v>
      </c>
      <c r="O602" s="392" t="s">
        <v>758</v>
      </c>
      <c r="P602" s="392" t="str">
        <f t="shared" si="18"/>
        <v>380XX00000</v>
      </c>
      <c r="Q602" s="392" t="s">
        <v>1351</v>
      </c>
      <c r="R602" s="392" t="s">
        <v>865</v>
      </c>
      <c r="S602" s="392" t="str">
        <f t="shared" si="19"/>
        <v>252380A</v>
      </c>
      <c r="T602" s="392" t="str">
        <f>IFERROR(VLOOKUP($S602,'Projects FERCs'!$A$9:$C$294,2,FALSE),0)</f>
        <v>Install Services - Bl - King</v>
      </c>
      <c r="U602" s="392" t="s">
        <v>866</v>
      </c>
      <c r="V602" s="403">
        <v>103361.31</v>
      </c>
    </row>
    <row r="603" spans="1:22" ht="22.5" x14ac:dyDescent="0.25">
      <c r="A603" s="396">
        <v>202505</v>
      </c>
      <c r="B603" s="392" t="s">
        <v>1268</v>
      </c>
      <c r="C603" s="392" t="s">
        <v>21</v>
      </c>
      <c r="D603" s="392" t="s">
        <v>28</v>
      </c>
      <c r="E603" s="392" t="s">
        <v>28</v>
      </c>
      <c r="F603" s="392" t="s">
        <v>22</v>
      </c>
      <c r="G603" s="392" t="s">
        <v>39</v>
      </c>
      <c r="H603" s="392" t="s">
        <v>1354</v>
      </c>
      <c r="I603" s="392" t="s">
        <v>1355</v>
      </c>
      <c r="J603" s="392" t="s">
        <v>23</v>
      </c>
      <c r="K603" s="392" t="s">
        <v>24</v>
      </c>
      <c r="L603" s="392" t="s">
        <v>25</v>
      </c>
      <c r="M603" s="395">
        <v>45658</v>
      </c>
      <c r="N603" s="395">
        <v>45717</v>
      </c>
      <c r="O603" s="392" t="s">
        <v>758</v>
      </c>
      <c r="P603" s="392" t="str">
        <f t="shared" si="18"/>
        <v>380XX00000</v>
      </c>
      <c r="Q603" s="392" t="s">
        <v>1351</v>
      </c>
      <c r="R603" s="392" t="s">
        <v>871</v>
      </c>
      <c r="S603" s="392" t="str">
        <f t="shared" si="19"/>
        <v>252380R</v>
      </c>
      <c r="T603" s="392" t="str">
        <f>IFERROR(VLOOKUP($S603,'Projects FERCs'!$A$9:$C$294,2,FALSE),0)</f>
        <v>Service Repl - King</v>
      </c>
      <c r="U603" s="392" t="s">
        <v>872</v>
      </c>
      <c r="V603" s="394">
        <v>4295.09</v>
      </c>
    </row>
    <row r="604" spans="1:22" ht="22.5" x14ac:dyDescent="0.25">
      <c r="A604" s="396">
        <v>202505</v>
      </c>
      <c r="B604" s="392" t="s">
        <v>1268</v>
      </c>
      <c r="C604" s="392" t="s">
        <v>21</v>
      </c>
      <c r="D604" s="392" t="s">
        <v>28</v>
      </c>
      <c r="E604" s="392" t="s">
        <v>28</v>
      </c>
      <c r="F604" s="392" t="s">
        <v>22</v>
      </c>
      <c r="G604" s="392" t="s">
        <v>39</v>
      </c>
      <c r="H604" s="392" t="s">
        <v>1354</v>
      </c>
      <c r="I604" s="392" t="s">
        <v>1355</v>
      </c>
      <c r="J604" s="392" t="s">
        <v>23</v>
      </c>
      <c r="K604" s="392" t="s">
        <v>24</v>
      </c>
      <c r="L604" s="392" t="s">
        <v>25</v>
      </c>
      <c r="M604" s="395">
        <v>45658</v>
      </c>
      <c r="N604" s="395">
        <v>45717</v>
      </c>
      <c r="O604" s="392" t="s">
        <v>758</v>
      </c>
      <c r="P604" s="392" t="str">
        <f t="shared" si="18"/>
        <v>380XX00000</v>
      </c>
      <c r="Q604" s="392" t="s">
        <v>1351</v>
      </c>
      <c r="R604" s="392" t="s">
        <v>965</v>
      </c>
      <c r="S604" s="392" t="str">
        <f t="shared" si="19"/>
        <v>253380A</v>
      </c>
      <c r="T604" s="392" t="str">
        <f>IFERROR(VLOOKUP($S604,'Projects FERCs'!$A$9:$C$294,2,FALSE),0)</f>
        <v>Services - Bl - Pres</v>
      </c>
      <c r="U604" s="392" t="s">
        <v>966</v>
      </c>
      <c r="V604" s="403">
        <v>135206.35</v>
      </c>
    </row>
    <row r="605" spans="1:22" ht="22.5" x14ac:dyDescent="0.25">
      <c r="A605" s="396">
        <v>202505</v>
      </c>
      <c r="B605" s="392" t="s">
        <v>1268</v>
      </c>
      <c r="C605" s="392" t="s">
        <v>21</v>
      </c>
      <c r="D605" s="392" t="s">
        <v>28</v>
      </c>
      <c r="E605" s="392" t="s">
        <v>28</v>
      </c>
      <c r="F605" s="392" t="s">
        <v>22</v>
      </c>
      <c r="G605" s="392" t="s">
        <v>39</v>
      </c>
      <c r="H605" s="392" t="s">
        <v>1354</v>
      </c>
      <c r="I605" s="392" t="s">
        <v>1355</v>
      </c>
      <c r="J605" s="392" t="s">
        <v>23</v>
      </c>
      <c r="K605" s="392" t="s">
        <v>24</v>
      </c>
      <c r="L605" s="392" t="s">
        <v>25</v>
      </c>
      <c r="M605" s="395">
        <v>45658</v>
      </c>
      <c r="N605" s="395">
        <v>45717</v>
      </c>
      <c r="O605" s="392" t="s">
        <v>758</v>
      </c>
      <c r="P605" s="392" t="str">
        <f t="shared" si="18"/>
        <v>380XX00000</v>
      </c>
      <c r="Q605" s="392" t="s">
        <v>1351</v>
      </c>
      <c r="R605" s="392" t="s">
        <v>971</v>
      </c>
      <c r="S605" s="392" t="str">
        <f t="shared" si="19"/>
        <v>253380R</v>
      </c>
      <c r="T605" s="392" t="str">
        <f>IFERROR(VLOOKUP($S605,'Projects FERCs'!$A$9:$C$294,2,FALSE),0)</f>
        <v>Service Repl - Pres</v>
      </c>
      <c r="U605" s="392" t="s">
        <v>972</v>
      </c>
      <c r="V605" s="394">
        <v>79577.649999999994</v>
      </c>
    </row>
    <row r="606" spans="1:22" ht="22.5" x14ac:dyDescent="0.25">
      <c r="A606" s="396">
        <v>202505</v>
      </c>
      <c r="B606" s="392" t="s">
        <v>1268</v>
      </c>
      <c r="C606" s="392" t="s">
        <v>21</v>
      </c>
      <c r="D606" s="392" t="s">
        <v>28</v>
      </c>
      <c r="E606" s="392" t="s">
        <v>28</v>
      </c>
      <c r="F606" s="392" t="s">
        <v>22</v>
      </c>
      <c r="G606" s="392" t="s">
        <v>39</v>
      </c>
      <c r="H606" s="392" t="s">
        <v>1354</v>
      </c>
      <c r="I606" s="392" t="s">
        <v>1355</v>
      </c>
      <c r="J606" s="392" t="s">
        <v>23</v>
      </c>
      <c r="K606" s="392" t="s">
        <v>24</v>
      </c>
      <c r="L606" s="392" t="s">
        <v>25</v>
      </c>
      <c r="M606" s="395">
        <v>45658</v>
      </c>
      <c r="N606" s="395">
        <v>45717</v>
      </c>
      <c r="O606" s="392" t="s">
        <v>758</v>
      </c>
      <c r="P606" s="392" t="str">
        <f t="shared" si="18"/>
        <v>380XX00000</v>
      </c>
      <c r="Q606" s="392" t="s">
        <v>1351</v>
      </c>
      <c r="R606" s="392" t="s">
        <v>1071</v>
      </c>
      <c r="S606" s="392" t="str">
        <f t="shared" si="19"/>
        <v>255380A</v>
      </c>
      <c r="T606" s="392" t="str">
        <f>IFERROR(VLOOKUP($S606,'Projects FERCs'!$A$9:$C$294,2,FALSE),0)</f>
        <v>Services - Bl - Verde</v>
      </c>
      <c r="U606" s="392" t="s">
        <v>1072</v>
      </c>
      <c r="V606" s="403">
        <v>74102.28</v>
      </c>
    </row>
    <row r="607" spans="1:22" ht="22.5" x14ac:dyDescent="0.25">
      <c r="A607" s="396">
        <v>202505</v>
      </c>
      <c r="B607" s="392" t="s">
        <v>1268</v>
      </c>
      <c r="C607" s="392" t="s">
        <v>21</v>
      </c>
      <c r="D607" s="392" t="s">
        <v>28</v>
      </c>
      <c r="E607" s="392" t="s">
        <v>28</v>
      </c>
      <c r="F607" s="392" t="s">
        <v>22</v>
      </c>
      <c r="G607" s="392" t="s">
        <v>39</v>
      </c>
      <c r="H607" s="392" t="s">
        <v>1354</v>
      </c>
      <c r="I607" s="392" t="s">
        <v>1355</v>
      </c>
      <c r="J607" s="392" t="s">
        <v>23</v>
      </c>
      <c r="K607" s="392" t="s">
        <v>24</v>
      </c>
      <c r="L607" s="392" t="s">
        <v>25</v>
      </c>
      <c r="M607" s="395">
        <v>45658</v>
      </c>
      <c r="N607" s="395">
        <v>45717</v>
      </c>
      <c r="O607" s="392" t="s">
        <v>758</v>
      </c>
      <c r="P607" s="392" t="str">
        <f t="shared" si="18"/>
        <v>380XX00000</v>
      </c>
      <c r="Q607" s="392" t="s">
        <v>1351</v>
      </c>
      <c r="R607" s="392" t="s">
        <v>1143</v>
      </c>
      <c r="S607" s="392" t="str">
        <f t="shared" si="19"/>
        <v>256380A</v>
      </c>
      <c r="T607" s="392" t="str">
        <f>IFERROR(VLOOKUP($S607,'Projects FERCs'!$A$9:$C$294,2,FALSE),0)</f>
        <v>Services - Bl - Nog</v>
      </c>
      <c r="U607" s="392" t="s">
        <v>1144</v>
      </c>
      <c r="V607" s="403">
        <v>1130.42</v>
      </c>
    </row>
    <row r="608" spans="1:22" ht="22.5" x14ac:dyDescent="0.25">
      <c r="A608" s="396">
        <v>202505</v>
      </c>
      <c r="B608" s="392" t="s">
        <v>1268</v>
      </c>
      <c r="C608" s="392" t="s">
        <v>21</v>
      </c>
      <c r="D608" s="392" t="s">
        <v>28</v>
      </c>
      <c r="E608" s="392" t="s">
        <v>28</v>
      </c>
      <c r="F608" s="392" t="s">
        <v>22</v>
      </c>
      <c r="G608" s="392" t="s">
        <v>39</v>
      </c>
      <c r="H608" s="392" t="s">
        <v>1354</v>
      </c>
      <c r="I608" s="392" t="s">
        <v>1355</v>
      </c>
      <c r="J608" s="392" t="s">
        <v>23</v>
      </c>
      <c r="K608" s="392" t="s">
        <v>24</v>
      </c>
      <c r="L608" s="392" t="s">
        <v>25</v>
      </c>
      <c r="M608" s="395">
        <v>45658</v>
      </c>
      <c r="N608" s="395">
        <v>45717</v>
      </c>
      <c r="O608" s="392" t="s">
        <v>758</v>
      </c>
      <c r="P608" s="392" t="str">
        <f t="shared" si="18"/>
        <v>380XX00000</v>
      </c>
      <c r="Q608" s="392" t="s">
        <v>1351</v>
      </c>
      <c r="R608" s="392" t="s">
        <v>1213</v>
      </c>
      <c r="S608" s="392" t="str">
        <f t="shared" si="19"/>
        <v>257380A</v>
      </c>
      <c r="T608" s="392" t="str">
        <f>IFERROR(VLOOKUP($S608,'Projects FERCs'!$A$9:$C$294,2,FALSE),0)</f>
        <v>Services - Bl - SL</v>
      </c>
      <c r="U608" s="392" t="s">
        <v>1214</v>
      </c>
      <c r="V608" s="403">
        <v>20421.22</v>
      </c>
    </row>
    <row r="609" spans="1:22" ht="22.5" x14ac:dyDescent="0.25">
      <c r="A609" s="396">
        <v>202506</v>
      </c>
      <c r="B609" s="392" t="s">
        <v>1268</v>
      </c>
      <c r="C609" s="392" t="s">
        <v>21</v>
      </c>
      <c r="D609" s="392" t="s">
        <v>28</v>
      </c>
      <c r="E609" s="392" t="s">
        <v>28</v>
      </c>
      <c r="F609" s="392" t="s">
        <v>22</v>
      </c>
      <c r="G609" s="392" t="s">
        <v>39</v>
      </c>
      <c r="H609" s="392" t="s">
        <v>1349</v>
      </c>
      <c r="I609" s="392" t="s">
        <v>1350</v>
      </c>
      <c r="J609" s="392" t="s">
        <v>27</v>
      </c>
      <c r="K609" s="392" t="s">
        <v>24</v>
      </c>
      <c r="L609" s="392" t="s">
        <v>25</v>
      </c>
      <c r="M609" s="395">
        <v>45658</v>
      </c>
      <c r="N609" s="395">
        <v>45717</v>
      </c>
      <c r="O609" s="392" t="s">
        <v>758</v>
      </c>
      <c r="P609" s="392" t="str">
        <f t="shared" si="18"/>
        <v>380XX00000</v>
      </c>
      <c r="Q609" s="392" t="s">
        <v>1351</v>
      </c>
      <c r="R609" s="392" t="s">
        <v>2472</v>
      </c>
      <c r="S609" s="392" t="str">
        <f t="shared" si="19"/>
        <v>252406S</v>
      </c>
      <c r="T609" s="392" t="str">
        <f>IFERROR(VLOOKUP($S609,'Projects FERCs'!$A$9:$C$294,2,FALSE),0)</f>
        <v>Mains PVC Replacement KNG</v>
      </c>
      <c r="U609" s="392" t="s">
        <v>2471</v>
      </c>
      <c r="V609" s="394">
        <v>-13980.84</v>
      </c>
    </row>
    <row r="610" spans="1:22" ht="22.5" x14ac:dyDescent="0.25">
      <c r="A610" s="396">
        <v>202506</v>
      </c>
      <c r="B610" s="392" t="s">
        <v>1268</v>
      </c>
      <c r="C610" s="392" t="s">
        <v>21</v>
      </c>
      <c r="D610" s="392" t="s">
        <v>28</v>
      </c>
      <c r="E610" s="392" t="s">
        <v>28</v>
      </c>
      <c r="F610" s="392" t="s">
        <v>22</v>
      </c>
      <c r="G610" s="392" t="s">
        <v>39</v>
      </c>
      <c r="H610" s="392" t="s">
        <v>1349</v>
      </c>
      <c r="I610" s="392" t="s">
        <v>1350</v>
      </c>
      <c r="J610" s="392" t="s">
        <v>23</v>
      </c>
      <c r="K610" s="392" t="s">
        <v>24</v>
      </c>
      <c r="L610" s="392" t="s">
        <v>25</v>
      </c>
      <c r="M610" s="395">
        <v>45658</v>
      </c>
      <c r="N610" s="395">
        <v>45717</v>
      </c>
      <c r="O610" s="392" t="s">
        <v>758</v>
      </c>
      <c r="P610" s="392" t="str">
        <f t="shared" si="18"/>
        <v>380XX00000</v>
      </c>
      <c r="Q610" s="392" t="s">
        <v>1351</v>
      </c>
      <c r="R610" s="392" t="s">
        <v>782</v>
      </c>
      <c r="S610" s="392" t="str">
        <f t="shared" si="19"/>
        <v>251380A</v>
      </c>
      <c r="T610" s="392" t="str">
        <f>IFERROR(VLOOKUP($S610,'Projects FERCs'!$A$9:$C$294,2,FALSE),0)</f>
        <v>Services - Bl - Flag</v>
      </c>
      <c r="U610" s="392" t="s">
        <v>783</v>
      </c>
      <c r="V610" s="403">
        <v>19376.75</v>
      </c>
    </row>
    <row r="611" spans="1:22" ht="22.5" x14ac:dyDescent="0.25">
      <c r="A611" s="396">
        <v>202506</v>
      </c>
      <c r="B611" s="392" t="s">
        <v>1268</v>
      </c>
      <c r="C611" s="392" t="s">
        <v>21</v>
      </c>
      <c r="D611" s="392" t="s">
        <v>28</v>
      </c>
      <c r="E611" s="392" t="s">
        <v>28</v>
      </c>
      <c r="F611" s="392" t="s">
        <v>22</v>
      </c>
      <c r="G611" s="392" t="s">
        <v>39</v>
      </c>
      <c r="H611" s="392" t="s">
        <v>1349</v>
      </c>
      <c r="I611" s="392" t="s">
        <v>1350</v>
      </c>
      <c r="J611" s="392" t="s">
        <v>23</v>
      </c>
      <c r="K611" s="392" t="s">
        <v>24</v>
      </c>
      <c r="L611" s="392" t="s">
        <v>25</v>
      </c>
      <c r="M611" s="395">
        <v>45658</v>
      </c>
      <c r="N611" s="395">
        <v>45717</v>
      </c>
      <c r="O611" s="392" t="s">
        <v>758</v>
      </c>
      <c r="P611" s="392" t="str">
        <f t="shared" si="18"/>
        <v>380XX00000</v>
      </c>
      <c r="Q611" s="392" t="s">
        <v>1351</v>
      </c>
      <c r="R611" s="392" t="s">
        <v>865</v>
      </c>
      <c r="S611" s="392" t="str">
        <f t="shared" si="19"/>
        <v>252380A</v>
      </c>
      <c r="T611" s="392" t="str">
        <f>IFERROR(VLOOKUP($S611,'Projects FERCs'!$A$9:$C$294,2,FALSE),0)</f>
        <v>Install Services - Bl - King</v>
      </c>
      <c r="U611" s="392" t="s">
        <v>866</v>
      </c>
      <c r="V611" s="403">
        <v>-7759.46</v>
      </c>
    </row>
    <row r="612" spans="1:22" ht="22.5" x14ac:dyDescent="0.25">
      <c r="A612" s="396">
        <v>202506</v>
      </c>
      <c r="B612" s="392" t="s">
        <v>1268</v>
      </c>
      <c r="C612" s="392" t="s">
        <v>21</v>
      </c>
      <c r="D612" s="392" t="s">
        <v>28</v>
      </c>
      <c r="E612" s="392" t="s">
        <v>28</v>
      </c>
      <c r="F612" s="392" t="s">
        <v>22</v>
      </c>
      <c r="G612" s="392" t="s">
        <v>39</v>
      </c>
      <c r="H612" s="392" t="s">
        <v>1349</v>
      </c>
      <c r="I612" s="392" t="s">
        <v>1350</v>
      </c>
      <c r="J612" s="392" t="s">
        <v>23</v>
      </c>
      <c r="K612" s="392" t="s">
        <v>24</v>
      </c>
      <c r="L612" s="392" t="s">
        <v>25</v>
      </c>
      <c r="M612" s="395">
        <v>45658</v>
      </c>
      <c r="N612" s="395">
        <v>45717</v>
      </c>
      <c r="O612" s="392" t="s">
        <v>758</v>
      </c>
      <c r="P612" s="392" t="str">
        <f t="shared" si="18"/>
        <v>380XX00000</v>
      </c>
      <c r="Q612" s="392" t="s">
        <v>1351</v>
      </c>
      <c r="R612" s="392" t="s">
        <v>965</v>
      </c>
      <c r="S612" s="392" t="str">
        <f t="shared" si="19"/>
        <v>253380A</v>
      </c>
      <c r="T612" s="392" t="str">
        <f>IFERROR(VLOOKUP($S612,'Projects FERCs'!$A$9:$C$294,2,FALSE),0)</f>
        <v>Services - Bl - Pres</v>
      </c>
      <c r="U612" s="392" t="s">
        <v>966</v>
      </c>
      <c r="V612" s="403">
        <v>96045.74</v>
      </c>
    </row>
    <row r="613" spans="1:22" ht="22.5" x14ac:dyDescent="0.25">
      <c r="A613" s="396">
        <v>202506</v>
      </c>
      <c r="B613" s="392" t="s">
        <v>1268</v>
      </c>
      <c r="C613" s="392" t="s">
        <v>21</v>
      </c>
      <c r="D613" s="392" t="s">
        <v>28</v>
      </c>
      <c r="E613" s="392" t="s">
        <v>28</v>
      </c>
      <c r="F613" s="392" t="s">
        <v>22</v>
      </c>
      <c r="G613" s="392" t="s">
        <v>39</v>
      </c>
      <c r="H613" s="392" t="s">
        <v>1349</v>
      </c>
      <c r="I613" s="392" t="s">
        <v>1350</v>
      </c>
      <c r="J613" s="392" t="s">
        <v>23</v>
      </c>
      <c r="K613" s="392" t="s">
        <v>24</v>
      </c>
      <c r="L613" s="392" t="s">
        <v>25</v>
      </c>
      <c r="M613" s="395">
        <v>45658</v>
      </c>
      <c r="N613" s="395">
        <v>45717</v>
      </c>
      <c r="O613" s="392" t="s">
        <v>758</v>
      </c>
      <c r="P613" s="392" t="str">
        <f t="shared" si="18"/>
        <v>380XX00000</v>
      </c>
      <c r="Q613" s="392" t="s">
        <v>1351</v>
      </c>
      <c r="R613" s="392" t="s">
        <v>1071</v>
      </c>
      <c r="S613" s="392" t="str">
        <f t="shared" si="19"/>
        <v>255380A</v>
      </c>
      <c r="T613" s="392" t="str">
        <f>IFERROR(VLOOKUP($S613,'Projects FERCs'!$A$9:$C$294,2,FALSE),0)</f>
        <v>Services - Bl - Verde</v>
      </c>
      <c r="U613" s="392" t="s">
        <v>1072</v>
      </c>
      <c r="V613" s="403">
        <v>-181.5</v>
      </c>
    </row>
    <row r="614" spans="1:22" ht="22.5" x14ac:dyDescent="0.25">
      <c r="A614" s="396">
        <v>202506</v>
      </c>
      <c r="B614" s="392" t="s">
        <v>1268</v>
      </c>
      <c r="C614" s="392" t="s">
        <v>21</v>
      </c>
      <c r="D614" s="392" t="s">
        <v>28</v>
      </c>
      <c r="E614" s="392" t="s">
        <v>28</v>
      </c>
      <c r="F614" s="392" t="s">
        <v>22</v>
      </c>
      <c r="G614" s="392" t="s">
        <v>39</v>
      </c>
      <c r="H614" s="392" t="s">
        <v>1349</v>
      </c>
      <c r="I614" s="392" t="s">
        <v>1350</v>
      </c>
      <c r="J614" s="392" t="s">
        <v>23</v>
      </c>
      <c r="K614" s="392" t="s">
        <v>24</v>
      </c>
      <c r="L614" s="392" t="s">
        <v>25</v>
      </c>
      <c r="M614" s="395">
        <v>45658</v>
      </c>
      <c r="N614" s="395">
        <v>45717</v>
      </c>
      <c r="O614" s="392" t="s">
        <v>758</v>
      </c>
      <c r="P614" s="392" t="str">
        <f t="shared" si="18"/>
        <v>380XX00000</v>
      </c>
      <c r="Q614" s="392" t="s">
        <v>1351</v>
      </c>
      <c r="R614" s="392" t="s">
        <v>1143</v>
      </c>
      <c r="S614" s="392" t="str">
        <f t="shared" si="19"/>
        <v>256380A</v>
      </c>
      <c r="T614" s="392" t="str">
        <f>IFERROR(VLOOKUP($S614,'Projects FERCs'!$A$9:$C$294,2,FALSE),0)</f>
        <v>Services - Bl - Nog</v>
      </c>
      <c r="U614" s="392" t="s">
        <v>1144</v>
      </c>
      <c r="V614" s="403">
        <v>-81.77</v>
      </c>
    </row>
    <row r="615" spans="1:22" ht="22.5" x14ac:dyDescent="0.25">
      <c r="A615" s="396">
        <v>202506</v>
      </c>
      <c r="B615" s="392" t="s">
        <v>1268</v>
      </c>
      <c r="C615" s="392" t="s">
        <v>21</v>
      </c>
      <c r="D615" s="392" t="s">
        <v>28</v>
      </c>
      <c r="E615" s="392" t="s">
        <v>28</v>
      </c>
      <c r="F615" s="392" t="s">
        <v>22</v>
      </c>
      <c r="G615" s="392" t="s">
        <v>39</v>
      </c>
      <c r="H615" s="392" t="s">
        <v>1349</v>
      </c>
      <c r="I615" s="392" t="s">
        <v>1350</v>
      </c>
      <c r="J615" s="392" t="s">
        <v>23</v>
      </c>
      <c r="K615" s="392" t="s">
        <v>24</v>
      </c>
      <c r="L615" s="392" t="s">
        <v>25</v>
      </c>
      <c r="M615" s="395">
        <v>45658</v>
      </c>
      <c r="N615" s="395">
        <v>45717</v>
      </c>
      <c r="O615" s="392" t="s">
        <v>758</v>
      </c>
      <c r="P615" s="392" t="str">
        <f t="shared" si="18"/>
        <v>380XX00000</v>
      </c>
      <c r="Q615" s="392" t="s">
        <v>1351</v>
      </c>
      <c r="R615" s="392" t="s">
        <v>1213</v>
      </c>
      <c r="S615" s="392" t="str">
        <f t="shared" si="19"/>
        <v>257380A</v>
      </c>
      <c r="T615" s="392" t="str">
        <f>IFERROR(VLOOKUP($S615,'Projects FERCs'!$A$9:$C$294,2,FALSE),0)</f>
        <v>Services - Bl - SL</v>
      </c>
      <c r="U615" s="392" t="s">
        <v>1214</v>
      </c>
      <c r="V615" s="403">
        <v>-18958.61</v>
      </c>
    </row>
    <row r="616" spans="1:22" ht="22.5" x14ac:dyDescent="0.25">
      <c r="A616" s="396">
        <v>202506</v>
      </c>
      <c r="B616" s="392" t="s">
        <v>1268</v>
      </c>
      <c r="C616" s="392" t="s">
        <v>21</v>
      </c>
      <c r="D616" s="392" t="s">
        <v>28</v>
      </c>
      <c r="E616" s="392" t="s">
        <v>28</v>
      </c>
      <c r="F616" s="392" t="s">
        <v>22</v>
      </c>
      <c r="G616" s="392" t="s">
        <v>39</v>
      </c>
      <c r="H616" s="392" t="s">
        <v>1349</v>
      </c>
      <c r="I616" s="392" t="s">
        <v>1350</v>
      </c>
      <c r="J616" s="392" t="s">
        <v>23</v>
      </c>
      <c r="K616" s="392" t="s">
        <v>24</v>
      </c>
      <c r="L616" s="392" t="s">
        <v>25</v>
      </c>
      <c r="M616" s="395">
        <v>45658</v>
      </c>
      <c r="N616" s="395">
        <v>45717</v>
      </c>
      <c r="O616" s="392" t="s">
        <v>758</v>
      </c>
      <c r="P616" s="392" t="str">
        <f t="shared" si="18"/>
        <v>380XX00000</v>
      </c>
      <c r="Q616" s="392" t="s">
        <v>1351</v>
      </c>
      <c r="R616" s="392" t="s">
        <v>2311</v>
      </c>
      <c r="S616" s="392" t="str">
        <f t="shared" si="19"/>
        <v>251100A</v>
      </c>
      <c r="T616" s="392" t="str">
        <f>IFERROR(VLOOKUP($S616,'Projects FERCs'!$A$9:$C$294,2,FALSE),0)</f>
        <v>Mains - Blanket - Flag</v>
      </c>
      <c r="U616" s="392" t="s">
        <v>2310</v>
      </c>
      <c r="V616" s="394">
        <v>21826.16</v>
      </c>
    </row>
    <row r="617" spans="1:22" ht="22.5" x14ac:dyDescent="0.25">
      <c r="A617" s="396">
        <v>202506</v>
      </c>
      <c r="B617" s="392" t="s">
        <v>1268</v>
      </c>
      <c r="C617" s="392" t="s">
        <v>21</v>
      </c>
      <c r="D617" s="392" t="s">
        <v>28</v>
      </c>
      <c r="E617" s="392" t="s">
        <v>28</v>
      </c>
      <c r="F617" s="392" t="s">
        <v>22</v>
      </c>
      <c r="G617" s="392" t="s">
        <v>39</v>
      </c>
      <c r="H617" s="392" t="s">
        <v>1349</v>
      </c>
      <c r="I617" s="392" t="s">
        <v>1350</v>
      </c>
      <c r="J617" s="392" t="s">
        <v>23</v>
      </c>
      <c r="K617" s="392" t="s">
        <v>24</v>
      </c>
      <c r="L617" s="392" t="s">
        <v>25</v>
      </c>
      <c r="M617" s="395">
        <v>45658</v>
      </c>
      <c r="N617" s="395">
        <v>45717</v>
      </c>
      <c r="O617" s="392" t="s">
        <v>758</v>
      </c>
      <c r="P617" s="392" t="str">
        <f t="shared" si="18"/>
        <v>380XX00000</v>
      </c>
      <c r="Q617" s="392" t="s">
        <v>1351</v>
      </c>
      <c r="R617" s="392" t="s">
        <v>2313</v>
      </c>
      <c r="S617" s="392" t="str">
        <f t="shared" si="19"/>
        <v>251100A</v>
      </c>
      <c r="T617" s="392" t="str">
        <f>IFERROR(VLOOKUP($S617,'Projects FERCs'!$A$9:$C$294,2,FALSE),0)</f>
        <v>Mains - Blanket - Flag</v>
      </c>
      <c r="U617" s="392" t="s">
        <v>2312</v>
      </c>
      <c r="V617" s="394">
        <v>1875.98</v>
      </c>
    </row>
    <row r="618" spans="1:22" ht="22.5" x14ac:dyDescent="0.25">
      <c r="A618" s="396">
        <v>202506</v>
      </c>
      <c r="B618" s="392" t="s">
        <v>1268</v>
      </c>
      <c r="C618" s="392" t="s">
        <v>21</v>
      </c>
      <c r="D618" s="392" t="s">
        <v>28</v>
      </c>
      <c r="E618" s="392" t="s">
        <v>28</v>
      </c>
      <c r="F618" s="392" t="s">
        <v>22</v>
      </c>
      <c r="G618" s="392" t="s">
        <v>39</v>
      </c>
      <c r="H618" s="392" t="s">
        <v>1349</v>
      </c>
      <c r="I618" s="392" t="s">
        <v>1350</v>
      </c>
      <c r="J618" s="392" t="s">
        <v>23</v>
      </c>
      <c r="K618" s="392" t="s">
        <v>24</v>
      </c>
      <c r="L618" s="392" t="s">
        <v>25</v>
      </c>
      <c r="M618" s="395">
        <v>45658</v>
      </c>
      <c r="N618" s="395">
        <v>45717</v>
      </c>
      <c r="O618" s="392" t="s">
        <v>758</v>
      </c>
      <c r="P618" s="392" t="str">
        <f t="shared" si="18"/>
        <v>380XX00000</v>
      </c>
      <c r="Q618" s="392" t="s">
        <v>1351</v>
      </c>
      <c r="R618" s="392" t="s">
        <v>1517</v>
      </c>
      <c r="S618" s="392" t="str">
        <f t="shared" si="19"/>
        <v>252405S</v>
      </c>
      <c r="T618" s="392" t="str">
        <f>IFERROR(VLOOKUP($S618,'Projects FERCs'!$A$9:$C$294,2,FALSE),0)</f>
        <v>Services PVC Replacement LHC</v>
      </c>
      <c r="U618" s="392" t="s">
        <v>1516</v>
      </c>
      <c r="V618" s="394">
        <v>245005.67</v>
      </c>
    </row>
    <row r="619" spans="1:22" ht="22.5" x14ac:dyDescent="0.25">
      <c r="A619" s="396">
        <v>202506</v>
      </c>
      <c r="B619" s="392" t="s">
        <v>1268</v>
      </c>
      <c r="C619" s="392" t="s">
        <v>21</v>
      </c>
      <c r="D619" s="392" t="s">
        <v>28</v>
      </c>
      <c r="E619" s="392" t="s">
        <v>28</v>
      </c>
      <c r="F619" s="392" t="s">
        <v>22</v>
      </c>
      <c r="G619" s="392" t="s">
        <v>39</v>
      </c>
      <c r="H619" s="392" t="s">
        <v>1349</v>
      </c>
      <c r="I619" s="392" t="s">
        <v>1350</v>
      </c>
      <c r="J619" s="392" t="s">
        <v>23</v>
      </c>
      <c r="K619" s="392" t="s">
        <v>24</v>
      </c>
      <c r="L619" s="392" t="s">
        <v>25</v>
      </c>
      <c r="M619" s="395">
        <v>45658</v>
      </c>
      <c r="N619" s="395">
        <v>45717</v>
      </c>
      <c r="O619" s="392" t="s">
        <v>758</v>
      </c>
      <c r="P619" s="392" t="str">
        <f t="shared" si="18"/>
        <v>380XX00000</v>
      </c>
      <c r="Q619" s="392" t="s">
        <v>1351</v>
      </c>
      <c r="R619" s="392" t="s">
        <v>1352</v>
      </c>
      <c r="S619" s="392" t="str">
        <f t="shared" si="19"/>
        <v>252404S</v>
      </c>
      <c r="T619" s="392" t="str">
        <f>IFERROR(VLOOKUP($S619,'Projects FERCs'!$A$9:$C$294,2,FALSE),0)</f>
        <v>Main &amp; Services PVC Repl KNG</v>
      </c>
      <c r="U619" s="392" t="s">
        <v>1353</v>
      </c>
      <c r="V619" s="394">
        <v>-2797.31</v>
      </c>
    </row>
    <row r="620" spans="1:22" ht="22.5" x14ac:dyDescent="0.25">
      <c r="A620" s="396">
        <v>202506</v>
      </c>
      <c r="B620" s="392" t="s">
        <v>1268</v>
      </c>
      <c r="C620" s="392" t="s">
        <v>21</v>
      </c>
      <c r="D620" s="392" t="s">
        <v>28</v>
      </c>
      <c r="E620" s="392" t="s">
        <v>28</v>
      </c>
      <c r="F620" s="392" t="s">
        <v>22</v>
      </c>
      <c r="G620" s="392" t="s">
        <v>39</v>
      </c>
      <c r="H620" s="392" t="s">
        <v>1354</v>
      </c>
      <c r="I620" s="392" t="s">
        <v>1355</v>
      </c>
      <c r="J620" s="392" t="s">
        <v>23</v>
      </c>
      <c r="K620" s="392" t="s">
        <v>24</v>
      </c>
      <c r="L620" s="392" t="s">
        <v>25</v>
      </c>
      <c r="M620" s="395">
        <v>45658</v>
      </c>
      <c r="N620" s="395">
        <v>45717</v>
      </c>
      <c r="O620" s="392" t="s">
        <v>758</v>
      </c>
      <c r="P620" s="392" t="str">
        <f t="shared" si="18"/>
        <v>380XX00000</v>
      </c>
      <c r="Q620" s="392" t="s">
        <v>1351</v>
      </c>
      <c r="R620" s="392" t="s">
        <v>782</v>
      </c>
      <c r="S620" s="392" t="str">
        <f t="shared" si="19"/>
        <v>251380A</v>
      </c>
      <c r="T620" s="392" t="str">
        <f>IFERROR(VLOOKUP($S620,'Projects FERCs'!$A$9:$C$294,2,FALSE),0)</f>
        <v>Services - Bl - Flag</v>
      </c>
      <c r="U620" s="392" t="s">
        <v>783</v>
      </c>
      <c r="V620" s="403">
        <v>43128.89</v>
      </c>
    </row>
    <row r="621" spans="1:22" ht="22.5" x14ac:dyDescent="0.25">
      <c r="A621" s="396">
        <v>202506</v>
      </c>
      <c r="B621" s="392" t="s">
        <v>1268</v>
      </c>
      <c r="C621" s="392" t="s">
        <v>21</v>
      </c>
      <c r="D621" s="392" t="s">
        <v>28</v>
      </c>
      <c r="E621" s="392" t="s">
        <v>28</v>
      </c>
      <c r="F621" s="392" t="s">
        <v>22</v>
      </c>
      <c r="G621" s="392" t="s">
        <v>39</v>
      </c>
      <c r="H621" s="392" t="s">
        <v>1354</v>
      </c>
      <c r="I621" s="392" t="s">
        <v>1355</v>
      </c>
      <c r="J621" s="392" t="s">
        <v>23</v>
      </c>
      <c r="K621" s="392" t="s">
        <v>24</v>
      </c>
      <c r="L621" s="392" t="s">
        <v>25</v>
      </c>
      <c r="M621" s="395">
        <v>45658</v>
      </c>
      <c r="N621" s="395">
        <v>45717</v>
      </c>
      <c r="O621" s="392" t="s">
        <v>758</v>
      </c>
      <c r="P621" s="392" t="str">
        <f t="shared" si="18"/>
        <v>380XX00000</v>
      </c>
      <c r="Q621" s="392" t="s">
        <v>1351</v>
      </c>
      <c r="R621" s="392" t="s">
        <v>865</v>
      </c>
      <c r="S621" s="392" t="str">
        <f t="shared" si="19"/>
        <v>252380A</v>
      </c>
      <c r="T621" s="392" t="str">
        <f>IFERROR(VLOOKUP($S621,'Projects FERCs'!$A$9:$C$294,2,FALSE),0)</f>
        <v>Install Services - Bl - King</v>
      </c>
      <c r="U621" s="392" t="s">
        <v>866</v>
      </c>
      <c r="V621" s="403">
        <v>-16488.849999999999</v>
      </c>
    </row>
    <row r="622" spans="1:22" ht="22.5" x14ac:dyDescent="0.25">
      <c r="A622" s="396">
        <v>202506</v>
      </c>
      <c r="B622" s="392" t="s">
        <v>1268</v>
      </c>
      <c r="C622" s="392" t="s">
        <v>21</v>
      </c>
      <c r="D622" s="392" t="s">
        <v>28</v>
      </c>
      <c r="E622" s="392" t="s">
        <v>28</v>
      </c>
      <c r="F622" s="392" t="s">
        <v>22</v>
      </c>
      <c r="G622" s="392" t="s">
        <v>39</v>
      </c>
      <c r="H622" s="392" t="s">
        <v>1354</v>
      </c>
      <c r="I622" s="392" t="s">
        <v>1355</v>
      </c>
      <c r="J622" s="392" t="s">
        <v>23</v>
      </c>
      <c r="K622" s="392" t="s">
        <v>24</v>
      </c>
      <c r="L622" s="392" t="s">
        <v>25</v>
      </c>
      <c r="M622" s="395">
        <v>45658</v>
      </c>
      <c r="N622" s="395">
        <v>45717</v>
      </c>
      <c r="O622" s="392" t="s">
        <v>758</v>
      </c>
      <c r="P622" s="392" t="str">
        <f t="shared" si="18"/>
        <v>380XX00000</v>
      </c>
      <c r="Q622" s="392" t="s">
        <v>1351</v>
      </c>
      <c r="R622" s="392" t="s">
        <v>965</v>
      </c>
      <c r="S622" s="392" t="str">
        <f t="shared" si="19"/>
        <v>253380A</v>
      </c>
      <c r="T622" s="392" t="str">
        <f>IFERROR(VLOOKUP($S622,'Projects FERCs'!$A$9:$C$294,2,FALSE),0)</f>
        <v>Services - Bl - Pres</v>
      </c>
      <c r="U622" s="392" t="s">
        <v>966</v>
      </c>
      <c r="V622" s="403">
        <v>144068.64000000001</v>
      </c>
    </row>
    <row r="623" spans="1:22" ht="22.5" x14ac:dyDescent="0.25">
      <c r="A623" s="396">
        <v>202506</v>
      </c>
      <c r="B623" s="392" t="s">
        <v>1268</v>
      </c>
      <c r="C623" s="392" t="s">
        <v>21</v>
      </c>
      <c r="D623" s="392" t="s">
        <v>28</v>
      </c>
      <c r="E623" s="392" t="s">
        <v>28</v>
      </c>
      <c r="F623" s="392" t="s">
        <v>22</v>
      </c>
      <c r="G623" s="392" t="s">
        <v>39</v>
      </c>
      <c r="H623" s="392" t="s">
        <v>1354</v>
      </c>
      <c r="I623" s="392" t="s">
        <v>1355</v>
      </c>
      <c r="J623" s="392" t="s">
        <v>23</v>
      </c>
      <c r="K623" s="392" t="s">
        <v>24</v>
      </c>
      <c r="L623" s="392" t="s">
        <v>25</v>
      </c>
      <c r="M623" s="395">
        <v>45658</v>
      </c>
      <c r="N623" s="395">
        <v>45717</v>
      </c>
      <c r="O623" s="392" t="s">
        <v>758</v>
      </c>
      <c r="P623" s="392" t="str">
        <f t="shared" si="18"/>
        <v>380XX00000</v>
      </c>
      <c r="Q623" s="392" t="s">
        <v>1351</v>
      </c>
      <c r="R623" s="392" t="s">
        <v>1071</v>
      </c>
      <c r="S623" s="392" t="str">
        <f t="shared" si="19"/>
        <v>255380A</v>
      </c>
      <c r="T623" s="392" t="str">
        <f>IFERROR(VLOOKUP($S623,'Projects FERCs'!$A$9:$C$294,2,FALSE),0)</f>
        <v>Services - Bl - Verde</v>
      </c>
      <c r="U623" s="392" t="s">
        <v>1072</v>
      </c>
      <c r="V623" s="403">
        <v>-2411.38</v>
      </c>
    </row>
    <row r="624" spans="1:22" ht="22.5" x14ac:dyDescent="0.25">
      <c r="A624" s="396">
        <v>202506</v>
      </c>
      <c r="B624" s="392" t="s">
        <v>1268</v>
      </c>
      <c r="C624" s="392" t="s">
        <v>21</v>
      </c>
      <c r="D624" s="392" t="s">
        <v>28</v>
      </c>
      <c r="E624" s="392" t="s">
        <v>28</v>
      </c>
      <c r="F624" s="392" t="s">
        <v>22</v>
      </c>
      <c r="G624" s="392" t="s">
        <v>39</v>
      </c>
      <c r="H624" s="392" t="s">
        <v>1354</v>
      </c>
      <c r="I624" s="392" t="s">
        <v>1355</v>
      </c>
      <c r="J624" s="392" t="s">
        <v>23</v>
      </c>
      <c r="K624" s="392" t="s">
        <v>24</v>
      </c>
      <c r="L624" s="392" t="s">
        <v>25</v>
      </c>
      <c r="M624" s="395">
        <v>45658</v>
      </c>
      <c r="N624" s="395">
        <v>45717</v>
      </c>
      <c r="O624" s="392" t="s">
        <v>758</v>
      </c>
      <c r="P624" s="392" t="str">
        <f t="shared" si="18"/>
        <v>380XX00000</v>
      </c>
      <c r="Q624" s="392" t="s">
        <v>1351</v>
      </c>
      <c r="R624" s="392" t="s">
        <v>1143</v>
      </c>
      <c r="S624" s="392" t="str">
        <f t="shared" si="19"/>
        <v>256380A</v>
      </c>
      <c r="T624" s="392" t="str">
        <f>IFERROR(VLOOKUP($S624,'Projects FERCs'!$A$9:$C$294,2,FALSE),0)</f>
        <v>Services - Bl - Nog</v>
      </c>
      <c r="U624" s="392" t="s">
        <v>1144</v>
      </c>
      <c r="V624" s="403">
        <v>-547.16999999999996</v>
      </c>
    </row>
    <row r="625" spans="1:22" ht="22.5" x14ac:dyDescent="0.25">
      <c r="A625" s="396">
        <v>202506</v>
      </c>
      <c r="B625" s="392" t="s">
        <v>1268</v>
      </c>
      <c r="C625" s="392" t="s">
        <v>21</v>
      </c>
      <c r="D625" s="392" t="s">
        <v>28</v>
      </c>
      <c r="E625" s="392" t="s">
        <v>28</v>
      </c>
      <c r="F625" s="392" t="s">
        <v>22</v>
      </c>
      <c r="G625" s="392" t="s">
        <v>39</v>
      </c>
      <c r="H625" s="392" t="s">
        <v>1354</v>
      </c>
      <c r="I625" s="392" t="s">
        <v>1355</v>
      </c>
      <c r="J625" s="392" t="s">
        <v>23</v>
      </c>
      <c r="K625" s="392" t="s">
        <v>24</v>
      </c>
      <c r="L625" s="392" t="s">
        <v>25</v>
      </c>
      <c r="M625" s="395">
        <v>45658</v>
      </c>
      <c r="N625" s="395">
        <v>45717</v>
      </c>
      <c r="O625" s="392" t="s">
        <v>758</v>
      </c>
      <c r="P625" s="392" t="str">
        <f t="shared" si="18"/>
        <v>380XX00000</v>
      </c>
      <c r="Q625" s="392" t="s">
        <v>1351</v>
      </c>
      <c r="R625" s="392" t="s">
        <v>1213</v>
      </c>
      <c r="S625" s="392" t="str">
        <f t="shared" si="19"/>
        <v>257380A</v>
      </c>
      <c r="T625" s="392" t="str">
        <f>IFERROR(VLOOKUP($S625,'Projects FERCs'!$A$9:$C$294,2,FALSE),0)</f>
        <v>Services - Bl - SL</v>
      </c>
      <c r="U625" s="392" t="s">
        <v>1214</v>
      </c>
      <c r="V625" s="403">
        <v>-26180.91</v>
      </c>
    </row>
    <row r="626" spans="1:22" ht="22.5" x14ac:dyDescent="0.25">
      <c r="A626" s="396">
        <v>202407</v>
      </c>
      <c r="B626" s="392" t="s">
        <v>1268</v>
      </c>
      <c r="C626" s="392" t="s">
        <v>21</v>
      </c>
      <c r="D626" s="392" t="s">
        <v>28</v>
      </c>
      <c r="E626" s="392" t="s">
        <v>28</v>
      </c>
      <c r="F626" s="392" t="s">
        <v>22</v>
      </c>
      <c r="G626" s="392" t="s">
        <v>39</v>
      </c>
      <c r="H626" s="392" t="s">
        <v>1356</v>
      </c>
      <c r="I626" s="392" t="s">
        <v>1357</v>
      </c>
      <c r="J626" s="392" t="s">
        <v>23</v>
      </c>
      <c r="K626" s="392" t="s">
        <v>24</v>
      </c>
      <c r="L626" s="392" t="s">
        <v>25</v>
      </c>
      <c r="M626" s="395">
        <v>45292</v>
      </c>
      <c r="N626" s="395">
        <v>45474</v>
      </c>
      <c r="O626" s="392" t="s">
        <v>788</v>
      </c>
      <c r="P626" s="392" t="str">
        <f t="shared" si="18"/>
        <v>381XX00000</v>
      </c>
      <c r="Q626" s="392" t="s">
        <v>1358</v>
      </c>
      <c r="R626" s="392" t="s">
        <v>973</v>
      </c>
      <c r="S626" s="392" t="str">
        <f t="shared" si="19"/>
        <v>253381A</v>
      </c>
      <c r="T626" s="392" t="str">
        <f>IFERROR(VLOOKUP($S626,'Projects FERCs'!$A$9:$C$294,2,FALSE),0)</f>
        <v>Meters - Bl - Pres</v>
      </c>
      <c r="U626" s="392" t="s">
        <v>974</v>
      </c>
      <c r="V626" s="394">
        <v>64314.15</v>
      </c>
    </row>
    <row r="627" spans="1:22" ht="22.5" x14ac:dyDescent="0.25">
      <c r="A627" s="396">
        <v>202407</v>
      </c>
      <c r="B627" s="392" t="s">
        <v>1268</v>
      </c>
      <c r="C627" s="392" t="s">
        <v>21</v>
      </c>
      <c r="D627" s="392" t="s">
        <v>28</v>
      </c>
      <c r="E627" s="392" t="s">
        <v>28</v>
      </c>
      <c r="F627" s="392" t="s">
        <v>22</v>
      </c>
      <c r="G627" s="392" t="s">
        <v>39</v>
      </c>
      <c r="H627" s="392" t="s">
        <v>1356</v>
      </c>
      <c r="I627" s="392" t="s">
        <v>1357</v>
      </c>
      <c r="J627" s="392" t="s">
        <v>23</v>
      </c>
      <c r="K627" s="392" t="s">
        <v>24</v>
      </c>
      <c r="L627" s="392" t="s">
        <v>25</v>
      </c>
      <c r="M627" s="395">
        <v>45292</v>
      </c>
      <c r="N627" s="395">
        <v>45474</v>
      </c>
      <c r="O627" s="392" t="s">
        <v>788</v>
      </c>
      <c r="P627" s="392" t="str">
        <f t="shared" si="18"/>
        <v>381XX00000</v>
      </c>
      <c r="Q627" s="392" t="s">
        <v>1358</v>
      </c>
      <c r="R627" s="392" t="s">
        <v>981</v>
      </c>
      <c r="S627" s="392" t="str">
        <f t="shared" si="19"/>
        <v>253385A</v>
      </c>
      <c r="T627" s="392" t="str">
        <f>IFERROR(VLOOKUP($S627,'Projects FERCs'!$A$9:$C$294,2,FALSE),0)</f>
        <v>Industrial Metering - Pres</v>
      </c>
      <c r="U627" s="392" t="s">
        <v>982</v>
      </c>
      <c r="V627" s="394">
        <v>2120.5100000000002</v>
      </c>
    </row>
    <row r="628" spans="1:22" ht="22.5" x14ac:dyDescent="0.25">
      <c r="A628" s="396">
        <v>202407</v>
      </c>
      <c r="B628" s="392" t="s">
        <v>1268</v>
      </c>
      <c r="C628" s="392" t="s">
        <v>21</v>
      </c>
      <c r="D628" s="392" t="s">
        <v>28</v>
      </c>
      <c r="E628" s="392" t="s">
        <v>28</v>
      </c>
      <c r="F628" s="392" t="s">
        <v>22</v>
      </c>
      <c r="G628" s="392" t="s">
        <v>39</v>
      </c>
      <c r="H628" s="392" t="s">
        <v>1356</v>
      </c>
      <c r="I628" s="392" t="s">
        <v>1357</v>
      </c>
      <c r="J628" s="392" t="s">
        <v>23</v>
      </c>
      <c r="K628" s="392" t="s">
        <v>24</v>
      </c>
      <c r="L628" s="392" t="s">
        <v>25</v>
      </c>
      <c r="M628" s="395">
        <v>45292</v>
      </c>
      <c r="N628" s="395">
        <v>45474</v>
      </c>
      <c r="O628" s="392" t="s">
        <v>788</v>
      </c>
      <c r="P628" s="392" t="str">
        <f t="shared" si="18"/>
        <v>381XX00000</v>
      </c>
      <c r="Q628" s="392" t="s">
        <v>1358</v>
      </c>
      <c r="R628" s="392" t="s">
        <v>1075</v>
      </c>
      <c r="S628" s="392" t="str">
        <f t="shared" si="19"/>
        <v>255381A</v>
      </c>
      <c r="T628" s="392" t="str">
        <f>IFERROR(VLOOKUP($S628,'Projects FERCs'!$A$9:$C$294,2,FALSE),0)</f>
        <v>Meters - Bl - Verde</v>
      </c>
      <c r="U628" s="392" t="s">
        <v>1076</v>
      </c>
      <c r="V628" s="394">
        <v>-2475.5100000000002</v>
      </c>
    </row>
    <row r="629" spans="1:22" ht="22.5" x14ac:dyDescent="0.25">
      <c r="A629" s="396">
        <v>202407</v>
      </c>
      <c r="B629" s="392" t="s">
        <v>1268</v>
      </c>
      <c r="C629" s="392" t="s">
        <v>21</v>
      </c>
      <c r="D629" s="392" t="s">
        <v>28</v>
      </c>
      <c r="E629" s="392" t="s">
        <v>28</v>
      </c>
      <c r="F629" s="392" t="s">
        <v>22</v>
      </c>
      <c r="G629" s="392" t="s">
        <v>39</v>
      </c>
      <c r="H629" s="392" t="s">
        <v>1356</v>
      </c>
      <c r="I629" s="392" t="s">
        <v>1357</v>
      </c>
      <c r="J629" s="392" t="s">
        <v>23</v>
      </c>
      <c r="K629" s="392" t="s">
        <v>24</v>
      </c>
      <c r="L629" s="392" t="s">
        <v>25</v>
      </c>
      <c r="M629" s="395">
        <v>45292</v>
      </c>
      <c r="N629" s="395">
        <v>45474</v>
      </c>
      <c r="O629" s="392" t="s">
        <v>788</v>
      </c>
      <c r="P629" s="392" t="str">
        <f t="shared" si="18"/>
        <v>381XX00000</v>
      </c>
      <c r="Q629" s="392" t="s">
        <v>1358</v>
      </c>
      <c r="R629" s="392" t="s">
        <v>1083</v>
      </c>
      <c r="S629" s="392" t="str">
        <f t="shared" si="19"/>
        <v>255385A</v>
      </c>
      <c r="T629" s="392" t="str">
        <f>IFERROR(VLOOKUP($S629,'Projects FERCs'!$A$9:$C$294,2,FALSE),0)</f>
        <v>Industrial Metering - Verde</v>
      </c>
      <c r="U629" s="392" t="s">
        <v>1084</v>
      </c>
      <c r="V629" s="394">
        <v>935.2</v>
      </c>
    </row>
    <row r="630" spans="1:22" ht="22.5" x14ac:dyDescent="0.25">
      <c r="A630" s="396">
        <v>202408</v>
      </c>
      <c r="B630" s="392" t="s">
        <v>1268</v>
      </c>
      <c r="C630" s="392" t="s">
        <v>21</v>
      </c>
      <c r="D630" s="392" t="s">
        <v>28</v>
      </c>
      <c r="E630" s="392" t="s">
        <v>28</v>
      </c>
      <c r="F630" s="392" t="s">
        <v>22</v>
      </c>
      <c r="G630" s="392" t="s">
        <v>39</v>
      </c>
      <c r="H630" s="392" t="s">
        <v>1356</v>
      </c>
      <c r="I630" s="392" t="s">
        <v>1357</v>
      </c>
      <c r="J630" s="392" t="s">
        <v>23</v>
      </c>
      <c r="K630" s="392" t="s">
        <v>24</v>
      </c>
      <c r="L630" s="392" t="s">
        <v>25</v>
      </c>
      <c r="M630" s="395">
        <v>45292</v>
      </c>
      <c r="N630" s="395">
        <v>45474</v>
      </c>
      <c r="O630" s="392" t="s">
        <v>788</v>
      </c>
      <c r="P630" s="392" t="str">
        <f t="shared" si="18"/>
        <v>381XX00000</v>
      </c>
      <c r="Q630" s="392" t="s">
        <v>1358</v>
      </c>
      <c r="R630" s="392" t="s">
        <v>786</v>
      </c>
      <c r="S630" s="392" t="str">
        <f t="shared" si="19"/>
        <v>251381A</v>
      </c>
      <c r="T630" s="392" t="str">
        <f>IFERROR(VLOOKUP($S630,'Projects FERCs'!$A$9:$C$294,2,FALSE),0)</f>
        <v>Meters - Bl - Flag</v>
      </c>
      <c r="U630" s="392" t="s">
        <v>787</v>
      </c>
      <c r="V630" s="394">
        <v>9731.07</v>
      </c>
    </row>
    <row r="631" spans="1:22" ht="22.5" x14ac:dyDescent="0.25">
      <c r="A631" s="396">
        <v>202408</v>
      </c>
      <c r="B631" s="392" t="s">
        <v>1268</v>
      </c>
      <c r="C631" s="392" t="s">
        <v>21</v>
      </c>
      <c r="D631" s="392" t="s">
        <v>28</v>
      </c>
      <c r="E631" s="392" t="s">
        <v>28</v>
      </c>
      <c r="F631" s="392" t="s">
        <v>22</v>
      </c>
      <c r="G631" s="392" t="s">
        <v>39</v>
      </c>
      <c r="H631" s="392" t="s">
        <v>1356</v>
      </c>
      <c r="I631" s="392" t="s">
        <v>1357</v>
      </c>
      <c r="J631" s="392" t="s">
        <v>23</v>
      </c>
      <c r="K631" s="392" t="s">
        <v>24</v>
      </c>
      <c r="L631" s="392" t="s">
        <v>25</v>
      </c>
      <c r="M631" s="395">
        <v>45292</v>
      </c>
      <c r="N631" s="395">
        <v>45474</v>
      </c>
      <c r="O631" s="392" t="s">
        <v>788</v>
      </c>
      <c r="P631" s="392" t="str">
        <f t="shared" si="18"/>
        <v>381XX00000</v>
      </c>
      <c r="Q631" s="392" t="s">
        <v>1358</v>
      </c>
      <c r="R631" s="392" t="s">
        <v>1075</v>
      </c>
      <c r="S631" s="392" t="str">
        <f t="shared" si="19"/>
        <v>255381A</v>
      </c>
      <c r="T631" s="392" t="str">
        <f>IFERROR(VLOOKUP($S631,'Projects FERCs'!$A$9:$C$294,2,FALSE),0)</f>
        <v>Meters - Bl - Verde</v>
      </c>
      <c r="U631" s="392" t="s">
        <v>1076</v>
      </c>
      <c r="V631" s="394">
        <v>7427.05</v>
      </c>
    </row>
    <row r="632" spans="1:22" ht="22.5" x14ac:dyDescent="0.25">
      <c r="A632" s="396">
        <v>202408</v>
      </c>
      <c r="B632" s="392" t="s">
        <v>1268</v>
      </c>
      <c r="C632" s="392" t="s">
        <v>21</v>
      </c>
      <c r="D632" s="392" t="s">
        <v>28</v>
      </c>
      <c r="E632" s="392" t="s">
        <v>28</v>
      </c>
      <c r="F632" s="392" t="s">
        <v>22</v>
      </c>
      <c r="G632" s="392" t="s">
        <v>39</v>
      </c>
      <c r="H632" s="392" t="s">
        <v>1356</v>
      </c>
      <c r="I632" s="392" t="s">
        <v>1357</v>
      </c>
      <c r="J632" s="392" t="s">
        <v>23</v>
      </c>
      <c r="K632" s="392" t="s">
        <v>24</v>
      </c>
      <c r="L632" s="392" t="s">
        <v>25</v>
      </c>
      <c r="M632" s="395">
        <v>45292</v>
      </c>
      <c r="N632" s="395">
        <v>45474</v>
      </c>
      <c r="O632" s="392" t="s">
        <v>788</v>
      </c>
      <c r="P632" s="392" t="str">
        <f t="shared" si="18"/>
        <v>381XX00000</v>
      </c>
      <c r="Q632" s="392" t="s">
        <v>1358</v>
      </c>
      <c r="R632" s="392" t="s">
        <v>1147</v>
      </c>
      <c r="S632" s="392" t="str">
        <f t="shared" si="19"/>
        <v>256381A</v>
      </c>
      <c r="T632" s="392" t="str">
        <f>IFERROR(VLOOKUP($S632,'Projects FERCs'!$A$9:$C$294,2,FALSE),0)</f>
        <v>Meters - Bl - Nog</v>
      </c>
      <c r="U632" s="392" t="s">
        <v>1148</v>
      </c>
      <c r="V632" s="394">
        <v>2727.23</v>
      </c>
    </row>
    <row r="633" spans="1:22" ht="22.5" x14ac:dyDescent="0.25">
      <c r="A633" s="396">
        <v>202409</v>
      </c>
      <c r="B633" s="392" t="s">
        <v>1268</v>
      </c>
      <c r="C633" s="392" t="s">
        <v>21</v>
      </c>
      <c r="D633" s="392" t="s">
        <v>28</v>
      </c>
      <c r="E633" s="392" t="s">
        <v>28</v>
      </c>
      <c r="F633" s="392" t="s">
        <v>22</v>
      </c>
      <c r="G633" s="392" t="s">
        <v>39</v>
      </c>
      <c r="H633" s="392" t="s">
        <v>1356</v>
      </c>
      <c r="I633" s="392" t="s">
        <v>1357</v>
      </c>
      <c r="J633" s="392" t="s">
        <v>23</v>
      </c>
      <c r="K633" s="392" t="s">
        <v>24</v>
      </c>
      <c r="L633" s="392" t="s">
        <v>25</v>
      </c>
      <c r="M633" s="395">
        <v>45292</v>
      </c>
      <c r="N633" s="395">
        <v>45474</v>
      </c>
      <c r="O633" s="392" t="s">
        <v>788</v>
      </c>
      <c r="P633" s="392" t="str">
        <f t="shared" si="18"/>
        <v>381XX00000</v>
      </c>
      <c r="Q633" s="392" t="s">
        <v>1358</v>
      </c>
      <c r="R633" s="392" t="s">
        <v>786</v>
      </c>
      <c r="S633" s="392" t="str">
        <f t="shared" si="19"/>
        <v>251381A</v>
      </c>
      <c r="T633" s="392" t="str">
        <f>IFERROR(VLOOKUP($S633,'Projects FERCs'!$A$9:$C$294,2,FALSE),0)</f>
        <v>Meters - Bl - Flag</v>
      </c>
      <c r="U633" s="392" t="s">
        <v>787</v>
      </c>
      <c r="V633" s="394">
        <v>2420.9899999999998</v>
      </c>
    </row>
    <row r="634" spans="1:22" ht="22.5" x14ac:dyDescent="0.25">
      <c r="A634" s="396">
        <v>202409</v>
      </c>
      <c r="B634" s="392" t="s">
        <v>1268</v>
      </c>
      <c r="C634" s="392" t="s">
        <v>21</v>
      </c>
      <c r="D634" s="392" t="s">
        <v>28</v>
      </c>
      <c r="E634" s="392" t="s">
        <v>28</v>
      </c>
      <c r="F634" s="392" t="s">
        <v>22</v>
      </c>
      <c r="G634" s="392" t="s">
        <v>39</v>
      </c>
      <c r="H634" s="392" t="s">
        <v>1356</v>
      </c>
      <c r="I634" s="392" t="s">
        <v>1357</v>
      </c>
      <c r="J634" s="392" t="s">
        <v>23</v>
      </c>
      <c r="K634" s="392" t="s">
        <v>24</v>
      </c>
      <c r="L634" s="392" t="s">
        <v>25</v>
      </c>
      <c r="M634" s="395">
        <v>45292</v>
      </c>
      <c r="N634" s="395">
        <v>45474</v>
      </c>
      <c r="O634" s="392" t="s">
        <v>788</v>
      </c>
      <c r="P634" s="392" t="str">
        <f t="shared" si="18"/>
        <v>381XX00000</v>
      </c>
      <c r="Q634" s="392" t="s">
        <v>1358</v>
      </c>
      <c r="R634" s="392" t="s">
        <v>873</v>
      </c>
      <c r="S634" s="392" t="str">
        <f t="shared" si="19"/>
        <v>252381A</v>
      </c>
      <c r="T634" s="392" t="str">
        <f>IFERROR(VLOOKUP($S634,'Projects FERCs'!$A$9:$C$294,2,FALSE),0)</f>
        <v>Meters - Bl - King</v>
      </c>
      <c r="U634" s="392" t="s">
        <v>874</v>
      </c>
      <c r="V634" s="394">
        <v>9990.19</v>
      </c>
    </row>
    <row r="635" spans="1:22" ht="22.5" x14ac:dyDescent="0.25">
      <c r="A635" s="396">
        <v>202409</v>
      </c>
      <c r="B635" s="392" t="s">
        <v>1268</v>
      </c>
      <c r="C635" s="392" t="s">
        <v>21</v>
      </c>
      <c r="D635" s="392" t="s">
        <v>28</v>
      </c>
      <c r="E635" s="392" t="s">
        <v>28</v>
      </c>
      <c r="F635" s="392" t="s">
        <v>22</v>
      </c>
      <c r="G635" s="392" t="s">
        <v>39</v>
      </c>
      <c r="H635" s="392" t="s">
        <v>1356</v>
      </c>
      <c r="I635" s="392" t="s">
        <v>1357</v>
      </c>
      <c r="J635" s="392" t="s">
        <v>23</v>
      </c>
      <c r="K635" s="392" t="s">
        <v>24</v>
      </c>
      <c r="L635" s="392" t="s">
        <v>25</v>
      </c>
      <c r="M635" s="395">
        <v>45292</v>
      </c>
      <c r="N635" s="395">
        <v>45474</v>
      </c>
      <c r="O635" s="392" t="s">
        <v>788</v>
      </c>
      <c r="P635" s="392" t="str">
        <f t="shared" si="18"/>
        <v>381XX00000</v>
      </c>
      <c r="Q635" s="392" t="s">
        <v>1358</v>
      </c>
      <c r="R635" s="392" t="s">
        <v>973</v>
      </c>
      <c r="S635" s="392" t="str">
        <f t="shared" si="19"/>
        <v>253381A</v>
      </c>
      <c r="T635" s="392" t="str">
        <f>IFERROR(VLOOKUP($S635,'Projects FERCs'!$A$9:$C$294,2,FALSE),0)</f>
        <v>Meters - Bl - Pres</v>
      </c>
      <c r="U635" s="392" t="s">
        <v>974</v>
      </c>
      <c r="V635" s="394">
        <v>291091.59999999998</v>
      </c>
    </row>
    <row r="636" spans="1:22" ht="22.5" x14ac:dyDescent="0.25">
      <c r="A636" s="396">
        <v>202409</v>
      </c>
      <c r="B636" s="392" t="s">
        <v>1268</v>
      </c>
      <c r="C636" s="392" t="s">
        <v>21</v>
      </c>
      <c r="D636" s="392" t="s">
        <v>28</v>
      </c>
      <c r="E636" s="392" t="s">
        <v>28</v>
      </c>
      <c r="F636" s="392" t="s">
        <v>22</v>
      </c>
      <c r="G636" s="392" t="s">
        <v>39</v>
      </c>
      <c r="H636" s="392" t="s">
        <v>1356</v>
      </c>
      <c r="I636" s="392" t="s">
        <v>1357</v>
      </c>
      <c r="J636" s="392" t="s">
        <v>23</v>
      </c>
      <c r="K636" s="392" t="s">
        <v>24</v>
      </c>
      <c r="L636" s="392" t="s">
        <v>25</v>
      </c>
      <c r="M636" s="395">
        <v>45292</v>
      </c>
      <c r="N636" s="395">
        <v>45474</v>
      </c>
      <c r="O636" s="392" t="s">
        <v>788</v>
      </c>
      <c r="P636" s="392" t="str">
        <f t="shared" si="18"/>
        <v>381XX00000</v>
      </c>
      <c r="Q636" s="392" t="s">
        <v>1358</v>
      </c>
      <c r="R636" s="392" t="s">
        <v>981</v>
      </c>
      <c r="S636" s="392" t="str">
        <f t="shared" si="19"/>
        <v>253385A</v>
      </c>
      <c r="T636" s="392" t="str">
        <f>IFERROR(VLOOKUP($S636,'Projects FERCs'!$A$9:$C$294,2,FALSE),0)</f>
        <v>Industrial Metering - Pres</v>
      </c>
      <c r="U636" s="392" t="s">
        <v>982</v>
      </c>
      <c r="V636" s="394">
        <v>2671.42</v>
      </c>
    </row>
    <row r="637" spans="1:22" ht="22.5" x14ac:dyDescent="0.25">
      <c r="A637" s="396">
        <v>202409</v>
      </c>
      <c r="B637" s="392" t="s">
        <v>1268</v>
      </c>
      <c r="C637" s="392" t="s">
        <v>21</v>
      </c>
      <c r="D637" s="392" t="s">
        <v>28</v>
      </c>
      <c r="E637" s="392" t="s">
        <v>28</v>
      </c>
      <c r="F637" s="392" t="s">
        <v>22</v>
      </c>
      <c r="G637" s="392" t="s">
        <v>39</v>
      </c>
      <c r="H637" s="392" t="s">
        <v>1356</v>
      </c>
      <c r="I637" s="392" t="s">
        <v>1357</v>
      </c>
      <c r="J637" s="392" t="s">
        <v>23</v>
      </c>
      <c r="K637" s="392" t="s">
        <v>24</v>
      </c>
      <c r="L637" s="392" t="s">
        <v>25</v>
      </c>
      <c r="M637" s="395">
        <v>45292</v>
      </c>
      <c r="N637" s="395">
        <v>45474</v>
      </c>
      <c r="O637" s="392" t="s">
        <v>788</v>
      </c>
      <c r="P637" s="392" t="str">
        <f t="shared" si="18"/>
        <v>381XX00000</v>
      </c>
      <c r="Q637" s="392" t="s">
        <v>1358</v>
      </c>
      <c r="R637" s="392" t="s">
        <v>1075</v>
      </c>
      <c r="S637" s="392" t="str">
        <f t="shared" si="19"/>
        <v>255381A</v>
      </c>
      <c r="T637" s="392" t="str">
        <f>IFERROR(VLOOKUP($S637,'Projects FERCs'!$A$9:$C$294,2,FALSE),0)</f>
        <v>Meters - Bl - Verde</v>
      </c>
      <c r="U637" s="392" t="s">
        <v>1076</v>
      </c>
      <c r="V637" s="394">
        <v>4946.6899999999996</v>
      </c>
    </row>
    <row r="638" spans="1:22" ht="22.5" x14ac:dyDescent="0.25">
      <c r="A638" s="396">
        <v>202409</v>
      </c>
      <c r="B638" s="392" t="s">
        <v>1268</v>
      </c>
      <c r="C638" s="392" t="s">
        <v>21</v>
      </c>
      <c r="D638" s="392" t="s">
        <v>28</v>
      </c>
      <c r="E638" s="392" t="s">
        <v>28</v>
      </c>
      <c r="F638" s="392" t="s">
        <v>22</v>
      </c>
      <c r="G638" s="392" t="s">
        <v>39</v>
      </c>
      <c r="H638" s="392" t="s">
        <v>1356</v>
      </c>
      <c r="I638" s="392" t="s">
        <v>1357</v>
      </c>
      <c r="J638" s="392" t="s">
        <v>23</v>
      </c>
      <c r="K638" s="392" t="s">
        <v>24</v>
      </c>
      <c r="L638" s="392" t="s">
        <v>25</v>
      </c>
      <c r="M638" s="395">
        <v>45292</v>
      </c>
      <c r="N638" s="395">
        <v>45474</v>
      </c>
      <c r="O638" s="392" t="s">
        <v>788</v>
      </c>
      <c r="P638" s="392" t="str">
        <f t="shared" si="18"/>
        <v>381XX00000</v>
      </c>
      <c r="Q638" s="392" t="s">
        <v>1358</v>
      </c>
      <c r="R638" s="392" t="s">
        <v>1083</v>
      </c>
      <c r="S638" s="392" t="str">
        <f t="shared" si="19"/>
        <v>255385A</v>
      </c>
      <c r="T638" s="392" t="str">
        <f>IFERROR(VLOOKUP($S638,'Projects FERCs'!$A$9:$C$294,2,FALSE),0)</f>
        <v>Industrial Metering - Verde</v>
      </c>
      <c r="U638" s="392" t="s">
        <v>1084</v>
      </c>
      <c r="V638" s="394">
        <v>6367.64</v>
      </c>
    </row>
    <row r="639" spans="1:22" ht="22.5" x14ac:dyDescent="0.25">
      <c r="A639" s="396">
        <v>202409</v>
      </c>
      <c r="B639" s="392" t="s">
        <v>1268</v>
      </c>
      <c r="C639" s="392" t="s">
        <v>21</v>
      </c>
      <c r="D639" s="392" t="s">
        <v>28</v>
      </c>
      <c r="E639" s="392" t="s">
        <v>28</v>
      </c>
      <c r="F639" s="392" t="s">
        <v>22</v>
      </c>
      <c r="G639" s="392" t="s">
        <v>39</v>
      </c>
      <c r="H639" s="392" t="s">
        <v>1356</v>
      </c>
      <c r="I639" s="392" t="s">
        <v>1357</v>
      </c>
      <c r="J639" s="392" t="s">
        <v>23</v>
      </c>
      <c r="K639" s="392" t="s">
        <v>24</v>
      </c>
      <c r="L639" s="392" t="s">
        <v>25</v>
      </c>
      <c r="M639" s="395">
        <v>45292</v>
      </c>
      <c r="N639" s="395">
        <v>45474</v>
      </c>
      <c r="O639" s="392" t="s">
        <v>788</v>
      </c>
      <c r="P639" s="392" t="str">
        <f t="shared" si="18"/>
        <v>381XX00000</v>
      </c>
      <c r="Q639" s="392" t="s">
        <v>1358</v>
      </c>
      <c r="R639" s="392" t="s">
        <v>1217</v>
      </c>
      <c r="S639" s="392" t="str">
        <f t="shared" si="19"/>
        <v>257381A</v>
      </c>
      <c r="T639" s="392" t="str">
        <f>IFERROR(VLOOKUP($S639,'Projects FERCs'!$A$9:$C$294,2,FALSE),0)</f>
        <v>Meters - Bl - SL</v>
      </c>
      <c r="U639" s="392" t="s">
        <v>1218</v>
      </c>
      <c r="V639" s="394">
        <v>2473.35</v>
      </c>
    </row>
    <row r="640" spans="1:22" ht="22.5" x14ac:dyDescent="0.25">
      <c r="A640" s="396">
        <v>202410</v>
      </c>
      <c r="B640" s="392" t="s">
        <v>1268</v>
      </c>
      <c r="C640" s="392" t="s">
        <v>21</v>
      </c>
      <c r="D640" s="392" t="s">
        <v>28</v>
      </c>
      <c r="E640" s="392" t="s">
        <v>28</v>
      </c>
      <c r="F640" s="392" t="s">
        <v>22</v>
      </c>
      <c r="G640" s="392" t="s">
        <v>39</v>
      </c>
      <c r="H640" s="392" t="s">
        <v>1356</v>
      </c>
      <c r="I640" s="392" t="s">
        <v>1357</v>
      </c>
      <c r="J640" s="392" t="s">
        <v>23</v>
      </c>
      <c r="K640" s="392" t="s">
        <v>24</v>
      </c>
      <c r="L640" s="392" t="s">
        <v>25</v>
      </c>
      <c r="M640" s="395">
        <v>45292</v>
      </c>
      <c r="N640" s="395">
        <v>45474</v>
      </c>
      <c r="O640" s="392" t="s">
        <v>788</v>
      </c>
      <c r="P640" s="392" t="str">
        <f t="shared" si="18"/>
        <v>381XX00000</v>
      </c>
      <c r="Q640" s="392" t="s">
        <v>1358</v>
      </c>
      <c r="R640" s="392" t="s">
        <v>786</v>
      </c>
      <c r="S640" s="392" t="str">
        <f t="shared" si="19"/>
        <v>251381A</v>
      </c>
      <c r="T640" s="392" t="str">
        <f>IFERROR(VLOOKUP($S640,'Projects FERCs'!$A$9:$C$294,2,FALSE),0)</f>
        <v>Meters - Bl - Flag</v>
      </c>
      <c r="U640" s="392" t="s">
        <v>787</v>
      </c>
      <c r="V640" s="394">
        <v>5296.65</v>
      </c>
    </row>
    <row r="641" spans="1:22" ht="22.5" x14ac:dyDescent="0.25">
      <c r="A641" s="396">
        <v>202410</v>
      </c>
      <c r="B641" s="392" t="s">
        <v>1268</v>
      </c>
      <c r="C641" s="392" t="s">
        <v>21</v>
      </c>
      <c r="D641" s="392" t="s">
        <v>28</v>
      </c>
      <c r="E641" s="392" t="s">
        <v>28</v>
      </c>
      <c r="F641" s="392" t="s">
        <v>22</v>
      </c>
      <c r="G641" s="392" t="s">
        <v>39</v>
      </c>
      <c r="H641" s="392" t="s">
        <v>1356</v>
      </c>
      <c r="I641" s="392" t="s">
        <v>1357</v>
      </c>
      <c r="J641" s="392" t="s">
        <v>23</v>
      </c>
      <c r="K641" s="392" t="s">
        <v>24</v>
      </c>
      <c r="L641" s="392" t="s">
        <v>25</v>
      </c>
      <c r="M641" s="395">
        <v>45292</v>
      </c>
      <c r="N641" s="395">
        <v>45474</v>
      </c>
      <c r="O641" s="392" t="s">
        <v>788</v>
      </c>
      <c r="P641" s="392" t="str">
        <f t="shared" si="18"/>
        <v>381XX00000</v>
      </c>
      <c r="Q641" s="392" t="s">
        <v>1358</v>
      </c>
      <c r="R641" s="392" t="s">
        <v>873</v>
      </c>
      <c r="S641" s="392" t="str">
        <f t="shared" si="19"/>
        <v>252381A</v>
      </c>
      <c r="T641" s="392" t="str">
        <f>IFERROR(VLOOKUP($S641,'Projects FERCs'!$A$9:$C$294,2,FALSE),0)</f>
        <v>Meters - Bl - King</v>
      </c>
      <c r="U641" s="392" t="s">
        <v>874</v>
      </c>
      <c r="V641" s="394">
        <v>4911.37</v>
      </c>
    </row>
    <row r="642" spans="1:22" ht="22.5" x14ac:dyDescent="0.25">
      <c r="A642" s="396">
        <v>202410</v>
      </c>
      <c r="B642" s="392" t="s">
        <v>1268</v>
      </c>
      <c r="C642" s="392" t="s">
        <v>21</v>
      </c>
      <c r="D642" s="392" t="s">
        <v>28</v>
      </c>
      <c r="E642" s="392" t="s">
        <v>28</v>
      </c>
      <c r="F642" s="392" t="s">
        <v>22</v>
      </c>
      <c r="G642" s="392" t="s">
        <v>39</v>
      </c>
      <c r="H642" s="392" t="s">
        <v>1356</v>
      </c>
      <c r="I642" s="392" t="s">
        <v>1357</v>
      </c>
      <c r="J642" s="392" t="s">
        <v>23</v>
      </c>
      <c r="K642" s="392" t="s">
        <v>24</v>
      </c>
      <c r="L642" s="392" t="s">
        <v>25</v>
      </c>
      <c r="M642" s="395">
        <v>45292</v>
      </c>
      <c r="N642" s="395">
        <v>45474</v>
      </c>
      <c r="O642" s="392" t="s">
        <v>788</v>
      </c>
      <c r="P642" s="392" t="str">
        <f t="shared" si="18"/>
        <v>381XX00000</v>
      </c>
      <c r="Q642" s="392" t="s">
        <v>1358</v>
      </c>
      <c r="R642" s="392" t="s">
        <v>973</v>
      </c>
      <c r="S642" s="392" t="str">
        <f t="shared" si="19"/>
        <v>253381A</v>
      </c>
      <c r="T642" s="392" t="str">
        <f>IFERROR(VLOOKUP($S642,'Projects FERCs'!$A$9:$C$294,2,FALSE),0)</f>
        <v>Meters - Bl - Pres</v>
      </c>
      <c r="U642" s="392" t="s">
        <v>974</v>
      </c>
      <c r="V642" s="394">
        <v>29520.94</v>
      </c>
    </row>
    <row r="643" spans="1:22" ht="22.5" x14ac:dyDescent="0.25">
      <c r="A643" s="396">
        <v>202410</v>
      </c>
      <c r="B643" s="392" t="s">
        <v>1268</v>
      </c>
      <c r="C643" s="392" t="s">
        <v>21</v>
      </c>
      <c r="D643" s="392" t="s">
        <v>28</v>
      </c>
      <c r="E643" s="392" t="s">
        <v>28</v>
      </c>
      <c r="F643" s="392" t="s">
        <v>22</v>
      </c>
      <c r="G643" s="392" t="s">
        <v>39</v>
      </c>
      <c r="H643" s="392" t="s">
        <v>1356</v>
      </c>
      <c r="I643" s="392" t="s">
        <v>1357</v>
      </c>
      <c r="J643" s="392" t="s">
        <v>23</v>
      </c>
      <c r="K643" s="392" t="s">
        <v>24</v>
      </c>
      <c r="L643" s="392" t="s">
        <v>25</v>
      </c>
      <c r="M643" s="395">
        <v>45292</v>
      </c>
      <c r="N643" s="395">
        <v>45474</v>
      </c>
      <c r="O643" s="392" t="s">
        <v>788</v>
      </c>
      <c r="P643" s="392" t="str">
        <f t="shared" si="18"/>
        <v>381XX00000</v>
      </c>
      <c r="Q643" s="392" t="s">
        <v>1358</v>
      </c>
      <c r="R643" s="392" t="s">
        <v>981</v>
      </c>
      <c r="S643" s="392" t="str">
        <f t="shared" si="19"/>
        <v>253385A</v>
      </c>
      <c r="T643" s="392" t="str">
        <f>IFERROR(VLOOKUP($S643,'Projects FERCs'!$A$9:$C$294,2,FALSE),0)</f>
        <v>Industrial Metering - Pres</v>
      </c>
      <c r="U643" s="392" t="s">
        <v>982</v>
      </c>
      <c r="V643" s="394">
        <v>20723.09</v>
      </c>
    </row>
    <row r="644" spans="1:22" ht="22.5" x14ac:dyDescent="0.25">
      <c r="A644" s="396">
        <v>202410</v>
      </c>
      <c r="B644" s="392" t="s">
        <v>1268</v>
      </c>
      <c r="C644" s="392" t="s">
        <v>21</v>
      </c>
      <c r="D644" s="392" t="s">
        <v>28</v>
      </c>
      <c r="E644" s="392" t="s">
        <v>28</v>
      </c>
      <c r="F644" s="392" t="s">
        <v>22</v>
      </c>
      <c r="G644" s="392" t="s">
        <v>39</v>
      </c>
      <c r="H644" s="392" t="s">
        <v>1356</v>
      </c>
      <c r="I644" s="392" t="s">
        <v>1357</v>
      </c>
      <c r="J644" s="392" t="s">
        <v>23</v>
      </c>
      <c r="K644" s="392" t="s">
        <v>24</v>
      </c>
      <c r="L644" s="392" t="s">
        <v>25</v>
      </c>
      <c r="M644" s="395">
        <v>45292</v>
      </c>
      <c r="N644" s="395">
        <v>45474</v>
      </c>
      <c r="O644" s="392" t="s">
        <v>788</v>
      </c>
      <c r="P644" s="392" t="str">
        <f t="shared" si="18"/>
        <v>381XX00000</v>
      </c>
      <c r="Q644" s="392" t="s">
        <v>1358</v>
      </c>
      <c r="R644" s="392" t="s">
        <v>1217</v>
      </c>
      <c r="S644" s="392" t="str">
        <f t="shared" si="19"/>
        <v>257381A</v>
      </c>
      <c r="T644" s="392" t="str">
        <f>IFERROR(VLOOKUP($S644,'Projects FERCs'!$A$9:$C$294,2,FALSE),0)</f>
        <v>Meters - Bl - SL</v>
      </c>
      <c r="U644" s="392" t="s">
        <v>1218</v>
      </c>
      <c r="V644" s="394">
        <v>7580.13</v>
      </c>
    </row>
    <row r="645" spans="1:22" ht="22.5" x14ac:dyDescent="0.25">
      <c r="A645" s="396">
        <v>202411</v>
      </c>
      <c r="B645" s="392" t="s">
        <v>1268</v>
      </c>
      <c r="C645" s="392" t="s">
        <v>21</v>
      </c>
      <c r="D645" s="392" t="s">
        <v>28</v>
      </c>
      <c r="E645" s="392" t="s">
        <v>28</v>
      </c>
      <c r="F645" s="392" t="s">
        <v>22</v>
      </c>
      <c r="G645" s="392" t="s">
        <v>39</v>
      </c>
      <c r="H645" s="392" t="s">
        <v>1356</v>
      </c>
      <c r="I645" s="392" t="s">
        <v>1357</v>
      </c>
      <c r="J645" s="392" t="s">
        <v>23</v>
      </c>
      <c r="K645" s="392" t="s">
        <v>24</v>
      </c>
      <c r="L645" s="392" t="s">
        <v>25</v>
      </c>
      <c r="M645" s="395">
        <v>45292</v>
      </c>
      <c r="N645" s="395">
        <v>45474</v>
      </c>
      <c r="O645" s="392" t="s">
        <v>788</v>
      </c>
      <c r="P645" s="392" t="str">
        <f t="shared" si="18"/>
        <v>381XX00000</v>
      </c>
      <c r="Q645" s="392" t="s">
        <v>1358</v>
      </c>
      <c r="R645" s="392" t="s">
        <v>786</v>
      </c>
      <c r="S645" s="392" t="str">
        <f t="shared" si="19"/>
        <v>251381A</v>
      </c>
      <c r="T645" s="392" t="str">
        <f>IFERROR(VLOOKUP($S645,'Projects FERCs'!$A$9:$C$294,2,FALSE),0)</f>
        <v>Meters - Bl - Flag</v>
      </c>
      <c r="U645" s="392" t="s">
        <v>787</v>
      </c>
      <c r="V645" s="394">
        <v>2490.7800000000002</v>
      </c>
    </row>
    <row r="646" spans="1:22" ht="22.5" x14ac:dyDescent="0.25">
      <c r="A646" s="396">
        <v>202411</v>
      </c>
      <c r="B646" s="392" t="s">
        <v>1268</v>
      </c>
      <c r="C646" s="392" t="s">
        <v>21</v>
      </c>
      <c r="D646" s="392" t="s">
        <v>28</v>
      </c>
      <c r="E646" s="392" t="s">
        <v>28</v>
      </c>
      <c r="F646" s="392" t="s">
        <v>22</v>
      </c>
      <c r="G646" s="392" t="s">
        <v>39</v>
      </c>
      <c r="H646" s="392" t="s">
        <v>1356</v>
      </c>
      <c r="I646" s="392" t="s">
        <v>1357</v>
      </c>
      <c r="J646" s="392" t="s">
        <v>23</v>
      </c>
      <c r="K646" s="392" t="s">
        <v>24</v>
      </c>
      <c r="L646" s="392" t="s">
        <v>25</v>
      </c>
      <c r="M646" s="395">
        <v>45292</v>
      </c>
      <c r="N646" s="395">
        <v>45474</v>
      </c>
      <c r="O646" s="392" t="s">
        <v>788</v>
      </c>
      <c r="P646" s="392" t="str">
        <f t="shared" si="18"/>
        <v>381XX00000</v>
      </c>
      <c r="Q646" s="392" t="s">
        <v>1358</v>
      </c>
      <c r="R646" s="392" t="s">
        <v>873</v>
      </c>
      <c r="S646" s="392" t="str">
        <f t="shared" si="19"/>
        <v>252381A</v>
      </c>
      <c r="T646" s="392" t="str">
        <f>IFERROR(VLOOKUP($S646,'Projects FERCs'!$A$9:$C$294,2,FALSE),0)</f>
        <v>Meters - Bl - King</v>
      </c>
      <c r="U646" s="392" t="s">
        <v>874</v>
      </c>
      <c r="V646" s="394">
        <v>15.26</v>
      </c>
    </row>
    <row r="647" spans="1:22" ht="22.5" x14ac:dyDescent="0.25">
      <c r="A647" s="396">
        <v>202411</v>
      </c>
      <c r="B647" s="392" t="s">
        <v>1268</v>
      </c>
      <c r="C647" s="392" t="s">
        <v>21</v>
      </c>
      <c r="D647" s="392" t="s">
        <v>28</v>
      </c>
      <c r="E647" s="392" t="s">
        <v>28</v>
      </c>
      <c r="F647" s="392" t="s">
        <v>22</v>
      </c>
      <c r="G647" s="392" t="s">
        <v>39</v>
      </c>
      <c r="H647" s="392" t="s">
        <v>1356</v>
      </c>
      <c r="I647" s="392" t="s">
        <v>1357</v>
      </c>
      <c r="J647" s="392" t="s">
        <v>23</v>
      </c>
      <c r="K647" s="392" t="s">
        <v>24</v>
      </c>
      <c r="L647" s="392" t="s">
        <v>25</v>
      </c>
      <c r="M647" s="395">
        <v>45292</v>
      </c>
      <c r="N647" s="395">
        <v>45474</v>
      </c>
      <c r="O647" s="392" t="s">
        <v>788</v>
      </c>
      <c r="P647" s="392" t="str">
        <f t="shared" si="18"/>
        <v>381XX00000</v>
      </c>
      <c r="Q647" s="392" t="s">
        <v>1358</v>
      </c>
      <c r="R647" s="392" t="s">
        <v>981</v>
      </c>
      <c r="S647" s="392" t="str">
        <f t="shared" si="19"/>
        <v>253385A</v>
      </c>
      <c r="T647" s="392" t="str">
        <f>IFERROR(VLOOKUP($S647,'Projects FERCs'!$A$9:$C$294,2,FALSE),0)</f>
        <v>Industrial Metering - Pres</v>
      </c>
      <c r="U647" s="392" t="s">
        <v>982</v>
      </c>
      <c r="V647" s="394">
        <v>36151.39</v>
      </c>
    </row>
    <row r="648" spans="1:22" ht="22.5" x14ac:dyDescent="0.25">
      <c r="A648" s="396">
        <v>202411</v>
      </c>
      <c r="B648" s="392" t="s">
        <v>1268</v>
      </c>
      <c r="C648" s="392" t="s">
        <v>21</v>
      </c>
      <c r="D648" s="392" t="s">
        <v>28</v>
      </c>
      <c r="E648" s="392" t="s">
        <v>28</v>
      </c>
      <c r="F648" s="392" t="s">
        <v>22</v>
      </c>
      <c r="G648" s="392" t="s">
        <v>39</v>
      </c>
      <c r="H648" s="392" t="s">
        <v>1356</v>
      </c>
      <c r="I648" s="392" t="s">
        <v>1357</v>
      </c>
      <c r="J648" s="392" t="s">
        <v>23</v>
      </c>
      <c r="K648" s="392" t="s">
        <v>24</v>
      </c>
      <c r="L648" s="392" t="s">
        <v>25</v>
      </c>
      <c r="M648" s="395">
        <v>45292</v>
      </c>
      <c r="N648" s="395">
        <v>45474</v>
      </c>
      <c r="O648" s="392" t="s">
        <v>788</v>
      </c>
      <c r="P648" s="392" t="str">
        <f t="shared" si="18"/>
        <v>381XX00000</v>
      </c>
      <c r="Q648" s="392" t="s">
        <v>1358</v>
      </c>
      <c r="R648" s="392" t="s">
        <v>1075</v>
      </c>
      <c r="S648" s="392" t="str">
        <f t="shared" si="19"/>
        <v>255381A</v>
      </c>
      <c r="T648" s="392" t="str">
        <f>IFERROR(VLOOKUP($S648,'Projects FERCs'!$A$9:$C$294,2,FALSE),0)</f>
        <v>Meters - Bl - Verde</v>
      </c>
      <c r="U648" s="392" t="s">
        <v>1076</v>
      </c>
      <c r="V648" s="394">
        <v>4981.59</v>
      </c>
    </row>
    <row r="649" spans="1:22" ht="22.5" x14ac:dyDescent="0.25">
      <c r="A649" s="396">
        <v>202411</v>
      </c>
      <c r="B649" s="392" t="s">
        <v>1268</v>
      </c>
      <c r="C649" s="392" t="s">
        <v>21</v>
      </c>
      <c r="D649" s="392" t="s">
        <v>28</v>
      </c>
      <c r="E649" s="392" t="s">
        <v>28</v>
      </c>
      <c r="F649" s="392" t="s">
        <v>22</v>
      </c>
      <c r="G649" s="392" t="s">
        <v>39</v>
      </c>
      <c r="H649" s="392" t="s">
        <v>1356</v>
      </c>
      <c r="I649" s="392" t="s">
        <v>1357</v>
      </c>
      <c r="J649" s="392" t="s">
        <v>23</v>
      </c>
      <c r="K649" s="392" t="s">
        <v>24</v>
      </c>
      <c r="L649" s="392" t="s">
        <v>25</v>
      </c>
      <c r="M649" s="395">
        <v>45292</v>
      </c>
      <c r="N649" s="395">
        <v>45474</v>
      </c>
      <c r="O649" s="392" t="s">
        <v>788</v>
      </c>
      <c r="P649" s="392" t="str">
        <f t="shared" ref="P649:P712" si="20">CONCATENATE((MID($O649,2,3)),$D649,$G649)</f>
        <v>381XX00000</v>
      </c>
      <c r="Q649" s="392" t="s">
        <v>1358</v>
      </c>
      <c r="R649" s="392" t="s">
        <v>1083</v>
      </c>
      <c r="S649" s="392" t="str">
        <f t="shared" ref="S649:S712" si="21">RIGHT($R649,7)</f>
        <v>255385A</v>
      </c>
      <c r="T649" s="392" t="str">
        <f>IFERROR(VLOOKUP($S649,'Projects FERCs'!$A$9:$C$294,2,FALSE),0)</f>
        <v>Industrial Metering - Verde</v>
      </c>
      <c r="U649" s="392" t="s">
        <v>1084</v>
      </c>
      <c r="V649" s="394">
        <v>8915.7800000000007</v>
      </c>
    </row>
    <row r="650" spans="1:22" ht="22.5" x14ac:dyDescent="0.25">
      <c r="A650" s="396">
        <v>202411</v>
      </c>
      <c r="B650" s="392" t="s">
        <v>1268</v>
      </c>
      <c r="C650" s="392" t="s">
        <v>21</v>
      </c>
      <c r="D650" s="392" t="s">
        <v>28</v>
      </c>
      <c r="E650" s="392" t="s">
        <v>28</v>
      </c>
      <c r="F650" s="392" t="s">
        <v>22</v>
      </c>
      <c r="G650" s="392" t="s">
        <v>39</v>
      </c>
      <c r="H650" s="392" t="s">
        <v>1356</v>
      </c>
      <c r="I650" s="392" t="s">
        <v>1357</v>
      </c>
      <c r="J650" s="392" t="s">
        <v>23</v>
      </c>
      <c r="K650" s="392" t="s">
        <v>24</v>
      </c>
      <c r="L650" s="392" t="s">
        <v>25</v>
      </c>
      <c r="M650" s="395">
        <v>45292</v>
      </c>
      <c r="N650" s="395">
        <v>45474</v>
      </c>
      <c r="O650" s="392" t="s">
        <v>788</v>
      </c>
      <c r="P650" s="392" t="str">
        <f t="shared" si="20"/>
        <v>381XX00000</v>
      </c>
      <c r="Q650" s="392" t="s">
        <v>1358</v>
      </c>
      <c r="R650" s="392" t="s">
        <v>1147</v>
      </c>
      <c r="S650" s="392" t="str">
        <f t="shared" si="21"/>
        <v>256381A</v>
      </c>
      <c r="T650" s="392" t="str">
        <f>IFERROR(VLOOKUP($S650,'Projects FERCs'!$A$9:$C$294,2,FALSE),0)</f>
        <v>Meters - Bl - Nog</v>
      </c>
      <c r="U650" s="392" t="s">
        <v>1148</v>
      </c>
      <c r="V650" s="394">
        <v>2490.7800000000002</v>
      </c>
    </row>
    <row r="651" spans="1:22" ht="22.5" x14ac:dyDescent="0.25">
      <c r="A651" s="396">
        <v>202412</v>
      </c>
      <c r="B651" s="392" t="s">
        <v>1268</v>
      </c>
      <c r="C651" s="392" t="s">
        <v>21</v>
      </c>
      <c r="D651" s="392" t="s">
        <v>28</v>
      </c>
      <c r="E651" s="392" t="s">
        <v>28</v>
      </c>
      <c r="F651" s="392" t="s">
        <v>22</v>
      </c>
      <c r="G651" s="392" t="s">
        <v>39</v>
      </c>
      <c r="H651" s="392" t="s">
        <v>1356</v>
      </c>
      <c r="I651" s="392" t="s">
        <v>1357</v>
      </c>
      <c r="J651" s="392" t="s">
        <v>23</v>
      </c>
      <c r="K651" s="392" t="s">
        <v>24</v>
      </c>
      <c r="L651" s="392" t="s">
        <v>25</v>
      </c>
      <c r="M651" s="395">
        <v>45292</v>
      </c>
      <c r="N651" s="395">
        <v>45474</v>
      </c>
      <c r="O651" s="392" t="s">
        <v>788</v>
      </c>
      <c r="P651" s="392" t="str">
        <f t="shared" si="20"/>
        <v>381XX00000</v>
      </c>
      <c r="Q651" s="392" t="s">
        <v>1358</v>
      </c>
      <c r="R651" s="392" t="s">
        <v>786</v>
      </c>
      <c r="S651" s="392" t="str">
        <f t="shared" si="21"/>
        <v>251381A</v>
      </c>
      <c r="T651" s="392" t="str">
        <f>IFERROR(VLOOKUP($S651,'Projects FERCs'!$A$9:$C$294,2,FALSE),0)</f>
        <v>Meters - Bl - Flag</v>
      </c>
      <c r="U651" s="392" t="s">
        <v>787</v>
      </c>
      <c r="V651" s="394">
        <v>4981.58</v>
      </c>
    </row>
    <row r="652" spans="1:22" ht="22.5" x14ac:dyDescent="0.25">
      <c r="A652" s="396">
        <v>202412</v>
      </c>
      <c r="B652" s="392" t="s">
        <v>1268</v>
      </c>
      <c r="C652" s="392" t="s">
        <v>21</v>
      </c>
      <c r="D652" s="392" t="s">
        <v>28</v>
      </c>
      <c r="E652" s="392" t="s">
        <v>28</v>
      </c>
      <c r="F652" s="392" t="s">
        <v>22</v>
      </c>
      <c r="G652" s="392" t="s">
        <v>39</v>
      </c>
      <c r="H652" s="392" t="s">
        <v>1356</v>
      </c>
      <c r="I652" s="392" t="s">
        <v>1357</v>
      </c>
      <c r="J652" s="392" t="s">
        <v>23</v>
      </c>
      <c r="K652" s="392" t="s">
        <v>24</v>
      </c>
      <c r="L652" s="392" t="s">
        <v>25</v>
      </c>
      <c r="M652" s="395">
        <v>45292</v>
      </c>
      <c r="N652" s="395">
        <v>45474</v>
      </c>
      <c r="O652" s="392" t="s">
        <v>788</v>
      </c>
      <c r="P652" s="392" t="str">
        <f t="shared" si="20"/>
        <v>381XX00000</v>
      </c>
      <c r="Q652" s="392" t="s">
        <v>1358</v>
      </c>
      <c r="R652" s="392" t="s">
        <v>873</v>
      </c>
      <c r="S652" s="392" t="str">
        <f t="shared" si="21"/>
        <v>252381A</v>
      </c>
      <c r="T652" s="392" t="str">
        <f>IFERROR(VLOOKUP($S652,'Projects FERCs'!$A$9:$C$294,2,FALSE),0)</f>
        <v>Meters - Bl - King</v>
      </c>
      <c r="U652" s="392" t="s">
        <v>874</v>
      </c>
      <c r="V652" s="394">
        <v>2490.79</v>
      </c>
    </row>
    <row r="653" spans="1:22" ht="22.5" x14ac:dyDescent="0.25">
      <c r="A653" s="396">
        <v>202412</v>
      </c>
      <c r="B653" s="392" t="s">
        <v>1268</v>
      </c>
      <c r="C653" s="392" t="s">
        <v>21</v>
      </c>
      <c r="D653" s="392" t="s">
        <v>28</v>
      </c>
      <c r="E653" s="392" t="s">
        <v>28</v>
      </c>
      <c r="F653" s="392" t="s">
        <v>22</v>
      </c>
      <c r="G653" s="392" t="s">
        <v>39</v>
      </c>
      <c r="H653" s="392" t="s">
        <v>1356</v>
      </c>
      <c r="I653" s="392" t="s">
        <v>1357</v>
      </c>
      <c r="J653" s="392" t="s">
        <v>23</v>
      </c>
      <c r="K653" s="392" t="s">
        <v>24</v>
      </c>
      <c r="L653" s="392" t="s">
        <v>25</v>
      </c>
      <c r="M653" s="395">
        <v>45292</v>
      </c>
      <c r="N653" s="395">
        <v>45474</v>
      </c>
      <c r="O653" s="392" t="s">
        <v>788</v>
      </c>
      <c r="P653" s="392" t="str">
        <f t="shared" si="20"/>
        <v>381XX00000</v>
      </c>
      <c r="Q653" s="392" t="s">
        <v>1358</v>
      </c>
      <c r="R653" s="392" t="s">
        <v>973</v>
      </c>
      <c r="S653" s="392" t="str">
        <f t="shared" si="21"/>
        <v>253381A</v>
      </c>
      <c r="T653" s="392" t="str">
        <f>IFERROR(VLOOKUP($S653,'Projects FERCs'!$A$9:$C$294,2,FALSE),0)</f>
        <v>Meters - Bl - Pres</v>
      </c>
      <c r="U653" s="392" t="s">
        <v>974</v>
      </c>
      <c r="V653" s="394">
        <v>4557.1499999999996</v>
      </c>
    </row>
    <row r="654" spans="1:22" ht="22.5" x14ac:dyDescent="0.25">
      <c r="A654" s="396">
        <v>202412</v>
      </c>
      <c r="B654" s="392" t="s">
        <v>1268</v>
      </c>
      <c r="C654" s="392" t="s">
        <v>21</v>
      </c>
      <c r="D654" s="392" t="s">
        <v>28</v>
      </c>
      <c r="E654" s="392" t="s">
        <v>28</v>
      </c>
      <c r="F654" s="392" t="s">
        <v>22</v>
      </c>
      <c r="G654" s="392" t="s">
        <v>39</v>
      </c>
      <c r="H654" s="392" t="s">
        <v>1356</v>
      </c>
      <c r="I654" s="392" t="s">
        <v>1357</v>
      </c>
      <c r="J654" s="392" t="s">
        <v>23</v>
      </c>
      <c r="K654" s="392" t="s">
        <v>24</v>
      </c>
      <c r="L654" s="392" t="s">
        <v>25</v>
      </c>
      <c r="M654" s="395">
        <v>45292</v>
      </c>
      <c r="N654" s="395">
        <v>45474</v>
      </c>
      <c r="O654" s="392" t="s">
        <v>788</v>
      </c>
      <c r="P654" s="392" t="str">
        <f t="shared" si="20"/>
        <v>381XX00000</v>
      </c>
      <c r="Q654" s="392" t="s">
        <v>1358</v>
      </c>
      <c r="R654" s="392" t="s">
        <v>981</v>
      </c>
      <c r="S654" s="392" t="str">
        <f t="shared" si="21"/>
        <v>253385A</v>
      </c>
      <c r="T654" s="392" t="str">
        <f>IFERROR(VLOOKUP($S654,'Projects FERCs'!$A$9:$C$294,2,FALSE),0)</f>
        <v>Industrial Metering - Pres</v>
      </c>
      <c r="U654" s="392" t="s">
        <v>982</v>
      </c>
      <c r="V654" s="394">
        <v>1969.71</v>
      </c>
    </row>
    <row r="655" spans="1:22" ht="22.5" x14ac:dyDescent="0.25">
      <c r="A655" s="396">
        <v>202412</v>
      </c>
      <c r="B655" s="392" t="s">
        <v>1268</v>
      </c>
      <c r="C655" s="392" t="s">
        <v>21</v>
      </c>
      <c r="D655" s="392" t="s">
        <v>28</v>
      </c>
      <c r="E655" s="392" t="s">
        <v>28</v>
      </c>
      <c r="F655" s="392" t="s">
        <v>22</v>
      </c>
      <c r="G655" s="392" t="s">
        <v>39</v>
      </c>
      <c r="H655" s="392" t="s">
        <v>1356</v>
      </c>
      <c r="I655" s="392" t="s">
        <v>1357</v>
      </c>
      <c r="J655" s="392" t="s">
        <v>23</v>
      </c>
      <c r="K655" s="392" t="s">
        <v>24</v>
      </c>
      <c r="L655" s="392" t="s">
        <v>25</v>
      </c>
      <c r="M655" s="395">
        <v>45292</v>
      </c>
      <c r="N655" s="395">
        <v>45474</v>
      </c>
      <c r="O655" s="392" t="s">
        <v>788</v>
      </c>
      <c r="P655" s="392" t="str">
        <f t="shared" si="20"/>
        <v>381XX00000</v>
      </c>
      <c r="Q655" s="392" t="s">
        <v>1358</v>
      </c>
      <c r="R655" s="392" t="s">
        <v>1075</v>
      </c>
      <c r="S655" s="392" t="str">
        <f t="shared" si="21"/>
        <v>255381A</v>
      </c>
      <c r="T655" s="392" t="str">
        <f>IFERROR(VLOOKUP($S655,'Projects FERCs'!$A$9:$C$294,2,FALSE),0)</f>
        <v>Meters - Bl - Verde</v>
      </c>
      <c r="U655" s="392" t="s">
        <v>1076</v>
      </c>
      <c r="V655" s="394">
        <v>5296.65</v>
      </c>
    </row>
    <row r="656" spans="1:22" ht="22.5" x14ac:dyDescent="0.25">
      <c r="A656" s="396">
        <v>202412</v>
      </c>
      <c r="B656" s="392" t="s">
        <v>1268</v>
      </c>
      <c r="C656" s="392" t="s">
        <v>21</v>
      </c>
      <c r="D656" s="392" t="s">
        <v>28</v>
      </c>
      <c r="E656" s="392" t="s">
        <v>28</v>
      </c>
      <c r="F656" s="392" t="s">
        <v>22</v>
      </c>
      <c r="G656" s="392" t="s">
        <v>39</v>
      </c>
      <c r="H656" s="392" t="s">
        <v>1356</v>
      </c>
      <c r="I656" s="392" t="s">
        <v>1357</v>
      </c>
      <c r="J656" s="392" t="s">
        <v>23</v>
      </c>
      <c r="K656" s="392" t="s">
        <v>24</v>
      </c>
      <c r="L656" s="392" t="s">
        <v>25</v>
      </c>
      <c r="M656" s="395">
        <v>45292</v>
      </c>
      <c r="N656" s="395">
        <v>45474</v>
      </c>
      <c r="O656" s="392" t="s">
        <v>788</v>
      </c>
      <c r="P656" s="392" t="str">
        <f t="shared" si="20"/>
        <v>381XX00000</v>
      </c>
      <c r="Q656" s="392" t="s">
        <v>1358</v>
      </c>
      <c r="R656" s="392" t="s">
        <v>1217</v>
      </c>
      <c r="S656" s="392" t="str">
        <f t="shared" si="21"/>
        <v>257381A</v>
      </c>
      <c r="T656" s="392" t="str">
        <f>IFERROR(VLOOKUP($S656,'Projects FERCs'!$A$9:$C$294,2,FALSE),0)</f>
        <v>Meters - Bl - SL</v>
      </c>
      <c r="U656" s="392" t="s">
        <v>1218</v>
      </c>
      <c r="V656" s="394">
        <v>10584.06</v>
      </c>
    </row>
    <row r="657" spans="1:22" ht="22.5" x14ac:dyDescent="0.25">
      <c r="A657" s="396">
        <v>202501</v>
      </c>
      <c r="B657" s="392" t="s">
        <v>1268</v>
      </c>
      <c r="C657" s="392" t="s">
        <v>21</v>
      </c>
      <c r="D657" s="392" t="s">
        <v>28</v>
      </c>
      <c r="E657" s="392" t="s">
        <v>28</v>
      </c>
      <c r="F657" s="392" t="s">
        <v>22</v>
      </c>
      <c r="G657" s="392" t="s">
        <v>39</v>
      </c>
      <c r="H657" s="392" t="s">
        <v>1356</v>
      </c>
      <c r="I657" s="392" t="s">
        <v>1357</v>
      </c>
      <c r="J657" s="392" t="s">
        <v>23</v>
      </c>
      <c r="K657" s="392" t="s">
        <v>24</v>
      </c>
      <c r="L657" s="392" t="s">
        <v>25</v>
      </c>
      <c r="M657" s="395">
        <v>45658</v>
      </c>
      <c r="N657" s="395">
        <v>45658</v>
      </c>
      <c r="O657" s="392" t="s">
        <v>788</v>
      </c>
      <c r="P657" s="392" t="str">
        <f t="shared" si="20"/>
        <v>381XX00000</v>
      </c>
      <c r="Q657" s="392" t="s">
        <v>1358</v>
      </c>
      <c r="R657" s="392" t="s">
        <v>786</v>
      </c>
      <c r="S657" s="392" t="str">
        <f t="shared" si="21"/>
        <v>251381A</v>
      </c>
      <c r="T657" s="392" t="str">
        <f>IFERROR(VLOOKUP($S657,'Projects FERCs'!$A$9:$C$294,2,FALSE),0)</f>
        <v>Meters - Bl - Flag</v>
      </c>
      <c r="U657" s="392" t="s">
        <v>787</v>
      </c>
      <c r="V657" s="394">
        <v>7616.69</v>
      </c>
    </row>
    <row r="658" spans="1:22" ht="22.5" x14ac:dyDescent="0.25">
      <c r="A658" s="396">
        <v>202501</v>
      </c>
      <c r="B658" s="392" t="s">
        <v>1268</v>
      </c>
      <c r="C658" s="392" t="s">
        <v>21</v>
      </c>
      <c r="D658" s="392" t="s">
        <v>28</v>
      </c>
      <c r="E658" s="392" t="s">
        <v>28</v>
      </c>
      <c r="F658" s="392" t="s">
        <v>22</v>
      </c>
      <c r="G658" s="392" t="s">
        <v>39</v>
      </c>
      <c r="H658" s="392" t="s">
        <v>1356</v>
      </c>
      <c r="I658" s="392" t="s">
        <v>1357</v>
      </c>
      <c r="J658" s="392" t="s">
        <v>23</v>
      </c>
      <c r="K658" s="392" t="s">
        <v>24</v>
      </c>
      <c r="L658" s="392" t="s">
        <v>25</v>
      </c>
      <c r="M658" s="395">
        <v>45658</v>
      </c>
      <c r="N658" s="395">
        <v>45658</v>
      </c>
      <c r="O658" s="392" t="s">
        <v>788</v>
      </c>
      <c r="P658" s="392" t="str">
        <f t="shared" si="20"/>
        <v>381XX00000</v>
      </c>
      <c r="Q658" s="392" t="s">
        <v>1358</v>
      </c>
      <c r="R658" s="392" t="s">
        <v>873</v>
      </c>
      <c r="S658" s="392" t="str">
        <f t="shared" si="21"/>
        <v>252381A</v>
      </c>
      <c r="T658" s="392" t="str">
        <f>IFERROR(VLOOKUP($S658,'Projects FERCs'!$A$9:$C$294,2,FALSE),0)</f>
        <v>Meters - Bl - King</v>
      </c>
      <c r="U658" s="392" t="s">
        <v>874</v>
      </c>
      <c r="V658" s="394">
        <v>12698.12</v>
      </c>
    </row>
    <row r="659" spans="1:22" ht="22.5" x14ac:dyDescent="0.25">
      <c r="A659" s="396">
        <v>202501</v>
      </c>
      <c r="B659" s="392" t="s">
        <v>1268</v>
      </c>
      <c r="C659" s="392" t="s">
        <v>21</v>
      </c>
      <c r="D659" s="392" t="s">
        <v>28</v>
      </c>
      <c r="E659" s="392" t="s">
        <v>28</v>
      </c>
      <c r="F659" s="392" t="s">
        <v>22</v>
      </c>
      <c r="G659" s="392" t="s">
        <v>39</v>
      </c>
      <c r="H659" s="392" t="s">
        <v>1356</v>
      </c>
      <c r="I659" s="392" t="s">
        <v>1357</v>
      </c>
      <c r="J659" s="392" t="s">
        <v>23</v>
      </c>
      <c r="K659" s="392" t="s">
        <v>24</v>
      </c>
      <c r="L659" s="392" t="s">
        <v>25</v>
      </c>
      <c r="M659" s="395">
        <v>45658</v>
      </c>
      <c r="N659" s="395">
        <v>45658</v>
      </c>
      <c r="O659" s="392" t="s">
        <v>788</v>
      </c>
      <c r="P659" s="392" t="str">
        <f t="shared" si="20"/>
        <v>381XX00000</v>
      </c>
      <c r="Q659" s="392" t="s">
        <v>1358</v>
      </c>
      <c r="R659" s="392" t="s">
        <v>973</v>
      </c>
      <c r="S659" s="392" t="str">
        <f t="shared" si="21"/>
        <v>253381A</v>
      </c>
      <c r="T659" s="392" t="str">
        <f>IFERROR(VLOOKUP($S659,'Projects FERCs'!$A$9:$C$294,2,FALSE),0)</f>
        <v>Meters - Bl - Pres</v>
      </c>
      <c r="U659" s="392" t="s">
        <v>974</v>
      </c>
      <c r="V659" s="394">
        <v>411718.8</v>
      </c>
    </row>
    <row r="660" spans="1:22" ht="22.5" x14ac:dyDescent="0.25">
      <c r="A660" s="396">
        <v>202501</v>
      </c>
      <c r="B660" s="392" t="s">
        <v>1268</v>
      </c>
      <c r="C660" s="392" t="s">
        <v>21</v>
      </c>
      <c r="D660" s="392" t="s">
        <v>28</v>
      </c>
      <c r="E660" s="392" t="s">
        <v>28</v>
      </c>
      <c r="F660" s="392" t="s">
        <v>22</v>
      </c>
      <c r="G660" s="392" t="s">
        <v>39</v>
      </c>
      <c r="H660" s="392" t="s">
        <v>1356</v>
      </c>
      <c r="I660" s="392" t="s">
        <v>1357</v>
      </c>
      <c r="J660" s="392" t="s">
        <v>23</v>
      </c>
      <c r="K660" s="392" t="s">
        <v>24</v>
      </c>
      <c r="L660" s="392" t="s">
        <v>25</v>
      </c>
      <c r="M660" s="395">
        <v>45658</v>
      </c>
      <c r="N660" s="395">
        <v>45658</v>
      </c>
      <c r="O660" s="392" t="s">
        <v>788</v>
      </c>
      <c r="P660" s="392" t="str">
        <f t="shared" si="20"/>
        <v>381XX00000</v>
      </c>
      <c r="Q660" s="392" t="s">
        <v>1358</v>
      </c>
      <c r="R660" s="392" t="s">
        <v>1075</v>
      </c>
      <c r="S660" s="392" t="str">
        <f t="shared" si="21"/>
        <v>255381A</v>
      </c>
      <c r="T660" s="392" t="str">
        <f>IFERROR(VLOOKUP($S660,'Projects FERCs'!$A$9:$C$294,2,FALSE),0)</f>
        <v>Meters - Bl - Verde</v>
      </c>
      <c r="U660" s="392" t="s">
        <v>1076</v>
      </c>
      <c r="V660" s="394">
        <v>5028.58</v>
      </c>
    </row>
    <row r="661" spans="1:22" ht="22.5" x14ac:dyDescent="0.25">
      <c r="A661" s="396">
        <v>202501</v>
      </c>
      <c r="B661" s="392" t="s">
        <v>1268</v>
      </c>
      <c r="C661" s="392" t="s">
        <v>21</v>
      </c>
      <c r="D661" s="392" t="s">
        <v>28</v>
      </c>
      <c r="E661" s="392" t="s">
        <v>28</v>
      </c>
      <c r="F661" s="392" t="s">
        <v>22</v>
      </c>
      <c r="G661" s="392" t="s">
        <v>39</v>
      </c>
      <c r="H661" s="392" t="s">
        <v>1356</v>
      </c>
      <c r="I661" s="392" t="s">
        <v>1357</v>
      </c>
      <c r="J661" s="392" t="s">
        <v>23</v>
      </c>
      <c r="K661" s="392" t="s">
        <v>24</v>
      </c>
      <c r="L661" s="392" t="s">
        <v>25</v>
      </c>
      <c r="M661" s="395">
        <v>45658</v>
      </c>
      <c r="N661" s="395">
        <v>45658</v>
      </c>
      <c r="O661" s="392" t="s">
        <v>788</v>
      </c>
      <c r="P661" s="392" t="str">
        <f t="shared" si="20"/>
        <v>381XX00000</v>
      </c>
      <c r="Q661" s="392" t="s">
        <v>1358</v>
      </c>
      <c r="R661" s="392" t="s">
        <v>1083</v>
      </c>
      <c r="S661" s="392" t="str">
        <f t="shared" si="21"/>
        <v>255385A</v>
      </c>
      <c r="T661" s="392" t="str">
        <f>IFERROR(VLOOKUP($S661,'Projects FERCs'!$A$9:$C$294,2,FALSE),0)</f>
        <v>Industrial Metering - Verde</v>
      </c>
      <c r="U661" s="392" t="s">
        <v>1084</v>
      </c>
      <c r="V661" s="394">
        <v>722.97</v>
      </c>
    </row>
    <row r="662" spans="1:22" ht="22.5" x14ac:dyDescent="0.25">
      <c r="A662" s="396">
        <v>202501</v>
      </c>
      <c r="B662" s="392" t="s">
        <v>1268</v>
      </c>
      <c r="C662" s="392" t="s">
        <v>21</v>
      </c>
      <c r="D662" s="392" t="s">
        <v>28</v>
      </c>
      <c r="E662" s="392" t="s">
        <v>28</v>
      </c>
      <c r="F662" s="392" t="s">
        <v>22</v>
      </c>
      <c r="G662" s="392" t="s">
        <v>39</v>
      </c>
      <c r="H662" s="392" t="s">
        <v>1356</v>
      </c>
      <c r="I662" s="392" t="s">
        <v>1357</v>
      </c>
      <c r="J662" s="392" t="s">
        <v>23</v>
      </c>
      <c r="K662" s="392" t="s">
        <v>24</v>
      </c>
      <c r="L662" s="392" t="s">
        <v>25</v>
      </c>
      <c r="M662" s="395">
        <v>45658</v>
      </c>
      <c r="N662" s="395">
        <v>45658</v>
      </c>
      <c r="O662" s="392" t="s">
        <v>788</v>
      </c>
      <c r="P662" s="392" t="str">
        <f t="shared" si="20"/>
        <v>381XX00000</v>
      </c>
      <c r="Q662" s="392" t="s">
        <v>1358</v>
      </c>
      <c r="R662" s="392" t="s">
        <v>1147</v>
      </c>
      <c r="S662" s="392" t="str">
        <f t="shared" si="21"/>
        <v>256381A</v>
      </c>
      <c r="T662" s="392" t="str">
        <f>IFERROR(VLOOKUP($S662,'Projects FERCs'!$A$9:$C$294,2,FALSE),0)</f>
        <v>Meters - Bl - Nog</v>
      </c>
      <c r="U662" s="392" t="s">
        <v>1148</v>
      </c>
      <c r="V662" s="394">
        <v>2501.2199999999998</v>
      </c>
    </row>
    <row r="663" spans="1:22" ht="22.5" x14ac:dyDescent="0.25">
      <c r="A663" s="396">
        <v>202501</v>
      </c>
      <c r="B663" s="392" t="s">
        <v>1268</v>
      </c>
      <c r="C663" s="392" t="s">
        <v>21</v>
      </c>
      <c r="D663" s="392" t="s">
        <v>28</v>
      </c>
      <c r="E663" s="392" t="s">
        <v>28</v>
      </c>
      <c r="F663" s="392" t="s">
        <v>22</v>
      </c>
      <c r="G663" s="392" t="s">
        <v>39</v>
      </c>
      <c r="H663" s="392" t="s">
        <v>1356</v>
      </c>
      <c r="I663" s="392" t="s">
        <v>1357</v>
      </c>
      <c r="J663" s="392" t="s">
        <v>23</v>
      </c>
      <c r="K663" s="392" t="s">
        <v>24</v>
      </c>
      <c r="L663" s="392" t="s">
        <v>25</v>
      </c>
      <c r="M663" s="395">
        <v>45658</v>
      </c>
      <c r="N663" s="395">
        <v>45658</v>
      </c>
      <c r="O663" s="392" t="s">
        <v>788</v>
      </c>
      <c r="P663" s="392" t="str">
        <f t="shared" si="20"/>
        <v>381XX00000</v>
      </c>
      <c r="Q663" s="392" t="s">
        <v>1358</v>
      </c>
      <c r="R663" s="392" t="s">
        <v>1217</v>
      </c>
      <c r="S663" s="392" t="str">
        <f t="shared" si="21"/>
        <v>257381A</v>
      </c>
      <c r="T663" s="392" t="str">
        <f>IFERROR(VLOOKUP($S663,'Projects FERCs'!$A$9:$C$294,2,FALSE),0)</f>
        <v>Meters - Bl - SL</v>
      </c>
      <c r="U663" s="392" t="s">
        <v>1218</v>
      </c>
      <c r="V663" s="394">
        <v>2555.63</v>
      </c>
    </row>
    <row r="664" spans="1:22" ht="22.5" x14ac:dyDescent="0.25">
      <c r="A664" s="396">
        <v>202502</v>
      </c>
      <c r="B664" s="392" t="s">
        <v>1268</v>
      </c>
      <c r="C664" s="392" t="s">
        <v>21</v>
      </c>
      <c r="D664" s="392" t="s">
        <v>28</v>
      </c>
      <c r="E664" s="392" t="s">
        <v>28</v>
      </c>
      <c r="F664" s="392" t="s">
        <v>22</v>
      </c>
      <c r="G664" s="392" t="s">
        <v>39</v>
      </c>
      <c r="H664" s="392" t="s">
        <v>1356</v>
      </c>
      <c r="I664" s="392" t="s">
        <v>1357</v>
      </c>
      <c r="J664" s="392" t="s">
        <v>23</v>
      </c>
      <c r="K664" s="392" t="s">
        <v>24</v>
      </c>
      <c r="L664" s="392" t="s">
        <v>25</v>
      </c>
      <c r="M664" s="395">
        <v>45658</v>
      </c>
      <c r="N664" s="395">
        <v>45689</v>
      </c>
      <c r="O664" s="392" t="s">
        <v>788</v>
      </c>
      <c r="P664" s="392" t="str">
        <f t="shared" si="20"/>
        <v>381XX00000</v>
      </c>
      <c r="Q664" s="392" t="s">
        <v>1358</v>
      </c>
      <c r="R664" s="392" t="s">
        <v>786</v>
      </c>
      <c r="S664" s="392" t="str">
        <f t="shared" si="21"/>
        <v>251381A</v>
      </c>
      <c r="T664" s="392" t="str">
        <f>IFERROR(VLOOKUP($S664,'Projects FERCs'!$A$9:$C$294,2,FALSE),0)</f>
        <v>Meters - Bl - Flag</v>
      </c>
      <c r="U664" s="392" t="s">
        <v>787</v>
      </c>
      <c r="V664" s="394">
        <v>2555.66</v>
      </c>
    </row>
    <row r="665" spans="1:22" ht="22.5" x14ac:dyDescent="0.25">
      <c r="A665" s="396">
        <v>202502</v>
      </c>
      <c r="B665" s="392" t="s">
        <v>1268</v>
      </c>
      <c r="C665" s="392" t="s">
        <v>21</v>
      </c>
      <c r="D665" s="392" t="s">
        <v>28</v>
      </c>
      <c r="E665" s="392" t="s">
        <v>28</v>
      </c>
      <c r="F665" s="392" t="s">
        <v>22</v>
      </c>
      <c r="G665" s="392" t="s">
        <v>39</v>
      </c>
      <c r="H665" s="392" t="s">
        <v>1356</v>
      </c>
      <c r="I665" s="392" t="s">
        <v>1357</v>
      </c>
      <c r="J665" s="392" t="s">
        <v>23</v>
      </c>
      <c r="K665" s="392" t="s">
        <v>24</v>
      </c>
      <c r="L665" s="392" t="s">
        <v>25</v>
      </c>
      <c r="M665" s="395">
        <v>45658</v>
      </c>
      <c r="N665" s="395">
        <v>45689</v>
      </c>
      <c r="O665" s="392" t="s">
        <v>788</v>
      </c>
      <c r="P665" s="392" t="str">
        <f t="shared" si="20"/>
        <v>381XX00000</v>
      </c>
      <c r="Q665" s="392" t="s">
        <v>1358</v>
      </c>
      <c r="R665" s="392" t="s">
        <v>798</v>
      </c>
      <c r="S665" s="392" t="str">
        <f t="shared" si="21"/>
        <v>251385A</v>
      </c>
      <c r="T665" s="392" t="str">
        <f>IFERROR(VLOOKUP($S665,'Projects FERCs'!$A$9:$C$294,2,FALSE),0)</f>
        <v>Industrial Metering - Flag</v>
      </c>
      <c r="U665" s="392" t="s">
        <v>799</v>
      </c>
      <c r="V665" s="394">
        <v>4424.0200000000004</v>
      </c>
    </row>
    <row r="666" spans="1:22" ht="22.5" x14ac:dyDescent="0.25">
      <c r="A666" s="396">
        <v>202502</v>
      </c>
      <c r="B666" s="392" t="s">
        <v>1268</v>
      </c>
      <c r="C666" s="392" t="s">
        <v>21</v>
      </c>
      <c r="D666" s="392" t="s">
        <v>28</v>
      </c>
      <c r="E666" s="392" t="s">
        <v>28</v>
      </c>
      <c r="F666" s="392" t="s">
        <v>22</v>
      </c>
      <c r="G666" s="392" t="s">
        <v>39</v>
      </c>
      <c r="H666" s="392" t="s">
        <v>1356</v>
      </c>
      <c r="I666" s="392" t="s">
        <v>1357</v>
      </c>
      <c r="J666" s="392" t="s">
        <v>23</v>
      </c>
      <c r="K666" s="392" t="s">
        <v>24</v>
      </c>
      <c r="L666" s="392" t="s">
        <v>25</v>
      </c>
      <c r="M666" s="395">
        <v>45658</v>
      </c>
      <c r="N666" s="395">
        <v>45689</v>
      </c>
      <c r="O666" s="392" t="s">
        <v>788</v>
      </c>
      <c r="P666" s="392" t="str">
        <f t="shared" si="20"/>
        <v>381XX00000</v>
      </c>
      <c r="Q666" s="392" t="s">
        <v>1358</v>
      </c>
      <c r="R666" s="392" t="s">
        <v>873</v>
      </c>
      <c r="S666" s="392" t="str">
        <f t="shared" si="21"/>
        <v>252381A</v>
      </c>
      <c r="T666" s="392" t="str">
        <f>IFERROR(VLOOKUP($S666,'Projects FERCs'!$A$9:$C$294,2,FALSE),0)</f>
        <v>Meters - Bl - King</v>
      </c>
      <c r="U666" s="392" t="s">
        <v>874</v>
      </c>
      <c r="V666" s="394">
        <v>3127.91</v>
      </c>
    </row>
    <row r="667" spans="1:22" ht="22.5" x14ac:dyDescent="0.25">
      <c r="A667" s="396">
        <v>202502</v>
      </c>
      <c r="B667" s="392" t="s">
        <v>1268</v>
      </c>
      <c r="C667" s="392" t="s">
        <v>21</v>
      </c>
      <c r="D667" s="392" t="s">
        <v>28</v>
      </c>
      <c r="E667" s="392" t="s">
        <v>28</v>
      </c>
      <c r="F667" s="392" t="s">
        <v>22</v>
      </c>
      <c r="G667" s="392" t="s">
        <v>39</v>
      </c>
      <c r="H667" s="392" t="s">
        <v>1356</v>
      </c>
      <c r="I667" s="392" t="s">
        <v>1357</v>
      </c>
      <c r="J667" s="392" t="s">
        <v>23</v>
      </c>
      <c r="K667" s="392" t="s">
        <v>24</v>
      </c>
      <c r="L667" s="392" t="s">
        <v>25</v>
      </c>
      <c r="M667" s="395">
        <v>45658</v>
      </c>
      <c r="N667" s="395">
        <v>45689</v>
      </c>
      <c r="O667" s="392" t="s">
        <v>788</v>
      </c>
      <c r="P667" s="392" t="str">
        <f t="shared" si="20"/>
        <v>381XX00000</v>
      </c>
      <c r="Q667" s="392" t="s">
        <v>1358</v>
      </c>
      <c r="R667" s="392" t="s">
        <v>1217</v>
      </c>
      <c r="S667" s="392" t="str">
        <f t="shared" si="21"/>
        <v>257381A</v>
      </c>
      <c r="T667" s="392" t="str">
        <f>IFERROR(VLOOKUP($S667,'Projects FERCs'!$A$9:$C$294,2,FALSE),0)</f>
        <v>Meters - Bl - SL</v>
      </c>
      <c r="U667" s="392" t="s">
        <v>1218</v>
      </c>
      <c r="V667" s="394">
        <v>15845.72</v>
      </c>
    </row>
    <row r="668" spans="1:22" ht="22.5" x14ac:dyDescent="0.25">
      <c r="A668" s="396">
        <v>202503</v>
      </c>
      <c r="B668" s="392" t="s">
        <v>1268</v>
      </c>
      <c r="C668" s="392" t="s">
        <v>21</v>
      </c>
      <c r="D668" s="392" t="s">
        <v>28</v>
      </c>
      <c r="E668" s="392" t="s">
        <v>28</v>
      </c>
      <c r="F668" s="392" t="s">
        <v>22</v>
      </c>
      <c r="G668" s="392" t="s">
        <v>39</v>
      </c>
      <c r="H668" s="392" t="s">
        <v>1356</v>
      </c>
      <c r="I668" s="392" t="s">
        <v>1357</v>
      </c>
      <c r="J668" s="392" t="s">
        <v>23</v>
      </c>
      <c r="K668" s="392" t="s">
        <v>24</v>
      </c>
      <c r="L668" s="392" t="s">
        <v>25</v>
      </c>
      <c r="M668" s="395">
        <v>45658</v>
      </c>
      <c r="N668" s="395">
        <v>45717</v>
      </c>
      <c r="O668" s="392" t="s">
        <v>788</v>
      </c>
      <c r="P668" s="392" t="str">
        <f t="shared" si="20"/>
        <v>381XX00000</v>
      </c>
      <c r="Q668" s="392" t="s">
        <v>1358</v>
      </c>
      <c r="R668" s="392" t="s">
        <v>973</v>
      </c>
      <c r="S668" s="392" t="str">
        <f t="shared" si="21"/>
        <v>253381A</v>
      </c>
      <c r="T668" s="392" t="str">
        <f>IFERROR(VLOOKUP($S668,'Projects FERCs'!$A$9:$C$294,2,FALSE),0)</f>
        <v>Meters - Bl - Pres</v>
      </c>
      <c r="U668" s="392" t="s">
        <v>974</v>
      </c>
      <c r="V668" s="394">
        <v>8924.5400000000009</v>
      </c>
    </row>
    <row r="669" spans="1:22" ht="22.5" x14ac:dyDescent="0.25">
      <c r="A669" s="396">
        <v>202503</v>
      </c>
      <c r="B669" s="392" t="s">
        <v>1268</v>
      </c>
      <c r="C669" s="392" t="s">
        <v>21</v>
      </c>
      <c r="D669" s="392" t="s">
        <v>28</v>
      </c>
      <c r="E669" s="392" t="s">
        <v>28</v>
      </c>
      <c r="F669" s="392" t="s">
        <v>22</v>
      </c>
      <c r="G669" s="392" t="s">
        <v>39</v>
      </c>
      <c r="H669" s="392" t="s">
        <v>1356</v>
      </c>
      <c r="I669" s="392" t="s">
        <v>1357</v>
      </c>
      <c r="J669" s="392" t="s">
        <v>23</v>
      </c>
      <c r="K669" s="392" t="s">
        <v>24</v>
      </c>
      <c r="L669" s="392" t="s">
        <v>25</v>
      </c>
      <c r="M669" s="395">
        <v>45658</v>
      </c>
      <c r="N669" s="395">
        <v>45717</v>
      </c>
      <c r="O669" s="392" t="s">
        <v>788</v>
      </c>
      <c r="P669" s="392" t="str">
        <f t="shared" si="20"/>
        <v>381XX00000</v>
      </c>
      <c r="Q669" s="392" t="s">
        <v>1358</v>
      </c>
      <c r="R669" s="392" t="s">
        <v>981</v>
      </c>
      <c r="S669" s="392" t="str">
        <f t="shared" si="21"/>
        <v>253385A</v>
      </c>
      <c r="T669" s="392" t="str">
        <f>IFERROR(VLOOKUP($S669,'Projects FERCs'!$A$9:$C$294,2,FALSE),0)</f>
        <v>Industrial Metering - Pres</v>
      </c>
      <c r="U669" s="392" t="s">
        <v>982</v>
      </c>
      <c r="V669" s="394">
        <v>4955.5600000000004</v>
      </c>
    </row>
    <row r="670" spans="1:22" ht="22.5" x14ac:dyDescent="0.25">
      <c r="A670" s="396">
        <v>202503</v>
      </c>
      <c r="B670" s="392" t="s">
        <v>1268</v>
      </c>
      <c r="C670" s="392" t="s">
        <v>21</v>
      </c>
      <c r="D670" s="392" t="s">
        <v>28</v>
      </c>
      <c r="E670" s="392" t="s">
        <v>28</v>
      </c>
      <c r="F670" s="392" t="s">
        <v>22</v>
      </c>
      <c r="G670" s="392" t="s">
        <v>39</v>
      </c>
      <c r="H670" s="392" t="s">
        <v>1356</v>
      </c>
      <c r="I670" s="392" t="s">
        <v>1357</v>
      </c>
      <c r="J670" s="392" t="s">
        <v>23</v>
      </c>
      <c r="K670" s="392" t="s">
        <v>24</v>
      </c>
      <c r="L670" s="392" t="s">
        <v>25</v>
      </c>
      <c r="M670" s="395">
        <v>45658</v>
      </c>
      <c r="N670" s="395">
        <v>45717</v>
      </c>
      <c r="O670" s="392" t="s">
        <v>788</v>
      </c>
      <c r="P670" s="392" t="str">
        <f t="shared" si="20"/>
        <v>381XX00000</v>
      </c>
      <c r="Q670" s="392" t="s">
        <v>1358</v>
      </c>
      <c r="R670" s="392" t="s">
        <v>1075</v>
      </c>
      <c r="S670" s="392" t="str">
        <f t="shared" si="21"/>
        <v>255381A</v>
      </c>
      <c r="T670" s="392" t="str">
        <f>IFERROR(VLOOKUP($S670,'Projects FERCs'!$A$9:$C$294,2,FALSE),0)</f>
        <v>Meters - Bl - Verde</v>
      </c>
      <c r="U670" s="392" t="s">
        <v>1076</v>
      </c>
      <c r="V670" s="394">
        <v>2501.2199999999998</v>
      </c>
    </row>
    <row r="671" spans="1:22" ht="22.5" x14ac:dyDescent="0.25">
      <c r="A671" s="396">
        <v>202503</v>
      </c>
      <c r="B671" s="392" t="s">
        <v>1268</v>
      </c>
      <c r="C671" s="392" t="s">
        <v>21</v>
      </c>
      <c r="D671" s="392" t="s">
        <v>28</v>
      </c>
      <c r="E671" s="392" t="s">
        <v>28</v>
      </c>
      <c r="F671" s="392" t="s">
        <v>22</v>
      </c>
      <c r="G671" s="392" t="s">
        <v>39</v>
      </c>
      <c r="H671" s="392" t="s">
        <v>1356</v>
      </c>
      <c r="I671" s="392" t="s">
        <v>1357</v>
      </c>
      <c r="J671" s="392" t="s">
        <v>23</v>
      </c>
      <c r="K671" s="392" t="s">
        <v>24</v>
      </c>
      <c r="L671" s="392" t="s">
        <v>25</v>
      </c>
      <c r="M671" s="395">
        <v>45658</v>
      </c>
      <c r="N671" s="395">
        <v>45717</v>
      </c>
      <c r="O671" s="392" t="s">
        <v>788</v>
      </c>
      <c r="P671" s="392" t="str">
        <f t="shared" si="20"/>
        <v>381XX00000</v>
      </c>
      <c r="Q671" s="392" t="s">
        <v>1358</v>
      </c>
      <c r="R671" s="392" t="s">
        <v>1083</v>
      </c>
      <c r="S671" s="392" t="str">
        <f t="shared" si="21"/>
        <v>255385A</v>
      </c>
      <c r="T671" s="392" t="str">
        <f>IFERROR(VLOOKUP($S671,'Projects FERCs'!$A$9:$C$294,2,FALSE),0)</f>
        <v>Industrial Metering - Verde</v>
      </c>
      <c r="U671" s="392" t="s">
        <v>1084</v>
      </c>
      <c r="V671" s="394">
        <v>3712.17</v>
      </c>
    </row>
    <row r="672" spans="1:22" ht="22.5" x14ac:dyDescent="0.25">
      <c r="A672" s="396">
        <v>202504</v>
      </c>
      <c r="B672" s="392" t="s">
        <v>1268</v>
      </c>
      <c r="C672" s="392" t="s">
        <v>21</v>
      </c>
      <c r="D672" s="392" t="s">
        <v>28</v>
      </c>
      <c r="E672" s="392" t="s">
        <v>28</v>
      </c>
      <c r="F672" s="392" t="s">
        <v>22</v>
      </c>
      <c r="G672" s="392" t="s">
        <v>39</v>
      </c>
      <c r="H672" s="392" t="s">
        <v>1356</v>
      </c>
      <c r="I672" s="392" t="s">
        <v>1357</v>
      </c>
      <c r="J672" s="392" t="s">
        <v>23</v>
      </c>
      <c r="K672" s="392" t="s">
        <v>24</v>
      </c>
      <c r="L672" s="392" t="s">
        <v>25</v>
      </c>
      <c r="M672" s="395">
        <v>45658</v>
      </c>
      <c r="N672" s="395">
        <v>45717</v>
      </c>
      <c r="O672" s="392" t="s">
        <v>788</v>
      </c>
      <c r="P672" s="392" t="str">
        <f t="shared" si="20"/>
        <v>381XX00000</v>
      </c>
      <c r="Q672" s="392" t="s">
        <v>1358</v>
      </c>
      <c r="R672" s="392" t="s">
        <v>786</v>
      </c>
      <c r="S672" s="392" t="str">
        <f t="shared" si="21"/>
        <v>251381A</v>
      </c>
      <c r="T672" s="392" t="str">
        <f>IFERROR(VLOOKUP($S672,'Projects FERCs'!$A$9:$C$294,2,FALSE),0)</f>
        <v>Meters - Bl - Flag</v>
      </c>
      <c r="U672" s="392" t="s">
        <v>787</v>
      </c>
      <c r="V672" s="394">
        <v>7777.68</v>
      </c>
    </row>
    <row r="673" spans="1:22" ht="22.5" x14ac:dyDescent="0.25">
      <c r="A673" s="396">
        <v>202504</v>
      </c>
      <c r="B673" s="392" t="s">
        <v>1268</v>
      </c>
      <c r="C673" s="392" t="s">
        <v>21</v>
      </c>
      <c r="D673" s="392" t="s">
        <v>28</v>
      </c>
      <c r="E673" s="392" t="s">
        <v>28</v>
      </c>
      <c r="F673" s="392" t="s">
        <v>22</v>
      </c>
      <c r="G673" s="392" t="s">
        <v>39</v>
      </c>
      <c r="H673" s="392" t="s">
        <v>1356</v>
      </c>
      <c r="I673" s="392" t="s">
        <v>1357</v>
      </c>
      <c r="J673" s="392" t="s">
        <v>23</v>
      </c>
      <c r="K673" s="392" t="s">
        <v>24</v>
      </c>
      <c r="L673" s="392" t="s">
        <v>25</v>
      </c>
      <c r="M673" s="395">
        <v>45658</v>
      </c>
      <c r="N673" s="395">
        <v>45717</v>
      </c>
      <c r="O673" s="392" t="s">
        <v>788</v>
      </c>
      <c r="P673" s="392" t="str">
        <f t="shared" si="20"/>
        <v>381XX00000</v>
      </c>
      <c r="Q673" s="392" t="s">
        <v>1358</v>
      </c>
      <c r="R673" s="392" t="s">
        <v>973</v>
      </c>
      <c r="S673" s="392" t="str">
        <f t="shared" si="21"/>
        <v>253381A</v>
      </c>
      <c r="T673" s="392" t="str">
        <f>IFERROR(VLOOKUP($S673,'Projects FERCs'!$A$9:$C$294,2,FALSE),0)</f>
        <v>Meters - Bl - Pres</v>
      </c>
      <c r="U673" s="392" t="s">
        <v>974</v>
      </c>
      <c r="V673" s="394">
        <v>158.72999999999999</v>
      </c>
    </row>
    <row r="674" spans="1:22" ht="22.5" x14ac:dyDescent="0.25">
      <c r="A674" s="396">
        <v>202504</v>
      </c>
      <c r="B674" s="392" t="s">
        <v>1268</v>
      </c>
      <c r="C674" s="392" t="s">
        <v>21</v>
      </c>
      <c r="D674" s="392" t="s">
        <v>28</v>
      </c>
      <c r="E674" s="392" t="s">
        <v>28</v>
      </c>
      <c r="F674" s="392" t="s">
        <v>22</v>
      </c>
      <c r="G674" s="392" t="s">
        <v>39</v>
      </c>
      <c r="H674" s="392" t="s">
        <v>1356</v>
      </c>
      <c r="I674" s="392" t="s">
        <v>1357</v>
      </c>
      <c r="J674" s="392" t="s">
        <v>23</v>
      </c>
      <c r="K674" s="392" t="s">
        <v>24</v>
      </c>
      <c r="L674" s="392" t="s">
        <v>25</v>
      </c>
      <c r="M674" s="395">
        <v>45658</v>
      </c>
      <c r="N674" s="395">
        <v>45717</v>
      </c>
      <c r="O674" s="392" t="s">
        <v>788</v>
      </c>
      <c r="P674" s="392" t="str">
        <f t="shared" si="20"/>
        <v>381XX00000</v>
      </c>
      <c r="Q674" s="392" t="s">
        <v>1358</v>
      </c>
      <c r="R674" s="392" t="s">
        <v>1075</v>
      </c>
      <c r="S674" s="392" t="str">
        <f t="shared" si="21"/>
        <v>255381A</v>
      </c>
      <c r="T674" s="392" t="str">
        <f>IFERROR(VLOOKUP($S674,'Projects FERCs'!$A$9:$C$294,2,FALSE),0)</f>
        <v>Meters - Bl - Verde</v>
      </c>
      <c r="U674" s="392" t="s">
        <v>1076</v>
      </c>
      <c r="V674" s="394">
        <v>2535.0300000000002</v>
      </c>
    </row>
    <row r="675" spans="1:22" ht="22.5" x14ac:dyDescent="0.25">
      <c r="A675" s="396">
        <v>202504</v>
      </c>
      <c r="B675" s="392" t="s">
        <v>1268</v>
      </c>
      <c r="C675" s="392" t="s">
        <v>21</v>
      </c>
      <c r="D675" s="392" t="s">
        <v>28</v>
      </c>
      <c r="E675" s="392" t="s">
        <v>28</v>
      </c>
      <c r="F675" s="392" t="s">
        <v>22</v>
      </c>
      <c r="G675" s="392" t="s">
        <v>39</v>
      </c>
      <c r="H675" s="392" t="s">
        <v>1356</v>
      </c>
      <c r="I675" s="392" t="s">
        <v>1357</v>
      </c>
      <c r="J675" s="392" t="s">
        <v>23</v>
      </c>
      <c r="K675" s="392" t="s">
        <v>24</v>
      </c>
      <c r="L675" s="392" t="s">
        <v>25</v>
      </c>
      <c r="M675" s="395">
        <v>45658</v>
      </c>
      <c r="N675" s="395">
        <v>45717</v>
      </c>
      <c r="O675" s="392" t="s">
        <v>788</v>
      </c>
      <c r="P675" s="392" t="str">
        <f t="shared" si="20"/>
        <v>381XX00000</v>
      </c>
      <c r="Q675" s="392" t="s">
        <v>1358</v>
      </c>
      <c r="R675" s="392" t="s">
        <v>1147</v>
      </c>
      <c r="S675" s="392" t="str">
        <f t="shared" si="21"/>
        <v>256381A</v>
      </c>
      <c r="T675" s="392" t="str">
        <f>IFERROR(VLOOKUP($S675,'Projects FERCs'!$A$9:$C$294,2,FALSE),0)</f>
        <v>Meters - Bl - Nog</v>
      </c>
      <c r="U675" s="392" t="s">
        <v>1148</v>
      </c>
      <c r="V675" s="394">
        <v>2555.48</v>
      </c>
    </row>
    <row r="676" spans="1:22" ht="22.5" x14ac:dyDescent="0.25">
      <c r="A676" s="396">
        <v>202504</v>
      </c>
      <c r="B676" s="392" t="s">
        <v>1268</v>
      </c>
      <c r="C676" s="392" t="s">
        <v>21</v>
      </c>
      <c r="D676" s="392" t="s">
        <v>28</v>
      </c>
      <c r="E676" s="392" t="s">
        <v>28</v>
      </c>
      <c r="F676" s="392" t="s">
        <v>22</v>
      </c>
      <c r="G676" s="392" t="s">
        <v>39</v>
      </c>
      <c r="H676" s="392" t="s">
        <v>1356</v>
      </c>
      <c r="I676" s="392" t="s">
        <v>1357</v>
      </c>
      <c r="J676" s="392" t="s">
        <v>23</v>
      </c>
      <c r="K676" s="392" t="s">
        <v>24</v>
      </c>
      <c r="L676" s="392" t="s">
        <v>25</v>
      </c>
      <c r="M676" s="395">
        <v>45658</v>
      </c>
      <c r="N676" s="395">
        <v>45717</v>
      </c>
      <c r="O676" s="392" t="s">
        <v>788</v>
      </c>
      <c r="P676" s="392" t="str">
        <f t="shared" si="20"/>
        <v>381XX00000</v>
      </c>
      <c r="Q676" s="392" t="s">
        <v>1358</v>
      </c>
      <c r="R676" s="392" t="s">
        <v>1225</v>
      </c>
      <c r="S676" s="392" t="str">
        <f t="shared" si="21"/>
        <v>257385A</v>
      </c>
      <c r="T676" s="392" t="str">
        <f>IFERROR(VLOOKUP($S676,'Projects FERCs'!$A$9:$C$294,2,FALSE),0)</f>
        <v>Industrial Metering-Show Low</v>
      </c>
      <c r="U676" s="392" t="s">
        <v>1226</v>
      </c>
      <c r="V676" s="394">
        <v>7127.69</v>
      </c>
    </row>
    <row r="677" spans="1:22" ht="22.5" x14ac:dyDescent="0.25">
      <c r="A677" s="396">
        <v>202505</v>
      </c>
      <c r="B677" s="392" t="s">
        <v>1268</v>
      </c>
      <c r="C677" s="392" t="s">
        <v>21</v>
      </c>
      <c r="D677" s="392" t="s">
        <v>28</v>
      </c>
      <c r="E677" s="392" t="s">
        <v>28</v>
      </c>
      <c r="F677" s="392" t="s">
        <v>22</v>
      </c>
      <c r="G677" s="392" t="s">
        <v>39</v>
      </c>
      <c r="H677" s="392" t="s">
        <v>1356</v>
      </c>
      <c r="I677" s="392" t="s">
        <v>1357</v>
      </c>
      <c r="J677" s="392" t="s">
        <v>23</v>
      </c>
      <c r="K677" s="392" t="s">
        <v>24</v>
      </c>
      <c r="L677" s="392" t="s">
        <v>25</v>
      </c>
      <c r="M677" s="395">
        <v>45658</v>
      </c>
      <c r="N677" s="395">
        <v>45717</v>
      </c>
      <c r="O677" s="392" t="s">
        <v>788</v>
      </c>
      <c r="P677" s="392" t="str">
        <f t="shared" si="20"/>
        <v>381XX00000</v>
      </c>
      <c r="Q677" s="392" t="s">
        <v>1358</v>
      </c>
      <c r="R677" s="392" t="s">
        <v>786</v>
      </c>
      <c r="S677" s="392" t="str">
        <f t="shared" si="21"/>
        <v>251381A</v>
      </c>
      <c r="T677" s="392" t="str">
        <f>IFERROR(VLOOKUP($S677,'Projects FERCs'!$A$9:$C$294,2,FALSE),0)</f>
        <v>Meters - Bl - Flag</v>
      </c>
      <c r="U677" s="392" t="s">
        <v>787</v>
      </c>
      <c r="V677" s="394">
        <v>2555.4899999999998</v>
      </c>
    </row>
    <row r="678" spans="1:22" ht="22.5" x14ac:dyDescent="0.25">
      <c r="A678" s="396">
        <v>202505</v>
      </c>
      <c r="B678" s="392" t="s">
        <v>1268</v>
      </c>
      <c r="C678" s="392" t="s">
        <v>21</v>
      </c>
      <c r="D678" s="392" t="s">
        <v>28</v>
      </c>
      <c r="E678" s="392" t="s">
        <v>28</v>
      </c>
      <c r="F678" s="392" t="s">
        <v>22</v>
      </c>
      <c r="G678" s="392" t="s">
        <v>39</v>
      </c>
      <c r="H678" s="392" t="s">
        <v>1356</v>
      </c>
      <c r="I678" s="392" t="s">
        <v>1357</v>
      </c>
      <c r="J678" s="392" t="s">
        <v>23</v>
      </c>
      <c r="K678" s="392" t="s">
        <v>24</v>
      </c>
      <c r="L678" s="392" t="s">
        <v>25</v>
      </c>
      <c r="M678" s="395">
        <v>45658</v>
      </c>
      <c r="N678" s="395">
        <v>45717</v>
      </c>
      <c r="O678" s="392" t="s">
        <v>788</v>
      </c>
      <c r="P678" s="392" t="str">
        <f t="shared" si="20"/>
        <v>381XX00000</v>
      </c>
      <c r="Q678" s="392" t="s">
        <v>1358</v>
      </c>
      <c r="R678" s="392" t="s">
        <v>873</v>
      </c>
      <c r="S678" s="392" t="str">
        <f t="shared" si="21"/>
        <v>252381A</v>
      </c>
      <c r="T678" s="392" t="str">
        <f>IFERROR(VLOOKUP($S678,'Projects FERCs'!$A$9:$C$294,2,FALSE),0)</f>
        <v>Meters - Bl - King</v>
      </c>
      <c r="U678" s="392" t="s">
        <v>874</v>
      </c>
      <c r="V678" s="394">
        <v>-6468.99</v>
      </c>
    </row>
    <row r="679" spans="1:22" ht="22.5" x14ac:dyDescent="0.25">
      <c r="A679" s="396">
        <v>202505</v>
      </c>
      <c r="B679" s="392" t="s">
        <v>1268</v>
      </c>
      <c r="C679" s="392" t="s">
        <v>21</v>
      </c>
      <c r="D679" s="392" t="s">
        <v>28</v>
      </c>
      <c r="E679" s="392" t="s">
        <v>28</v>
      </c>
      <c r="F679" s="392" t="s">
        <v>22</v>
      </c>
      <c r="G679" s="392" t="s">
        <v>39</v>
      </c>
      <c r="H679" s="392" t="s">
        <v>1356</v>
      </c>
      <c r="I679" s="392" t="s">
        <v>1357</v>
      </c>
      <c r="J679" s="392" t="s">
        <v>23</v>
      </c>
      <c r="K679" s="392" t="s">
        <v>24</v>
      </c>
      <c r="L679" s="392" t="s">
        <v>25</v>
      </c>
      <c r="M679" s="395">
        <v>45658</v>
      </c>
      <c r="N679" s="395">
        <v>45717</v>
      </c>
      <c r="O679" s="392" t="s">
        <v>788</v>
      </c>
      <c r="P679" s="392" t="str">
        <f t="shared" si="20"/>
        <v>381XX00000</v>
      </c>
      <c r="Q679" s="392" t="s">
        <v>1358</v>
      </c>
      <c r="R679" s="392" t="s">
        <v>973</v>
      </c>
      <c r="S679" s="392" t="str">
        <f t="shared" si="21"/>
        <v>253381A</v>
      </c>
      <c r="T679" s="392" t="str">
        <f>IFERROR(VLOOKUP($S679,'Projects FERCs'!$A$9:$C$294,2,FALSE),0)</f>
        <v>Meters - Bl - Pres</v>
      </c>
      <c r="U679" s="392" t="s">
        <v>974</v>
      </c>
      <c r="V679" s="394">
        <v>7722.03</v>
      </c>
    </row>
    <row r="680" spans="1:22" ht="22.5" x14ac:dyDescent="0.25">
      <c r="A680" s="396">
        <v>202505</v>
      </c>
      <c r="B680" s="392" t="s">
        <v>1268</v>
      </c>
      <c r="C680" s="392" t="s">
        <v>21</v>
      </c>
      <c r="D680" s="392" t="s">
        <v>28</v>
      </c>
      <c r="E680" s="392" t="s">
        <v>28</v>
      </c>
      <c r="F680" s="392" t="s">
        <v>22</v>
      </c>
      <c r="G680" s="392" t="s">
        <v>39</v>
      </c>
      <c r="H680" s="392" t="s">
        <v>1356</v>
      </c>
      <c r="I680" s="392" t="s">
        <v>1357</v>
      </c>
      <c r="J680" s="392" t="s">
        <v>23</v>
      </c>
      <c r="K680" s="392" t="s">
        <v>24</v>
      </c>
      <c r="L680" s="392" t="s">
        <v>25</v>
      </c>
      <c r="M680" s="395">
        <v>45658</v>
      </c>
      <c r="N680" s="395">
        <v>45717</v>
      </c>
      <c r="O680" s="392" t="s">
        <v>788</v>
      </c>
      <c r="P680" s="392" t="str">
        <f t="shared" si="20"/>
        <v>381XX00000</v>
      </c>
      <c r="Q680" s="392" t="s">
        <v>1358</v>
      </c>
      <c r="R680" s="392" t="s">
        <v>1217</v>
      </c>
      <c r="S680" s="392" t="str">
        <f t="shared" si="21"/>
        <v>257381A</v>
      </c>
      <c r="T680" s="392" t="str">
        <f>IFERROR(VLOOKUP($S680,'Projects FERCs'!$A$9:$C$294,2,FALSE),0)</f>
        <v>Meters - Bl - SL</v>
      </c>
      <c r="U680" s="392" t="s">
        <v>1218</v>
      </c>
      <c r="V680" s="394">
        <v>2350.0700000000002</v>
      </c>
    </row>
    <row r="681" spans="1:22" ht="22.5" x14ac:dyDescent="0.25">
      <c r="A681" s="396">
        <v>202506</v>
      </c>
      <c r="B681" s="392" t="s">
        <v>1268</v>
      </c>
      <c r="C681" s="392" t="s">
        <v>21</v>
      </c>
      <c r="D681" s="392" t="s">
        <v>28</v>
      </c>
      <c r="E681" s="392" t="s">
        <v>28</v>
      </c>
      <c r="F681" s="392" t="s">
        <v>22</v>
      </c>
      <c r="G681" s="392" t="s">
        <v>39</v>
      </c>
      <c r="H681" s="392" t="s">
        <v>1356</v>
      </c>
      <c r="I681" s="392" t="s">
        <v>1357</v>
      </c>
      <c r="J681" s="392" t="s">
        <v>23</v>
      </c>
      <c r="K681" s="392" t="s">
        <v>24</v>
      </c>
      <c r="L681" s="392" t="s">
        <v>25</v>
      </c>
      <c r="M681" s="395">
        <v>45658</v>
      </c>
      <c r="N681" s="395">
        <v>45717</v>
      </c>
      <c r="O681" s="392" t="s">
        <v>788</v>
      </c>
      <c r="P681" s="392" t="str">
        <f t="shared" si="20"/>
        <v>381XX00000</v>
      </c>
      <c r="Q681" s="392" t="s">
        <v>1358</v>
      </c>
      <c r="R681" s="392" t="s">
        <v>786</v>
      </c>
      <c r="S681" s="392" t="str">
        <f t="shared" si="21"/>
        <v>251381A</v>
      </c>
      <c r="T681" s="392" t="str">
        <f>IFERROR(VLOOKUP($S681,'Projects FERCs'!$A$9:$C$294,2,FALSE),0)</f>
        <v>Meters - Bl - Flag</v>
      </c>
      <c r="U681" s="392" t="s">
        <v>787</v>
      </c>
      <c r="V681" s="394">
        <v>8091.69</v>
      </c>
    </row>
    <row r="682" spans="1:22" ht="22.5" x14ac:dyDescent="0.25">
      <c r="A682" s="396">
        <v>202506</v>
      </c>
      <c r="B682" s="392" t="s">
        <v>1268</v>
      </c>
      <c r="C682" s="392" t="s">
        <v>21</v>
      </c>
      <c r="D682" s="392" t="s">
        <v>28</v>
      </c>
      <c r="E682" s="392" t="s">
        <v>28</v>
      </c>
      <c r="F682" s="392" t="s">
        <v>22</v>
      </c>
      <c r="G682" s="392" t="s">
        <v>39</v>
      </c>
      <c r="H682" s="392" t="s">
        <v>1356</v>
      </c>
      <c r="I682" s="392" t="s">
        <v>1357</v>
      </c>
      <c r="J682" s="392" t="s">
        <v>23</v>
      </c>
      <c r="K682" s="392" t="s">
        <v>24</v>
      </c>
      <c r="L682" s="392" t="s">
        <v>25</v>
      </c>
      <c r="M682" s="395">
        <v>45658</v>
      </c>
      <c r="N682" s="395">
        <v>45717</v>
      </c>
      <c r="O682" s="392" t="s">
        <v>788</v>
      </c>
      <c r="P682" s="392" t="str">
        <f t="shared" si="20"/>
        <v>381XX00000</v>
      </c>
      <c r="Q682" s="392" t="s">
        <v>1358</v>
      </c>
      <c r="R682" s="392" t="s">
        <v>973</v>
      </c>
      <c r="S682" s="392" t="str">
        <f t="shared" si="21"/>
        <v>253381A</v>
      </c>
      <c r="T682" s="392" t="str">
        <f>IFERROR(VLOOKUP($S682,'Projects FERCs'!$A$9:$C$294,2,FALSE),0)</f>
        <v>Meters - Bl - Pres</v>
      </c>
      <c r="U682" s="392" t="s">
        <v>974</v>
      </c>
      <c r="V682" s="394">
        <v>706620.53</v>
      </c>
    </row>
    <row r="683" spans="1:22" ht="22.5" x14ac:dyDescent="0.25">
      <c r="A683" s="396">
        <v>202506</v>
      </c>
      <c r="B683" s="392" t="s">
        <v>1268</v>
      </c>
      <c r="C683" s="392" t="s">
        <v>21</v>
      </c>
      <c r="D683" s="392" t="s">
        <v>28</v>
      </c>
      <c r="E683" s="392" t="s">
        <v>28</v>
      </c>
      <c r="F683" s="392" t="s">
        <v>22</v>
      </c>
      <c r="G683" s="392" t="s">
        <v>39</v>
      </c>
      <c r="H683" s="392" t="s">
        <v>1356</v>
      </c>
      <c r="I683" s="392" t="s">
        <v>1357</v>
      </c>
      <c r="J683" s="392" t="s">
        <v>23</v>
      </c>
      <c r="K683" s="392" t="s">
        <v>24</v>
      </c>
      <c r="L683" s="392" t="s">
        <v>25</v>
      </c>
      <c r="M683" s="395">
        <v>45658</v>
      </c>
      <c r="N683" s="395">
        <v>45717</v>
      </c>
      <c r="O683" s="392" t="s">
        <v>788</v>
      </c>
      <c r="P683" s="392" t="str">
        <f t="shared" si="20"/>
        <v>381XX00000</v>
      </c>
      <c r="Q683" s="392" t="s">
        <v>1358</v>
      </c>
      <c r="R683" s="392" t="s">
        <v>981</v>
      </c>
      <c r="S683" s="392" t="str">
        <f t="shared" si="21"/>
        <v>253385A</v>
      </c>
      <c r="T683" s="392" t="str">
        <f>IFERROR(VLOOKUP($S683,'Projects FERCs'!$A$9:$C$294,2,FALSE),0)</f>
        <v>Industrial Metering - Pres</v>
      </c>
      <c r="U683" s="392" t="s">
        <v>982</v>
      </c>
      <c r="V683" s="394">
        <v>65919.95</v>
      </c>
    </row>
    <row r="684" spans="1:22" ht="22.5" x14ac:dyDescent="0.25">
      <c r="A684" s="396">
        <v>202407</v>
      </c>
      <c r="B684" s="392" t="s">
        <v>1268</v>
      </c>
      <c r="C684" s="392" t="s">
        <v>21</v>
      </c>
      <c r="D684" s="392" t="s">
        <v>28</v>
      </c>
      <c r="E684" s="392" t="s">
        <v>28</v>
      </c>
      <c r="F684" s="392" t="s">
        <v>22</v>
      </c>
      <c r="G684" s="392" t="s">
        <v>39</v>
      </c>
      <c r="H684" s="392" t="s">
        <v>1359</v>
      </c>
      <c r="I684" s="392" t="s">
        <v>1360</v>
      </c>
      <c r="J684" s="392" t="s">
        <v>23</v>
      </c>
      <c r="K684" s="392" t="s">
        <v>24</v>
      </c>
      <c r="L684" s="392" t="s">
        <v>25</v>
      </c>
      <c r="M684" s="395">
        <v>45292</v>
      </c>
      <c r="N684" s="395">
        <v>45474</v>
      </c>
      <c r="O684" s="392" t="s">
        <v>791</v>
      </c>
      <c r="P684" s="392" t="str">
        <f t="shared" si="20"/>
        <v>382XX00000</v>
      </c>
      <c r="Q684" s="392" t="s">
        <v>1361</v>
      </c>
      <c r="R684" s="392" t="s">
        <v>789</v>
      </c>
      <c r="S684" s="392" t="str">
        <f t="shared" si="21"/>
        <v>251382A</v>
      </c>
      <c r="T684" s="392" t="str">
        <f>IFERROR(VLOOKUP($S684,'Projects FERCs'!$A$9:$C$294,2,FALSE),0)</f>
        <v>Meter Installations - Bl -Flag</v>
      </c>
      <c r="U684" s="392" t="s">
        <v>790</v>
      </c>
      <c r="V684" s="394">
        <v>20780.419999999998</v>
      </c>
    </row>
    <row r="685" spans="1:22" ht="22.5" x14ac:dyDescent="0.25">
      <c r="A685" s="396">
        <v>202407</v>
      </c>
      <c r="B685" s="392" t="s">
        <v>1268</v>
      </c>
      <c r="C685" s="392" t="s">
        <v>21</v>
      </c>
      <c r="D685" s="392" t="s">
        <v>28</v>
      </c>
      <c r="E685" s="392" t="s">
        <v>28</v>
      </c>
      <c r="F685" s="392" t="s">
        <v>22</v>
      </c>
      <c r="G685" s="392" t="s">
        <v>39</v>
      </c>
      <c r="H685" s="392" t="s">
        <v>1359</v>
      </c>
      <c r="I685" s="392" t="s">
        <v>1360</v>
      </c>
      <c r="J685" s="392" t="s">
        <v>23</v>
      </c>
      <c r="K685" s="392" t="s">
        <v>24</v>
      </c>
      <c r="L685" s="392" t="s">
        <v>25</v>
      </c>
      <c r="M685" s="395">
        <v>45292</v>
      </c>
      <c r="N685" s="395">
        <v>45474</v>
      </c>
      <c r="O685" s="392" t="s">
        <v>791</v>
      </c>
      <c r="P685" s="392" t="str">
        <f t="shared" si="20"/>
        <v>382XX00000</v>
      </c>
      <c r="Q685" s="392" t="s">
        <v>1361</v>
      </c>
      <c r="R685" s="392" t="s">
        <v>875</v>
      </c>
      <c r="S685" s="392" t="str">
        <f t="shared" si="21"/>
        <v>252382A</v>
      </c>
      <c r="T685" s="392" t="str">
        <f>IFERROR(VLOOKUP($S685,'Projects FERCs'!$A$9:$C$294,2,FALSE),0)</f>
        <v>Meter Installations -Bl - King</v>
      </c>
      <c r="U685" s="392" t="s">
        <v>876</v>
      </c>
      <c r="V685" s="394">
        <v>10393.42</v>
      </c>
    </row>
    <row r="686" spans="1:22" ht="22.5" x14ac:dyDescent="0.25">
      <c r="A686" s="396">
        <v>202407</v>
      </c>
      <c r="B686" s="392" t="s">
        <v>1268</v>
      </c>
      <c r="C686" s="392" t="s">
        <v>21</v>
      </c>
      <c r="D686" s="392" t="s">
        <v>28</v>
      </c>
      <c r="E686" s="392" t="s">
        <v>28</v>
      </c>
      <c r="F686" s="392" t="s">
        <v>22</v>
      </c>
      <c r="G686" s="392" t="s">
        <v>39</v>
      </c>
      <c r="H686" s="392" t="s">
        <v>1359</v>
      </c>
      <c r="I686" s="392" t="s">
        <v>1360</v>
      </c>
      <c r="J686" s="392" t="s">
        <v>23</v>
      </c>
      <c r="K686" s="392" t="s">
        <v>24</v>
      </c>
      <c r="L686" s="392" t="s">
        <v>25</v>
      </c>
      <c r="M686" s="395">
        <v>45292</v>
      </c>
      <c r="N686" s="395">
        <v>45474</v>
      </c>
      <c r="O686" s="392" t="s">
        <v>791</v>
      </c>
      <c r="P686" s="392" t="str">
        <f t="shared" si="20"/>
        <v>382XX00000</v>
      </c>
      <c r="Q686" s="392" t="s">
        <v>1361</v>
      </c>
      <c r="R686" s="392" t="s">
        <v>975</v>
      </c>
      <c r="S686" s="392" t="str">
        <f t="shared" si="21"/>
        <v>253382A</v>
      </c>
      <c r="T686" s="392" t="str">
        <f>IFERROR(VLOOKUP($S686,'Projects FERCs'!$A$9:$C$294,2,FALSE),0)</f>
        <v>Meter Installations -Bl - Pres</v>
      </c>
      <c r="U686" s="392" t="s">
        <v>976</v>
      </c>
      <c r="V686" s="394">
        <v>19250.400000000001</v>
      </c>
    </row>
    <row r="687" spans="1:22" ht="22.5" x14ac:dyDescent="0.25">
      <c r="A687" s="396">
        <v>202407</v>
      </c>
      <c r="B687" s="392" t="s">
        <v>1268</v>
      </c>
      <c r="C687" s="392" t="s">
        <v>21</v>
      </c>
      <c r="D687" s="392" t="s">
        <v>28</v>
      </c>
      <c r="E687" s="392" t="s">
        <v>28</v>
      </c>
      <c r="F687" s="392" t="s">
        <v>22</v>
      </c>
      <c r="G687" s="392" t="s">
        <v>39</v>
      </c>
      <c r="H687" s="392" t="s">
        <v>1359</v>
      </c>
      <c r="I687" s="392" t="s">
        <v>1360</v>
      </c>
      <c r="J687" s="392" t="s">
        <v>23</v>
      </c>
      <c r="K687" s="392" t="s">
        <v>24</v>
      </c>
      <c r="L687" s="392" t="s">
        <v>25</v>
      </c>
      <c r="M687" s="395">
        <v>45292</v>
      </c>
      <c r="N687" s="395">
        <v>45474</v>
      </c>
      <c r="O687" s="392" t="s">
        <v>791</v>
      </c>
      <c r="P687" s="392" t="str">
        <f t="shared" si="20"/>
        <v>382XX00000</v>
      </c>
      <c r="Q687" s="392" t="s">
        <v>1361</v>
      </c>
      <c r="R687" s="392" t="s">
        <v>1077</v>
      </c>
      <c r="S687" s="392" t="str">
        <f t="shared" si="21"/>
        <v>255382A</v>
      </c>
      <c r="T687" s="392" t="str">
        <f>IFERROR(VLOOKUP($S687,'Projects FERCs'!$A$9:$C$294,2,FALSE),0)</f>
        <v>Meter Installations-Bl - Verde</v>
      </c>
      <c r="U687" s="392" t="s">
        <v>1078</v>
      </c>
      <c r="V687" s="394">
        <v>5431.15</v>
      </c>
    </row>
    <row r="688" spans="1:22" ht="22.5" x14ac:dyDescent="0.25">
      <c r="A688" s="396">
        <v>202407</v>
      </c>
      <c r="B688" s="392" t="s">
        <v>1268</v>
      </c>
      <c r="C688" s="392" t="s">
        <v>21</v>
      </c>
      <c r="D688" s="392" t="s">
        <v>28</v>
      </c>
      <c r="E688" s="392" t="s">
        <v>28</v>
      </c>
      <c r="F688" s="392" t="s">
        <v>22</v>
      </c>
      <c r="G688" s="392" t="s">
        <v>39</v>
      </c>
      <c r="H688" s="392" t="s">
        <v>1359</v>
      </c>
      <c r="I688" s="392" t="s">
        <v>1360</v>
      </c>
      <c r="J688" s="392" t="s">
        <v>23</v>
      </c>
      <c r="K688" s="392" t="s">
        <v>24</v>
      </c>
      <c r="L688" s="392" t="s">
        <v>25</v>
      </c>
      <c r="M688" s="395">
        <v>45292</v>
      </c>
      <c r="N688" s="395">
        <v>45474</v>
      </c>
      <c r="O688" s="392" t="s">
        <v>791</v>
      </c>
      <c r="P688" s="392" t="str">
        <f t="shared" si="20"/>
        <v>382XX00000</v>
      </c>
      <c r="Q688" s="392" t="s">
        <v>1361</v>
      </c>
      <c r="R688" s="392" t="s">
        <v>1219</v>
      </c>
      <c r="S688" s="392" t="str">
        <f t="shared" si="21"/>
        <v>257382A</v>
      </c>
      <c r="T688" s="392" t="str">
        <f>IFERROR(VLOOKUP($S688,'Projects FERCs'!$A$9:$C$294,2,FALSE),0)</f>
        <v>Meter Installations - Bl -SL</v>
      </c>
      <c r="U688" s="392" t="s">
        <v>1220</v>
      </c>
      <c r="V688" s="394">
        <v>7736.11</v>
      </c>
    </row>
    <row r="689" spans="1:22" ht="22.5" x14ac:dyDescent="0.25">
      <c r="A689" s="396">
        <v>202407</v>
      </c>
      <c r="B689" s="392" t="s">
        <v>1268</v>
      </c>
      <c r="C689" s="392" t="s">
        <v>21</v>
      </c>
      <c r="D689" s="392" t="s">
        <v>28</v>
      </c>
      <c r="E689" s="392" t="s">
        <v>28</v>
      </c>
      <c r="F689" s="392" t="s">
        <v>22</v>
      </c>
      <c r="G689" s="392" t="s">
        <v>39</v>
      </c>
      <c r="H689" s="392" t="s">
        <v>1359</v>
      </c>
      <c r="I689" s="392" t="s">
        <v>1360</v>
      </c>
      <c r="J689" s="392" t="s">
        <v>23</v>
      </c>
      <c r="K689" s="392" t="s">
        <v>24</v>
      </c>
      <c r="L689" s="392" t="s">
        <v>25</v>
      </c>
      <c r="M689" s="395">
        <v>45352</v>
      </c>
      <c r="N689" s="395">
        <v>45474</v>
      </c>
      <c r="O689" s="392" t="s">
        <v>791</v>
      </c>
      <c r="P689" s="392" t="str">
        <f t="shared" si="20"/>
        <v>382XX00000</v>
      </c>
      <c r="Q689" s="392" t="s">
        <v>1361</v>
      </c>
      <c r="R689" s="392" t="s">
        <v>1149</v>
      </c>
      <c r="S689" s="392" t="str">
        <f t="shared" si="21"/>
        <v>256382A</v>
      </c>
      <c r="T689" s="392" t="str">
        <f>IFERROR(VLOOKUP($S689,'Projects FERCs'!$A$9:$C$294,2,FALSE),0)</f>
        <v>Meter Installations - Bl - Nog</v>
      </c>
      <c r="U689" s="392" t="s">
        <v>1150</v>
      </c>
      <c r="V689" s="394">
        <v>831.71</v>
      </c>
    </row>
    <row r="690" spans="1:22" ht="22.5" x14ac:dyDescent="0.25">
      <c r="A690" s="396">
        <v>202408</v>
      </c>
      <c r="B690" s="392" t="s">
        <v>1268</v>
      </c>
      <c r="C690" s="392" t="s">
        <v>21</v>
      </c>
      <c r="D690" s="392" t="s">
        <v>28</v>
      </c>
      <c r="E690" s="392" t="s">
        <v>28</v>
      </c>
      <c r="F690" s="392" t="s">
        <v>22</v>
      </c>
      <c r="G690" s="392" t="s">
        <v>39</v>
      </c>
      <c r="H690" s="392" t="s">
        <v>1359</v>
      </c>
      <c r="I690" s="392" t="s">
        <v>1360</v>
      </c>
      <c r="J690" s="392" t="s">
        <v>23</v>
      </c>
      <c r="K690" s="392" t="s">
        <v>24</v>
      </c>
      <c r="L690" s="392" t="s">
        <v>25</v>
      </c>
      <c r="M690" s="395">
        <v>45292</v>
      </c>
      <c r="N690" s="395">
        <v>45505</v>
      </c>
      <c r="O690" s="392" t="s">
        <v>791</v>
      </c>
      <c r="P690" s="392" t="str">
        <f t="shared" si="20"/>
        <v>382XX00000</v>
      </c>
      <c r="Q690" s="392" t="s">
        <v>1361</v>
      </c>
      <c r="R690" s="392" t="s">
        <v>789</v>
      </c>
      <c r="S690" s="392" t="str">
        <f t="shared" si="21"/>
        <v>251382A</v>
      </c>
      <c r="T690" s="392" t="str">
        <f>IFERROR(VLOOKUP($S690,'Projects FERCs'!$A$9:$C$294,2,FALSE),0)</f>
        <v>Meter Installations - Bl -Flag</v>
      </c>
      <c r="U690" s="392" t="s">
        <v>790</v>
      </c>
      <c r="V690" s="394">
        <v>17456.650000000001</v>
      </c>
    </row>
    <row r="691" spans="1:22" ht="22.5" x14ac:dyDescent="0.25">
      <c r="A691" s="396">
        <v>202408</v>
      </c>
      <c r="B691" s="392" t="s">
        <v>1268</v>
      </c>
      <c r="C691" s="392" t="s">
        <v>21</v>
      </c>
      <c r="D691" s="392" t="s">
        <v>28</v>
      </c>
      <c r="E691" s="392" t="s">
        <v>28</v>
      </c>
      <c r="F691" s="392" t="s">
        <v>22</v>
      </c>
      <c r="G691" s="392" t="s">
        <v>39</v>
      </c>
      <c r="H691" s="392" t="s">
        <v>1359</v>
      </c>
      <c r="I691" s="392" t="s">
        <v>1360</v>
      </c>
      <c r="J691" s="392" t="s">
        <v>23</v>
      </c>
      <c r="K691" s="392" t="s">
        <v>24</v>
      </c>
      <c r="L691" s="392" t="s">
        <v>25</v>
      </c>
      <c r="M691" s="395">
        <v>45292</v>
      </c>
      <c r="N691" s="395">
        <v>45505</v>
      </c>
      <c r="O691" s="392" t="s">
        <v>791</v>
      </c>
      <c r="P691" s="392" t="str">
        <f t="shared" si="20"/>
        <v>382XX00000</v>
      </c>
      <c r="Q691" s="392" t="s">
        <v>1361</v>
      </c>
      <c r="R691" s="392" t="s">
        <v>875</v>
      </c>
      <c r="S691" s="392" t="str">
        <f t="shared" si="21"/>
        <v>252382A</v>
      </c>
      <c r="T691" s="392" t="str">
        <f>IFERROR(VLOOKUP($S691,'Projects FERCs'!$A$9:$C$294,2,FALSE),0)</f>
        <v>Meter Installations -Bl - King</v>
      </c>
      <c r="U691" s="392" t="s">
        <v>876</v>
      </c>
      <c r="V691" s="394">
        <v>12308.23</v>
      </c>
    </row>
    <row r="692" spans="1:22" ht="22.5" x14ac:dyDescent="0.25">
      <c r="A692" s="396">
        <v>202408</v>
      </c>
      <c r="B692" s="392" t="s">
        <v>1268</v>
      </c>
      <c r="C692" s="392" t="s">
        <v>21</v>
      </c>
      <c r="D692" s="392" t="s">
        <v>28</v>
      </c>
      <c r="E692" s="392" t="s">
        <v>28</v>
      </c>
      <c r="F692" s="392" t="s">
        <v>22</v>
      </c>
      <c r="G692" s="392" t="s">
        <v>39</v>
      </c>
      <c r="H692" s="392" t="s">
        <v>1359</v>
      </c>
      <c r="I692" s="392" t="s">
        <v>1360</v>
      </c>
      <c r="J692" s="392" t="s">
        <v>23</v>
      </c>
      <c r="K692" s="392" t="s">
        <v>24</v>
      </c>
      <c r="L692" s="392" t="s">
        <v>25</v>
      </c>
      <c r="M692" s="395">
        <v>45292</v>
      </c>
      <c r="N692" s="395">
        <v>45505</v>
      </c>
      <c r="O692" s="392" t="s">
        <v>791</v>
      </c>
      <c r="P692" s="392" t="str">
        <f t="shared" si="20"/>
        <v>382XX00000</v>
      </c>
      <c r="Q692" s="392" t="s">
        <v>1361</v>
      </c>
      <c r="R692" s="392" t="s">
        <v>1077</v>
      </c>
      <c r="S692" s="392" t="str">
        <f t="shared" si="21"/>
        <v>255382A</v>
      </c>
      <c r="T692" s="392" t="str">
        <f>IFERROR(VLOOKUP($S692,'Projects FERCs'!$A$9:$C$294,2,FALSE),0)</f>
        <v>Meter Installations-Bl - Verde</v>
      </c>
      <c r="U692" s="392" t="s">
        <v>1078</v>
      </c>
      <c r="V692" s="394">
        <v>9583.5499999999993</v>
      </c>
    </row>
    <row r="693" spans="1:22" ht="22.5" x14ac:dyDescent="0.25">
      <c r="A693" s="396">
        <v>202408</v>
      </c>
      <c r="B693" s="392" t="s">
        <v>1268</v>
      </c>
      <c r="C693" s="392" t="s">
        <v>21</v>
      </c>
      <c r="D693" s="392" t="s">
        <v>28</v>
      </c>
      <c r="E693" s="392" t="s">
        <v>28</v>
      </c>
      <c r="F693" s="392" t="s">
        <v>22</v>
      </c>
      <c r="G693" s="392" t="s">
        <v>39</v>
      </c>
      <c r="H693" s="392" t="s">
        <v>1359</v>
      </c>
      <c r="I693" s="392" t="s">
        <v>1360</v>
      </c>
      <c r="J693" s="392" t="s">
        <v>23</v>
      </c>
      <c r="K693" s="392" t="s">
        <v>24</v>
      </c>
      <c r="L693" s="392" t="s">
        <v>25</v>
      </c>
      <c r="M693" s="395">
        <v>45292</v>
      </c>
      <c r="N693" s="395">
        <v>45505</v>
      </c>
      <c r="O693" s="392" t="s">
        <v>791</v>
      </c>
      <c r="P693" s="392" t="str">
        <f t="shared" si="20"/>
        <v>382XX00000</v>
      </c>
      <c r="Q693" s="392" t="s">
        <v>1361</v>
      </c>
      <c r="R693" s="392" t="s">
        <v>1219</v>
      </c>
      <c r="S693" s="392" t="str">
        <f t="shared" si="21"/>
        <v>257382A</v>
      </c>
      <c r="T693" s="392" t="str">
        <f>IFERROR(VLOOKUP($S693,'Projects FERCs'!$A$9:$C$294,2,FALSE),0)</f>
        <v>Meter Installations - Bl -SL</v>
      </c>
      <c r="U693" s="392" t="s">
        <v>1220</v>
      </c>
      <c r="V693" s="394">
        <v>11897.3</v>
      </c>
    </row>
    <row r="694" spans="1:22" ht="22.5" x14ac:dyDescent="0.25">
      <c r="A694" s="396">
        <v>202408</v>
      </c>
      <c r="B694" s="392" t="s">
        <v>1268</v>
      </c>
      <c r="C694" s="392" t="s">
        <v>21</v>
      </c>
      <c r="D694" s="392" t="s">
        <v>28</v>
      </c>
      <c r="E694" s="392" t="s">
        <v>28</v>
      </c>
      <c r="F694" s="392" t="s">
        <v>22</v>
      </c>
      <c r="G694" s="392" t="s">
        <v>39</v>
      </c>
      <c r="H694" s="392" t="s">
        <v>1359</v>
      </c>
      <c r="I694" s="392" t="s">
        <v>1360</v>
      </c>
      <c r="J694" s="392" t="s">
        <v>23</v>
      </c>
      <c r="K694" s="392" t="s">
        <v>24</v>
      </c>
      <c r="L694" s="392" t="s">
        <v>25</v>
      </c>
      <c r="M694" s="395">
        <v>45352</v>
      </c>
      <c r="N694" s="395">
        <v>45505</v>
      </c>
      <c r="O694" s="392" t="s">
        <v>791</v>
      </c>
      <c r="P694" s="392" t="str">
        <f t="shared" si="20"/>
        <v>382XX00000</v>
      </c>
      <c r="Q694" s="392" t="s">
        <v>1361</v>
      </c>
      <c r="R694" s="392" t="s">
        <v>1149</v>
      </c>
      <c r="S694" s="392" t="str">
        <f t="shared" si="21"/>
        <v>256382A</v>
      </c>
      <c r="T694" s="392" t="str">
        <f>IFERROR(VLOOKUP($S694,'Projects FERCs'!$A$9:$C$294,2,FALSE),0)</f>
        <v>Meter Installations - Bl - Nog</v>
      </c>
      <c r="U694" s="392" t="s">
        <v>1150</v>
      </c>
      <c r="V694" s="394">
        <v>3346.55</v>
      </c>
    </row>
    <row r="695" spans="1:22" ht="22.5" x14ac:dyDescent="0.25">
      <c r="A695" s="396">
        <v>202408</v>
      </c>
      <c r="B695" s="392" t="s">
        <v>1268</v>
      </c>
      <c r="C695" s="392" t="s">
        <v>21</v>
      </c>
      <c r="D695" s="392" t="s">
        <v>28</v>
      </c>
      <c r="E695" s="392" t="s">
        <v>28</v>
      </c>
      <c r="F695" s="392" t="s">
        <v>22</v>
      </c>
      <c r="G695" s="392" t="s">
        <v>39</v>
      </c>
      <c r="H695" s="392" t="s">
        <v>1359</v>
      </c>
      <c r="I695" s="392" t="s">
        <v>1360</v>
      </c>
      <c r="J695" s="392" t="s">
        <v>23</v>
      </c>
      <c r="K695" s="392" t="s">
        <v>24</v>
      </c>
      <c r="L695" s="392" t="s">
        <v>25</v>
      </c>
      <c r="M695" s="395">
        <v>45505</v>
      </c>
      <c r="N695" s="395">
        <v>45505</v>
      </c>
      <c r="O695" s="392" t="s">
        <v>791</v>
      </c>
      <c r="P695" s="392" t="str">
        <f t="shared" si="20"/>
        <v>382XX00000</v>
      </c>
      <c r="Q695" s="392" t="s">
        <v>1361</v>
      </c>
      <c r="R695" s="392" t="s">
        <v>975</v>
      </c>
      <c r="S695" s="392" t="str">
        <f t="shared" si="21"/>
        <v>253382A</v>
      </c>
      <c r="T695" s="392" t="str">
        <f>IFERROR(VLOOKUP($S695,'Projects FERCs'!$A$9:$C$294,2,FALSE),0)</f>
        <v>Meter Installations -Bl - Pres</v>
      </c>
      <c r="U695" s="392" t="s">
        <v>976</v>
      </c>
      <c r="V695" s="394">
        <v>20891.29</v>
      </c>
    </row>
    <row r="696" spans="1:22" ht="22.5" x14ac:dyDescent="0.25">
      <c r="A696" s="396">
        <v>202409</v>
      </c>
      <c r="B696" s="392" t="s">
        <v>1268</v>
      </c>
      <c r="C696" s="392" t="s">
        <v>21</v>
      </c>
      <c r="D696" s="392" t="s">
        <v>28</v>
      </c>
      <c r="E696" s="392" t="s">
        <v>28</v>
      </c>
      <c r="F696" s="392" t="s">
        <v>22</v>
      </c>
      <c r="G696" s="392" t="s">
        <v>39</v>
      </c>
      <c r="H696" s="392" t="s">
        <v>1359</v>
      </c>
      <c r="I696" s="392" t="s">
        <v>1360</v>
      </c>
      <c r="J696" s="392" t="s">
        <v>23</v>
      </c>
      <c r="K696" s="392" t="s">
        <v>24</v>
      </c>
      <c r="L696" s="392" t="s">
        <v>25</v>
      </c>
      <c r="M696" s="395">
        <v>45292</v>
      </c>
      <c r="N696" s="395">
        <v>45536</v>
      </c>
      <c r="O696" s="392" t="s">
        <v>791</v>
      </c>
      <c r="P696" s="392" t="str">
        <f t="shared" si="20"/>
        <v>382XX00000</v>
      </c>
      <c r="Q696" s="392" t="s">
        <v>1361</v>
      </c>
      <c r="R696" s="392" t="s">
        <v>789</v>
      </c>
      <c r="S696" s="392" t="str">
        <f t="shared" si="21"/>
        <v>251382A</v>
      </c>
      <c r="T696" s="392" t="str">
        <f>IFERROR(VLOOKUP($S696,'Projects FERCs'!$A$9:$C$294,2,FALSE),0)</f>
        <v>Meter Installations - Bl -Flag</v>
      </c>
      <c r="U696" s="392" t="s">
        <v>790</v>
      </c>
      <c r="V696" s="394">
        <v>14509.22</v>
      </c>
    </row>
    <row r="697" spans="1:22" ht="22.5" x14ac:dyDescent="0.25">
      <c r="A697" s="396">
        <v>202409</v>
      </c>
      <c r="B697" s="392" t="s">
        <v>1268</v>
      </c>
      <c r="C697" s="392" t="s">
        <v>21</v>
      </c>
      <c r="D697" s="392" t="s">
        <v>28</v>
      </c>
      <c r="E697" s="392" t="s">
        <v>28</v>
      </c>
      <c r="F697" s="392" t="s">
        <v>22</v>
      </c>
      <c r="G697" s="392" t="s">
        <v>39</v>
      </c>
      <c r="H697" s="392" t="s">
        <v>1359</v>
      </c>
      <c r="I697" s="392" t="s">
        <v>1360</v>
      </c>
      <c r="J697" s="392" t="s">
        <v>23</v>
      </c>
      <c r="K697" s="392" t="s">
        <v>24</v>
      </c>
      <c r="L697" s="392" t="s">
        <v>25</v>
      </c>
      <c r="M697" s="395">
        <v>45292</v>
      </c>
      <c r="N697" s="395">
        <v>45536</v>
      </c>
      <c r="O697" s="392" t="s">
        <v>791</v>
      </c>
      <c r="P697" s="392" t="str">
        <f t="shared" si="20"/>
        <v>382XX00000</v>
      </c>
      <c r="Q697" s="392" t="s">
        <v>1361</v>
      </c>
      <c r="R697" s="392" t="s">
        <v>875</v>
      </c>
      <c r="S697" s="392" t="str">
        <f t="shared" si="21"/>
        <v>252382A</v>
      </c>
      <c r="T697" s="392" t="str">
        <f>IFERROR(VLOOKUP($S697,'Projects FERCs'!$A$9:$C$294,2,FALSE),0)</f>
        <v>Meter Installations -Bl - King</v>
      </c>
      <c r="U697" s="392" t="s">
        <v>876</v>
      </c>
      <c r="V697" s="394">
        <v>8742.4599999999991</v>
      </c>
    </row>
    <row r="698" spans="1:22" ht="22.5" x14ac:dyDescent="0.25">
      <c r="A698" s="396">
        <v>202409</v>
      </c>
      <c r="B698" s="392" t="s">
        <v>1268</v>
      </c>
      <c r="C698" s="392" t="s">
        <v>21</v>
      </c>
      <c r="D698" s="392" t="s">
        <v>28</v>
      </c>
      <c r="E698" s="392" t="s">
        <v>28</v>
      </c>
      <c r="F698" s="392" t="s">
        <v>22</v>
      </c>
      <c r="G698" s="392" t="s">
        <v>39</v>
      </c>
      <c r="H698" s="392" t="s">
        <v>1359</v>
      </c>
      <c r="I698" s="392" t="s">
        <v>1360</v>
      </c>
      <c r="J698" s="392" t="s">
        <v>23</v>
      </c>
      <c r="K698" s="392" t="s">
        <v>24</v>
      </c>
      <c r="L698" s="392" t="s">
        <v>25</v>
      </c>
      <c r="M698" s="395">
        <v>45292</v>
      </c>
      <c r="N698" s="395">
        <v>45536</v>
      </c>
      <c r="O698" s="392" t="s">
        <v>791</v>
      </c>
      <c r="P698" s="392" t="str">
        <f t="shared" si="20"/>
        <v>382XX00000</v>
      </c>
      <c r="Q698" s="392" t="s">
        <v>1361</v>
      </c>
      <c r="R698" s="392" t="s">
        <v>975</v>
      </c>
      <c r="S698" s="392" t="str">
        <f t="shared" si="21"/>
        <v>253382A</v>
      </c>
      <c r="T698" s="392" t="str">
        <f>IFERROR(VLOOKUP($S698,'Projects FERCs'!$A$9:$C$294,2,FALSE),0)</f>
        <v>Meter Installations -Bl - Pres</v>
      </c>
      <c r="U698" s="392" t="s">
        <v>976</v>
      </c>
      <c r="V698" s="394">
        <v>17483.46</v>
      </c>
    </row>
    <row r="699" spans="1:22" ht="22.5" x14ac:dyDescent="0.25">
      <c r="A699" s="396">
        <v>202409</v>
      </c>
      <c r="B699" s="392" t="s">
        <v>1268</v>
      </c>
      <c r="C699" s="392" t="s">
        <v>21</v>
      </c>
      <c r="D699" s="392" t="s">
        <v>28</v>
      </c>
      <c r="E699" s="392" t="s">
        <v>28</v>
      </c>
      <c r="F699" s="392" t="s">
        <v>22</v>
      </c>
      <c r="G699" s="392" t="s">
        <v>39</v>
      </c>
      <c r="H699" s="392" t="s">
        <v>1359</v>
      </c>
      <c r="I699" s="392" t="s">
        <v>1360</v>
      </c>
      <c r="J699" s="392" t="s">
        <v>23</v>
      </c>
      <c r="K699" s="392" t="s">
        <v>24</v>
      </c>
      <c r="L699" s="392" t="s">
        <v>25</v>
      </c>
      <c r="M699" s="395">
        <v>45292</v>
      </c>
      <c r="N699" s="395">
        <v>45536</v>
      </c>
      <c r="O699" s="392" t="s">
        <v>791</v>
      </c>
      <c r="P699" s="392" t="str">
        <f t="shared" si="20"/>
        <v>382XX00000</v>
      </c>
      <c r="Q699" s="392" t="s">
        <v>1361</v>
      </c>
      <c r="R699" s="392" t="s">
        <v>1077</v>
      </c>
      <c r="S699" s="392" t="str">
        <f t="shared" si="21"/>
        <v>255382A</v>
      </c>
      <c r="T699" s="392" t="str">
        <f>IFERROR(VLOOKUP($S699,'Projects FERCs'!$A$9:$C$294,2,FALSE),0)</f>
        <v>Meter Installations-Bl - Verde</v>
      </c>
      <c r="U699" s="392" t="s">
        <v>1078</v>
      </c>
      <c r="V699" s="394">
        <v>5179.37</v>
      </c>
    </row>
    <row r="700" spans="1:22" ht="22.5" x14ac:dyDescent="0.25">
      <c r="A700" s="396">
        <v>202409</v>
      </c>
      <c r="B700" s="392" t="s">
        <v>1268</v>
      </c>
      <c r="C700" s="392" t="s">
        <v>21</v>
      </c>
      <c r="D700" s="392" t="s">
        <v>28</v>
      </c>
      <c r="E700" s="392" t="s">
        <v>28</v>
      </c>
      <c r="F700" s="392" t="s">
        <v>22</v>
      </c>
      <c r="G700" s="392" t="s">
        <v>39</v>
      </c>
      <c r="H700" s="392" t="s">
        <v>1359</v>
      </c>
      <c r="I700" s="392" t="s">
        <v>1360</v>
      </c>
      <c r="J700" s="392" t="s">
        <v>23</v>
      </c>
      <c r="K700" s="392" t="s">
        <v>24</v>
      </c>
      <c r="L700" s="392" t="s">
        <v>25</v>
      </c>
      <c r="M700" s="395">
        <v>45292</v>
      </c>
      <c r="N700" s="395">
        <v>45536</v>
      </c>
      <c r="O700" s="392" t="s">
        <v>791</v>
      </c>
      <c r="P700" s="392" t="str">
        <f t="shared" si="20"/>
        <v>382XX00000</v>
      </c>
      <c r="Q700" s="392" t="s">
        <v>1361</v>
      </c>
      <c r="R700" s="392" t="s">
        <v>1219</v>
      </c>
      <c r="S700" s="392" t="str">
        <f t="shared" si="21"/>
        <v>257382A</v>
      </c>
      <c r="T700" s="392" t="str">
        <f>IFERROR(VLOOKUP($S700,'Projects FERCs'!$A$9:$C$294,2,FALSE),0)</f>
        <v>Meter Installations - Bl -SL</v>
      </c>
      <c r="U700" s="392" t="s">
        <v>1220</v>
      </c>
      <c r="V700" s="394">
        <v>7178.53</v>
      </c>
    </row>
    <row r="701" spans="1:22" ht="22.5" x14ac:dyDescent="0.25">
      <c r="A701" s="396">
        <v>202409</v>
      </c>
      <c r="B701" s="392" t="s">
        <v>1268</v>
      </c>
      <c r="C701" s="392" t="s">
        <v>21</v>
      </c>
      <c r="D701" s="392" t="s">
        <v>28</v>
      </c>
      <c r="E701" s="392" t="s">
        <v>28</v>
      </c>
      <c r="F701" s="392" t="s">
        <v>22</v>
      </c>
      <c r="G701" s="392" t="s">
        <v>39</v>
      </c>
      <c r="H701" s="392" t="s">
        <v>1359</v>
      </c>
      <c r="I701" s="392" t="s">
        <v>1360</v>
      </c>
      <c r="J701" s="392" t="s">
        <v>23</v>
      </c>
      <c r="K701" s="392" t="s">
        <v>24</v>
      </c>
      <c r="L701" s="392" t="s">
        <v>25</v>
      </c>
      <c r="M701" s="395">
        <v>45536</v>
      </c>
      <c r="N701" s="395">
        <v>45536</v>
      </c>
      <c r="O701" s="392" t="s">
        <v>791</v>
      </c>
      <c r="P701" s="392" t="str">
        <f t="shared" si="20"/>
        <v>382XX00000</v>
      </c>
      <c r="Q701" s="392" t="s">
        <v>1361</v>
      </c>
      <c r="R701" s="392" t="s">
        <v>1149</v>
      </c>
      <c r="S701" s="392" t="str">
        <f t="shared" si="21"/>
        <v>256382A</v>
      </c>
      <c r="T701" s="392" t="str">
        <f>IFERROR(VLOOKUP($S701,'Projects FERCs'!$A$9:$C$294,2,FALSE),0)</f>
        <v>Meter Installations - Bl - Nog</v>
      </c>
      <c r="U701" s="392" t="s">
        <v>1150</v>
      </c>
      <c r="V701" s="394">
        <v>678.58</v>
      </c>
    </row>
    <row r="702" spans="1:22" ht="22.5" x14ac:dyDescent="0.25">
      <c r="A702" s="396">
        <v>202410</v>
      </c>
      <c r="B702" s="392" t="s">
        <v>1268</v>
      </c>
      <c r="C702" s="392" t="s">
        <v>21</v>
      </c>
      <c r="D702" s="392" t="s">
        <v>28</v>
      </c>
      <c r="E702" s="392" t="s">
        <v>28</v>
      </c>
      <c r="F702" s="392" t="s">
        <v>22</v>
      </c>
      <c r="G702" s="392" t="s">
        <v>39</v>
      </c>
      <c r="H702" s="392" t="s">
        <v>1359</v>
      </c>
      <c r="I702" s="392" t="s">
        <v>1360</v>
      </c>
      <c r="J702" s="392" t="s">
        <v>23</v>
      </c>
      <c r="K702" s="392" t="s">
        <v>24</v>
      </c>
      <c r="L702" s="392" t="s">
        <v>25</v>
      </c>
      <c r="M702" s="395">
        <v>45292</v>
      </c>
      <c r="N702" s="395">
        <v>45566</v>
      </c>
      <c r="O702" s="392" t="s">
        <v>791</v>
      </c>
      <c r="P702" s="392" t="str">
        <f t="shared" si="20"/>
        <v>382XX00000</v>
      </c>
      <c r="Q702" s="392" t="s">
        <v>1361</v>
      </c>
      <c r="R702" s="392" t="s">
        <v>875</v>
      </c>
      <c r="S702" s="392" t="str">
        <f t="shared" si="21"/>
        <v>252382A</v>
      </c>
      <c r="T702" s="392" t="str">
        <f>IFERROR(VLOOKUP($S702,'Projects FERCs'!$A$9:$C$294,2,FALSE),0)</f>
        <v>Meter Installations -Bl - King</v>
      </c>
      <c r="U702" s="392" t="s">
        <v>876</v>
      </c>
      <c r="V702" s="394">
        <v>8177.03</v>
      </c>
    </row>
    <row r="703" spans="1:22" ht="22.5" x14ac:dyDescent="0.25">
      <c r="A703" s="396">
        <v>202410</v>
      </c>
      <c r="B703" s="392" t="s">
        <v>1268</v>
      </c>
      <c r="C703" s="392" t="s">
        <v>21</v>
      </c>
      <c r="D703" s="392" t="s">
        <v>28</v>
      </c>
      <c r="E703" s="392" t="s">
        <v>28</v>
      </c>
      <c r="F703" s="392" t="s">
        <v>22</v>
      </c>
      <c r="G703" s="392" t="s">
        <v>39</v>
      </c>
      <c r="H703" s="392" t="s">
        <v>1359</v>
      </c>
      <c r="I703" s="392" t="s">
        <v>1360</v>
      </c>
      <c r="J703" s="392" t="s">
        <v>23</v>
      </c>
      <c r="K703" s="392" t="s">
        <v>24</v>
      </c>
      <c r="L703" s="392" t="s">
        <v>25</v>
      </c>
      <c r="M703" s="395">
        <v>45292</v>
      </c>
      <c r="N703" s="395">
        <v>45566</v>
      </c>
      <c r="O703" s="392" t="s">
        <v>791</v>
      </c>
      <c r="P703" s="392" t="str">
        <f t="shared" si="20"/>
        <v>382XX00000</v>
      </c>
      <c r="Q703" s="392" t="s">
        <v>1361</v>
      </c>
      <c r="R703" s="392" t="s">
        <v>975</v>
      </c>
      <c r="S703" s="392" t="str">
        <f t="shared" si="21"/>
        <v>253382A</v>
      </c>
      <c r="T703" s="392" t="str">
        <f>IFERROR(VLOOKUP($S703,'Projects FERCs'!$A$9:$C$294,2,FALSE),0)</f>
        <v>Meter Installations -Bl - Pres</v>
      </c>
      <c r="U703" s="392" t="s">
        <v>976</v>
      </c>
      <c r="V703" s="394">
        <v>20637.73</v>
      </c>
    </row>
    <row r="704" spans="1:22" ht="22.5" x14ac:dyDescent="0.25">
      <c r="A704" s="396">
        <v>202410</v>
      </c>
      <c r="B704" s="392" t="s">
        <v>1268</v>
      </c>
      <c r="C704" s="392" t="s">
        <v>21</v>
      </c>
      <c r="D704" s="392" t="s">
        <v>28</v>
      </c>
      <c r="E704" s="392" t="s">
        <v>28</v>
      </c>
      <c r="F704" s="392" t="s">
        <v>22</v>
      </c>
      <c r="G704" s="392" t="s">
        <v>39</v>
      </c>
      <c r="H704" s="392" t="s">
        <v>1359</v>
      </c>
      <c r="I704" s="392" t="s">
        <v>1360</v>
      </c>
      <c r="J704" s="392" t="s">
        <v>23</v>
      </c>
      <c r="K704" s="392" t="s">
        <v>24</v>
      </c>
      <c r="L704" s="392" t="s">
        <v>25</v>
      </c>
      <c r="M704" s="395">
        <v>45352</v>
      </c>
      <c r="N704" s="395">
        <v>45566</v>
      </c>
      <c r="O704" s="392" t="s">
        <v>791</v>
      </c>
      <c r="P704" s="392" t="str">
        <f t="shared" si="20"/>
        <v>382XX00000</v>
      </c>
      <c r="Q704" s="392" t="s">
        <v>1361</v>
      </c>
      <c r="R704" s="392" t="s">
        <v>1149</v>
      </c>
      <c r="S704" s="392" t="str">
        <f t="shared" si="21"/>
        <v>256382A</v>
      </c>
      <c r="T704" s="392" t="str">
        <f>IFERROR(VLOOKUP($S704,'Projects FERCs'!$A$9:$C$294,2,FALSE),0)</f>
        <v>Meter Installations - Bl - Nog</v>
      </c>
      <c r="U704" s="392" t="s">
        <v>1150</v>
      </c>
      <c r="V704" s="394">
        <v>681.4</v>
      </c>
    </row>
    <row r="705" spans="1:22" ht="22.5" x14ac:dyDescent="0.25">
      <c r="A705" s="396">
        <v>202410</v>
      </c>
      <c r="B705" s="392" t="s">
        <v>1268</v>
      </c>
      <c r="C705" s="392" t="s">
        <v>21</v>
      </c>
      <c r="D705" s="392" t="s">
        <v>28</v>
      </c>
      <c r="E705" s="392" t="s">
        <v>28</v>
      </c>
      <c r="F705" s="392" t="s">
        <v>22</v>
      </c>
      <c r="G705" s="392" t="s">
        <v>39</v>
      </c>
      <c r="H705" s="392" t="s">
        <v>1359</v>
      </c>
      <c r="I705" s="392" t="s">
        <v>1360</v>
      </c>
      <c r="J705" s="392" t="s">
        <v>23</v>
      </c>
      <c r="K705" s="392" t="s">
        <v>24</v>
      </c>
      <c r="L705" s="392" t="s">
        <v>25</v>
      </c>
      <c r="M705" s="395">
        <v>45566</v>
      </c>
      <c r="N705" s="395">
        <v>45566</v>
      </c>
      <c r="O705" s="392" t="s">
        <v>791</v>
      </c>
      <c r="P705" s="392" t="str">
        <f t="shared" si="20"/>
        <v>382XX00000</v>
      </c>
      <c r="Q705" s="392" t="s">
        <v>1361</v>
      </c>
      <c r="R705" s="392" t="s">
        <v>789</v>
      </c>
      <c r="S705" s="392" t="str">
        <f t="shared" si="21"/>
        <v>251382A</v>
      </c>
      <c r="T705" s="392" t="str">
        <f>IFERROR(VLOOKUP($S705,'Projects FERCs'!$A$9:$C$294,2,FALSE),0)</f>
        <v>Meter Installations - Bl -Flag</v>
      </c>
      <c r="U705" s="392" t="s">
        <v>790</v>
      </c>
      <c r="V705" s="394">
        <v>15655.76</v>
      </c>
    </row>
    <row r="706" spans="1:22" ht="22.5" x14ac:dyDescent="0.25">
      <c r="A706" s="396">
        <v>202410</v>
      </c>
      <c r="B706" s="392" t="s">
        <v>1268</v>
      </c>
      <c r="C706" s="392" t="s">
        <v>21</v>
      </c>
      <c r="D706" s="392" t="s">
        <v>28</v>
      </c>
      <c r="E706" s="392" t="s">
        <v>28</v>
      </c>
      <c r="F706" s="392" t="s">
        <v>22</v>
      </c>
      <c r="G706" s="392" t="s">
        <v>39</v>
      </c>
      <c r="H706" s="392" t="s">
        <v>1359</v>
      </c>
      <c r="I706" s="392" t="s">
        <v>1360</v>
      </c>
      <c r="J706" s="392" t="s">
        <v>23</v>
      </c>
      <c r="K706" s="392" t="s">
        <v>24</v>
      </c>
      <c r="L706" s="392" t="s">
        <v>25</v>
      </c>
      <c r="M706" s="395">
        <v>45566</v>
      </c>
      <c r="N706" s="395">
        <v>45566</v>
      </c>
      <c r="O706" s="392" t="s">
        <v>791</v>
      </c>
      <c r="P706" s="392" t="str">
        <f t="shared" si="20"/>
        <v>382XX00000</v>
      </c>
      <c r="Q706" s="392" t="s">
        <v>1361</v>
      </c>
      <c r="R706" s="392" t="s">
        <v>1077</v>
      </c>
      <c r="S706" s="392" t="str">
        <f t="shared" si="21"/>
        <v>255382A</v>
      </c>
      <c r="T706" s="392" t="str">
        <f>IFERROR(VLOOKUP($S706,'Projects FERCs'!$A$9:$C$294,2,FALSE),0)</f>
        <v>Meter Installations-Bl - Verde</v>
      </c>
      <c r="U706" s="392" t="s">
        <v>1078</v>
      </c>
      <c r="V706" s="394">
        <v>7696.58</v>
      </c>
    </row>
    <row r="707" spans="1:22" ht="22.5" x14ac:dyDescent="0.25">
      <c r="A707" s="396">
        <v>202410</v>
      </c>
      <c r="B707" s="392" t="s">
        <v>1268</v>
      </c>
      <c r="C707" s="392" t="s">
        <v>21</v>
      </c>
      <c r="D707" s="392" t="s">
        <v>28</v>
      </c>
      <c r="E707" s="392" t="s">
        <v>28</v>
      </c>
      <c r="F707" s="392" t="s">
        <v>22</v>
      </c>
      <c r="G707" s="392" t="s">
        <v>39</v>
      </c>
      <c r="H707" s="392" t="s">
        <v>1359</v>
      </c>
      <c r="I707" s="392" t="s">
        <v>1360</v>
      </c>
      <c r="J707" s="392" t="s">
        <v>23</v>
      </c>
      <c r="K707" s="392" t="s">
        <v>24</v>
      </c>
      <c r="L707" s="392" t="s">
        <v>25</v>
      </c>
      <c r="M707" s="395">
        <v>45566</v>
      </c>
      <c r="N707" s="395">
        <v>45566</v>
      </c>
      <c r="O707" s="392" t="s">
        <v>791</v>
      </c>
      <c r="P707" s="392" t="str">
        <f t="shared" si="20"/>
        <v>382XX00000</v>
      </c>
      <c r="Q707" s="392" t="s">
        <v>1361</v>
      </c>
      <c r="R707" s="392" t="s">
        <v>1219</v>
      </c>
      <c r="S707" s="392" t="str">
        <f t="shared" si="21"/>
        <v>257382A</v>
      </c>
      <c r="T707" s="392" t="str">
        <f>IFERROR(VLOOKUP($S707,'Projects FERCs'!$A$9:$C$294,2,FALSE),0)</f>
        <v>Meter Installations - Bl -SL</v>
      </c>
      <c r="U707" s="392" t="s">
        <v>1220</v>
      </c>
      <c r="V707" s="394">
        <v>8128.02</v>
      </c>
    </row>
    <row r="708" spans="1:22" ht="22.5" x14ac:dyDescent="0.25">
      <c r="A708" s="396">
        <v>202411</v>
      </c>
      <c r="B708" s="392" t="s">
        <v>1268</v>
      </c>
      <c r="C708" s="392" t="s">
        <v>21</v>
      </c>
      <c r="D708" s="392" t="s">
        <v>28</v>
      </c>
      <c r="E708" s="392" t="s">
        <v>28</v>
      </c>
      <c r="F708" s="392" t="s">
        <v>22</v>
      </c>
      <c r="G708" s="392" t="s">
        <v>39</v>
      </c>
      <c r="H708" s="392" t="s">
        <v>1359</v>
      </c>
      <c r="I708" s="392" t="s">
        <v>1360</v>
      </c>
      <c r="J708" s="392" t="s">
        <v>23</v>
      </c>
      <c r="K708" s="392" t="s">
        <v>24</v>
      </c>
      <c r="L708" s="392" t="s">
        <v>25</v>
      </c>
      <c r="M708" s="395">
        <v>45292</v>
      </c>
      <c r="N708" s="395">
        <v>45597</v>
      </c>
      <c r="O708" s="392" t="s">
        <v>791</v>
      </c>
      <c r="P708" s="392" t="str">
        <f t="shared" si="20"/>
        <v>382XX00000</v>
      </c>
      <c r="Q708" s="392" t="s">
        <v>1361</v>
      </c>
      <c r="R708" s="392" t="s">
        <v>875</v>
      </c>
      <c r="S708" s="392" t="str">
        <f t="shared" si="21"/>
        <v>252382A</v>
      </c>
      <c r="T708" s="392" t="str">
        <f>IFERROR(VLOOKUP($S708,'Projects FERCs'!$A$9:$C$294,2,FALSE),0)</f>
        <v>Meter Installations -Bl - King</v>
      </c>
      <c r="U708" s="392" t="s">
        <v>876</v>
      </c>
      <c r="V708" s="394">
        <v>10338.530000000001</v>
      </c>
    </row>
    <row r="709" spans="1:22" ht="22.5" x14ac:dyDescent="0.25">
      <c r="A709" s="396">
        <v>202411</v>
      </c>
      <c r="B709" s="392" t="s">
        <v>1268</v>
      </c>
      <c r="C709" s="392" t="s">
        <v>21</v>
      </c>
      <c r="D709" s="392" t="s">
        <v>28</v>
      </c>
      <c r="E709" s="392" t="s">
        <v>28</v>
      </c>
      <c r="F709" s="392" t="s">
        <v>22</v>
      </c>
      <c r="G709" s="392" t="s">
        <v>39</v>
      </c>
      <c r="H709" s="392" t="s">
        <v>1359</v>
      </c>
      <c r="I709" s="392" t="s">
        <v>1360</v>
      </c>
      <c r="J709" s="392" t="s">
        <v>23</v>
      </c>
      <c r="K709" s="392" t="s">
        <v>24</v>
      </c>
      <c r="L709" s="392" t="s">
        <v>25</v>
      </c>
      <c r="M709" s="395">
        <v>45292</v>
      </c>
      <c r="N709" s="395">
        <v>45597</v>
      </c>
      <c r="O709" s="392" t="s">
        <v>791</v>
      </c>
      <c r="P709" s="392" t="str">
        <f t="shared" si="20"/>
        <v>382XX00000</v>
      </c>
      <c r="Q709" s="392" t="s">
        <v>1361</v>
      </c>
      <c r="R709" s="392" t="s">
        <v>1077</v>
      </c>
      <c r="S709" s="392" t="str">
        <f t="shared" si="21"/>
        <v>255382A</v>
      </c>
      <c r="T709" s="392" t="str">
        <f>IFERROR(VLOOKUP($S709,'Projects FERCs'!$A$9:$C$294,2,FALSE),0)</f>
        <v>Meter Installations-Bl - Verde</v>
      </c>
      <c r="U709" s="392" t="s">
        <v>1078</v>
      </c>
      <c r="V709" s="394">
        <v>4188.1899999999996</v>
      </c>
    </row>
    <row r="710" spans="1:22" ht="22.5" x14ac:dyDescent="0.25">
      <c r="A710" s="396">
        <v>202411</v>
      </c>
      <c r="B710" s="392" t="s">
        <v>1268</v>
      </c>
      <c r="C710" s="392" t="s">
        <v>21</v>
      </c>
      <c r="D710" s="392" t="s">
        <v>28</v>
      </c>
      <c r="E710" s="392" t="s">
        <v>28</v>
      </c>
      <c r="F710" s="392" t="s">
        <v>22</v>
      </c>
      <c r="G710" s="392" t="s">
        <v>39</v>
      </c>
      <c r="H710" s="392" t="s">
        <v>1359</v>
      </c>
      <c r="I710" s="392" t="s">
        <v>1360</v>
      </c>
      <c r="J710" s="392" t="s">
        <v>23</v>
      </c>
      <c r="K710" s="392" t="s">
        <v>24</v>
      </c>
      <c r="L710" s="392" t="s">
        <v>25</v>
      </c>
      <c r="M710" s="395">
        <v>45292</v>
      </c>
      <c r="N710" s="395">
        <v>45597</v>
      </c>
      <c r="O710" s="392" t="s">
        <v>791</v>
      </c>
      <c r="P710" s="392" t="str">
        <f t="shared" si="20"/>
        <v>382XX00000</v>
      </c>
      <c r="Q710" s="392" t="s">
        <v>1361</v>
      </c>
      <c r="R710" s="392" t="s">
        <v>1219</v>
      </c>
      <c r="S710" s="392" t="str">
        <f t="shared" si="21"/>
        <v>257382A</v>
      </c>
      <c r="T710" s="392" t="str">
        <f>IFERROR(VLOOKUP($S710,'Projects FERCs'!$A$9:$C$294,2,FALSE),0)</f>
        <v>Meter Installations - Bl -SL</v>
      </c>
      <c r="U710" s="392" t="s">
        <v>1220</v>
      </c>
      <c r="V710" s="394">
        <v>2250.5100000000002</v>
      </c>
    </row>
    <row r="711" spans="1:22" ht="22.5" x14ac:dyDescent="0.25">
      <c r="A711" s="396">
        <v>202411</v>
      </c>
      <c r="B711" s="392" t="s">
        <v>1268</v>
      </c>
      <c r="C711" s="392" t="s">
        <v>21</v>
      </c>
      <c r="D711" s="392" t="s">
        <v>28</v>
      </c>
      <c r="E711" s="392" t="s">
        <v>28</v>
      </c>
      <c r="F711" s="392" t="s">
        <v>22</v>
      </c>
      <c r="G711" s="392" t="s">
        <v>39</v>
      </c>
      <c r="H711" s="392" t="s">
        <v>1359</v>
      </c>
      <c r="I711" s="392" t="s">
        <v>1360</v>
      </c>
      <c r="J711" s="392" t="s">
        <v>23</v>
      </c>
      <c r="K711" s="392" t="s">
        <v>24</v>
      </c>
      <c r="L711" s="392" t="s">
        <v>25</v>
      </c>
      <c r="M711" s="395">
        <v>45597</v>
      </c>
      <c r="N711" s="395">
        <v>45597</v>
      </c>
      <c r="O711" s="392" t="s">
        <v>791</v>
      </c>
      <c r="P711" s="392" t="str">
        <f t="shared" si="20"/>
        <v>382XX00000</v>
      </c>
      <c r="Q711" s="392" t="s">
        <v>1361</v>
      </c>
      <c r="R711" s="392" t="s">
        <v>789</v>
      </c>
      <c r="S711" s="392" t="str">
        <f t="shared" si="21"/>
        <v>251382A</v>
      </c>
      <c r="T711" s="392" t="str">
        <f>IFERROR(VLOOKUP($S711,'Projects FERCs'!$A$9:$C$294,2,FALSE),0)</f>
        <v>Meter Installations - Bl -Flag</v>
      </c>
      <c r="U711" s="392" t="s">
        <v>790</v>
      </c>
      <c r="V711" s="394">
        <v>17420.59</v>
      </c>
    </row>
    <row r="712" spans="1:22" ht="22.5" x14ac:dyDescent="0.25">
      <c r="A712" s="396">
        <v>202411</v>
      </c>
      <c r="B712" s="392" t="s">
        <v>1268</v>
      </c>
      <c r="C712" s="392" t="s">
        <v>21</v>
      </c>
      <c r="D712" s="392" t="s">
        <v>28</v>
      </c>
      <c r="E712" s="392" t="s">
        <v>28</v>
      </c>
      <c r="F712" s="392" t="s">
        <v>22</v>
      </c>
      <c r="G712" s="392" t="s">
        <v>39</v>
      </c>
      <c r="H712" s="392" t="s">
        <v>1359</v>
      </c>
      <c r="I712" s="392" t="s">
        <v>1360</v>
      </c>
      <c r="J712" s="392" t="s">
        <v>23</v>
      </c>
      <c r="K712" s="392" t="s">
        <v>24</v>
      </c>
      <c r="L712" s="392" t="s">
        <v>25</v>
      </c>
      <c r="M712" s="395">
        <v>45597</v>
      </c>
      <c r="N712" s="395">
        <v>45597</v>
      </c>
      <c r="O712" s="392" t="s">
        <v>791</v>
      </c>
      <c r="P712" s="392" t="str">
        <f t="shared" si="20"/>
        <v>382XX00000</v>
      </c>
      <c r="Q712" s="392" t="s">
        <v>1361</v>
      </c>
      <c r="R712" s="392" t="s">
        <v>975</v>
      </c>
      <c r="S712" s="392" t="str">
        <f t="shared" si="21"/>
        <v>253382A</v>
      </c>
      <c r="T712" s="392" t="str">
        <f>IFERROR(VLOOKUP($S712,'Projects FERCs'!$A$9:$C$294,2,FALSE),0)</f>
        <v>Meter Installations -Bl - Pres</v>
      </c>
      <c r="U712" s="392" t="s">
        <v>976</v>
      </c>
      <c r="V712" s="394">
        <v>21989.53</v>
      </c>
    </row>
    <row r="713" spans="1:22" ht="22.5" x14ac:dyDescent="0.25">
      <c r="A713" s="396">
        <v>202411</v>
      </c>
      <c r="B713" s="392" t="s">
        <v>1268</v>
      </c>
      <c r="C713" s="392" t="s">
        <v>21</v>
      </c>
      <c r="D713" s="392" t="s">
        <v>28</v>
      </c>
      <c r="E713" s="392" t="s">
        <v>28</v>
      </c>
      <c r="F713" s="392" t="s">
        <v>22</v>
      </c>
      <c r="G713" s="392" t="s">
        <v>39</v>
      </c>
      <c r="H713" s="392" t="s">
        <v>1359</v>
      </c>
      <c r="I713" s="392" t="s">
        <v>1360</v>
      </c>
      <c r="J713" s="392" t="s">
        <v>23</v>
      </c>
      <c r="K713" s="392" t="s">
        <v>24</v>
      </c>
      <c r="L713" s="392" t="s">
        <v>25</v>
      </c>
      <c r="M713" s="395">
        <v>45597</v>
      </c>
      <c r="N713" s="395">
        <v>45597</v>
      </c>
      <c r="O713" s="392" t="s">
        <v>791</v>
      </c>
      <c r="P713" s="392" t="str">
        <f t="shared" ref="P713:P776" si="22">CONCATENATE((MID($O713,2,3)),$D713,$G713)</f>
        <v>382XX00000</v>
      </c>
      <c r="Q713" s="392" t="s">
        <v>1361</v>
      </c>
      <c r="R713" s="392" t="s">
        <v>1149</v>
      </c>
      <c r="S713" s="392" t="str">
        <f t="shared" ref="S713:S776" si="23">RIGHT($R713,7)</f>
        <v>256382A</v>
      </c>
      <c r="T713" s="392" t="str">
        <f>IFERROR(VLOOKUP($S713,'Projects FERCs'!$A$9:$C$294,2,FALSE),0)</f>
        <v>Meter Installations - Bl - Nog</v>
      </c>
      <c r="U713" s="392" t="s">
        <v>1150</v>
      </c>
      <c r="V713" s="394">
        <v>1764.86</v>
      </c>
    </row>
    <row r="714" spans="1:22" ht="22.5" x14ac:dyDescent="0.25">
      <c r="A714" s="396">
        <v>202412</v>
      </c>
      <c r="B714" s="392" t="s">
        <v>1268</v>
      </c>
      <c r="C714" s="392" t="s">
        <v>21</v>
      </c>
      <c r="D714" s="392" t="s">
        <v>28</v>
      </c>
      <c r="E714" s="392" t="s">
        <v>28</v>
      </c>
      <c r="F714" s="392" t="s">
        <v>22</v>
      </c>
      <c r="G714" s="392" t="s">
        <v>39</v>
      </c>
      <c r="H714" s="392" t="s">
        <v>1359</v>
      </c>
      <c r="I714" s="392" t="s">
        <v>1360</v>
      </c>
      <c r="J714" s="392" t="s">
        <v>23</v>
      </c>
      <c r="K714" s="392" t="s">
        <v>24</v>
      </c>
      <c r="L714" s="392" t="s">
        <v>25</v>
      </c>
      <c r="M714" s="395">
        <v>45292</v>
      </c>
      <c r="N714" s="395">
        <v>45627</v>
      </c>
      <c r="O714" s="392" t="s">
        <v>791</v>
      </c>
      <c r="P714" s="392" t="str">
        <f t="shared" si="22"/>
        <v>382XX00000</v>
      </c>
      <c r="Q714" s="392" t="s">
        <v>1361</v>
      </c>
      <c r="R714" s="392" t="s">
        <v>975</v>
      </c>
      <c r="S714" s="392" t="str">
        <f t="shared" si="23"/>
        <v>253382A</v>
      </c>
      <c r="T714" s="392" t="str">
        <f>IFERROR(VLOOKUP($S714,'Projects FERCs'!$A$9:$C$294,2,FALSE),0)</f>
        <v>Meter Installations -Bl - Pres</v>
      </c>
      <c r="U714" s="392" t="s">
        <v>976</v>
      </c>
      <c r="V714" s="394">
        <v>16382.68</v>
      </c>
    </row>
    <row r="715" spans="1:22" ht="22.5" x14ac:dyDescent="0.25">
      <c r="A715" s="396">
        <v>202412</v>
      </c>
      <c r="B715" s="392" t="s">
        <v>1268</v>
      </c>
      <c r="C715" s="392" t="s">
        <v>21</v>
      </c>
      <c r="D715" s="392" t="s">
        <v>28</v>
      </c>
      <c r="E715" s="392" t="s">
        <v>28</v>
      </c>
      <c r="F715" s="392" t="s">
        <v>22</v>
      </c>
      <c r="G715" s="392" t="s">
        <v>39</v>
      </c>
      <c r="H715" s="392" t="s">
        <v>1359</v>
      </c>
      <c r="I715" s="392" t="s">
        <v>1360</v>
      </c>
      <c r="J715" s="392" t="s">
        <v>23</v>
      </c>
      <c r="K715" s="392" t="s">
        <v>24</v>
      </c>
      <c r="L715" s="392" t="s">
        <v>25</v>
      </c>
      <c r="M715" s="395">
        <v>45292</v>
      </c>
      <c r="N715" s="395">
        <v>45627</v>
      </c>
      <c r="O715" s="392" t="s">
        <v>791</v>
      </c>
      <c r="P715" s="392" t="str">
        <f t="shared" si="22"/>
        <v>382XX00000</v>
      </c>
      <c r="Q715" s="392" t="s">
        <v>1361</v>
      </c>
      <c r="R715" s="392" t="s">
        <v>1077</v>
      </c>
      <c r="S715" s="392" t="str">
        <f t="shared" si="23"/>
        <v>255382A</v>
      </c>
      <c r="T715" s="392" t="str">
        <f>IFERROR(VLOOKUP($S715,'Projects FERCs'!$A$9:$C$294,2,FALSE),0)</f>
        <v>Meter Installations-Bl - Verde</v>
      </c>
      <c r="U715" s="392" t="s">
        <v>1078</v>
      </c>
      <c r="V715" s="394">
        <v>8728.8700000000008</v>
      </c>
    </row>
    <row r="716" spans="1:22" ht="22.5" x14ac:dyDescent="0.25">
      <c r="A716" s="396">
        <v>202412</v>
      </c>
      <c r="B716" s="392" t="s">
        <v>1268</v>
      </c>
      <c r="C716" s="392" t="s">
        <v>21</v>
      </c>
      <c r="D716" s="392" t="s">
        <v>28</v>
      </c>
      <c r="E716" s="392" t="s">
        <v>28</v>
      </c>
      <c r="F716" s="392" t="s">
        <v>22</v>
      </c>
      <c r="G716" s="392" t="s">
        <v>39</v>
      </c>
      <c r="H716" s="392" t="s">
        <v>1359</v>
      </c>
      <c r="I716" s="392" t="s">
        <v>1360</v>
      </c>
      <c r="J716" s="392" t="s">
        <v>23</v>
      </c>
      <c r="K716" s="392" t="s">
        <v>24</v>
      </c>
      <c r="L716" s="392" t="s">
        <v>25</v>
      </c>
      <c r="M716" s="395">
        <v>45292</v>
      </c>
      <c r="N716" s="395">
        <v>45627</v>
      </c>
      <c r="O716" s="392" t="s">
        <v>791</v>
      </c>
      <c r="P716" s="392" t="str">
        <f t="shared" si="22"/>
        <v>382XX00000</v>
      </c>
      <c r="Q716" s="392" t="s">
        <v>1361</v>
      </c>
      <c r="R716" s="392" t="s">
        <v>1219</v>
      </c>
      <c r="S716" s="392" t="str">
        <f t="shared" si="23"/>
        <v>257382A</v>
      </c>
      <c r="T716" s="392" t="str">
        <f>IFERROR(VLOOKUP($S716,'Projects FERCs'!$A$9:$C$294,2,FALSE),0)</f>
        <v>Meter Installations - Bl -SL</v>
      </c>
      <c r="U716" s="392" t="s">
        <v>1220</v>
      </c>
      <c r="V716" s="394">
        <v>9656.42</v>
      </c>
    </row>
    <row r="717" spans="1:22" ht="22.5" x14ac:dyDescent="0.25">
      <c r="A717" s="396">
        <v>202412</v>
      </c>
      <c r="B717" s="392" t="s">
        <v>1268</v>
      </c>
      <c r="C717" s="392" t="s">
        <v>21</v>
      </c>
      <c r="D717" s="392" t="s">
        <v>28</v>
      </c>
      <c r="E717" s="392" t="s">
        <v>28</v>
      </c>
      <c r="F717" s="392" t="s">
        <v>22</v>
      </c>
      <c r="G717" s="392" t="s">
        <v>39</v>
      </c>
      <c r="H717" s="392" t="s">
        <v>1359</v>
      </c>
      <c r="I717" s="392" t="s">
        <v>1360</v>
      </c>
      <c r="J717" s="392" t="s">
        <v>23</v>
      </c>
      <c r="K717" s="392" t="s">
        <v>24</v>
      </c>
      <c r="L717" s="392" t="s">
        <v>25</v>
      </c>
      <c r="M717" s="395">
        <v>45627</v>
      </c>
      <c r="N717" s="395">
        <v>45627</v>
      </c>
      <c r="O717" s="392" t="s">
        <v>791</v>
      </c>
      <c r="P717" s="392" t="str">
        <f t="shared" si="22"/>
        <v>382XX00000</v>
      </c>
      <c r="Q717" s="392" t="s">
        <v>1361</v>
      </c>
      <c r="R717" s="392" t="s">
        <v>789</v>
      </c>
      <c r="S717" s="392" t="str">
        <f t="shared" si="23"/>
        <v>251382A</v>
      </c>
      <c r="T717" s="392" t="str">
        <f>IFERROR(VLOOKUP($S717,'Projects FERCs'!$A$9:$C$294,2,FALSE),0)</f>
        <v>Meter Installations - Bl -Flag</v>
      </c>
      <c r="U717" s="392" t="s">
        <v>790</v>
      </c>
      <c r="V717" s="394">
        <v>14964.69</v>
      </c>
    </row>
    <row r="718" spans="1:22" ht="22.5" x14ac:dyDescent="0.25">
      <c r="A718" s="396">
        <v>202412</v>
      </c>
      <c r="B718" s="392" t="s">
        <v>1268</v>
      </c>
      <c r="C718" s="392" t="s">
        <v>21</v>
      </c>
      <c r="D718" s="392" t="s">
        <v>28</v>
      </c>
      <c r="E718" s="392" t="s">
        <v>28</v>
      </c>
      <c r="F718" s="392" t="s">
        <v>22</v>
      </c>
      <c r="G718" s="392" t="s">
        <v>39</v>
      </c>
      <c r="H718" s="392" t="s">
        <v>1359</v>
      </c>
      <c r="I718" s="392" t="s">
        <v>1360</v>
      </c>
      <c r="J718" s="392" t="s">
        <v>23</v>
      </c>
      <c r="K718" s="392" t="s">
        <v>24</v>
      </c>
      <c r="L718" s="392" t="s">
        <v>25</v>
      </c>
      <c r="M718" s="395">
        <v>45627</v>
      </c>
      <c r="N718" s="395">
        <v>45627</v>
      </c>
      <c r="O718" s="392" t="s">
        <v>791</v>
      </c>
      <c r="P718" s="392" t="str">
        <f t="shared" si="22"/>
        <v>382XX00000</v>
      </c>
      <c r="Q718" s="392" t="s">
        <v>1361</v>
      </c>
      <c r="R718" s="392" t="s">
        <v>875</v>
      </c>
      <c r="S718" s="392" t="str">
        <f t="shared" si="23"/>
        <v>252382A</v>
      </c>
      <c r="T718" s="392" t="str">
        <f>IFERROR(VLOOKUP($S718,'Projects FERCs'!$A$9:$C$294,2,FALSE),0)</f>
        <v>Meter Installations -Bl - King</v>
      </c>
      <c r="U718" s="392" t="s">
        <v>876</v>
      </c>
      <c r="V718" s="394">
        <v>5745.28</v>
      </c>
    </row>
    <row r="719" spans="1:22" ht="22.5" x14ac:dyDescent="0.25">
      <c r="A719" s="396">
        <v>202412</v>
      </c>
      <c r="B719" s="392" t="s">
        <v>1268</v>
      </c>
      <c r="C719" s="392" t="s">
        <v>21</v>
      </c>
      <c r="D719" s="392" t="s">
        <v>28</v>
      </c>
      <c r="E719" s="392" t="s">
        <v>28</v>
      </c>
      <c r="F719" s="392" t="s">
        <v>22</v>
      </c>
      <c r="G719" s="392" t="s">
        <v>39</v>
      </c>
      <c r="H719" s="392" t="s">
        <v>1359</v>
      </c>
      <c r="I719" s="392" t="s">
        <v>1360</v>
      </c>
      <c r="J719" s="392" t="s">
        <v>23</v>
      </c>
      <c r="K719" s="392" t="s">
        <v>24</v>
      </c>
      <c r="L719" s="392" t="s">
        <v>25</v>
      </c>
      <c r="M719" s="395">
        <v>45627</v>
      </c>
      <c r="N719" s="395">
        <v>45627</v>
      </c>
      <c r="O719" s="392" t="s">
        <v>791</v>
      </c>
      <c r="P719" s="392" t="str">
        <f t="shared" si="22"/>
        <v>382XX00000</v>
      </c>
      <c r="Q719" s="392" t="s">
        <v>1361</v>
      </c>
      <c r="R719" s="392" t="s">
        <v>1149</v>
      </c>
      <c r="S719" s="392" t="str">
        <f t="shared" si="23"/>
        <v>256382A</v>
      </c>
      <c r="T719" s="392" t="str">
        <f>IFERROR(VLOOKUP($S719,'Projects FERCs'!$A$9:$C$294,2,FALSE),0)</f>
        <v>Meter Installations - Bl - Nog</v>
      </c>
      <c r="U719" s="392" t="s">
        <v>1150</v>
      </c>
      <c r="V719" s="394">
        <v>517.24</v>
      </c>
    </row>
    <row r="720" spans="1:22" ht="22.5" x14ac:dyDescent="0.25">
      <c r="A720" s="396">
        <v>202501</v>
      </c>
      <c r="B720" s="392" t="s">
        <v>1268</v>
      </c>
      <c r="C720" s="392" t="s">
        <v>21</v>
      </c>
      <c r="D720" s="392" t="s">
        <v>28</v>
      </c>
      <c r="E720" s="392" t="s">
        <v>28</v>
      </c>
      <c r="F720" s="392" t="s">
        <v>22</v>
      </c>
      <c r="G720" s="392" t="s">
        <v>39</v>
      </c>
      <c r="H720" s="392" t="s">
        <v>1359</v>
      </c>
      <c r="I720" s="392" t="s">
        <v>1360</v>
      </c>
      <c r="J720" s="392" t="s">
        <v>23</v>
      </c>
      <c r="K720" s="392" t="s">
        <v>24</v>
      </c>
      <c r="L720" s="392" t="s">
        <v>25</v>
      </c>
      <c r="M720" s="395">
        <v>45658</v>
      </c>
      <c r="N720" s="395">
        <v>45658</v>
      </c>
      <c r="O720" s="392" t="s">
        <v>791</v>
      </c>
      <c r="P720" s="392" t="str">
        <f t="shared" si="22"/>
        <v>382XX00000</v>
      </c>
      <c r="Q720" s="392" t="s">
        <v>1361</v>
      </c>
      <c r="R720" s="392" t="s">
        <v>789</v>
      </c>
      <c r="S720" s="392" t="str">
        <f t="shared" si="23"/>
        <v>251382A</v>
      </c>
      <c r="T720" s="392" t="str">
        <f>IFERROR(VLOOKUP($S720,'Projects FERCs'!$A$9:$C$294,2,FALSE),0)</f>
        <v>Meter Installations - Bl -Flag</v>
      </c>
      <c r="U720" s="392" t="s">
        <v>790</v>
      </c>
      <c r="V720" s="394">
        <v>6280.31</v>
      </c>
    </row>
    <row r="721" spans="1:22" ht="22.5" x14ac:dyDescent="0.25">
      <c r="A721" s="396">
        <v>202501</v>
      </c>
      <c r="B721" s="392" t="s">
        <v>1268</v>
      </c>
      <c r="C721" s="392" t="s">
        <v>21</v>
      </c>
      <c r="D721" s="392" t="s">
        <v>28</v>
      </c>
      <c r="E721" s="392" t="s">
        <v>28</v>
      </c>
      <c r="F721" s="392" t="s">
        <v>22</v>
      </c>
      <c r="G721" s="392" t="s">
        <v>39</v>
      </c>
      <c r="H721" s="392" t="s">
        <v>1359</v>
      </c>
      <c r="I721" s="392" t="s">
        <v>1360</v>
      </c>
      <c r="J721" s="392" t="s">
        <v>23</v>
      </c>
      <c r="K721" s="392" t="s">
        <v>24</v>
      </c>
      <c r="L721" s="392" t="s">
        <v>25</v>
      </c>
      <c r="M721" s="395">
        <v>45658</v>
      </c>
      <c r="N721" s="395">
        <v>45658</v>
      </c>
      <c r="O721" s="392" t="s">
        <v>791</v>
      </c>
      <c r="P721" s="392" t="str">
        <f t="shared" si="22"/>
        <v>382XX00000</v>
      </c>
      <c r="Q721" s="392" t="s">
        <v>1361</v>
      </c>
      <c r="R721" s="392" t="s">
        <v>875</v>
      </c>
      <c r="S721" s="392" t="str">
        <f t="shared" si="23"/>
        <v>252382A</v>
      </c>
      <c r="T721" s="392" t="str">
        <f>IFERROR(VLOOKUP($S721,'Projects FERCs'!$A$9:$C$294,2,FALSE),0)</f>
        <v>Meter Installations -Bl - King</v>
      </c>
      <c r="U721" s="392" t="s">
        <v>876</v>
      </c>
      <c r="V721" s="394">
        <v>16717.93</v>
      </c>
    </row>
    <row r="722" spans="1:22" ht="22.5" x14ac:dyDescent="0.25">
      <c r="A722" s="396">
        <v>202501</v>
      </c>
      <c r="B722" s="392" t="s">
        <v>1268</v>
      </c>
      <c r="C722" s="392" t="s">
        <v>21</v>
      </c>
      <c r="D722" s="392" t="s">
        <v>28</v>
      </c>
      <c r="E722" s="392" t="s">
        <v>28</v>
      </c>
      <c r="F722" s="392" t="s">
        <v>22</v>
      </c>
      <c r="G722" s="392" t="s">
        <v>39</v>
      </c>
      <c r="H722" s="392" t="s">
        <v>1359</v>
      </c>
      <c r="I722" s="392" t="s">
        <v>1360</v>
      </c>
      <c r="J722" s="392" t="s">
        <v>23</v>
      </c>
      <c r="K722" s="392" t="s">
        <v>24</v>
      </c>
      <c r="L722" s="392" t="s">
        <v>25</v>
      </c>
      <c r="M722" s="395">
        <v>45658</v>
      </c>
      <c r="N722" s="395">
        <v>45658</v>
      </c>
      <c r="O722" s="392" t="s">
        <v>791</v>
      </c>
      <c r="P722" s="392" t="str">
        <f t="shared" si="22"/>
        <v>382XX00000</v>
      </c>
      <c r="Q722" s="392" t="s">
        <v>1361</v>
      </c>
      <c r="R722" s="392" t="s">
        <v>975</v>
      </c>
      <c r="S722" s="392" t="str">
        <f t="shared" si="23"/>
        <v>253382A</v>
      </c>
      <c r="T722" s="392" t="str">
        <f>IFERROR(VLOOKUP($S722,'Projects FERCs'!$A$9:$C$294,2,FALSE),0)</f>
        <v>Meter Installations -Bl - Pres</v>
      </c>
      <c r="U722" s="392" t="s">
        <v>976</v>
      </c>
      <c r="V722" s="394">
        <v>12707.6</v>
      </c>
    </row>
    <row r="723" spans="1:22" ht="22.5" x14ac:dyDescent="0.25">
      <c r="A723" s="396">
        <v>202501</v>
      </c>
      <c r="B723" s="392" t="s">
        <v>1268</v>
      </c>
      <c r="C723" s="392" t="s">
        <v>21</v>
      </c>
      <c r="D723" s="392" t="s">
        <v>28</v>
      </c>
      <c r="E723" s="392" t="s">
        <v>28</v>
      </c>
      <c r="F723" s="392" t="s">
        <v>22</v>
      </c>
      <c r="G723" s="392" t="s">
        <v>39</v>
      </c>
      <c r="H723" s="392" t="s">
        <v>1359</v>
      </c>
      <c r="I723" s="392" t="s">
        <v>1360</v>
      </c>
      <c r="J723" s="392" t="s">
        <v>23</v>
      </c>
      <c r="K723" s="392" t="s">
        <v>24</v>
      </c>
      <c r="L723" s="392" t="s">
        <v>25</v>
      </c>
      <c r="M723" s="395">
        <v>45658</v>
      </c>
      <c r="N723" s="395">
        <v>45658</v>
      </c>
      <c r="O723" s="392" t="s">
        <v>791</v>
      </c>
      <c r="P723" s="392" t="str">
        <f t="shared" si="22"/>
        <v>382XX00000</v>
      </c>
      <c r="Q723" s="392" t="s">
        <v>1361</v>
      </c>
      <c r="R723" s="392" t="s">
        <v>1077</v>
      </c>
      <c r="S723" s="392" t="str">
        <f t="shared" si="23"/>
        <v>255382A</v>
      </c>
      <c r="T723" s="392" t="str">
        <f>IFERROR(VLOOKUP($S723,'Projects FERCs'!$A$9:$C$294,2,FALSE),0)</f>
        <v>Meter Installations-Bl - Verde</v>
      </c>
      <c r="U723" s="392" t="s">
        <v>1078</v>
      </c>
      <c r="V723" s="394">
        <v>6593.2</v>
      </c>
    </row>
    <row r="724" spans="1:22" ht="22.5" x14ac:dyDescent="0.25">
      <c r="A724" s="396">
        <v>202501</v>
      </c>
      <c r="B724" s="392" t="s">
        <v>1268</v>
      </c>
      <c r="C724" s="392" t="s">
        <v>21</v>
      </c>
      <c r="D724" s="392" t="s">
        <v>28</v>
      </c>
      <c r="E724" s="392" t="s">
        <v>28</v>
      </c>
      <c r="F724" s="392" t="s">
        <v>22</v>
      </c>
      <c r="G724" s="392" t="s">
        <v>39</v>
      </c>
      <c r="H724" s="392" t="s">
        <v>1359</v>
      </c>
      <c r="I724" s="392" t="s">
        <v>1360</v>
      </c>
      <c r="J724" s="392" t="s">
        <v>23</v>
      </c>
      <c r="K724" s="392" t="s">
        <v>24</v>
      </c>
      <c r="L724" s="392" t="s">
        <v>25</v>
      </c>
      <c r="M724" s="395">
        <v>45658</v>
      </c>
      <c r="N724" s="395">
        <v>45658</v>
      </c>
      <c r="O724" s="392" t="s">
        <v>791</v>
      </c>
      <c r="P724" s="392" t="str">
        <f t="shared" si="22"/>
        <v>382XX00000</v>
      </c>
      <c r="Q724" s="392" t="s">
        <v>1361</v>
      </c>
      <c r="R724" s="392" t="s">
        <v>1149</v>
      </c>
      <c r="S724" s="392" t="str">
        <f t="shared" si="23"/>
        <v>256382A</v>
      </c>
      <c r="T724" s="392" t="str">
        <f>IFERROR(VLOOKUP($S724,'Projects FERCs'!$A$9:$C$294,2,FALSE),0)</f>
        <v>Meter Installations - Bl - Nog</v>
      </c>
      <c r="U724" s="392" t="s">
        <v>1150</v>
      </c>
      <c r="V724" s="394">
        <v>1856.9</v>
      </c>
    </row>
    <row r="725" spans="1:22" ht="22.5" x14ac:dyDescent="0.25">
      <c r="A725" s="396">
        <v>202501</v>
      </c>
      <c r="B725" s="392" t="s">
        <v>1268</v>
      </c>
      <c r="C725" s="392" t="s">
        <v>21</v>
      </c>
      <c r="D725" s="392" t="s">
        <v>28</v>
      </c>
      <c r="E725" s="392" t="s">
        <v>28</v>
      </c>
      <c r="F725" s="392" t="s">
        <v>22</v>
      </c>
      <c r="G725" s="392" t="s">
        <v>39</v>
      </c>
      <c r="H725" s="392" t="s">
        <v>1359</v>
      </c>
      <c r="I725" s="392" t="s">
        <v>1360</v>
      </c>
      <c r="J725" s="392" t="s">
        <v>23</v>
      </c>
      <c r="K725" s="392" t="s">
        <v>24</v>
      </c>
      <c r="L725" s="392" t="s">
        <v>25</v>
      </c>
      <c r="M725" s="395">
        <v>45658</v>
      </c>
      <c r="N725" s="395">
        <v>45658</v>
      </c>
      <c r="O725" s="392" t="s">
        <v>791</v>
      </c>
      <c r="P725" s="392" t="str">
        <f t="shared" si="22"/>
        <v>382XX00000</v>
      </c>
      <c r="Q725" s="392" t="s">
        <v>1361</v>
      </c>
      <c r="R725" s="392" t="s">
        <v>1219</v>
      </c>
      <c r="S725" s="392" t="str">
        <f t="shared" si="23"/>
        <v>257382A</v>
      </c>
      <c r="T725" s="392" t="str">
        <f>IFERROR(VLOOKUP($S725,'Projects FERCs'!$A$9:$C$294,2,FALSE),0)</f>
        <v>Meter Installations - Bl -SL</v>
      </c>
      <c r="U725" s="392" t="s">
        <v>1220</v>
      </c>
      <c r="V725" s="394">
        <v>6002.16</v>
      </c>
    </row>
    <row r="726" spans="1:22" ht="22.5" x14ac:dyDescent="0.25">
      <c r="A726" s="396">
        <v>202502</v>
      </c>
      <c r="B726" s="392" t="s">
        <v>1268</v>
      </c>
      <c r="C726" s="392" t="s">
        <v>21</v>
      </c>
      <c r="D726" s="392" t="s">
        <v>28</v>
      </c>
      <c r="E726" s="392" t="s">
        <v>28</v>
      </c>
      <c r="F726" s="392" t="s">
        <v>22</v>
      </c>
      <c r="G726" s="392" t="s">
        <v>39</v>
      </c>
      <c r="H726" s="392" t="s">
        <v>1359</v>
      </c>
      <c r="I726" s="392" t="s">
        <v>1360</v>
      </c>
      <c r="J726" s="392" t="s">
        <v>23</v>
      </c>
      <c r="K726" s="392" t="s">
        <v>24</v>
      </c>
      <c r="L726" s="392" t="s">
        <v>25</v>
      </c>
      <c r="M726" s="395">
        <v>45658</v>
      </c>
      <c r="N726" s="395">
        <v>45689</v>
      </c>
      <c r="O726" s="392" t="s">
        <v>791</v>
      </c>
      <c r="P726" s="392" t="str">
        <f t="shared" si="22"/>
        <v>382XX00000</v>
      </c>
      <c r="Q726" s="392" t="s">
        <v>1361</v>
      </c>
      <c r="R726" s="392" t="s">
        <v>789</v>
      </c>
      <c r="S726" s="392" t="str">
        <f t="shared" si="23"/>
        <v>251382A</v>
      </c>
      <c r="T726" s="392" t="str">
        <f>IFERROR(VLOOKUP($S726,'Projects FERCs'!$A$9:$C$294,2,FALSE),0)</f>
        <v>Meter Installations - Bl -Flag</v>
      </c>
      <c r="U726" s="392" t="s">
        <v>790</v>
      </c>
      <c r="V726" s="394">
        <v>18095.099999999999</v>
      </c>
    </row>
    <row r="727" spans="1:22" ht="22.5" x14ac:dyDescent="0.25">
      <c r="A727" s="396">
        <v>202502</v>
      </c>
      <c r="B727" s="392" t="s">
        <v>1268</v>
      </c>
      <c r="C727" s="392" t="s">
        <v>21</v>
      </c>
      <c r="D727" s="392" t="s">
        <v>28</v>
      </c>
      <c r="E727" s="392" t="s">
        <v>28</v>
      </c>
      <c r="F727" s="392" t="s">
        <v>22</v>
      </c>
      <c r="G727" s="392" t="s">
        <v>39</v>
      </c>
      <c r="H727" s="392" t="s">
        <v>1359</v>
      </c>
      <c r="I727" s="392" t="s">
        <v>1360</v>
      </c>
      <c r="J727" s="392" t="s">
        <v>23</v>
      </c>
      <c r="K727" s="392" t="s">
        <v>24</v>
      </c>
      <c r="L727" s="392" t="s">
        <v>25</v>
      </c>
      <c r="M727" s="395">
        <v>45658</v>
      </c>
      <c r="N727" s="395">
        <v>45689</v>
      </c>
      <c r="O727" s="392" t="s">
        <v>791</v>
      </c>
      <c r="P727" s="392" t="str">
        <f t="shared" si="22"/>
        <v>382XX00000</v>
      </c>
      <c r="Q727" s="392" t="s">
        <v>1361</v>
      </c>
      <c r="R727" s="392" t="s">
        <v>975</v>
      </c>
      <c r="S727" s="392" t="str">
        <f t="shared" si="23"/>
        <v>253382A</v>
      </c>
      <c r="T727" s="392" t="str">
        <f>IFERROR(VLOOKUP($S727,'Projects FERCs'!$A$9:$C$294,2,FALSE),0)</f>
        <v>Meter Installations -Bl - Pres</v>
      </c>
      <c r="U727" s="392" t="s">
        <v>976</v>
      </c>
      <c r="V727" s="394">
        <v>18842.03</v>
      </c>
    </row>
    <row r="728" spans="1:22" ht="22.5" x14ac:dyDescent="0.25">
      <c r="A728" s="396">
        <v>202502</v>
      </c>
      <c r="B728" s="392" t="s">
        <v>1268</v>
      </c>
      <c r="C728" s="392" t="s">
        <v>21</v>
      </c>
      <c r="D728" s="392" t="s">
        <v>28</v>
      </c>
      <c r="E728" s="392" t="s">
        <v>28</v>
      </c>
      <c r="F728" s="392" t="s">
        <v>22</v>
      </c>
      <c r="G728" s="392" t="s">
        <v>39</v>
      </c>
      <c r="H728" s="392" t="s">
        <v>1359</v>
      </c>
      <c r="I728" s="392" t="s">
        <v>1360</v>
      </c>
      <c r="J728" s="392" t="s">
        <v>23</v>
      </c>
      <c r="K728" s="392" t="s">
        <v>24</v>
      </c>
      <c r="L728" s="392" t="s">
        <v>25</v>
      </c>
      <c r="M728" s="395">
        <v>45689</v>
      </c>
      <c r="N728" s="395">
        <v>45689</v>
      </c>
      <c r="O728" s="392" t="s">
        <v>791</v>
      </c>
      <c r="P728" s="392" t="str">
        <f t="shared" si="22"/>
        <v>382XX00000</v>
      </c>
      <c r="Q728" s="392" t="s">
        <v>1361</v>
      </c>
      <c r="R728" s="392" t="s">
        <v>875</v>
      </c>
      <c r="S728" s="392" t="str">
        <f t="shared" si="23"/>
        <v>252382A</v>
      </c>
      <c r="T728" s="392" t="str">
        <f>IFERROR(VLOOKUP($S728,'Projects FERCs'!$A$9:$C$294,2,FALSE),0)</f>
        <v>Meter Installations -Bl - King</v>
      </c>
      <c r="U728" s="392" t="s">
        <v>876</v>
      </c>
      <c r="V728" s="394">
        <v>11615.74</v>
      </c>
    </row>
    <row r="729" spans="1:22" ht="22.5" x14ac:dyDescent="0.25">
      <c r="A729" s="396">
        <v>202502</v>
      </c>
      <c r="B729" s="392" t="s">
        <v>1268</v>
      </c>
      <c r="C729" s="392" t="s">
        <v>21</v>
      </c>
      <c r="D729" s="392" t="s">
        <v>28</v>
      </c>
      <c r="E729" s="392" t="s">
        <v>28</v>
      </c>
      <c r="F729" s="392" t="s">
        <v>22</v>
      </c>
      <c r="G729" s="392" t="s">
        <v>39</v>
      </c>
      <c r="H729" s="392" t="s">
        <v>1359</v>
      </c>
      <c r="I729" s="392" t="s">
        <v>1360</v>
      </c>
      <c r="J729" s="392" t="s">
        <v>23</v>
      </c>
      <c r="K729" s="392" t="s">
        <v>24</v>
      </c>
      <c r="L729" s="392" t="s">
        <v>25</v>
      </c>
      <c r="M729" s="395">
        <v>45689</v>
      </c>
      <c r="N729" s="395">
        <v>45689</v>
      </c>
      <c r="O729" s="392" t="s">
        <v>791</v>
      </c>
      <c r="P729" s="392" t="str">
        <f t="shared" si="22"/>
        <v>382XX00000</v>
      </c>
      <c r="Q729" s="392" t="s">
        <v>1361</v>
      </c>
      <c r="R729" s="392" t="s">
        <v>1077</v>
      </c>
      <c r="S729" s="392" t="str">
        <f t="shared" si="23"/>
        <v>255382A</v>
      </c>
      <c r="T729" s="392" t="str">
        <f>IFERROR(VLOOKUP($S729,'Projects FERCs'!$A$9:$C$294,2,FALSE),0)</f>
        <v>Meter Installations-Bl - Verde</v>
      </c>
      <c r="U729" s="392" t="s">
        <v>1078</v>
      </c>
      <c r="V729" s="394">
        <v>4991.8999999999996</v>
      </c>
    </row>
    <row r="730" spans="1:22" ht="22.5" x14ac:dyDescent="0.25">
      <c r="A730" s="396">
        <v>202502</v>
      </c>
      <c r="B730" s="392" t="s">
        <v>1268</v>
      </c>
      <c r="C730" s="392" t="s">
        <v>21</v>
      </c>
      <c r="D730" s="392" t="s">
        <v>28</v>
      </c>
      <c r="E730" s="392" t="s">
        <v>28</v>
      </c>
      <c r="F730" s="392" t="s">
        <v>22</v>
      </c>
      <c r="G730" s="392" t="s">
        <v>39</v>
      </c>
      <c r="H730" s="392" t="s">
        <v>1359</v>
      </c>
      <c r="I730" s="392" t="s">
        <v>1360</v>
      </c>
      <c r="J730" s="392" t="s">
        <v>23</v>
      </c>
      <c r="K730" s="392" t="s">
        <v>24</v>
      </c>
      <c r="L730" s="392" t="s">
        <v>25</v>
      </c>
      <c r="M730" s="395">
        <v>45689</v>
      </c>
      <c r="N730" s="395">
        <v>45689</v>
      </c>
      <c r="O730" s="392" t="s">
        <v>791</v>
      </c>
      <c r="P730" s="392" t="str">
        <f t="shared" si="22"/>
        <v>382XX00000</v>
      </c>
      <c r="Q730" s="392" t="s">
        <v>1361</v>
      </c>
      <c r="R730" s="392" t="s">
        <v>1149</v>
      </c>
      <c r="S730" s="392" t="str">
        <f t="shared" si="23"/>
        <v>256382A</v>
      </c>
      <c r="T730" s="392" t="str">
        <f>IFERROR(VLOOKUP($S730,'Projects FERCs'!$A$9:$C$294,2,FALSE),0)</f>
        <v>Meter Installations - Bl - Nog</v>
      </c>
      <c r="U730" s="392" t="s">
        <v>1150</v>
      </c>
      <c r="V730" s="394">
        <v>1391.46</v>
      </c>
    </row>
    <row r="731" spans="1:22" ht="22.5" x14ac:dyDescent="0.25">
      <c r="A731" s="396">
        <v>202502</v>
      </c>
      <c r="B731" s="392" t="s">
        <v>1268</v>
      </c>
      <c r="C731" s="392" t="s">
        <v>21</v>
      </c>
      <c r="D731" s="392" t="s">
        <v>28</v>
      </c>
      <c r="E731" s="392" t="s">
        <v>28</v>
      </c>
      <c r="F731" s="392" t="s">
        <v>22</v>
      </c>
      <c r="G731" s="392" t="s">
        <v>39</v>
      </c>
      <c r="H731" s="392" t="s">
        <v>1359</v>
      </c>
      <c r="I731" s="392" t="s">
        <v>1360</v>
      </c>
      <c r="J731" s="392" t="s">
        <v>23</v>
      </c>
      <c r="K731" s="392" t="s">
        <v>24</v>
      </c>
      <c r="L731" s="392" t="s">
        <v>25</v>
      </c>
      <c r="M731" s="395">
        <v>45689</v>
      </c>
      <c r="N731" s="395">
        <v>45689</v>
      </c>
      <c r="O731" s="392" t="s">
        <v>791</v>
      </c>
      <c r="P731" s="392" t="str">
        <f t="shared" si="22"/>
        <v>382XX00000</v>
      </c>
      <c r="Q731" s="392" t="s">
        <v>1361</v>
      </c>
      <c r="R731" s="392" t="s">
        <v>1219</v>
      </c>
      <c r="S731" s="392" t="str">
        <f t="shared" si="23"/>
        <v>257382A</v>
      </c>
      <c r="T731" s="392" t="str">
        <f>IFERROR(VLOOKUP($S731,'Projects FERCs'!$A$9:$C$294,2,FALSE),0)</f>
        <v>Meter Installations - Bl -SL</v>
      </c>
      <c r="U731" s="392" t="s">
        <v>1220</v>
      </c>
      <c r="V731" s="394">
        <v>7574.59</v>
      </c>
    </row>
    <row r="732" spans="1:22" ht="22.5" x14ac:dyDescent="0.25">
      <c r="A732" s="396">
        <v>202503</v>
      </c>
      <c r="B732" s="392" t="s">
        <v>1268</v>
      </c>
      <c r="C732" s="392" t="s">
        <v>21</v>
      </c>
      <c r="D732" s="392" t="s">
        <v>28</v>
      </c>
      <c r="E732" s="392" t="s">
        <v>28</v>
      </c>
      <c r="F732" s="392" t="s">
        <v>22</v>
      </c>
      <c r="G732" s="392" t="s">
        <v>39</v>
      </c>
      <c r="H732" s="392" t="s">
        <v>1359</v>
      </c>
      <c r="I732" s="392" t="s">
        <v>1360</v>
      </c>
      <c r="J732" s="392" t="s">
        <v>23</v>
      </c>
      <c r="K732" s="392" t="s">
        <v>24</v>
      </c>
      <c r="L732" s="392" t="s">
        <v>25</v>
      </c>
      <c r="M732" s="395">
        <v>45658</v>
      </c>
      <c r="N732" s="395">
        <v>45717</v>
      </c>
      <c r="O732" s="392" t="s">
        <v>791</v>
      </c>
      <c r="P732" s="392" t="str">
        <f t="shared" si="22"/>
        <v>382XX00000</v>
      </c>
      <c r="Q732" s="392" t="s">
        <v>1361</v>
      </c>
      <c r="R732" s="392" t="s">
        <v>789</v>
      </c>
      <c r="S732" s="392" t="str">
        <f t="shared" si="23"/>
        <v>251382A</v>
      </c>
      <c r="T732" s="392" t="str">
        <f>IFERROR(VLOOKUP($S732,'Projects FERCs'!$A$9:$C$294,2,FALSE),0)</f>
        <v>Meter Installations - Bl -Flag</v>
      </c>
      <c r="U732" s="392" t="s">
        <v>790</v>
      </c>
      <c r="V732" s="394">
        <v>17529.84</v>
      </c>
    </row>
    <row r="733" spans="1:22" ht="22.5" x14ac:dyDescent="0.25">
      <c r="A733" s="396">
        <v>202503</v>
      </c>
      <c r="B733" s="392" t="s">
        <v>1268</v>
      </c>
      <c r="C733" s="392" t="s">
        <v>21</v>
      </c>
      <c r="D733" s="392" t="s">
        <v>28</v>
      </c>
      <c r="E733" s="392" t="s">
        <v>28</v>
      </c>
      <c r="F733" s="392" t="s">
        <v>22</v>
      </c>
      <c r="G733" s="392" t="s">
        <v>39</v>
      </c>
      <c r="H733" s="392" t="s">
        <v>1359</v>
      </c>
      <c r="I733" s="392" t="s">
        <v>1360</v>
      </c>
      <c r="J733" s="392" t="s">
        <v>23</v>
      </c>
      <c r="K733" s="392" t="s">
        <v>24</v>
      </c>
      <c r="L733" s="392" t="s">
        <v>25</v>
      </c>
      <c r="M733" s="395">
        <v>45658</v>
      </c>
      <c r="N733" s="395">
        <v>45717</v>
      </c>
      <c r="O733" s="392" t="s">
        <v>791</v>
      </c>
      <c r="P733" s="392" t="str">
        <f t="shared" si="22"/>
        <v>382XX00000</v>
      </c>
      <c r="Q733" s="392" t="s">
        <v>1361</v>
      </c>
      <c r="R733" s="392" t="s">
        <v>975</v>
      </c>
      <c r="S733" s="392" t="str">
        <f t="shared" si="23"/>
        <v>253382A</v>
      </c>
      <c r="T733" s="392" t="str">
        <f>IFERROR(VLOOKUP($S733,'Projects FERCs'!$A$9:$C$294,2,FALSE),0)</f>
        <v>Meter Installations -Bl - Pres</v>
      </c>
      <c r="U733" s="392" t="s">
        <v>976</v>
      </c>
      <c r="V733" s="394">
        <v>21133.7</v>
      </c>
    </row>
    <row r="734" spans="1:22" ht="22.5" x14ac:dyDescent="0.25">
      <c r="A734" s="396">
        <v>202503</v>
      </c>
      <c r="B734" s="392" t="s">
        <v>1268</v>
      </c>
      <c r="C734" s="392" t="s">
        <v>21</v>
      </c>
      <c r="D734" s="392" t="s">
        <v>28</v>
      </c>
      <c r="E734" s="392" t="s">
        <v>28</v>
      </c>
      <c r="F734" s="392" t="s">
        <v>22</v>
      </c>
      <c r="G734" s="392" t="s">
        <v>39</v>
      </c>
      <c r="H734" s="392" t="s">
        <v>1359</v>
      </c>
      <c r="I734" s="392" t="s">
        <v>1360</v>
      </c>
      <c r="J734" s="392" t="s">
        <v>23</v>
      </c>
      <c r="K734" s="392" t="s">
        <v>24</v>
      </c>
      <c r="L734" s="392" t="s">
        <v>25</v>
      </c>
      <c r="M734" s="395">
        <v>45689</v>
      </c>
      <c r="N734" s="395">
        <v>45717</v>
      </c>
      <c r="O734" s="392" t="s">
        <v>791</v>
      </c>
      <c r="P734" s="392" t="str">
        <f t="shared" si="22"/>
        <v>382XX00000</v>
      </c>
      <c r="Q734" s="392" t="s">
        <v>1361</v>
      </c>
      <c r="R734" s="392" t="s">
        <v>875</v>
      </c>
      <c r="S734" s="392" t="str">
        <f t="shared" si="23"/>
        <v>252382A</v>
      </c>
      <c r="T734" s="392" t="str">
        <f>IFERROR(VLOOKUP($S734,'Projects FERCs'!$A$9:$C$294,2,FALSE),0)</f>
        <v>Meter Installations -Bl - King</v>
      </c>
      <c r="U734" s="392" t="s">
        <v>876</v>
      </c>
      <c r="V734" s="394">
        <v>11494.33</v>
      </c>
    </row>
    <row r="735" spans="1:22" ht="22.5" x14ac:dyDescent="0.25">
      <c r="A735" s="396">
        <v>202503</v>
      </c>
      <c r="B735" s="392" t="s">
        <v>1268</v>
      </c>
      <c r="C735" s="392" t="s">
        <v>21</v>
      </c>
      <c r="D735" s="392" t="s">
        <v>28</v>
      </c>
      <c r="E735" s="392" t="s">
        <v>28</v>
      </c>
      <c r="F735" s="392" t="s">
        <v>22</v>
      </c>
      <c r="G735" s="392" t="s">
        <v>39</v>
      </c>
      <c r="H735" s="392" t="s">
        <v>1359</v>
      </c>
      <c r="I735" s="392" t="s">
        <v>1360</v>
      </c>
      <c r="J735" s="392" t="s">
        <v>23</v>
      </c>
      <c r="K735" s="392" t="s">
        <v>24</v>
      </c>
      <c r="L735" s="392" t="s">
        <v>25</v>
      </c>
      <c r="M735" s="395">
        <v>45689</v>
      </c>
      <c r="N735" s="395">
        <v>45717</v>
      </c>
      <c r="O735" s="392" t="s">
        <v>791</v>
      </c>
      <c r="P735" s="392" t="str">
        <f t="shared" si="22"/>
        <v>382XX00000</v>
      </c>
      <c r="Q735" s="392" t="s">
        <v>1361</v>
      </c>
      <c r="R735" s="392" t="s">
        <v>1077</v>
      </c>
      <c r="S735" s="392" t="str">
        <f t="shared" si="23"/>
        <v>255382A</v>
      </c>
      <c r="T735" s="392" t="str">
        <f>IFERROR(VLOOKUP($S735,'Projects FERCs'!$A$9:$C$294,2,FALSE),0)</f>
        <v>Meter Installations-Bl - Verde</v>
      </c>
      <c r="U735" s="392" t="s">
        <v>1078</v>
      </c>
      <c r="V735" s="394">
        <v>11266.9</v>
      </c>
    </row>
    <row r="736" spans="1:22" ht="22.5" x14ac:dyDescent="0.25">
      <c r="A736" s="396">
        <v>202503</v>
      </c>
      <c r="B736" s="392" t="s">
        <v>1268</v>
      </c>
      <c r="C736" s="392" t="s">
        <v>21</v>
      </c>
      <c r="D736" s="392" t="s">
        <v>28</v>
      </c>
      <c r="E736" s="392" t="s">
        <v>28</v>
      </c>
      <c r="F736" s="392" t="s">
        <v>22</v>
      </c>
      <c r="G736" s="392" t="s">
        <v>39</v>
      </c>
      <c r="H736" s="392" t="s">
        <v>1359</v>
      </c>
      <c r="I736" s="392" t="s">
        <v>1360</v>
      </c>
      <c r="J736" s="392" t="s">
        <v>23</v>
      </c>
      <c r="K736" s="392" t="s">
        <v>24</v>
      </c>
      <c r="L736" s="392" t="s">
        <v>25</v>
      </c>
      <c r="M736" s="395">
        <v>45689</v>
      </c>
      <c r="N736" s="395">
        <v>45717</v>
      </c>
      <c r="O736" s="392" t="s">
        <v>791</v>
      </c>
      <c r="P736" s="392" t="str">
        <f t="shared" si="22"/>
        <v>382XX00000</v>
      </c>
      <c r="Q736" s="392" t="s">
        <v>1361</v>
      </c>
      <c r="R736" s="392" t="s">
        <v>1219</v>
      </c>
      <c r="S736" s="392" t="str">
        <f t="shared" si="23"/>
        <v>257382A</v>
      </c>
      <c r="T736" s="392" t="str">
        <f>IFERROR(VLOOKUP($S736,'Projects FERCs'!$A$9:$C$294,2,FALSE),0)</f>
        <v>Meter Installations - Bl -SL</v>
      </c>
      <c r="U736" s="392" t="s">
        <v>1220</v>
      </c>
      <c r="V736" s="394">
        <v>9292.7099999999991</v>
      </c>
    </row>
    <row r="737" spans="1:22" ht="22.5" x14ac:dyDescent="0.25">
      <c r="A737" s="396">
        <v>202503</v>
      </c>
      <c r="B737" s="392" t="s">
        <v>1268</v>
      </c>
      <c r="C737" s="392" t="s">
        <v>21</v>
      </c>
      <c r="D737" s="392" t="s">
        <v>28</v>
      </c>
      <c r="E737" s="392" t="s">
        <v>28</v>
      </c>
      <c r="F737" s="392" t="s">
        <v>22</v>
      </c>
      <c r="G737" s="392" t="s">
        <v>39</v>
      </c>
      <c r="H737" s="392" t="s">
        <v>1359</v>
      </c>
      <c r="I737" s="392" t="s">
        <v>1360</v>
      </c>
      <c r="J737" s="392" t="s">
        <v>23</v>
      </c>
      <c r="K737" s="392" t="s">
        <v>24</v>
      </c>
      <c r="L737" s="392" t="s">
        <v>25</v>
      </c>
      <c r="M737" s="395">
        <v>45717</v>
      </c>
      <c r="N737" s="395">
        <v>45717</v>
      </c>
      <c r="O737" s="392" t="s">
        <v>791</v>
      </c>
      <c r="P737" s="392" t="str">
        <f t="shared" si="22"/>
        <v>382XX00000</v>
      </c>
      <c r="Q737" s="392" t="s">
        <v>1361</v>
      </c>
      <c r="R737" s="392" t="s">
        <v>1149</v>
      </c>
      <c r="S737" s="392" t="str">
        <f t="shared" si="23"/>
        <v>256382A</v>
      </c>
      <c r="T737" s="392" t="str">
        <f>IFERROR(VLOOKUP($S737,'Projects FERCs'!$A$9:$C$294,2,FALSE),0)</f>
        <v>Meter Installations - Bl - Nog</v>
      </c>
      <c r="U737" s="392" t="s">
        <v>1150</v>
      </c>
      <c r="V737" s="394">
        <v>2880.95</v>
      </c>
    </row>
    <row r="738" spans="1:22" ht="22.5" x14ac:dyDescent="0.25">
      <c r="A738" s="396">
        <v>202504</v>
      </c>
      <c r="B738" s="392" t="s">
        <v>1268</v>
      </c>
      <c r="C738" s="392" t="s">
        <v>21</v>
      </c>
      <c r="D738" s="392" t="s">
        <v>28</v>
      </c>
      <c r="E738" s="392" t="s">
        <v>28</v>
      </c>
      <c r="F738" s="392" t="s">
        <v>22</v>
      </c>
      <c r="G738" s="392" t="s">
        <v>39</v>
      </c>
      <c r="H738" s="392" t="s">
        <v>1359</v>
      </c>
      <c r="I738" s="392" t="s">
        <v>1360</v>
      </c>
      <c r="J738" s="392" t="s">
        <v>23</v>
      </c>
      <c r="K738" s="392" t="s">
        <v>24</v>
      </c>
      <c r="L738" s="392" t="s">
        <v>25</v>
      </c>
      <c r="M738" s="395">
        <v>45658</v>
      </c>
      <c r="N738" s="395">
        <v>45748</v>
      </c>
      <c r="O738" s="392" t="s">
        <v>791</v>
      </c>
      <c r="P738" s="392" t="str">
        <f t="shared" si="22"/>
        <v>382XX00000</v>
      </c>
      <c r="Q738" s="392" t="s">
        <v>1361</v>
      </c>
      <c r="R738" s="392" t="s">
        <v>789</v>
      </c>
      <c r="S738" s="392" t="str">
        <f t="shared" si="23"/>
        <v>251382A</v>
      </c>
      <c r="T738" s="392" t="str">
        <f>IFERROR(VLOOKUP($S738,'Projects FERCs'!$A$9:$C$294,2,FALSE),0)</f>
        <v>Meter Installations - Bl -Flag</v>
      </c>
      <c r="U738" s="392" t="s">
        <v>790</v>
      </c>
      <c r="V738" s="394">
        <v>26502.02</v>
      </c>
    </row>
    <row r="739" spans="1:22" ht="22.5" x14ac:dyDescent="0.25">
      <c r="A739" s="396">
        <v>202504</v>
      </c>
      <c r="B739" s="392" t="s">
        <v>1268</v>
      </c>
      <c r="C739" s="392" t="s">
        <v>21</v>
      </c>
      <c r="D739" s="392" t="s">
        <v>28</v>
      </c>
      <c r="E739" s="392" t="s">
        <v>28</v>
      </c>
      <c r="F739" s="392" t="s">
        <v>22</v>
      </c>
      <c r="G739" s="392" t="s">
        <v>39</v>
      </c>
      <c r="H739" s="392" t="s">
        <v>1359</v>
      </c>
      <c r="I739" s="392" t="s">
        <v>1360</v>
      </c>
      <c r="J739" s="392" t="s">
        <v>23</v>
      </c>
      <c r="K739" s="392" t="s">
        <v>24</v>
      </c>
      <c r="L739" s="392" t="s">
        <v>25</v>
      </c>
      <c r="M739" s="395">
        <v>45658</v>
      </c>
      <c r="N739" s="395">
        <v>45748</v>
      </c>
      <c r="O739" s="392" t="s">
        <v>791</v>
      </c>
      <c r="P739" s="392" t="str">
        <f t="shared" si="22"/>
        <v>382XX00000</v>
      </c>
      <c r="Q739" s="392" t="s">
        <v>1361</v>
      </c>
      <c r="R739" s="392" t="s">
        <v>975</v>
      </c>
      <c r="S739" s="392" t="str">
        <f t="shared" si="23"/>
        <v>253382A</v>
      </c>
      <c r="T739" s="392" t="str">
        <f>IFERROR(VLOOKUP($S739,'Projects FERCs'!$A$9:$C$294,2,FALSE),0)</f>
        <v>Meter Installations -Bl - Pres</v>
      </c>
      <c r="U739" s="392" t="s">
        <v>976</v>
      </c>
      <c r="V739" s="394">
        <v>28913.1</v>
      </c>
    </row>
    <row r="740" spans="1:22" ht="22.5" x14ac:dyDescent="0.25">
      <c r="A740" s="396">
        <v>202504</v>
      </c>
      <c r="B740" s="392" t="s">
        <v>1268</v>
      </c>
      <c r="C740" s="392" t="s">
        <v>21</v>
      </c>
      <c r="D740" s="392" t="s">
        <v>28</v>
      </c>
      <c r="E740" s="392" t="s">
        <v>28</v>
      </c>
      <c r="F740" s="392" t="s">
        <v>22</v>
      </c>
      <c r="G740" s="392" t="s">
        <v>39</v>
      </c>
      <c r="H740" s="392" t="s">
        <v>1359</v>
      </c>
      <c r="I740" s="392" t="s">
        <v>1360</v>
      </c>
      <c r="J740" s="392" t="s">
        <v>23</v>
      </c>
      <c r="K740" s="392" t="s">
        <v>24</v>
      </c>
      <c r="L740" s="392" t="s">
        <v>25</v>
      </c>
      <c r="M740" s="395">
        <v>45689</v>
      </c>
      <c r="N740" s="395">
        <v>45748</v>
      </c>
      <c r="O740" s="392" t="s">
        <v>791</v>
      </c>
      <c r="P740" s="392" t="str">
        <f t="shared" si="22"/>
        <v>382XX00000</v>
      </c>
      <c r="Q740" s="392" t="s">
        <v>1361</v>
      </c>
      <c r="R740" s="392" t="s">
        <v>875</v>
      </c>
      <c r="S740" s="392" t="str">
        <f t="shared" si="23"/>
        <v>252382A</v>
      </c>
      <c r="T740" s="392" t="str">
        <f>IFERROR(VLOOKUP($S740,'Projects FERCs'!$A$9:$C$294,2,FALSE),0)</f>
        <v>Meter Installations -Bl - King</v>
      </c>
      <c r="U740" s="392" t="s">
        <v>876</v>
      </c>
      <c r="V740" s="394">
        <v>19800.59</v>
      </c>
    </row>
    <row r="741" spans="1:22" ht="22.5" x14ac:dyDescent="0.25">
      <c r="A741" s="396">
        <v>202504</v>
      </c>
      <c r="B741" s="392" t="s">
        <v>1268</v>
      </c>
      <c r="C741" s="392" t="s">
        <v>21</v>
      </c>
      <c r="D741" s="392" t="s">
        <v>28</v>
      </c>
      <c r="E741" s="392" t="s">
        <v>28</v>
      </c>
      <c r="F741" s="392" t="s">
        <v>22</v>
      </c>
      <c r="G741" s="392" t="s">
        <v>39</v>
      </c>
      <c r="H741" s="392" t="s">
        <v>1359</v>
      </c>
      <c r="I741" s="392" t="s">
        <v>1360</v>
      </c>
      <c r="J741" s="392" t="s">
        <v>23</v>
      </c>
      <c r="K741" s="392" t="s">
        <v>24</v>
      </c>
      <c r="L741" s="392" t="s">
        <v>25</v>
      </c>
      <c r="M741" s="395">
        <v>45748</v>
      </c>
      <c r="N741" s="395">
        <v>45748</v>
      </c>
      <c r="O741" s="392" t="s">
        <v>791</v>
      </c>
      <c r="P741" s="392" t="str">
        <f t="shared" si="22"/>
        <v>382XX00000</v>
      </c>
      <c r="Q741" s="392" t="s">
        <v>1361</v>
      </c>
      <c r="R741" s="392" t="s">
        <v>1077</v>
      </c>
      <c r="S741" s="392" t="str">
        <f t="shared" si="23"/>
        <v>255382A</v>
      </c>
      <c r="T741" s="392" t="str">
        <f>IFERROR(VLOOKUP($S741,'Projects FERCs'!$A$9:$C$294,2,FALSE),0)</f>
        <v>Meter Installations-Bl - Verde</v>
      </c>
      <c r="U741" s="392" t="s">
        <v>1078</v>
      </c>
      <c r="V741" s="394">
        <v>13293.04</v>
      </c>
    </row>
    <row r="742" spans="1:22" ht="22.5" x14ac:dyDescent="0.25">
      <c r="A742" s="396">
        <v>202504</v>
      </c>
      <c r="B742" s="392" t="s">
        <v>1268</v>
      </c>
      <c r="C742" s="392" t="s">
        <v>21</v>
      </c>
      <c r="D742" s="392" t="s">
        <v>28</v>
      </c>
      <c r="E742" s="392" t="s">
        <v>28</v>
      </c>
      <c r="F742" s="392" t="s">
        <v>22</v>
      </c>
      <c r="G742" s="392" t="s">
        <v>39</v>
      </c>
      <c r="H742" s="392" t="s">
        <v>1359</v>
      </c>
      <c r="I742" s="392" t="s">
        <v>1360</v>
      </c>
      <c r="J742" s="392" t="s">
        <v>23</v>
      </c>
      <c r="K742" s="392" t="s">
        <v>24</v>
      </c>
      <c r="L742" s="392" t="s">
        <v>25</v>
      </c>
      <c r="M742" s="395">
        <v>45748</v>
      </c>
      <c r="N742" s="395">
        <v>45748</v>
      </c>
      <c r="O742" s="392" t="s">
        <v>791</v>
      </c>
      <c r="P742" s="392" t="str">
        <f t="shared" si="22"/>
        <v>382XX00000</v>
      </c>
      <c r="Q742" s="392" t="s">
        <v>1361</v>
      </c>
      <c r="R742" s="392" t="s">
        <v>1149</v>
      </c>
      <c r="S742" s="392" t="str">
        <f t="shared" si="23"/>
        <v>256382A</v>
      </c>
      <c r="T742" s="392" t="str">
        <f>IFERROR(VLOOKUP($S742,'Projects FERCs'!$A$9:$C$294,2,FALSE),0)</f>
        <v>Meter Installations - Bl - Nog</v>
      </c>
      <c r="U742" s="392" t="s">
        <v>1150</v>
      </c>
      <c r="V742" s="394">
        <v>4433.17</v>
      </c>
    </row>
    <row r="743" spans="1:22" ht="22.5" x14ac:dyDescent="0.25">
      <c r="A743" s="396">
        <v>202504</v>
      </c>
      <c r="B743" s="392" t="s">
        <v>1268</v>
      </c>
      <c r="C743" s="392" t="s">
        <v>21</v>
      </c>
      <c r="D743" s="392" t="s">
        <v>28</v>
      </c>
      <c r="E743" s="392" t="s">
        <v>28</v>
      </c>
      <c r="F743" s="392" t="s">
        <v>22</v>
      </c>
      <c r="G743" s="392" t="s">
        <v>39</v>
      </c>
      <c r="H743" s="392" t="s">
        <v>1359</v>
      </c>
      <c r="I743" s="392" t="s">
        <v>1360</v>
      </c>
      <c r="J743" s="392" t="s">
        <v>23</v>
      </c>
      <c r="K743" s="392" t="s">
        <v>24</v>
      </c>
      <c r="L743" s="392" t="s">
        <v>25</v>
      </c>
      <c r="M743" s="395">
        <v>45748</v>
      </c>
      <c r="N743" s="395">
        <v>45748</v>
      </c>
      <c r="O743" s="392" t="s">
        <v>791</v>
      </c>
      <c r="P743" s="392" t="str">
        <f t="shared" si="22"/>
        <v>382XX00000</v>
      </c>
      <c r="Q743" s="392" t="s">
        <v>1361</v>
      </c>
      <c r="R743" s="392" t="s">
        <v>1219</v>
      </c>
      <c r="S743" s="392" t="str">
        <f t="shared" si="23"/>
        <v>257382A</v>
      </c>
      <c r="T743" s="392" t="str">
        <f>IFERROR(VLOOKUP($S743,'Projects FERCs'!$A$9:$C$294,2,FALSE),0)</f>
        <v>Meter Installations - Bl -SL</v>
      </c>
      <c r="U743" s="392" t="s">
        <v>1220</v>
      </c>
      <c r="V743" s="394">
        <v>13642.9</v>
      </c>
    </row>
    <row r="744" spans="1:22" ht="22.5" x14ac:dyDescent="0.25">
      <c r="A744" s="396">
        <v>202505</v>
      </c>
      <c r="B744" s="392" t="s">
        <v>1268</v>
      </c>
      <c r="C744" s="392" t="s">
        <v>21</v>
      </c>
      <c r="D744" s="392" t="s">
        <v>28</v>
      </c>
      <c r="E744" s="392" t="s">
        <v>28</v>
      </c>
      <c r="F744" s="392" t="s">
        <v>22</v>
      </c>
      <c r="G744" s="392" t="s">
        <v>39</v>
      </c>
      <c r="H744" s="392" t="s">
        <v>1359</v>
      </c>
      <c r="I744" s="392" t="s">
        <v>1360</v>
      </c>
      <c r="J744" s="392" t="s">
        <v>23</v>
      </c>
      <c r="K744" s="392" t="s">
        <v>24</v>
      </c>
      <c r="L744" s="392" t="s">
        <v>25</v>
      </c>
      <c r="M744" s="395">
        <v>45689</v>
      </c>
      <c r="N744" s="395">
        <v>45778</v>
      </c>
      <c r="O744" s="392" t="s">
        <v>791</v>
      </c>
      <c r="P744" s="392" t="str">
        <f t="shared" si="22"/>
        <v>382XX00000</v>
      </c>
      <c r="Q744" s="392" t="s">
        <v>1361</v>
      </c>
      <c r="R744" s="392" t="s">
        <v>875</v>
      </c>
      <c r="S744" s="392" t="str">
        <f t="shared" si="23"/>
        <v>252382A</v>
      </c>
      <c r="T744" s="392" t="str">
        <f>IFERROR(VLOOKUP($S744,'Projects FERCs'!$A$9:$C$294,2,FALSE),0)</f>
        <v>Meter Installations -Bl - King</v>
      </c>
      <c r="U744" s="392" t="s">
        <v>876</v>
      </c>
      <c r="V744" s="394">
        <v>22448.91</v>
      </c>
    </row>
    <row r="745" spans="1:22" ht="22.5" x14ac:dyDescent="0.25">
      <c r="A745" s="396">
        <v>202505</v>
      </c>
      <c r="B745" s="392" t="s">
        <v>1268</v>
      </c>
      <c r="C745" s="392" t="s">
        <v>21</v>
      </c>
      <c r="D745" s="392" t="s">
        <v>28</v>
      </c>
      <c r="E745" s="392" t="s">
        <v>28</v>
      </c>
      <c r="F745" s="392" t="s">
        <v>22</v>
      </c>
      <c r="G745" s="392" t="s">
        <v>39</v>
      </c>
      <c r="H745" s="392" t="s">
        <v>1359</v>
      </c>
      <c r="I745" s="392" t="s">
        <v>1360</v>
      </c>
      <c r="J745" s="392" t="s">
        <v>23</v>
      </c>
      <c r="K745" s="392" t="s">
        <v>24</v>
      </c>
      <c r="L745" s="392" t="s">
        <v>25</v>
      </c>
      <c r="M745" s="395">
        <v>45778</v>
      </c>
      <c r="N745" s="395">
        <v>45778</v>
      </c>
      <c r="O745" s="392" t="s">
        <v>791</v>
      </c>
      <c r="P745" s="392" t="str">
        <f t="shared" si="22"/>
        <v>382XX00000</v>
      </c>
      <c r="Q745" s="392" t="s">
        <v>1361</v>
      </c>
      <c r="R745" s="392" t="s">
        <v>789</v>
      </c>
      <c r="S745" s="392" t="str">
        <f t="shared" si="23"/>
        <v>251382A</v>
      </c>
      <c r="T745" s="392" t="str">
        <f>IFERROR(VLOOKUP($S745,'Projects FERCs'!$A$9:$C$294,2,FALSE),0)</f>
        <v>Meter Installations - Bl -Flag</v>
      </c>
      <c r="U745" s="392" t="s">
        <v>790</v>
      </c>
      <c r="V745" s="394">
        <v>26650.23</v>
      </c>
    </row>
    <row r="746" spans="1:22" ht="22.5" x14ac:dyDescent="0.25">
      <c r="A746" s="396">
        <v>202505</v>
      </c>
      <c r="B746" s="392" t="s">
        <v>1268</v>
      </c>
      <c r="C746" s="392" t="s">
        <v>21</v>
      </c>
      <c r="D746" s="392" t="s">
        <v>28</v>
      </c>
      <c r="E746" s="392" t="s">
        <v>28</v>
      </c>
      <c r="F746" s="392" t="s">
        <v>22</v>
      </c>
      <c r="G746" s="392" t="s">
        <v>39</v>
      </c>
      <c r="H746" s="392" t="s">
        <v>1359</v>
      </c>
      <c r="I746" s="392" t="s">
        <v>1360</v>
      </c>
      <c r="J746" s="392" t="s">
        <v>23</v>
      </c>
      <c r="K746" s="392" t="s">
        <v>24</v>
      </c>
      <c r="L746" s="392" t="s">
        <v>25</v>
      </c>
      <c r="M746" s="395">
        <v>45778</v>
      </c>
      <c r="N746" s="395">
        <v>45778</v>
      </c>
      <c r="O746" s="392" t="s">
        <v>791</v>
      </c>
      <c r="P746" s="392" t="str">
        <f t="shared" si="22"/>
        <v>382XX00000</v>
      </c>
      <c r="Q746" s="392" t="s">
        <v>1361</v>
      </c>
      <c r="R746" s="392" t="s">
        <v>975</v>
      </c>
      <c r="S746" s="392" t="str">
        <f t="shared" si="23"/>
        <v>253382A</v>
      </c>
      <c r="T746" s="392" t="str">
        <f>IFERROR(VLOOKUP($S746,'Projects FERCs'!$A$9:$C$294,2,FALSE),0)</f>
        <v>Meter Installations -Bl - Pres</v>
      </c>
      <c r="U746" s="392" t="s">
        <v>976</v>
      </c>
      <c r="V746" s="394">
        <v>24300.03</v>
      </c>
    </row>
    <row r="747" spans="1:22" ht="22.5" x14ac:dyDescent="0.25">
      <c r="A747" s="396">
        <v>202505</v>
      </c>
      <c r="B747" s="392" t="s">
        <v>1268</v>
      </c>
      <c r="C747" s="392" t="s">
        <v>21</v>
      </c>
      <c r="D747" s="392" t="s">
        <v>28</v>
      </c>
      <c r="E747" s="392" t="s">
        <v>28</v>
      </c>
      <c r="F747" s="392" t="s">
        <v>22</v>
      </c>
      <c r="G747" s="392" t="s">
        <v>39</v>
      </c>
      <c r="H747" s="392" t="s">
        <v>1359</v>
      </c>
      <c r="I747" s="392" t="s">
        <v>1360</v>
      </c>
      <c r="J747" s="392" t="s">
        <v>23</v>
      </c>
      <c r="K747" s="392" t="s">
        <v>24</v>
      </c>
      <c r="L747" s="392" t="s">
        <v>25</v>
      </c>
      <c r="M747" s="395">
        <v>45778</v>
      </c>
      <c r="N747" s="395">
        <v>45778</v>
      </c>
      <c r="O747" s="392" t="s">
        <v>791</v>
      </c>
      <c r="P747" s="392" t="str">
        <f t="shared" si="22"/>
        <v>382XX00000</v>
      </c>
      <c r="Q747" s="392" t="s">
        <v>1361</v>
      </c>
      <c r="R747" s="392" t="s">
        <v>1077</v>
      </c>
      <c r="S747" s="392" t="str">
        <f t="shared" si="23"/>
        <v>255382A</v>
      </c>
      <c r="T747" s="392" t="str">
        <f>IFERROR(VLOOKUP($S747,'Projects FERCs'!$A$9:$C$294,2,FALSE),0)</f>
        <v>Meter Installations-Bl - Verde</v>
      </c>
      <c r="U747" s="392" t="s">
        <v>1078</v>
      </c>
      <c r="V747" s="394">
        <v>6285.06</v>
      </c>
    </row>
    <row r="748" spans="1:22" ht="22.5" x14ac:dyDescent="0.25">
      <c r="A748" s="396">
        <v>202505</v>
      </c>
      <c r="B748" s="392" t="s">
        <v>1268</v>
      </c>
      <c r="C748" s="392" t="s">
        <v>21</v>
      </c>
      <c r="D748" s="392" t="s">
        <v>28</v>
      </c>
      <c r="E748" s="392" t="s">
        <v>28</v>
      </c>
      <c r="F748" s="392" t="s">
        <v>22</v>
      </c>
      <c r="G748" s="392" t="s">
        <v>39</v>
      </c>
      <c r="H748" s="392" t="s">
        <v>1359</v>
      </c>
      <c r="I748" s="392" t="s">
        <v>1360</v>
      </c>
      <c r="J748" s="392" t="s">
        <v>23</v>
      </c>
      <c r="K748" s="392" t="s">
        <v>24</v>
      </c>
      <c r="L748" s="392" t="s">
        <v>25</v>
      </c>
      <c r="M748" s="395">
        <v>45778</v>
      </c>
      <c r="N748" s="395">
        <v>45778</v>
      </c>
      <c r="O748" s="392" t="s">
        <v>791</v>
      </c>
      <c r="P748" s="392" t="str">
        <f t="shared" si="22"/>
        <v>382XX00000</v>
      </c>
      <c r="Q748" s="392" t="s">
        <v>1361</v>
      </c>
      <c r="R748" s="392" t="s">
        <v>1149</v>
      </c>
      <c r="S748" s="392" t="str">
        <f t="shared" si="23"/>
        <v>256382A</v>
      </c>
      <c r="T748" s="392" t="str">
        <f>IFERROR(VLOOKUP($S748,'Projects FERCs'!$A$9:$C$294,2,FALSE),0)</f>
        <v>Meter Installations - Bl - Nog</v>
      </c>
      <c r="U748" s="392" t="s">
        <v>1150</v>
      </c>
      <c r="V748" s="394">
        <v>1328.84</v>
      </c>
    </row>
    <row r="749" spans="1:22" ht="22.5" x14ac:dyDescent="0.25">
      <c r="A749" s="396">
        <v>202505</v>
      </c>
      <c r="B749" s="392" t="s">
        <v>1268</v>
      </c>
      <c r="C749" s="392" t="s">
        <v>21</v>
      </c>
      <c r="D749" s="392" t="s">
        <v>28</v>
      </c>
      <c r="E749" s="392" t="s">
        <v>28</v>
      </c>
      <c r="F749" s="392" t="s">
        <v>22</v>
      </c>
      <c r="G749" s="392" t="s">
        <v>39</v>
      </c>
      <c r="H749" s="392" t="s">
        <v>1359</v>
      </c>
      <c r="I749" s="392" t="s">
        <v>1360</v>
      </c>
      <c r="J749" s="392" t="s">
        <v>23</v>
      </c>
      <c r="K749" s="392" t="s">
        <v>24</v>
      </c>
      <c r="L749" s="392" t="s">
        <v>25</v>
      </c>
      <c r="M749" s="395">
        <v>45778</v>
      </c>
      <c r="N749" s="395">
        <v>45778</v>
      </c>
      <c r="O749" s="392" t="s">
        <v>791</v>
      </c>
      <c r="P749" s="392" t="str">
        <f t="shared" si="22"/>
        <v>382XX00000</v>
      </c>
      <c r="Q749" s="392" t="s">
        <v>1361</v>
      </c>
      <c r="R749" s="392" t="s">
        <v>1219</v>
      </c>
      <c r="S749" s="392" t="str">
        <f t="shared" si="23"/>
        <v>257382A</v>
      </c>
      <c r="T749" s="392" t="str">
        <f>IFERROR(VLOOKUP($S749,'Projects FERCs'!$A$9:$C$294,2,FALSE),0)</f>
        <v>Meter Installations - Bl -SL</v>
      </c>
      <c r="U749" s="392" t="s">
        <v>1220</v>
      </c>
      <c r="V749" s="394">
        <v>17883.740000000002</v>
      </c>
    </row>
    <row r="750" spans="1:22" ht="22.5" x14ac:dyDescent="0.25">
      <c r="A750" s="396">
        <v>202506</v>
      </c>
      <c r="B750" s="392" t="s">
        <v>1268</v>
      </c>
      <c r="C750" s="392" t="s">
        <v>21</v>
      </c>
      <c r="D750" s="392" t="s">
        <v>28</v>
      </c>
      <c r="E750" s="392" t="s">
        <v>28</v>
      </c>
      <c r="F750" s="392" t="s">
        <v>22</v>
      </c>
      <c r="G750" s="392" t="s">
        <v>39</v>
      </c>
      <c r="H750" s="392" t="s">
        <v>1359</v>
      </c>
      <c r="I750" s="392" t="s">
        <v>1360</v>
      </c>
      <c r="J750" s="392" t="s">
        <v>23</v>
      </c>
      <c r="K750" s="392" t="s">
        <v>24</v>
      </c>
      <c r="L750" s="392" t="s">
        <v>25</v>
      </c>
      <c r="M750" s="395">
        <v>45658</v>
      </c>
      <c r="N750" s="395">
        <v>45809</v>
      </c>
      <c r="O750" s="392" t="s">
        <v>791</v>
      </c>
      <c r="P750" s="392" t="str">
        <f t="shared" si="22"/>
        <v>382XX00000</v>
      </c>
      <c r="Q750" s="392" t="s">
        <v>1361</v>
      </c>
      <c r="R750" s="392" t="s">
        <v>789</v>
      </c>
      <c r="S750" s="392" t="str">
        <f t="shared" si="23"/>
        <v>251382A</v>
      </c>
      <c r="T750" s="392" t="str">
        <f>IFERROR(VLOOKUP($S750,'Projects FERCs'!$A$9:$C$294,2,FALSE),0)</f>
        <v>Meter Installations - Bl -Flag</v>
      </c>
      <c r="U750" s="392" t="s">
        <v>790</v>
      </c>
      <c r="V750" s="394">
        <v>-5575.97</v>
      </c>
    </row>
    <row r="751" spans="1:22" ht="22.5" x14ac:dyDescent="0.25">
      <c r="A751" s="396">
        <v>202506</v>
      </c>
      <c r="B751" s="392" t="s">
        <v>1268</v>
      </c>
      <c r="C751" s="392" t="s">
        <v>21</v>
      </c>
      <c r="D751" s="392" t="s">
        <v>28</v>
      </c>
      <c r="E751" s="392" t="s">
        <v>28</v>
      </c>
      <c r="F751" s="392" t="s">
        <v>22</v>
      </c>
      <c r="G751" s="392" t="s">
        <v>39</v>
      </c>
      <c r="H751" s="392" t="s">
        <v>1359</v>
      </c>
      <c r="I751" s="392" t="s">
        <v>1360</v>
      </c>
      <c r="J751" s="392" t="s">
        <v>23</v>
      </c>
      <c r="K751" s="392" t="s">
        <v>24</v>
      </c>
      <c r="L751" s="392" t="s">
        <v>25</v>
      </c>
      <c r="M751" s="395">
        <v>45658</v>
      </c>
      <c r="N751" s="395">
        <v>45809</v>
      </c>
      <c r="O751" s="392" t="s">
        <v>791</v>
      </c>
      <c r="P751" s="392" t="str">
        <f t="shared" si="22"/>
        <v>382XX00000</v>
      </c>
      <c r="Q751" s="392" t="s">
        <v>1361</v>
      </c>
      <c r="R751" s="392" t="s">
        <v>975</v>
      </c>
      <c r="S751" s="392" t="str">
        <f t="shared" si="23"/>
        <v>253382A</v>
      </c>
      <c r="T751" s="392" t="str">
        <f>IFERROR(VLOOKUP($S751,'Projects FERCs'!$A$9:$C$294,2,FALSE),0)</f>
        <v>Meter Installations -Bl - Pres</v>
      </c>
      <c r="U751" s="392" t="s">
        <v>976</v>
      </c>
      <c r="V751" s="394">
        <v>-4754.45</v>
      </c>
    </row>
    <row r="752" spans="1:22" ht="22.5" x14ac:dyDescent="0.25">
      <c r="A752" s="396">
        <v>202506</v>
      </c>
      <c r="B752" s="392" t="s">
        <v>1268</v>
      </c>
      <c r="C752" s="392" t="s">
        <v>21</v>
      </c>
      <c r="D752" s="392" t="s">
        <v>28</v>
      </c>
      <c r="E752" s="392" t="s">
        <v>28</v>
      </c>
      <c r="F752" s="392" t="s">
        <v>22</v>
      </c>
      <c r="G752" s="392" t="s">
        <v>39</v>
      </c>
      <c r="H752" s="392" t="s">
        <v>1359</v>
      </c>
      <c r="I752" s="392" t="s">
        <v>1360</v>
      </c>
      <c r="J752" s="392" t="s">
        <v>23</v>
      </c>
      <c r="K752" s="392" t="s">
        <v>24</v>
      </c>
      <c r="L752" s="392" t="s">
        <v>25</v>
      </c>
      <c r="M752" s="395">
        <v>45689</v>
      </c>
      <c r="N752" s="395">
        <v>45809</v>
      </c>
      <c r="O752" s="392" t="s">
        <v>791</v>
      </c>
      <c r="P752" s="392" t="str">
        <f t="shared" si="22"/>
        <v>382XX00000</v>
      </c>
      <c r="Q752" s="392" t="s">
        <v>1361</v>
      </c>
      <c r="R752" s="392" t="s">
        <v>875</v>
      </c>
      <c r="S752" s="392" t="str">
        <f t="shared" si="23"/>
        <v>252382A</v>
      </c>
      <c r="T752" s="392" t="str">
        <f>IFERROR(VLOOKUP($S752,'Projects FERCs'!$A$9:$C$294,2,FALSE),0)</f>
        <v>Meter Installations -Bl - King</v>
      </c>
      <c r="U752" s="392" t="s">
        <v>876</v>
      </c>
      <c r="V752" s="394">
        <v>-10740.64</v>
      </c>
    </row>
    <row r="753" spans="1:22" ht="22.5" x14ac:dyDescent="0.25">
      <c r="A753" s="396">
        <v>202506</v>
      </c>
      <c r="B753" s="392" t="s">
        <v>1268</v>
      </c>
      <c r="C753" s="392" t="s">
        <v>21</v>
      </c>
      <c r="D753" s="392" t="s">
        <v>28</v>
      </c>
      <c r="E753" s="392" t="s">
        <v>28</v>
      </c>
      <c r="F753" s="392" t="s">
        <v>22</v>
      </c>
      <c r="G753" s="392" t="s">
        <v>39</v>
      </c>
      <c r="H753" s="392" t="s">
        <v>1359</v>
      </c>
      <c r="I753" s="392" t="s">
        <v>1360</v>
      </c>
      <c r="J753" s="392" t="s">
        <v>23</v>
      </c>
      <c r="K753" s="392" t="s">
        <v>24</v>
      </c>
      <c r="L753" s="392" t="s">
        <v>25</v>
      </c>
      <c r="M753" s="395">
        <v>45689</v>
      </c>
      <c r="N753" s="395">
        <v>45809</v>
      </c>
      <c r="O753" s="392" t="s">
        <v>791</v>
      </c>
      <c r="P753" s="392" t="str">
        <f t="shared" si="22"/>
        <v>382XX00000</v>
      </c>
      <c r="Q753" s="392" t="s">
        <v>1361</v>
      </c>
      <c r="R753" s="392" t="s">
        <v>1077</v>
      </c>
      <c r="S753" s="392" t="str">
        <f t="shared" si="23"/>
        <v>255382A</v>
      </c>
      <c r="T753" s="392" t="str">
        <f>IFERROR(VLOOKUP($S753,'Projects FERCs'!$A$9:$C$294,2,FALSE),0)</f>
        <v>Meter Installations-Bl - Verde</v>
      </c>
      <c r="U753" s="392" t="s">
        <v>1078</v>
      </c>
      <c r="V753" s="394">
        <v>13357.23</v>
      </c>
    </row>
    <row r="754" spans="1:22" ht="22.5" x14ac:dyDescent="0.25">
      <c r="A754" s="396">
        <v>202506</v>
      </c>
      <c r="B754" s="392" t="s">
        <v>1268</v>
      </c>
      <c r="C754" s="392" t="s">
        <v>21</v>
      </c>
      <c r="D754" s="392" t="s">
        <v>28</v>
      </c>
      <c r="E754" s="392" t="s">
        <v>28</v>
      </c>
      <c r="F754" s="392" t="s">
        <v>22</v>
      </c>
      <c r="G754" s="392" t="s">
        <v>39</v>
      </c>
      <c r="H754" s="392" t="s">
        <v>1359</v>
      </c>
      <c r="I754" s="392" t="s">
        <v>1360</v>
      </c>
      <c r="J754" s="392" t="s">
        <v>23</v>
      </c>
      <c r="K754" s="392" t="s">
        <v>24</v>
      </c>
      <c r="L754" s="392" t="s">
        <v>25</v>
      </c>
      <c r="M754" s="395">
        <v>45689</v>
      </c>
      <c r="N754" s="395">
        <v>45809</v>
      </c>
      <c r="O754" s="392" t="s">
        <v>791</v>
      </c>
      <c r="P754" s="392" t="str">
        <f t="shared" si="22"/>
        <v>382XX00000</v>
      </c>
      <c r="Q754" s="392" t="s">
        <v>1361</v>
      </c>
      <c r="R754" s="392" t="s">
        <v>1219</v>
      </c>
      <c r="S754" s="392" t="str">
        <f t="shared" si="23"/>
        <v>257382A</v>
      </c>
      <c r="T754" s="392" t="str">
        <f>IFERROR(VLOOKUP($S754,'Projects FERCs'!$A$9:$C$294,2,FALSE),0)</f>
        <v>Meter Installations - Bl -SL</v>
      </c>
      <c r="U754" s="392" t="s">
        <v>1220</v>
      </c>
      <c r="V754" s="394">
        <v>-10522.81</v>
      </c>
    </row>
    <row r="755" spans="1:22" ht="22.5" x14ac:dyDescent="0.25">
      <c r="A755" s="396">
        <v>202506</v>
      </c>
      <c r="B755" s="392" t="s">
        <v>1268</v>
      </c>
      <c r="C755" s="392" t="s">
        <v>21</v>
      </c>
      <c r="D755" s="392" t="s">
        <v>28</v>
      </c>
      <c r="E755" s="392" t="s">
        <v>28</v>
      </c>
      <c r="F755" s="392" t="s">
        <v>22</v>
      </c>
      <c r="G755" s="392" t="s">
        <v>39</v>
      </c>
      <c r="H755" s="392" t="s">
        <v>1359</v>
      </c>
      <c r="I755" s="392" t="s">
        <v>1360</v>
      </c>
      <c r="J755" s="392" t="s">
        <v>23</v>
      </c>
      <c r="K755" s="392" t="s">
        <v>24</v>
      </c>
      <c r="L755" s="392" t="s">
        <v>25</v>
      </c>
      <c r="M755" s="395">
        <v>45809</v>
      </c>
      <c r="N755" s="395">
        <v>45809</v>
      </c>
      <c r="O755" s="392" t="s">
        <v>791</v>
      </c>
      <c r="P755" s="392" t="str">
        <f t="shared" si="22"/>
        <v>382XX00000</v>
      </c>
      <c r="Q755" s="392" t="s">
        <v>1361</v>
      </c>
      <c r="R755" s="392" t="s">
        <v>1149</v>
      </c>
      <c r="S755" s="392" t="str">
        <f t="shared" si="23"/>
        <v>256382A</v>
      </c>
      <c r="T755" s="392" t="str">
        <f>IFERROR(VLOOKUP($S755,'Projects FERCs'!$A$9:$C$294,2,FALSE),0)</f>
        <v>Meter Installations - Bl - Nog</v>
      </c>
      <c r="U755" s="392" t="s">
        <v>1150</v>
      </c>
      <c r="V755" s="394">
        <v>274.14999999999998</v>
      </c>
    </row>
    <row r="756" spans="1:22" ht="22.5" x14ac:dyDescent="0.25">
      <c r="A756" s="396">
        <v>202407</v>
      </c>
      <c r="B756" s="392" t="s">
        <v>1268</v>
      </c>
      <c r="C756" s="392" t="s">
        <v>21</v>
      </c>
      <c r="D756" s="392" t="s">
        <v>28</v>
      </c>
      <c r="E756" s="392" t="s">
        <v>28</v>
      </c>
      <c r="F756" s="392" t="s">
        <v>22</v>
      </c>
      <c r="G756" s="392" t="s">
        <v>39</v>
      </c>
      <c r="H756" s="392" t="s">
        <v>1362</v>
      </c>
      <c r="I756" s="392" t="s">
        <v>1363</v>
      </c>
      <c r="J756" s="392" t="s">
        <v>23</v>
      </c>
      <c r="K756" s="392" t="s">
        <v>24</v>
      </c>
      <c r="L756" s="392" t="s">
        <v>25</v>
      </c>
      <c r="M756" s="395">
        <v>45292</v>
      </c>
      <c r="N756" s="395">
        <v>45474</v>
      </c>
      <c r="O756" s="392" t="s">
        <v>794</v>
      </c>
      <c r="P756" s="392" t="str">
        <f t="shared" si="22"/>
        <v>383XX00000</v>
      </c>
      <c r="Q756" s="392" t="s">
        <v>1364</v>
      </c>
      <c r="R756" s="392" t="s">
        <v>792</v>
      </c>
      <c r="S756" s="392" t="str">
        <f t="shared" si="23"/>
        <v>251383A</v>
      </c>
      <c r="T756" s="392" t="str">
        <f>IFERROR(VLOOKUP($S756,'Projects FERCs'!$A$9:$C$294,2,FALSE),0)</f>
        <v>Regulators - Blanket - Flag</v>
      </c>
      <c r="U756" s="392" t="s">
        <v>793</v>
      </c>
      <c r="V756" s="394">
        <v>4203.8500000000004</v>
      </c>
    </row>
    <row r="757" spans="1:22" ht="22.5" x14ac:dyDescent="0.25">
      <c r="A757" s="396">
        <v>202407</v>
      </c>
      <c r="B757" s="392" t="s">
        <v>1268</v>
      </c>
      <c r="C757" s="392" t="s">
        <v>21</v>
      </c>
      <c r="D757" s="392" t="s">
        <v>28</v>
      </c>
      <c r="E757" s="392" t="s">
        <v>28</v>
      </c>
      <c r="F757" s="392" t="s">
        <v>22</v>
      </c>
      <c r="G757" s="392" t="s">
        <v>39</v>
      </c>
      <c r="H757" s="392" t="s">
        <v>1362</v>
      </c>
      <c r="I757" s="392" t="s">
        <v>1363</v>
      </c>
      <c r="J757" s="392" t="s">
        <v>23</v>
      </c>
      <c r="K757" s="392" t="s">
        <v>24</v>
      </c>
      <c r="L757" s="392" t="s">
        <v>25</v>
      </c>
      <c r="M757" s="395">
        <v>45292</v>
      </c>
      <c r="N757" s="395">
        <v>45474</v>
      </c>
      <c r="O757" s="392" t="s">
        <v>794</v>
      </c>
      <c r="P757" s="392" t="str">
        <f t="shared" si="22"/>
        <v>383XX00000</v>
      </c>
      <c r="Q757" s="392" t="s">
        <v>1364</v>
      </c>
      <c r="R757" s="392" t="s">
        <v>877</v>
      </c>
      <c r="S757" s="392" t="str">
        <f t="shared" si="23"/>
        <v>252383A</v>
      </c>
      <c r="T757" s="392" t="str">
        <f>IFERROR(VLOOKUP($S757,'Projects FERCs'!$A$9:$C$294,2,FALSE),0)</f>
        <v>Regulators - Blanket - King</v>
      </c>
      <c r="U757" s="392" t="s">
        <v>878</v>
      </c>
      <c r="V757" s="394">
        <v>3496.98</v>
      </c>
    </row>
    <row r="758" spans="1:22" ht="22.5" x14ac:dyDescent="0.25">
      <c r="A758" s="396">
        <v>202407</v>
      </c>
      <c r="B758" s="392" t="s">
        <v>1268</v>
      </c>
      <c r="C758" s="392" t="s">
        <v>21</v>
      </c>
      <c r="D758" s="392" t="s">
        <v>28</v>
      </c>
      <c r="E758" s="392" t="s">
        <v>28</v>
      </c>
      <c r="F758" s="392" t="s">
        <v>22</v>
      </c>
      <c r="G758" s="392" t="s">
        <v>39</v>
      </c>
      <c r="H758" s="392" t="s">
        <v>1362</v>
      </c>
      <c r="I758" s="392" t="s">
        <v>1363</v>
      </c>
      <c r="J758" s="392" t="s">
        <v>23</v>
      </c>
      <c r="K758" s="392" t="s">
        <v>24</v>
      </c>
      <c r="L758" s="392" t="s">
        <v>25</v>
      </c>
      <c r="M758" s="395">
        <v>45292</v>
      </c>
      <c r="N758" s="395">
        <v>45474</v>
      </c>
      <c r="O758" s="392" t="s">
        <v>794</v>
      </c>
      <c r="P758" s="392" t="str">
        <f t="shared" si="22"/>
        <v>383XX00000</v>
      </c>
      <c r="Q758" s="392" t="s">
        <v>1364</v>
      </c>
      <c r="R758" s="392" t="s">
        <v>977</v>
      </c>
      <c r="S758" s="392" t="str">
        <f t="shared" si="23"/>
        <v>253383A</v>
      </c>
      <c r="T758" s="392" t="str">
        <f>IFERROR(VLOOKUP($S758,'Projects FERCs'!$A$9:$C$294,2,FALSE),0)</f>
        <v>Regulators - Blanket - Pres</v>
      </c>
      <c r="U758" s="392" t="s">
        <v>978</v>
      </c>
      <c r="V758" s="394">
        <v>3365.73</v>
      </c>
    </row>
    <row r="759" spans="1:22" ht="22.5" x14ac:dyDescent="0.25">
      <c r="A759" s="396">
        <v>202407</v>
      </c>
      <c r="B759" s="392" t="s">
        <v>1268</v>
      </c>
      <c r="C759" s="392" t="s">
        <v>21</v>
      </c>
      <c r="D759" s="392" t="s">
        <v>28</v>
      </c>
      <c r="E759" s="392" t="s">
        <v>28</v>
      </c>
      <c r="F759" s="392" t="s">
        <v>22</v>
      </c>
      <c r="G759" s="392" t="s">
        <v>39</v>
      </c>
      <c r="H759" s="392" t="s">
        <v>1362</v>
      </c>
      <c r="I759" s="392" t="s">
        <v>1363</v>
      </c>
      <c r="J759" s="392" t="s">
        <v>23</v>
      </c>
      <c r="K759" s="392" t="s">
        <v>24</v>
      </c>
      <c r="L759" s="392" t="s">
        <v>25</v>
      </c>
      <c r="M759" s="395">
        <v>45292</v>
      </c>
      <c r="N759" s="395">
        <v>45474</v>
      </c>
      <c r="O759" s="392" t="s">
        <v>794</v>
      </c>
      <c r="P759" s="392" t="str">
        <f t="shared" si="22"/>
        <v>383XX00000</v>
      </c>
      <c r="Q759" s="392" t="s">
        <v>1364</v>
      </c>
      <c r="R759" s="392" t="s">
        <v>1151</v>
      </c>
      <c r="S759" s="392" t="str">
        <f t="shared" si="23"/>
        <v>256383A</v>
      </c>
      <c r="T759" s="392" t="str">
        <f>IFERROR(VLOOKUP($S759,'Projects FERCs'!$A$9:$C$294,2,FALSE),0)</f>
        <v>Regulators - Blanket - Nog</v>
      </c>
      <c r="U759" s="392" t="s">
        <v>1152</v>
      </c>
      <c r="V759" s="394">
        <v>684.91</v>
      </c>
    </row>
    <row r="760" spans="1:22" ht="22.5" x14ac:dyDescent="0.25">
      <c r="A760" s="396">
        <v>202407</v>
      </c>
      <c r="B760" s="392" t="s">
        <v>1268</v>
      </c>
      <c r="C760" s="392" t="s">
        <v>21</v>
      </c>
      <c r="D760" s="392" t="s">
        <v>28</v>
      </c>
      <c r="E760" s="392" t="s">
        <v>28</v>
      </c>
      <c r="F760" s="392" t="s">
        <v>22</v>
      </c>
      <c r="G760" s="392" t="s">
        <v>39</v>
      </c>
      <c r="H760" s="392" t="s">
        <v>1362</v>
      </c>
      <c r="I760" s="392" t="s">
        <v>1363</v>
      </c>
      <c r="J760" s="392" t="s">
        <v>23</v>
      </c>
      <c r="K760" s="392" t="s">
        <v>24</v>
      </c>
      <c r="L760" s="392" t="s">
        <v>25</v>
      </c>
      <c r="M760" s="395">
        <v>45292</v>
      </c>
      <c r="N760" s="395">
        <v>45474</v>
      </c>
      <c r="O760" s="392" t="s">
        <v>794</v>
      </c>
      <c r="P760" s="392" t="str">
        <f t="shared" si="22"/>
        <v>383XX00000</v>
      </c>
      <c r="Q760" s="392" t="s">
        <v>1364</v>
      </c>
      <c r="R760" s="392" t="s">
        <v>1221</v>
      </c>
      <c r="S760" s="392" t="str">
        <f t="shared" si="23"/>
        <v>257383A</v>
      </c>
      <c r="T760" s="392" t="str">
        <f>IFERROR(VLOOKUP($S760,'Projects FERCs'!$A$9:$C$294,2,FALSE),0)</f>
        <v>Regulators - Blanket - SL</v>
      </c>
      <c r="U760" s="392" t="s">
        <v>1222</v>
      </c>
      <c r="V760" s="394">
        <v>2565.3200000000002</v>
      </c>
    </row>
    <row r="761" spans="1:22" ht="22.5" x14ac:dyDescent="0.25">
      <c r="A761" s="396">
        <v>202408</v>
      </c>
      <c r="B761" s="392" t="s">
        <v>1268</v>
      </c>
      <c r="C761" s="392" t="s">
        <v>21</v>
      </c>
      <c r="D761" s="392" t="s">
        <v>28</v>
      </c>
      <c r="E761" s="392" t="s">
        <v>28</v>
      </c>
      <c r="F761" s="392" t="s">
        <v>22</v>
      </c>
      <c r="G761" s="392" t="s">
        <v>39</v>
      </c>
      <c r="H761" s="392" t="s">
        <v>1362</v>
      </c>
      <c r="I761" s="392" t="s">
        <v>1363</v>
      </c>
      <c r="J761" s="392" t="s">
        <v>23</v>
      </c>
      <c r="K761" s="392" t="s">
        <v>24</v>
      </c>
      <c r="L761" s="392" t="s">
        <v>25</v>
      </c>
      <c r="M761" s="395">
        <v>45292</v>
      </c>
      <c r="N761" s="395">
        <v>45474</v>
      </c>
      <c r="O761" s="392" t="s">
        <v>794</v>
      </c>
      <c r="P761" s="392" t="str">
        <f t="shared" si="22"/>
        <v>383XX00000</v>
      </c>
      <c r="Q761" s="392" t="s">
        <v>1364</v>
      </c>
      <c r="R761" s="392" t="s">
        <v>792</v>
      </c>
      <c r="S761" s="392" t="str">
        <f t="shared" si="23"/>
        <v>251383A</v>
      </c>
      <c r="T761" s="392" t="str">
        <f>IFERROR(VLOOKUP($S761,'Projects FERCs'!$A$9:$C$294,2,FALSE),0)</f>
        <v>Regulators - Blanket - Flag</v>
      </c>
      <c r="U761" s="392" t="s">
        <v>793</v>
      </c>
      <c r="V761" s="394">
        <v>1085.33</v>
      </c>
    </row>
    <row r="762" spans="1:22" ht="22.5" x14ac:dyDescent="0.25">
      <c r="A762" s="396">
        <v>202408</v>
      </c>
      <c r="B762" s="392" t="s">
        <v>1268</v>
      </c>
      <c r="C762" s="392" t="s">
        <v>21</v>
      </c>
      <c r="D762" s="392" t="s">
        <v>28</v>
      </c>
      <c r="E762" s="392" t="s">
        <v>28</v>
      </c>
      <c r="F762" s="392" t="s">
        <v>22</v>
      </c>
      <c r="G762" s="392" t="s">
        <v>39</v>
      </c>
      <c r="H762" s="392" t="s">
        <v>1362</v>
      </c>
      <c r="I762" s="392" t="s">
        <v>1363</v>
      </c>
      <c r="J762" s="392" t="s">
        <v>23</v>
      </c>
      <c r="K762" s="392" t="s">
        <v>24</v>
      </c>
      <c r="L762" s="392" t="s">
        <v>25</v>
      </c>
      <c r="M762" s="395">
        <v>45292</v>
      </c>
      <c r="N762" s="395">
        <v>45474</v>
      </c>
      <c r="O762" s="392" t="s">
        <v>794</v>
      </c>
      <c r="P762" s="392" t="str">
        <f t="shared" si="22"/>
        <v>383XX00000</v>
      </c>
      <c r="Q762" s="392" t="s">
        <v>1364</v>
      </c>
      <c r="R762" s="392" t="s">
        <v>877</v>
      </c>
      <c r="S762" s="392" t="str">
        <f t="shared" si="23"/>
        <v>252383A</v>
      </c>
      <c r="T762" s="392" t="str">
        <f>IFERROR(VLOOKUP($S762,'Projects FERCs'!$A$9:$C$294,2,FALSE),0)</f>
        <v>Regulators - Blanket - King</v>
      </c>
      <c r="U762" s="392" t="s">
        <v>878</v>
      </c>
      <c r="V762" s="394">
        <v>1532.29</v>
      </c>
    </row>
    <row r="763" spans="1:22" ht="22.5" x14ac:dyDescent="0.25">
      <c r="A763" s="396">
        <v>202408</v>
      </c>
      <c r="B763" s="392" t="s">
        <v>1268</v>
      </c>
      <c r="C763" s="392" t="s">
        <v>21</v>
      </c>
      <c r="D763" s="392" t="s">
        <v>28</v>
      </c>
      <c r="E763" s="392" t="s">
        <v>28</v>
      </c>
      <c r="F763" s="392" t="s">
        <v>22</v>
      </c>
      <c r="G763" s="392" t="s">
        <v>39</v>
      </c>
      <c r="H763" s="392" t="s">
        <v>1362</v>
      </c>
      <c r="I763" s="392" t="s">
        <v>1363</v>
      </c>
      <c r="J763" s="392" t="s">
        <v>23</v>
      </c>
      <c r="K763" s="392" t="s">
        <v>24</v>
      </c>
      <c r="L763" s="392" t="s">
        <v>25</v>
      </c>
      <c r="M763" s="395">
        <v>45292</v>
      </c>
      <c r="N763" s="395">
        <v>45474</v>
      </c>
      <c r="O763" s="392" t="s">
        <v>794</v>
      </c>
      <c r="P763" s="392" t="str">
        <f t="shared" si="22"/>
        <v>383XX00000</v>
      </c>
      <c r="Q763" s="392" t="s">
        <v>1364</v>
      </c>
      <c r="R763" s="392" t="s">
        <v>977</v>
      </c>
      <c r="S763" s="392" t="str">
        <f t="shared" si="23"/>
        <v>253383A</v>
      </c>
      <c r="T763" s="392" t="str">
        <f>IFERROR(VLOOKUP($S763,'Projects FERCs'!$A$9:$C$294,2,FALSE),0)</f>
        <v>Regulators - Blanket - Pres</v>
      </c>
      <c r="U763" s="392" t="s">
        <v>978</v>
      </c>
      <c r="V763" s="394">
        <v>7329.41</v>
      </c>
    </row>
    <row r="764" spans="1:22" ht="22.5" x14ac:dyDescent="0.25">
      <c r="A764" s="396">
        <v>202408</v>
      </c>
      <c r="B764" s="392" t="s">
        <v>1268</v>
      </c>
      <c r="C764" s="392" t="s">
        <v>21</v>
      </c>
      <c r="D764" s="392" t="s">
        <v>28</v>
      </c>
      <c r="E764" s="392" t="s">
        <v>28</v>
      </c>
      <c r="F764" s="392" t="s">
        <v>22</v>
      </c>
      <c r="G764" s="392" t="s">
        <v>39</v>
      </c>
      <c r="H764" s="392" t="s">
        <v>1362</v>
      </c>
      <c r="I764" s="392" t="s">
        <v>1363</v>
      </c>
      <c r="J764" s="392" t="s">
        <v>23</v>
      </c>
      <c r="K764" s="392" t="s">
        <v>24</v>
      </c>
      <c r="L764" s="392" t="s">
        <v>25</v>
      </c>
      <c r="M764" s="395">
        <v>45292</v>
      </c>
      <c r="N764" s="395">
        <v>45474</v>
      </c>
      <c r="O764" s="392" t="s">
        <v>794</v>
      </c>
      <c r="P764" s="392" t="str">
        <f t="shared" si="22"/>
        <v>383XX00000</v>
      </c>
      <c r="Q764" s="392" t="s">
        <v>1364</v>
      </c>
      <c r="R764" s="392" t="s">
        <v>1079</v>
      </c>
      <c r="S764" s="392" t="str">
        <f t="shared" si="23"/>
        <v>255383A</v>
      </c>
      <c r="T764" s="392" t="str">
        <f>IFERROR(VLOOKUP($S764,'Projects FERCs'!$A$9:$C$294,2,FALSE),0)</f>
        <v>Regulators - Blanket - Verde</v>
      </c>
      <c r="U764" s="392" t="s">
        <v>1080</v>
      </c>
      <c r="V764" s="394">
        <v>496.96</v>
      </c>
    </row>
    <row r="765" spans="1:22" ht="22.5" x14ac:dyDescent="0.25">
      <c r="A765" s="396">
        <v>202408</v>
      </c>
      <c r="B765" s="392" t="s">
        <v>1268</v>
      </c>
      <c r="C765" s="392" t="s">
        <v>21</v>
      </c>
      <c r="D765" s="392" t="s">
        <v>28</v>
      </c>
      <c r="E765" s="392" t="s">
        <v>28</v>
      </c>
      <c r="F765" s="392" t="s">
        <v>22</v>
      </c>
      <c r="G765" s="392" t="s">
        <v>39</v>
      </c>
      <c r="H765" s="392" t="s">
        <v>1362</v>
      </c>
      <c r="I765" s="392" t="s">
        <v>1363</v>
      </c>
      <c r="J765" s="392" t="s">
        <v>23</v>
      </c>
      <c r="K765" s="392" t="s">
        <v>24</v>
      </c>
      <c r="L765" s="392" t="s">
        <v>25</v>
      </c>
      <c r="M765" s="395">
        <v>45292</v>
      </c>
      <c r="N765" s="395">
        <v>45474</v>
      </c>
      <c r="O765" s="392" t="s">
        <v>794</v>
      </c>
      <c r="P765" s="392" t="str">
        <f t="shared" si="22"/>
        <v>383XX00000</v>
      </c>
      <c r="Q765" s="392" t="s">
        <v>1364</v>
      </c>
      <c r="R765" s="392" t="s">
        <v>1151</v>
      </c>
      <c r="S765" s="392" t="str">
        <f t="shared" si="23"/>
        <v>256383A</v>
      </c>
      <c r="T765" s="392" t="str">
        <f>IFERROR(VLOOKUP($S765,'Projects FERCs'!$A$9:$C$294,2,FALSE),0)</f>
        <v>Regulators - Blanket - Nog</v>
      </c>
      <c r="U765" s="392" t="s">
        <v>1152</v>
      </c>
      <c r="V765" s="394">
        <v>41.41</v>
      </c>
    </row>
    <row r="766" spans="1:22" ht="22.5" x14ac:dyDescent="0.25">
      <c r="A766" s="396">
        <v>202409</v>
      </c>
      <c r="B766" s="392" t="s">
        <v>1268</v>
      </c>
      <c r="C766" s="392" t="s">
        <v>21</v>
      </c>
      <c r="D766" s="392" t="s">
        <v>28</v>
      </c>
      <c r="E766" s="392" t="s">
        <v>28</v>
      </c>
      <c r="F766" s="392" t="s">
        <v>22</v>
      </c>
      <c r="G766" s="392" t="s">
        <v>39</v>
      </c>
      <c r="H766" s="392" t="s">
        <v>1362</v>
      </c>
      <c r="I766" s="392" t="s">
        <v>1363</v>
      </c>
      <c r="J766" s="392" t="s">
        <v>23</v>
      </c>
      <c r="K766" s="392" t="s">
        <v>24</v>
      </c>
      <c r="L766" s="392" t="s">
        <v>25</v>
      </c>
      <c r="M766" s="395">
        <v>45292</v>
      </c>
      <c r="N766" s="395">
        <v>45474</v>
      </c>
      <c r="O766" s="392" t="s">
        <v>794</v>
      </c>
      <c r="P766" s="392" t="str">
        <f t="shared" si="22"/>
        <v>383XX00000</v>
      </c>
      <c r="Q766" s="392" t="s">
        <v>1364</v>
      </c>
      <c r="R766" s="392" t="s">
        <v>792</v>
      </c>
      <c r="S766" s="392" t="str">
        <f t="shared" si="23"/>
        <v>251383A</v>
      </c>
      <c r="T766" s="392" t="str">
        <f>IFERROR(VLOOKUP($S766,'Projects FERCs'!$A$9:$C$294,2,FALSE),0)</f>
        <v>Regulators - Blanket - Flag</v>
      </c>
      <c r="U766" s="392" t="s">
        <v>793</v>
      </c>
      <c r="V766" s="394">
        <v>4020.96</v>
      </c>
    </row>
    <row r="767" spans="1:22" ht="22.5" x14ac:dyDescent="0.25">
      <c r="A767" s="396">
        <v>202409</v>
      </c>
      <c r="B767" s="392" t="s">
        <v>1268</v>
      </c>
      <c r="C767" s="392" t="s">
        <v>21</v>
      </c>
      <c r="D767" s="392" t="s">
        <v>28</v>
      </c>
      <c r="E767" s="392" t="s">
        <v>28</v>
      </c>
      <c r="F767" s="392" t="s">
        <v>22</v>
      </c>
      <c r="G767" s="392" t="s">
        <v>39</v>
      </c>
      <c r="H767" s="392" t="s">
        <v>1362</v>
      </c>
      <c r="I767" s="392" t="s">
        <v>1363</v>
      </c>
      <c r="J767" s="392" t="s">
        <v>23</v>
      </c>
      <c r="K767" s="392" t="s">
        <v>24</v>
      </c>
      <c r="L767" s="392" t="s">
        <v>25</v>
      </c>
      <c r="M767" s="395">
        <v>45292</v>
      </c>
      <c r="N767" s="395">
        <v>45474</v>
      </c>
      <c r="O767" s="392" t="s">
        <v>794</v>
      </c>
      <c r="P767" s="392" t="str">
        <f t="shared" si="22"/>
        <v>383XX00000</v>
      </c>
      <c r="Q767" s="392" t="s">
        <v>1364</v>
      </c>
      <c r="R767" s="392" t="s">
        <v>877</v>
      </c>
      <c r="S767" s="392" t="str">
        <f t="shared" si="23"/>
        <v>252383A</v>
      </c>
      <c r="T767" s="392" t="str">
        <f>IFERROR(VLOOKUP($S767,'Projects FERCs'!$A$9:$C$294,2,FALSE),0)</f>
        <v>Regulators - Blanket - King</v>
      </c>
      <c r="U767" s="392" t="s">
        <v>878</v>
      </c>
      <c r="V767" s="394">
        <v>7003.05</v>
      </c>
    </row>
    <row r="768" spans="1:22" ht="22.5" x14ac:dyDescent="0.25">
      <c r="A768" s="396">
        <v>202409</v>
      </c>
      <c r="B768" s="392" t="s">
        <v>1268</v>
      </c>
      <c r="C768" s="392" t="s">
        <v>21</v>
      </c>
      <c r="D768" s="392" t="s">
        <v>28</v>
      </c>
      <c r="E768" s="392" t="s">
        <v>28</v>
      </c>
      <c r="F768" s="392" t="s">
        <v>22</v>
      </c>
      <c r="G768" s="392" t="s">
        <v>39</v>
      </c>
      <c r="H768" s="392" t="s">
        <v>1362</v>
      </c>
      <c r="I768" s="392" t="s">
        <v>1363</v>
      </c>
      <c r="J768" s="392" t="s">
        <v>23</v>
      </c>
      <c r="K768" s="392" t="s">
        <v>24</v>
      </c>
      <c r="L768" s="392" t="s">
        <v>25</v>
      </c>
      <c r="M768" s="395">
        <v>45292</v>
      </c>
      <c r="N768" s="395">
        <v>45474</v>
      </c>
      <c r="O768" s="392" t="s">
        <v>794</v>
      </c>
      <c r="P768" s="392" t="str">
        <f t="shared" si="22"/>
        <v>383XX00000</v>
      </c>
      <c r="Q768" s="392" t="s">
        <v>1364</v>
      </c>
      <c r="R768" s="392" t="s">
        <v>1079</v>
      </c>
      <c r="S768" s="392" t="str">
        <f t="shared" si="23"/>
        <v>255383A</v>
      </c>
      <c r="T768" s="392" t="str">
        <f>IFERROR(VLOOKUP($S768,'Projects FERCs'!$A$9:$C$294,2,FALSE),0)</f>
        <v>Regulators - Blanket - Verde</v>
      </c>
      <c r="U768" s="392" t="s">
        <v>1080</v>
      </c>
      <c r="V768" s="394">
        <v>1390.2</v>
      </c>
    </row>
    <row r="769" spans="1:22" ht="22.5" x14ac:dyDescent="0.25">
      <c r="A769" s="396">
        <v>202409</v>
      </c>
      <c r="B769" s="392" t="s">
        <v>1268</v>
      </c>
      <c r="C769" s="392" t="s">
        <v>21</v>
      </c>
      <c r="D769" s="392" t="s">
        <v>28</v>
      </c>
      <c r="E769" s="392" t="s">
        <v>28</v>
      </c>
      <c r="F769" s="392" t="s">
        <v>22</v>
      </c>
      <c r="G769" s="392" t="s">
        <v>39</v>
      </c>
      <c r="H769" s="392" t="s">
        <v>1362</v>
      </c>
      <c r="I769" s="392" t="s">
        <v>1363</v>
      </c>
      <c r="J769" s="392" t="s">
        <v>23</v>
      </c>
      <c r="K769" s="392" t="s">
        <v>24</v>
      </c>
      <c r="L769" s="392" t="s">
        <v>25</v>
      </c>
      <c r="M769" s="395">
        <v>45292</v>
      </c>
      <c r="N769" s="395">
        <v>45474</v>
      </c>
      <c r="O769" s="392" t="s">
        <v>794</v>
      </c>
      <c r="P769" s="392" t="str">
        <f t="shared" si="22"/>
        <v>383XX00000</v>
      </c>
      <c r="Q769" s="392" t="s">
        <v>1364</v>
      </c>
      <c r="R769" s="392" t="s">
        <v>1083</v>
      </c>
      <c r="S769" s="392" t="str">
        <f t="shared" si="23"/>
        <v>255385A</v>
      </c>
      <c r="T769" s="392" t="str">
        <f>IFERROR(VLOOKUP($S769,'Projects FERCs'!$A$9:$C$294,2,FALSE),0)</f>
        <v>Industrial Metering - Verde</v>
      </c>
      <c r="U769" s="392" t="s">
        <v>1084</v>
      </c>
      <c r="V769" s="394">
        <v>1005.43</v>
      </c>
    </row>
    <row r="770" spans="1:22" ht="22.5" x14ac:dyDescent="0.25">
      <c r="A770" s="396">
        <v>202409</v>
      </c>
      <c r="B770" s="392" t="s">
        <v>1268</v>
      </c>
      <c r="C770" s="392" t="s">
        <v>21</v>
      </c>
      <c r="D770" s="392" t="s">
        <v>28</v>
      </c>
      <c r="E770" s="392" t="s">
        <v>28</v>
      </c>
      <c r="F770" s="392" t="s">
        <v>22</v>
      </c>
      <c r="G770" s="392" t="s">
        <v>39</v>
      </c>
      <c r="H770" s="392" t="s">
        <v>1362</v>
      </c>
      <c r="I770" s="392" t="s">
        <v>1363</v>
      </c>
      <c r="J770" s="392" t="s">
        <v>23</v>
      </c>
      <c r="K770" s="392" t="s">
        <v>24</v>
      </c>
      <c r="L770" s="392" t="s">
        <v>25</v>
      </c>
      <c r="M770" s="395">
        <v>45292</v>
      </c>
      <c r="N770" s="395">
        <v>45474</v>
      </c>
      <c r="O770" s="392" t="s">
        <v>794</v>
      </c>
      <c r="P770" s="392" t="str">
        <f t="shared" si="22"/>
        <v>383XX00000</v>
      </c>
      <c r="Q770" s="392" t="s">
        <v>1364</v>
      </c>
      <c r="R770" s="392" t="s">
        <v>1151</v>
      </c>
      <c r="S770" s="392" t="str">
        <f t="shared" si="23"/>
        <v>256383A</v>
      </c>
      <c r="T770" s="392" t="str">
        <f>IFERROR(VLOOKUP($S770,'Projects FERCs'!$A$9:$C$294,2,FALSE),0)</f>
        <v>Regulators - Blanket - Nog</v>
      </c>
      <c r="U770" s="392" t="s">
        <v>1152</v>
      </c>
      <c r="V770" s="394">
        <v>207.07</v>
      </c>
    </row>
    <row r="771" spans="1:22" ht="22.5" x14ac:dyDescent="0.25">
      <c r="A771" s="396">
        <v>202409</v>
      </c>
      <c r="B771" s="392" t="s">
        <v>1268</v>
      </c>
      <c r="C771" s="392" t="s">
        <v>21</v>
      </c>
      <c r="D771" s="392" t="s">
        <v>28</v>
      </c>
      <c r="E771" s="392" t="s">
        <v>28</v>
      </c>
      <c r="F771" s="392" t="s">
        <v>22</v>
      </c>
      <c r="G771" s="392" t="s">
        <v>39</v>
      </c>
      <c r="H771" s="392" t="s">
        <v>1362</v>
      </c>
      <c r="I771" s="392" t="s">
        <v>1363</v>
      </c>
      <c r="J771" s="392" t="s">
        <v>23</v>
      </c>
      <c r="K771" s="392" t="s">
        <v>24</v>
      </c>
      <c r="L771" s="392" t="s">
        <v>25</v>
      </c>
      <c r="M771" s="395">
        <v>45292</v>
      </c>
      <c r="N771" s="395">
        <v>45474</v>
      </c>
      <c r="O771" s="392" t="s">
        <v>794</v>
      </c>
      <c r="P771" s="392" t="str">
        <f t="shared" si="22"/>
        <v>383XX00000</v>
      </c>
      <c r="Q771" s="392" t="s">
        <v>1364</v>
      </c>
      <c r="R771" s="392" t="s">
        <v>1221</v>
      </c>
      <c r="S771" s="392" t="str">
        <f t="shared" si="23"/>
        <v>257383A</v>
      </c>
      <c r="T771" s="392" t="str">
        <f>IFERROR(VLOOKUP($S771,'Projects FERCs'!$A$9:$C$294,2,FALSE),0)</f>
        <v>Regulators - Blanket - SL</v>
      </c>
      <c r="U771" s="392" t="s">
        <v>1222</v>
      </c>
      <c r="V771" s="394">
        <v>2605.59</v>
      </c>
    </row>
    <row r="772" spans="1:22" ht="22.5" x14ac:dyDescent="0.25">
      <c r="A772" s="396">
        <v>202410</v>
      </c>
      <c r="B772" s="392" t="s">
        <v>1268</v>
      </c>
      <c r="C772" s="392" t="s">
        <v>21</v>
      </c>
      <c r="D772" s="392" t="s">
        <v>28</v>
      </c>
      <c r="E772" s="392" t="s">
        <v>28</v>
      </c>
      <c r="F772" s="392" t="s">
        <v>22</v>
      </c>
      <c r="G772" s="392" t="s">
        <v>39</v>
      </c>
      <c r="H772" s="392" t="s">
        <v>1362</v>
      </c>
      <c r="I772" s="392" t="s">
        <v>1363</v>
      </c>
      <c r="J772" s="392" t="s">
        <v>23</v>
      </c>
      <c r="K772" s="392" t="s">
        <v>24</v>
      </c>
      <c r="L772" s="392" t="s">
        <v>25</v>
      </c>
      <c r="M772" s="395">
        <v>45292</v>
      </c>
      <c r="N772" s="395">
        <v>45474</v>
      </c>
      <c r="O772" s="392" t="s">
        <v>794</v>
      </c>
      <c r="P772" s="392" t="str">
        <f t="shared" si="22"/>
        <v>383XX00000</v>
      </c>
      <c r="Q772" s="392" t="s">
        <v>1364</v>
      </c>
      <c r="R772" s="392" t="s">
        <v>792</v>
      </c>
      <c r="S772" s="392" t="str">
        <f t="shared" si="23"/>
        <v>251383A</v>
      </c>
      <c r="T772" s="392" t="str">
        <f>IFERROR(VLOOKUP($S772,'Projects FERCs'!$A$9:$C$294,2,FALSE),0)</f>
        <v>Regulators - Blanket - Flag</v>
      </c>
      <c r="U772" s="392" t="s">
        <v>793</v>
      </c>
      <c r="V772" s="394">
        <v>3585.69</v>
      </c>
    </row>
    <row r="773" spans="1:22" ht="22.5" x14ac:dyDescent="0.25">
      <c r="A773" s="396">
        <v>202410</v>
      </c>
      <c r="B773" s="392" t="s">
        <v>1268</v>
      </c>
      <c r="C773" s="392" t="s">
        <v>21</v>
      </c>
      <c r="D773" s="392" t="s">
        <v>28</v>
      </c>
      <c r="E773" s="392" t="s">
        <v>28</v>
      </c>
      <c r="F773" s="392" t="s">
        <v>22</v>
      </c>
      <c r="G773" s="392" t="s">
        <v>39</v>
      </c>
      <c r="H773" s="392" t="s">
        <v>1362</v>
      </c>
      <c r="I773" s="392" t="s">
        <v>1363</v>
      </c>
      <c r="J773" s="392" t="s">
        <v>23</v>
      </c>
      <c r="K773" s="392" t="s">
        <v>24</v>
      </c>
      <c r="L773" s="392" t="s">
        <v>25</v>
      </c>
      <c r="M773" s="395">
        <v>45292</v>
      </c>
      <c r="N773" s="395">
        <v>45474</v>
      </c>
      <c r="O773" s="392" t="s">
        <v>794</v>
      </c>
      <c r="P773" s="392" t="str">
        <f t="shared" si="22"/>
        <v>383XX00000</v>
      </c>
      <c r="Q773" s="392" t="s">
        <v>1364</v>
      </c>
      <c r="R773" s="392" t="s">
        <v>877</v>
      </c>
      <c r="S773" s="392" t="str">
        <f t="shared" si="23"/>
        <v>252383A</v>
      </c>
      <c r="T773" s="392" t="str">
        <f>IFERROR(VLOOKUP($S773,'Projects FERCs'!$A$9:$C$294,2,FALSE),0)</f>
        <v>Regulators - Blanket - King</v>
      </c>
      <c r="U773" s="392" t="s">
        <v>878</v>
      </c>
      <c r="V773" s="394">
        <v>1576.48</v>
      </c>
    </row>
    <row r="774" spans="1:22" ht="22.5" x14ac:dyDescent="0.25">
      <c r="A774" s="396">
        <v>202410</v>
      </c>
      <c r="B774" s="392" t="s">
        <v>1268</v>
      </c>
      <c r="C774" s="392" t="s">
        <v>21</v>
      </c>
      <c r="D774" s="392" t="s">
        <v>28</v>
      </c>
      <c r="E774" s="392" t="s">
        <v>28</v>
      </c>
      <c r="F774" s="392" t="s">
        <v>22</v>
      </c>
      <c r="G774" s="392" t="s">
        <v>39</v>
      </c>
      <c r="H774" s="392" t="s">
        <v>1362</v>
      </c>
      <c r="I774" s="392" t="s">
        <v>1363</v>
      </c>
      <c r="J774" s="392" t="s">
        <v>23</v>
      </c>
      <c r="K774" s="392" t="s">
        <v>24</v>
      </c>
      <c r="L774" s="392" t="s">
        <v>25</v>
      </c>
      <c r="M774" s="395">
        <v>45292</v>
      </c>
      <c r="N774" s="395">
        <v>45474</v>
      </c>
      <c r="O774" s="392" t="s">
        <v>794</v>
      </c>
      <c r="P774" s="392" t="str">
        <f t="shared" si="22"/>
        <v>383XX00000</v>
      </c>
      <c r="Q774" s="392" t="s">
        <v>1364</v>
      </c>
      <c r="R774" s="392" t="s">
        <v>977</v>
      </c>
      <c r="S774" s="392" t="str">
        <f t="shared" si="23"/>
        <v>253383A</v>
      </c>
      <c r="T774" s="392" t="str">
        <f>IFERROR(VLOOKUP($S774,'Projects FERCs'!$A$9:$C$294,2,FALSE),0)</f>
        <v>Regulators - Blanket - Pres</v>
      </c>
      <c r="U774" s="392" t="s">
        <v>978</v>
      </c>
      <c r="V774" s="394">
        <v>4131.7</v>
      </c>
    </row>
    <row r="775" spans="1:22" ht="22.5" x14ac:dyDescent="0.25">
      <c r="A775" s="396">
        <v>202410</v>
      </c>
      <c r="B775" s="392" t="s">
        <v>1268</v>
      </c>
      <c r="C775" s="392" t="s">
        <v>21</v>
      </c>
      <c r="D775" s="392" t="s">
        <v>28</v>
      </c>
      <c r="E775" s="392" t="s">
        <v>28</v>
      </c>
      <c r="F775" s="392" t="s">
        <v>22</v>
      </c>
      <c r="G775" s="392" t="s">
        <v>39</v>
      </c>
      <c r="H775" s="392" t="s">
        <v>1362</v>
      </c>
      <c r="I775" s="392" t="s">
        <v>1363</v>
      </c>
      <c r="J775" s="392" t="s">
        <v>23</v>
      </c>
      <c r="K775" s="392" t="s">
        <v>24</v>
      </c>
      <c r="L775" s="392" t="s">
        <v>25</v>
      </c>
      <c r="M775" s="395">
        <v>45292</v>
      </c>
      <c r="N775" s="395">
        <v>45474</v>
      </c>
      <c r="O775" s="392" t="s">
        <v>794</v>
      </c>
      <c r="P775" s="392" t="str">
        <f t="shared" si="22"/>
        <v>383XX00000</v>
      </c>
      <c r="Q775" s="392" t="s">
        <v>1364</v>
      </c>
      <c r="R775" s="392" t="s">
        <v>1079</v>
      </c>
      <c r="S775" s="392" t="str">
        <f t="shared" si="23"/>
        <v>255383A</v>
      </c>
      <c r="T775" s="392" t="str">
        <f>IFERROR(VLOOKUP($S775,'Projects FERCs'!$A$9:$C$294,2,FALSE),0)</f>
        <v>Regulators - Blanket - Verde</v>
      </c>
      <c r="U775" s="392" t="s">
        <v>1080</v>
      </c>
      <c r="V775" s="394">
        <v>511.28</v>
      </c>
    </row>
    <row r="776" spans="1:22" ht="22.5" x14ac:dyDescent="0.25">
      <c r="A776" s="396">
        <v>202410</v>
      </c>
      <c r="B776" s="392" t="s">
        <v>1268</v>
      </c>
      <c r="C776" s="392" t="s">
        <v>21</v>
      </c>
      <c r="D776" s="392" t="s">
        <v>28</v>
      </c>
      <c r="E776" s="392" t="s">
        <v>28</v>
      </c>
      <c r="F776" s="392" t="s">
        <v>22</v>
      </c>
      <c r="G776" s="392" t="s">
        <v>39</v>
      </c>
      <c r="H776" s="392" t="s">
        <v>1362</v>
      </c>
      <c r="I776" s="392" t="s">
        <v>1363</v>
      </c>
      <c r="J776" s="392" t="s">
        <v>23</v>
      </c>
      <c r="K776" s="392" t="s">
        <v>24</v>
      </c>
      <c r="L776" s="392" t="s">
        <v>25</v>
      </c>
      <c r="M776" s="395">
        <v>45292</v>
      </c>
      <c r="N776" s="395">
        <v>45474</v>
      </c>
      <c r="O776" s="392" t="s">
        <v>794</v>
      </c>
      <c r="P776" s="392" t="str">
        <f t="shared" si="22"/>
        <v>383XX00000</v>
      </c>
      <c r="Q776" s="392" t="s">
        <v>1364</v>
      </c>
      <c r="R776" s="392" t="s">
        <v>1151</v>
      </c>
      <c r="S776" s="392" t="str">
        <f t="shared" si="23"/>
        <v>256383A</v>
      </c>
      <c r="T776" s="392" t="str">
        <f>IFERROR(VLOOKUP($S776,'Projects FERCs'!$A$9:$C$294,2,FALSE),0)</f>
        <v>Regulators - Blanket - Nog</v>
      </c>
      <c r="U776" s="392" t="s">
        <v>1152</v>
      </c>
      <c r="V776" s="394">
        <v>42.6</v>
      </c>
    </row>
    <row r="777" spans="1:22" ht="22.5" x14ac:dyDescent="0.25">
      <c r="A777" s="396">
        <v>202410</v>
      </c>
      <c r="B777" s="392" t="s">
        <v>1268</v>
      </c>
      <c r="C777" s="392" t="s">
        <v>21</v>
      </c>
      <c r="D777" s="392" t="s">
        <v>28</v>
      </c>
      <c r="E777" s="392" t="s">
        <v>28</v>
      </c>
      <c r="F777" s="392" t="s">
        <v>22</v>
      </c>
      <c r="G777" s="392" t="s">
        <v>39</v>
      </c>
      <c r="H777" s="392" t="s">
        <v>1362</v>
      </c>
      <c r="I777" s="392" t="s">
        <v>1363</v>
      </c>
      <c r="J777" s="392" t="s">
        <v>23</v>
      </c>
      <c r="K777" s="392" t="s">
        <v>24</v>
      </c>
      <c r="L777" s="392" t="s">
        <v>25</v>
      </c>
      <c r="M777" s="395">
        <v>45292</v>
      </c>
      <c r="N777" s="395">
        <v>45474</v>
      </c>
      <c r="O777" s="392" t="s">
        <v>794</v>
      </c>
      <c r="P777" s="392" t="str">
        <f t="shared" ref="P777:P840" si="24">CONCATENATE((MID($O777,2,3)),$D777,$G777)</f>
        <v>383XX00000</v>
      </c>
      <c r="Q777" s="392" t="s">
        <v>1364</v>
      </c>
      <c r="R777" s="392" t="s">
        <v>1221</v>
      </c>
      <c r="S777" s="392" t="str">
        <f t="shared" ref="S777:S840" si="25">RIGHT($R777,7)</f>
        <v>257383A</v>
      </c>
      <c r="T777" s="392" t="str">
        <f>IFERROR(VLOOKUP($S777,'Projects FERCs'!$A$9:$C$294,2,FALSE),0)</f>
        <v>Regulators - Blanket - SL</v>
      </c>
      <c r="U777" s="392" t="s">
        <v>1222</v>
      </c>
      <c r="V777" s="394">
        <v>1533.84</v>
      </c>
    </row>
    <row r="778" spans="1:22" ht="22.5" x14ac:dyDescent="0.25">
      <c r="A778" s="396">
        <v>202411</v>
      </c>
      <c r="B778" s="392" t="s">
        <v>1268</v>
      </c>
      <c r="C778" s="392" t="s">
        <v>21</v>
      </c>
      <c r="D778" s="392" t="s">
        <v>28</v>
      </c>
      <c r="E778" s="392" t="s">
        <v>28</v>
      </c>
      <c r="F778" s="392" t="s">
        <v>22</v>
      </c>
      <c r="G778" s="392" t="s">
        <v>39</v>
      </c>
      <c r="H778" s="392" t="s">
        <v>1362</v>
      </c>
      <c r="I778" s="392" t="s">
        <v>1363</v>
      </c>
      <c r="J778" s="392" t="s">
        <v>23</v>
      </c>
      <c r="K778" s="392" t="s">
        <v>24</v>
      </c>
      <c r="L778" s="392" t="s">
        <v>25</v>
      </c>
      <c r="M778" s="395">
        <v>45292</v>
      </c>
      <c r="N778" s="395">
        <v>45474</v>
      </c>
      <c r="O778" s="392" t="s">
        <v>794</v>
      </c>
      <c r="P778" s="392" t="str">
        <f t="shared" si="24"/>
        <v>383XX00000</v>
      </c>
      <c r="Q778" s="392" t="s">
        <v>1364</v>
      </c>
      <c r="R778" s="392" t="s">
        <v>792</v>
      </c>
      <c r="S778" s="392" t="str">
        <f t="shared" si="25"/>
        <v>251383A</v>
      </c>
      <c r="T778" s="392" t="str">
        <f>IFERROR(VLOOKUP($S778,'Projects FERCs'!$A$9:$C$294,2,FALSE),0)</f>
        <v>Regulators - Blanket - Flag</v>
      </c>
      <c r="U778" s="392" t="s">
        <v>793</v>
      </c>
      <c r="V778" s="394">
        <v>3578.99</v>
      </c>
    </row>
    <row r="779" spans="1:22" ht="22.5" x14ac:dyDescent="0.25">
      <c r="A779" s="396">
        <v>202411</v>
      </c>
      <c r="B779" s="392" t="s">
        <v>1268</v>
      </c>
      <c r="C779" s="392" t="s">
        <v>21</v>
      </c>
      <c r="D779" s="392" t="s">
        <v>28</v>
      </c>
      <c r="E779" s="392" t="s">
        <v>28</v>
      </c>
      <c r="F779" s="392" t="s">
        <v>22</v>
      </c>
      <c r="G779" s="392" t="s">
        <v>39</v>
      </c>
      <c r="H779" s="392" t="s">
        <v>1362</v>
      </c>
      <c r="I779" s="392" t="s">
        <v>1363</v>
      </c>
      <c r="J779" s="392" t="s">
        <v>23</v>
      </c>
      <c r="K779" s="392" t="s">
        <v>24</v>
      </c>
      <c r="L779" s="392" t="s">
        <v>25</v>
      </c>
      <c r="M779" s="395">
        <v>45292</v>
      </c>
      <c r="N779" s="395">
        <v>45474</v>
      </c>
      <c r="O779" s="392" t="s">
        <v>794</v>
      </c>
      <c r="P779" s="392" t="str">
        <f t="shared" si="24"/>
        <v>383XX00000</v>
      </c>
      <c r="Q779" s="392" t="s">
        <v>1364</v>
      </c>
      <c r="R779" s="392" t="s">
        <v>877</v>
      </c>
      <c r="S779" s="392" t="str">
        <f t="shared" si="25"/>
        <v>252383A</v>
      </c>
      <c r="T779" s="392" t="str">
        <f>IFERROR(VLOOKUP($S779,'Projects FERCs'!$A$9:$C$294,2,FALSE),0)</f>
        <v>Regulators - Blanket - King</v>
      </c>
      <c r="U779" s="392" t="s">
        <v>878</v>
      </c>
      <c r="V779" s="394">
        <v>3023.7</v>
      </c>
    </row>
    <row r="780" spans="1:22" ht="22.5" x14ac:dyDescent="0.25">
      <c r="A780" s="396">
        <v>202411</v>
      </c>
      <c r="B780" s="392" t="s">
        <v>1268</v>
      </c>
      <c r="C780" s="392" t="s">
        <v>21</v>
      </c>
      <c r="D780" s="392" t="s">
        <v>28</v>
      </c>
      <c r="E780" s="392" t="s">
        <v>28</v>
      </c>
      <c r="F780" s="392" t="s">
        <v>22</v>
      </c>
      <c r="G780" s="392" t="s">
        <v>39</v>
      </c>
      <c r="H780" s="392" t="s">
        <v>1362</v>
      </c>
      <c r="I780" s="392" t="s">
        <v>1363</v>
      </c>
      <c r="J780" s="392" t="s">
        <v>23</v>
      </c>
      <c r="K780" s="392" t="s">
        <v>24</v>
      </c>
      <c r="L780" s="392" t="s">
        <v>25</v>
      </c>
      <c r="M780" s="395">
        <v>45292</v>
      </c>
      <c r="N780" s="395">
        <v>45474</v>
      </c>
      <c r="O780" s="392" t="s">
        <v>794</v>
      </c>
      <c r="P780" s="392" t="str">
        <f t="shared" si="24"/>
        <v>383XX00000</v>
      </c>
      <c r="Q780" s="392" t="s">
        <v>1364</v>
      </c>
      <c r="R780" s="392" t="s">
        <v>977</v>
      </c>
      <c r="S780" s="392" t="str">
        <f t="shared" si="25"/>
        <v>253383A</v>
      </c>
      <c r="T780" s="392" t="str">
        <f>IFERROR(VLOOKUP($S780,'Projects FERCs'!$A$9:$C$294,2,FALSE),0)</f>
        <v>Regulators - Blanket - Pres</v>
      </c>
      <c r="U780" s="392" t="s">
        <v>978</v>
      </c>
      <c r="V780" s="394">
        <v>2913.82</v>
      </c>
    </row>
    <row r="781" spans="1:22" ht="22.5" x14ac:dyDescent="0.25">
      <c r="A781" s="396">
        <v>202411</v>
      </c>
      <c r="B781" s="392" t="s">
        <v>1268</v>
      </c>
      <c r="C781" s="392" t="s">
        <v>21</v>
      </c>
      <c r="D781" s="392" t="s">
        <v>28</v>
      </c>
      <c r="E781" s="392" t="s">
        <v>28</v>
      </c>
      <c r="F781" s="392" t="s">
        <v>22</v>
      </c>
      <c r="G781" s="392" t="s">
        <v>39</v>
      </c>
      <c r="H781" s="392" t="s">
        <v>1362</v>
      </c>
      <c r="I781" s="392" t="s">
        <v>1363</v>
      </c>
      <c r="J781" s="392" t="s">
        <v>23</v>
      </c>
      <c r="K781" s="392" t="s">
        <v>24</v>
      </c>
      <c r="L781" s="392" t="s">
        <v>25</v>
      </c>
      <c r="M781" s="395">
        <v>45292</v>
      </c>
      <c r="N781" s="395">
        <v>45474</v>
      </c>
      <c r="O781" s="392" t="s">
        <v>794</v>
      </c>
      <c r="P781" s="392" t="str">
        <f t="shared" si="24"/>
        <v>383XX00000</v>
      </c>
      <c r="Q781" s="392" t="s">
        <v>1364</v>
      </c>
      <c r="R781" s="392" t="s">
        <v>1079</v>
      </c>
      <c r="S781" s="392" t="str">
        <f t="shared" si="25"/>
        <v>255383A</v>
      </c>
      <c r="T781" s="392" t="str">
        <f>IFERROR(VLOOKUP($S781,'Projects FERCs'!$A$9:$C$294,2,FALSE),0)</f>
        <v>Regulators - Blanket - Verde</v>
      </c>
      <c r="U781" s="392" t="s">
        <v>1080</v>
      </c>
      <c r="V781" s="394">
        <v>2771.65</v>
      </c>
    </row>
    <row r="782" spans="1:22" ht="22.5" x14ac:dyDescent="0.25">
      <c r="A782" s="396">
        <v>202411</v>
      </c>
      <c r="B782" s="392" t="s">
        <v>1268</v>
      </c>
      <c r="C782" s="392" t="s">
        <v>21</v>
      </c>
      <c r="D782" s="392" t="s">
        <v>28</v>
      </c>
      <c r="E782" s="392" t="s">
        <v>28</v>
      </c>
      <c r="F782" s="392" t="s">
        <v>22</v>
      </c>
      <c r="G782" s="392" t="s">
        <v>39</v>
      </c>
      <c r="H782" s="392" t="s">
        <v>1362</v>
      </c>
      <c r="I782" s="392" t="s">
        <v>1363</v>
      </c>
      <c r="J782" s="392" t="s">
        <v>23</v>
      </c>
      <c r="K782" s="392" t="s">
        <v>24</v>
      </c>
      <c r="L782" s="392" t="s">
        <v>25</v>
      </c>
      <c r="M782" s="395">
        <v>45292</v>
      </c>
      <c r="N782" s="395">
        <v>45474</v>
      </c>
      <c r="O782" s="392" t="s">
        <v>794</v>
      </c>
      <c r="P782" s="392" t="str">
        <f t="shared" si="24"/>
        <v>383XX00000</v>
      </c>
      <c r="Q782" s="392" t="s">
        <v>1364</v>
      </c>
      <c r="R782" s="392" t="s">
        <v>1151</v>
      </c>
      <c r="S782" s="392" t="str">
        <f t="shared" si="25"/>
        <v>256383A</v>
      </c>
      <c r="T782" s="392" t="str">
        <f>IFERROR(VLOOKUP($S782,'Projects FERCs'!$A$9:$C$294,2,FALSE),0)</f>
        <v>Regulators - Blanket - Nog</v>
      </c>
      <c r="U782" s="392" t="s">
        <v>1152</v>
      </c>
      <c r="V782" s="394">
        <v>213.02</v>
      </c>
    </row>
    <row r="783" spans="1:22" ht="22.5" x14ac:dyDescent="0.25">
      <c r="A783" s="396">
        <v>202412</v>
      </c>
      <c r="B783" s="392" t="s">
        <v>1268</v>
      </c>
      <c r="C783" s="392" t="s">
        <v>21</v>
      </c>
      <c r="D783" s="392" t="s">
        <v>28</v>
      </c>
      <c r="E783" s="392" t="s">
        <v>28</v>
      </c>
      <c r="F783" s="392" t="s">
        <v>22</v>
      </c>
      <c r="G783" s="392" t="s">
        <v>39</v>
      </c>
      <c r="H783" s="392" t="s">
        <v>1362</v>
      </c>
      <c r="I783" s="392" t="s">
        <v>1363</v>
      </c>
      <c r="J783" s="392" t="s">
        <v>23</v>
      </c>
      <c r="K783" s="392" t="s">
        <v>24</v>
      </c>
      <c r="L783" s="392" t="s">
        <v>25</v>
      </c>
      <c r="M783" s="395">
        <v>45292</v>
      </c>
      <c r="N783" s="395">
        <v>45474</v>
      </c>
      <c r="O783" s="392" t="s">
        <v>794</v>
      </c>
      <c r="P783" s="392" t="str">
        <f t="shared" si="24"/>
        <v>383XX00000</v>
      </c>
      <c r="Q783" s="392" t="s">
        <v>1364</v>
      </c>
      <c r="R783" s="392" t="s">
        <v>792</v>
      </c>
      <c r="S783" s="392" t="str">
        <f t="shared" si="25"/>
        <v>251383A</v>
      </c>
      <c r="T783" s="392" t="str">
        <f>IFERROR(VLOOKUP($S783,'Projects FERCs'!$A$9:$C$294,2,FALSE),0)</f>
        <v>Regulators - Blanket - Flag</v>
      </c>
      <c r="U783" s="392" t="s">
        <v>793</v>
      </c>
      <c r="V783" s="394">
        <v>1789.48</v>
      </c>
    </row>
    <row r="784" spans="1:22" ht="22.5" x14ac:dyDescent="0.25">
      <c r="A784" s="396">
        <v>202412</v>
      </c>
      <c r="B784" s="392" t="s">
        <v>1268</v>
      </c>
      <c r="C784" s="392" t="s">
        <v>21</v>
      </c>
      <c r="D784" s="392" t="s">
        <v>28</v>
      </c>
      <c r="E784" s="392" t="s">
        <v>28</v>
      </c>
      <c r="F784" s="392" t="s">
        <v>22</v>
      </c>
      <c r="G784" s="392" t="s">
        <v>39</v>
      </c>
      <c r="H784" s="392" t="s">
        <v>1362</v>
      </c>
      <c r="I784" s="392" t="s">
        <v>1363</v>
      </c>
      <c r="J784" s="392" t="s">
        <v>23</v>
      </c>
      <c r="K784" s="392" t="s">
        <v>24</v>
      </c>
      <c r="L784" s="392" t="s">
        <v>25</v>
      </c>
      <c r="M784" s="395">
        <v>45292</v>
      </c>
      <c r="N784" s="395">
        <v>45474</v>
      </c>
      <c r="O784" s="392" t="s">
        <v>794</v>
      </c>
      <c r="P784" s="392" t="str">
        <f t="shared" si="24"/>
        <v>383XX00000</v>
      </c>
      <c r="Q784" s="392" t="s">
        <v>1364</v>
      </c>
      <c r="R784" s="392" t="s">
        <v>877</v>
      </c>
      <c r="S784" s="392" t="str">
        <f t="shared" si="25"/>
        <v>252383A</v>
      </c>
      <c r="T784" s="392" t="str">
        <f>IFERROR(VLOOKUP($S784,'Projects FERCs'!$A$9:$C$294,2,FALSE),0)</f>
        <v>Regulators - Blanket - King</v>
      </c>
      <c r="U784" s="392" t="s">
        <v>878</v>
      </c>
      <c r="V784" s="394">
        <v>3023.7</v>
      </c>
    </row>
    <row r="785" spans="1:22" ht="22.5" x14ac:dyDescent="0.25">
      <c r="A785" s="396">
        <v>202412</v>
      </c>
      <c r="B785" s="392" t="s">
        <v>1268</v>
      </c>
      <c r="C785" s="392" t="s">
        <v>21</v>
      </c>
      <c r="D785" s="392" t="s">
        <v>28</v>
      </c>
      <c r="E785" s="392" t="s">
        <v>28</v>
      </c>
      <c r="F785" s="392" t="s">
        <v>22</v>
      </c>
      <c r="G785" s="392" t="s">
        <v>39</v>
      </c>
      <c r="H785" s="392" t="s">
        <v>1362</v>
      </c>
      <c r="I785" s="392" t="s">
        <v>1363</v>
      </c>
      <c r="J785" s="392" t="s">
        <v>23</v>
      </c>
      <c r="K785" s="392" t="s">
        <v>24</v>
      </c>
      <c r="L785" s="392" t="s">
        <v>25</v>
      </c>
      <c r="M785" s="395">
        <v>45292</v>
      </c>
      <c r="N785" s="395">
        <v>45474</v>
      </c>
      <c r="O785" s="392" t="s">
        <v>794</v>
      </c>
      <c r="P785" s="392" t="str">
        <f t="shared" si="24"/>
        <v>383XX00000</v>
      </c>
      <c r="Q785" s="392" t="s">
        <v>1364</v>
      </c>
      <c r="R785" s="392" t="s">
        <v>977</v>
      </c>
      <c r="S785" s="392" t="str">
        <f t="shared" si="25"/>
        <v>253383A</v>
      </c>
      <c r="T785" s="392" t="str">
        <f>IFERROR(VLOOKUP($S785,'Projects FERCs'!$A$9:$C$294,2,FALSE),0)</f>
        <v>Regulators - Blanket - Pres</v>
      </c>
      <c r="U785" s="392" t="s">
        <v>978</v>
      </c>
      <c r="V785" s="394">
        <v>5786.44</v>
      </c>
    </row>
    <row r="786" spans="1:22" ht="22.5" x14ac:dyDescent="0.25">
      <c r="A786" s="396">
        <v>202412</v>
      </c>
      <c r="B786" s="392" t="s">
        <v>1268</v>
      </c>
      <c r="C786" s="392" t="s">
        <v>21</v>
      </c>
      <c r="D786" s="392" t="s">
        <v>28</v>
      </c>
      <c r="E786" s="392" t="s">
        <v>28</v>
      </c>
      <c r="F786" s="392" t="s">
        <v>22</v>
      </c>
      <c r="G786" s="392" t="s">
        <v>39</v>
      </c>
      <c r="H786" s="392" t="s">
        <v>1362</v>
      </c>
      <c r="I786" s="392" t="s">
        <v>1363</v>
      </c>
      <c r="J786" s="392" t="s">
        <v>23</v>
      </c>
      <c r="K786" s="392" t="s">
        <v>24</v>
      </c>
      <c r="L786" s="392" t="s">
        <v>25</v>
      </c>
      <c r="M786" s="395">
        <v>45292</v>
      </c>
      <c r="N786" s="395">
        <v>45474</v>
      </c>
      <c r="O786" s="392" t="s">
        <v>794</v>
      </c>
      <c r="P786" s="392" t="str">
        <f t="shared" si="24"/>
        <v>383XX00000</v>
      </c>
      <c r="Q786" s="392" t="s">
        <v>1364</v>
      </c>
      <c r="R786" s="392" t="s">
        <v>981</v>
      </c>
      <c r="S786" s="392" t="str">
        <f t="shared" si="25"/>
        <v>253385A</v>
      </c>
      <c r="T786" s="392" t="str">
        <f>IFERROR(VLOOKUP($S786,'Projects FERCs'!$A$9:$C$294,2,FALSE),0)</f>
        <v>Industrial Metering - Pres</v>
      </c>
      <c r="U786" s="392" t="s">
        <v>982</v>
      </c>
      <c r="V786" s="394">
        <v>319.51</v>
      </c>
    </row>
    <row r="787" spans="1:22" ht="22.5" x14ac:dyDescent="0.25">
      <c r="A787" s="396">
        <v>202412</v>
      </c>
      <c r="B787" s="392" t="s">
        <v>1268</v>
      </c>
      <c r="C787" s="392" t="s">
        <v>21</v>
      </c>
      <c r="D787" s="392" t="s">
        <v>28</v>
      </c>
      <c r="E787" s="392" t="s">
        <v>28</v>
      </c>
      <c r="F787" s="392" t="s">
        <v>22</v>
      </c>
      <c r="G787" s="392" t="s">
        <v>39</v>
      </c>
      <c r="H787" s="392" t="s">
        <v>1362</v>
      </c>
      <c r="I787" s="392" t="s">
        <v>1363</v>
      </c>
      <c r="J787" s="392" t="s">
        <v>23</v>
      </c>
      <c r="K787" s="392" t="s">
        <v>24</v>
      </c>
      <c r="L787" s="392" t="s">
        <v>25</v>
      </c>
      <c r="M787" s="395">
        <v>45292</v>
      </c>
      <c r="N787" s="395">
        <v>45474</v>
      </c>
      <c r="O787" s="392" t="s">
        <v>794</v>
      </c>
      <c r="P787" s="392" t="str">
        <f t="shared" si="24"/>
        <v>383XX00000</v>
      </c>
      <c r="Q787" s="392" t="s">
        <v>1364</v>
      </c>
      <c r="R787" s="392" t="s">
        <v>1079</v>
      </c>
      <c r="S787" s="392" t="str">
        <f t="shared" si="25"/>
        <v>255383A</v>
      </c>
      <c r="T787" s="392" t="str">
        <f>IFERROR(VLOOKUP($S787,'Projects FERCs'!$A$9:$C$294,2,FALSE),0)</f>
        <v>Regulators - Blanket - Verde</v>
      </c>
      <c r="U787" s="392" t="s">
        <v>1080</v>
      </c>
      <c r="V787" s="394">
        <v>1950.03</v>
      </c>
    </row>
    <row r="788" spans="1:22" ht="22.5" x14ac:dyDescent="0.25">
      <c r="A788" s="396">
        <v>202412</v>
      </c>
      <c r="B788" s="392" t="s">
        <v>1268</v>
      </c>
      <c r="C788" s="392" t="s">
        <v>21</v>
      </c>
      <c r="D788" s="392" t="s">
        <v>28</v>
      </c>
      <c r="E788" s="392" t="s">
        <v>28</v>
      </c>
      <c r="F788" s="392" t="s">
        <v>22</v>
      </c>
      <c r="G788" s="392" t="s">
        <v>39</v>
      </c>
      <c r="H788" s="392" t="s">
        <v>1362</v>
      </c>
      <c r="I788" s="392" t="s">
        <v>1363</v>
      </c>
      <c r="J788" s="392" t="s">
        <v>23</v>
      </c>
      <c r="K788" s="392" t="s">
        <v>24</v>
      </c>
      <c r="L788" s="392" t="s">
        <v>25</v>
      </c>
      <c r="M788" s="395">
        <v>45292</v>
      </c>
      <c r="N788" s="395">
        <v>45474</v>
      </c>
      <c r="O788" s="392" t="s">
        <v>794</v>
      </c>
      <c r="P788" s="392" t="str">
        <f t="shared" si="24"/>
        <v>383XX00000</v>
      </c>
      <c r="Q788" s="392" t="s">
        <v>1364</v>
      </c>
      <c r="R788" s="392" t="s">
        <v>1151</v>
      </c>
      <c r="S788" s="392" t="str">
        <f t="shared" si="25"/>
        <v>256383A</v>
      </c>
      <c r="T788" s="392" t="str">
        <f>IFERROR(VLOOKUP($S788,'Projects FERCs'!$A$9:$C$294,2,FALSE),0)</f>
        <v>Regulators - Blanket - Nog</v>
      </c>
      <c r="U788" s="392" t="s">
        <v>1152</v>
      </c>
      <c r="V788" s="394">
        <v>589.4</v>
      </c>
    </row>
    <row r="789" spans="1:22" ht="22.5" x14ac:dyDescent="0.25">
      <c r="A789" s="396">
        <v>202412</v>
      </c>
      <c r="B789" s="392" t="s">
        <v>1268</v>
      </c>
      <c r="C789" s="392" t="s">
        <v>21</v>
      </c>
      <c r="D789" s="392" t="s">
        <v>28</v>
      </c>
      <c r="E789" s="392" t="s">
        <v>28</v>
      </c>
      <c r="F789" s="392" t="s">
        <v>22</v>
      </c>
      <c r="G789" s="392" t="s">
        <v>39</v>
      </c>
      <c r="H789" s="392" t="s">
        <v>1362</v>
      </c>
      <c r="I789" s="392" t="s">
        <v>1363</v>
      </c>
      <c r="J789" s="392" t="s">
        <v>23</v>
      </c>
      <c r="K789" s="392" t="s">
        <v>24</v>
      </c>
      <c r="L789" s="392" t="s">
        <v>25</v>
      </c>
      <c r="M789" s="395">
        <v>45292</v>
      </c>
      <c r="N789" s="395">
        <v>45474</v>
      </c>
      <c r="O789" s="392" t="s">
        <v>794</v>
      </c>
      <c r="P789" s="392" t="str">
        <f t="shared" si="24"/>
        <v>383XX00000</v>
      </c>
      <c r="Q789" s="392" t="s">
        <v>1364</v>
      </c>
      <c r="R789" s="392" t="s">
        <v>1221</v>
      </c>
      <c r="S789" s="392" t="str">
        <f t="shared" si="25"/>
        <v>257383A</v>
      </c>
      <c r="T789" s="392" t="str">
        <f>IFERROR(VLOOKUP($S789,'Projects FERCs'!$A$9:$C$294,2,FALSE),0)</f>
        <v>Regulators - Blanket - SL</v>
      </c>
      <c r="U789" s="392" t="s">
        <v>1222</v>
      </c>
      <c r="V789" s="394">
        <v>4064.09</v>
      </c>
    </row>
    <row r="790" spans="1:22" ht="22.5" x14ac:dyDescent="0.25">
      <c r="A790" s="396">
        <v>202501</v>
      </c>
      <c r="B790" s="392" t="s">
        <v>1268</v>
      </c>
      <c r="C790" s="392" t="s">
        <v>21</v>
      </c>
      <c r="D790" s="392" t="s">
        <v>28</v>
      </c>
      <c r="E790" s="392" t="s">
        <v>28</v>
      </c>
      <c r="F790" s="392" t="s">
        <v>22</v>
      </c>
      <c r="G790" s="392" t="s">
        <v>39</v>
      </c>
      <c r="H790" s="392" t="s">
        <v>1362</v>
      </c>
      <c r="I790" s="392" t="s">
        <v>1363</v>
      </c>
      <c r="J790" s="392" t="s">
        <v>23</v>
      </c>
      <c r="K790" s="392" t="s">
        <v>24</v>
      </c>
      <c r="L790" s="392" t="s">
        <v>25</v>
      </c>
      <c r="M790" s="395">
        <v>45658</v>
      </c>
      <c r="N790" s="395">
        <v>45658</v>
      </c>
      <c r="O790" s="392" t="s">
        <v>794</v>
      </c>
      <c r="P790" s="392" t="str">
        <f t="shared" si="24"/>
        <v>383XX00000</v>
      </c>
      <c r="Q790" s="392" t="s">
        <v>1364</v>
      </c>
      <c r="R790" s="392" t="s">
        <v>792</v>
      </c>
      <c r="S790" s="392" t="str">
        <f t="shared" si="25"/>
        <v>251383A</v>
      </c>
      <c r="T790" s="392" t="str">
        <f>IFERROR(VLOOKUP($S790,'Projects FERCs'!$A$9:$C$294,2,FALSE),0)</f>
        <v>Regulators - Blanket - Flag</v>
      </c>
      <c r="U790" s="392" t="s">
        <v>793</v>
      </c>
      <c r="V790" s="394">
        <v>1299.29</v>
      </c>
    </row>
    <row r="791" spans="1:22" ht="22.5" x14ac:dyDescent="0.25">
      <c r="A791" s="396">
        <v>202501</v>
      </c>
      <c r="B791" s="392" t="s">
        <v>1268</v>
      </c>
      <c r="C791" s="392" t="s">
        <v>21</v>
      </c>
      <c r="D791" s="392" t="s">
        <v>28</v>
      </c>
      <c r="E791" s="392" t="s">
        <v>28</v>
      </c>
      <c r="F791" s="392" t="s">
        <v>22</v>
      </c>
      <c r="G791" s="392" t="s">
        <v>39</v>
      </c>
      <c r="H791" s="392" t="s">
        <v>1362</v>
      </c>
      <c r="I791" s="392" t="s">
        <v>1363</v>
      </c>
      <c r="J791" s="392" t="s">
        <v>23</v>
      </c>
      <c r="K791" s="392" t="s">
        <v>24</v>
      </c>
      <c r="L791" s="392" t="s">
        <v>25</v>
      </c>
      <c r="M791" s="395">
        <v>45658</v>
      </c>
      <c r="N791" s="395">
        <v>45658</v>
      </c>
      <c r="O791" s="392" t="s">
        <v>794</v>
      </c>
      <c r="P791" s="392" t="str">
        <f t="shared" si="24"/>
        <v>383XX00000</v>
      </c>
      <c r="Q791" s="392" t="s">
        <v>1364</v>
      </c>
      <c r="R791" s="392" t="s">
        <v>877</v>
      </c>
      <c r="S791" s="392" t="str">
        <f t="shared" si="25"/>
        <v>252383A</v>
      </c>
      <c r="T791" s="392" t="str">
        <f>IFERROR(VLOOKUP($S791,'Projects FERCs'!$A$9:$C$294,2,FALSE),0)</f>
        <v>Regulators - Blanket - King</v>
      </c>
      <c r="U791" s="392" t="s">
        <v>878</v>
      </c>
      <c r="V791" s="394">
        <v>6497.7</v>
      </c>
    </row>
    <row r="792" spans="1:22" ht="22.5" x14ac:dyDescent="0.25">
      <c r="A792" s="396">
        <v>202501</v>
      </c>
      <c r="B792" s="392" t="s">
        <v>1268</v>
      </c>
      <c r="C792" s="392" t="s">
        <v>21</v>
      </c>
      <c r="D792" s="392" t="s">
        <v>28</v>
      </c>
      <c r="E792" s="392" t="s">
        <v>28</v>
      </c>
      <c r="F792" s="392" t="s">
        <v>22</v>
      </c>
      <c r="G792" s="392" t="s">
        <v>39</v>
      </c>
      <c r="H792" s="392" t="s">
        <v>1362</v>
      </c>
      <c r="I792" s="392" t="s">
        <v>1363</v>
      </c>
      <c r="J792" s="392" t="s">
        <v>23</v>
      </c>
      <c r="K792" s="392" t="s">
        <v>24</v>
      </c>
      <c r="L792" s="392" t="s">
        <v>25</v>
      </c>
      <c r="M792" s="395">
        <v>45658</v>
      </c>
      <c r="N792" s="395">
        <v>45658</v>
      </c>
      <c r="O792" s="392" t="s">
        <v>794</v>
      </c>
      <c r="P792" s="392" t="str">
        <f t="shared" si="24"/>
        <v>383XX00000</v>
      </c>
      <c r="Q792" s="392" t="s">
        <v>1364</v>
      </c>
      <c r="R792" s="392" t="s">
        <v>977</v>
      </c>
      <c r="S792" s="392" t="str">
        <f t="shared" si="25"/>
        <v>253383A</v>
      </c>
      <c r="T792" s="392" t="str">
        <f>IFERROR(VLOOKUP($S792,'Projects FERCs'!$A$9:$C$294,2,FALSE),0)</f>
        <v>Regulators - Blanket - Pres</v>
      </c>
      <c r="U792" s="392" t="s">
        <v>978</v>
      </c>
      <c r="V792" s="394">
        <v>4234.63</v>
      </c>
    </row>
    <row r="793" spans="1:22" ht="22.5" x14ac:dyDescent="0.25">
      <c r="A793" s="396">
        <v>202501</v>
      </c>
      <c r="B793" s="392" t="s">
        <v>1268</v>
      </c>
      <c r="C793" s="392" t="s">
        <v>21</v>
      </c>
      <c r="D793" s="392" t="s">
        <v>28</v>
      </c>
      <c r="E793" s="392" t="s">
        <v>28</v>
      </c>
      <c r="F793" s="392" t="s">
        <v>22</v>
      </c>
      <c r="G793" s="392" t="s">
        <v>39</v>
      </c>
      <c r="H793" s="392" t="s">
        <v>1362</v>
      </c>
      <c r="I793" s="392" t="s">
        <v>1363</v>
      </c>
      <c r="J793" s="392" t="s">
        <v>23</v>
      </c>
      <c r="K793" s="392" t="s">
        <v>24</v>
      </c>
      <c r="L793" s="392" t="s">
        <v>25</v>
      </c>
      <c r="M793" s="395">
        <v>45658</v>
      </c>
      <c r="N793" s="395">
        <v>45658</v>
      </c>
      <c r="O793" s="392" t="s">
        <v>794</v>
      </c>
      <c r="P793" s="392" t="str">
        <f t="shared" si="24"/>
        <v>383XX00000</v>
      </c>
      <c r="Q793" s="392" t="s">
        <v>1364</v>
      </c>
      <c r="R793" s="392" t="s">
        <v>1079</v>
      </c>
      <c r="S793" s="392" t="str">
        <f t="shared" si="25"/>
        <v>255383A</v>
      </c>
      <c r="T793" s="392" t="str">
        <f>IFERROR(VLOOKUP($S793,'Projects FERCs'!$A$9:$C$294,2,FALSE),0)</f>
        <v>Regulators - Blanket - Verde</v>
      </c>
      <c r="U793" s="392" t="s">
        <v>1080</v>
      </c>
      <c r="V793" s="394">
        <v>2109.42</v>
      </c>
    </row>
    <row r="794" spans="1:22" ht="22.5" x14ac:dyDescent="0.25">
      <c r="A794" s="396">
        <v>202501</v>
      </c>
      <c r="B794" s="392" t="s">
        <v>1268</v>
      </c>
      <c r="C794" s="392" t="s">
        <v>21</v>
      </c>
      <c r="D794" s="392" t="s">
        <v>28</v>
      </c>
      <c r="E794" s="392" t="s">
        <v>28</v>
      </c>
      <c r="F794" s="392" t="s">
        <v>22</v>
      </c>
      <c r="G794" s="392" t="s">
        <v>39</v>
      </c>
      <c r="H794" s="392" t="s">
        <v>1362</v>
      </c>
      <c r="I794" s="392" t="s">
        <v>1363</v>
      </c>
      <c r="J794" s="392" t="s">
        <v>23</v>
      </c>
      <c r="K794" s="392" t="s">
        <v>24</v>
      </c>
      <c r="L794" s="392" t="s">
        <v>25</v>
      </c>
      <c r="M794" s="395">
        <v>45658</v>
      </c>
      <c r="N794" s="395">
        <v>45658</v>
      </c>
      <c r="O794" s="392" t="s">
        <v>794</v>
      </c>
      <c r="P794" s="392" t="str">
        <f t="shared" si="24"/>
        <v>383XX00000</v>
      </c>
      <c r="Q794" s="392" t="s">
        <v>1364</v>
      </c>
      <c r="R794" s="392" t="s">
        <v>1151</v>
      </c>
      <c r="S794" s="392" t="str">
        <f t="shared" si="25"/>
        <v>256383A</v>
      </c>
      <c r="T794" s="392" t="str">
        <f>IFERROR(VLOOKUP($S794,'Projects FERCs'!$A$9:$C$294,2,FALSE),0)</f>
        <v>Regulators - Blanket - Nog</v>
      </c>
      <c r="U794" s="392" t="s">
        <v>1152</v>
      </c>
      <c r="V794" s="394">
        <v>580.33000000000004</v>
      </c>
    </row>
    <row r="795" spans="1:22" ht="22.5" x14ac:dyDescent="0.25">
      <c r="A795" s="396">
        <v>202501</v>
      </c>
      <c r="B795" s="392" t="s">
        <v>1268</v>
      </c>
      <c r="C795" s="392" t="s">
        <v>21</v>
      </c>
      <c r="D795" s="392" t="s">
        <v>28</v>
      </c>
      <c r="E795" s="392" t="s">
        <v>28</v>
      </c>
      <c r="F795" s="392" t="s">
        <v>22</v>
      </c>
      <c r="G795" s="392" t="s">
        <v>39</v>
      </c>
      <c r="H795" s="392" t="s">
        <v>1362</v>
      </c>
      <c r="I795" s="392" t="s">
        <v>1363</v>
      </c>
      <c r="J795" s="392" t="s">
        <v>23</v>
      </c>
      <c r="K795" s="392" t="s">
        <v>24</v>
      </c>
      <c r="L795" s="392" t="s">
        <v>25</v>
      </c>
      <c r="M795" s="395">
        <v>45658</v>
      </c>
      <c r="N795" s="395">
        <v>45658</v>
      </c>
      <c r="O795" s="392" t="s">
        <v>794</v>
      </c>
      <c r="P795" s="392" t="str">
        <f t="shared" si="24"/>
        <v>383XX00000</v>
      </c>
      <c r="Q795" s="392" t="s">
        <v>1364</v>
      </c>
      <c r="R795" s="392" t="s">
        <v>1221</v>
      </c>
      <c r="S795" s="392" t="str">
        <f t="shared" si="25"/>
        <v>257383A</v>
      </c>
      <c r="T795" s="392" t="str">
        <f>IFERROR(VLOOKUP($S795,'Projects FERCs'!$A$9:$C$294,2,FALSE),0)</f>
        <v>Regulators - Blanket - SL</v>
      </c>
      <c r="U795" s="392" t="s">
        <v>1222</v>
      </c>
      <c r="V795" s="394">
        <v>3104.17</v>
      </c>
    </row>
    <row r="796" spans="1:22" ht="22.5" x14ac:dyDescent="0.25">
      <c r="A796" s="396">
        <v>202502</v>
      </c>
      <c r="B796" s="392" t="s">
        <v>1268</v>
      </c>
      <c r="C796" s="392" t="s">
        <v>21</v>
      </c>
      <c r="D796" s="392" t="s">
        <v>28</v>
      </c>
      <c r="E796" s="392" t="s">
        <v>28</v>
      </c>
      <c r="F796" s="392" t="s">
        <v>22</v>
      </c>
      <c r="G796" s="392" t="s">
        <v>39</v>
      </c>
      <c r="H796" s="392" t="s">
        <v>1362</v>
      </c>
      <c r="I796" s="392" t="s">
        <v>1363</v>
      </c>
      <c r="J796" s="392" t="s">
        <v>23</v>
      </c>
      <c r="K796" s="392" t="s">
        <v>24</v>
      </c>
      <c r="L796" s="392" t="s">
        <v>25</v>
      </c>
      <c r="M796" s="395">
        <v>45658</v>
      </c>
      <c r="N796" s="395">
        <v>45689</v>
      </c>
      <c r="O796" s="392" t="s">
        <v>794</v>
      </c>
      <c r="P796" s="392" t="str">
        <f t="shared" si="24"/>
        <v>383XX00000</v>
      </c>
      <c r="Q796" s="392" t="s">
        <v>1364</v>
      </c>
      <c r="R796" s="392" t="s">
        <v>792</v>
      </c>
      <c r="S796" s="392" t="str">
        <f t="shared" si="25"/>
        <v>251383A</v>
      </c>
      <c r="T796" s="392" t="str">
        <f>IFERROR(VLOOKUP($S796,'Projects FERCs'!$A$9:$C$294,2,FALSE),0)</f>
        <v>Regulators - Blanket - Flag</v>
      </c>
      <c r="U796" s="392" t="s">
        <v>793</v>
      </c>
      <c r="V796" s="394">
        <v>2516.9899999999998</v>
      </c>
    </row>
    <row r="797" spans="1:22" ht="22.5" x14ac:dyDescent="0.25">
      <c r="A797" s="396">
        <v>202502</v>
      </c>
      <c r="B797" s="392" t="s">
        <v>1268</v>
      </c>
      <c r="C797" s="392" t="s">
        <v>21</v>
      </c>
      <c r="D797" s="392" t="s">
        <v>28</v>
      </c>
      <c r="E797" s="392" t="s">
        <v>28</v>
      </c>
      <c r="F797" s="392" t="s">
        <v>22</v>
      </c>
      <c r="G797" s="392" t="s">
        <v>39</v>
      </c>
      <c r="H797" s="392" t="s">
        <v>1362</v>
      </c>
      <c r="I797" s="392" t="s">
        <v>1363</v>
      </c>
      <c r="J797" s="392" t="s">
        <v>23</v>
      </c>
      <c r="K797" s="392" t="s">
        <v>24</v>
      </c>
      <c r="L797" s="392" t="s">
        <v>25</v>
      </c>
      <c r="M797" s="395">
        <v>45658</v>
      </c>
      <c r="N797" s="395">
        <v>45689</v>
      </c>
      <c r="O797" s="392" t="s">
        <v>794</v>
      </c>
      <c r="P797" s="392" t="str">
        <f t="shared" si="24"/>
        <v>383XX00000</v>
      </c>
      <c r="Q797" s="392" t="s">
        <v>1364</v>
      </c>
      <c r="R797" s="392" t="s">
        <v>798</v>
      </c>
      <c r="S797" s="392" t="str">
        <f t="shared" si="25"/>
        <v>251385A</v>
      </c>
      <c r="T797" s="392" t="str">
        <f>IFERROR(VLOOKUP($S797,'Projects FERCs'!$A$9:$C$294,2,FALSE),0)</f>
        <v>Industrial Metering - Flag</v>
      </c>
      <c r="U797" s="392" t="s">
        <v>799</v>
      </c>
      <c r="V797" s="394">
        <v>1002.01</v>
      </c>
    </row>
    <row r="798" spans="1:22" ht="22.5" x14ac:dyDescent="0.25">
      <c r="A798" s="396">
        <v>202502</v>
      </c>
      <c r="B798" s="392" t="s">
        <v>1268</v>
      </c>
      <c r="C798" s="392" t="s">
        <v>21</v>
      </c>
      <c r="D798" s="392" t="s">
        <v>28</v>
      </c>
      <c r="E798" s="392" t="s">
        <v>28</v>
      </c>
      <c r="F798" s="392" t="s">
        <v>22</v>
      </c>
      <c r="G798" s="392" t="s">
        <v>39</v>
      </c>
      <c r="H798" s="392" t="s">
        <v>1362</v>
      </c>
      <c r="I798" s="392" t="s">
        <v>1363</v>
      </c>
      <c r="J798" s="392" t="s">
        <v>23</v>
      </c>
      <c r="K798" s="392" t="s">
        <v>24</v>
      </c>
      <c r="L798" s="392" t="s">
        <v>25</v>
      </c>
      <c r="M798" s="395">
        <v>45658</v>
      </c>
      <c r="N798" s="395">
        <v>45689</v>
      </c>
      <c r="O798" s="392" t="s">
        <v>794</v>
      </c>
      <c r="P798" s="392" t="str">
        <f t="shared" si="24"/>
        <v>383XX00000</v>
      </c>
      <c r="Q798" s="392" t="s">
        <v>1364</v>
      </c>
      <c r="R798" s="392" t="s">
        <v>877</v>
      </c>
      <c r="S798" s="392" t="str">
        <f t="shared" si="25"/>
        <v>252383A</v>
      </c>
      <c r="T798" s="392" t="str">
        <f>IFERROR(VLOOKUP($S798,'Projects FERCs'!$A$9:$C$294,2,FALSE),0)</f>
        <v>Regulators - Blanket - King</v>
      </c>
      <c r="U798" s="392" t="s">
        <v>878</v>
      </c>
      <c r="V798" s="394">
        <v>4327.43</v>
      </c>
    </row>
    <row r="799" spans="1:22" ht="22.5" x14ac:dyDescent="0.25">
      <c r="A799" s="396">
        <v>202502</v>
      </c>
      <c r="B799" s="392" t="s">
        <v>1268</v>
      </c>
      <c r="C799" s="392" t="s">
        <v>21</v>
      </c>
      <c r="D799" s="392" t="s">
        <v>28</v>
      </c>
      <c r="E799" s="392" t="s">
        <v>28</v>
      </c>
      <c r="F799" s="392" t="s">
        <v>22</v>
      </c>
      <c r="G799" s="392" t="s">
        <v>39</v>
      </c>
      <c r="H799" s="392" t="s">
        <v>1362</v>
      </c>
      <c r="I799" s="392" t="s">
        <v>1363</v>
      </c>
      <c r="J799" s="392" t="s">
        <v>23</v>
      </c>
      <c r="K799" s="392" t="s">
        <v>24</v>
      </c>
      <c r="L799" s="392" t="s">
        <v>25</v>
      </c>
      <c r="M799" s="395">
        <v>45658</v>
      </c>
      <c r="N799" s="395">
        <v>45689</v>
      </c>
      <c r="O799" s="392" t="s">
        <v>794</v>
      </c>
      <c r="P799" s="392" t="str">
        <f t="shared" si="24"/>
        <v>383XX00000</v>
      </c>
      <c r="Q799" s="392" t="s">
        <v>1364</v>
      </c>
      <c r="R799" s="392" t="s">
        <v>977</v>
      </c>
      <c r="S799" s="392" t="str">
        <f t="shared" si="25"/>
        <v>253383A</v>
      </c>
      <c r="T799" s="392" t="str">
        <f>IFERROR(VLOOKUP($S799,'Projects FERCs'!$A$9:$C$294,2,FALSE),0)</f>
        <v>Regulators - Blanket - Pres</v>
      </c>
      <c r="U799" s="392" t="s">
        <v>978</v>
      </c>
      <c r="V799" s="394">
        <v>724.79</v>
      </c>
    </row>
    <row r="800" spans="1:22" ht="22.5" x14ac:dyDescent="0.25">
      <c r="A800" s="396">
        <v>202502</v>
      </c>
      <c r="B800" s="392" t="s">
        <v>1268</v>
      </c>
      <c r="C800" s="392" t="s">
        <v>21</v>
      </c>
      <c r="D800" s="392" t="s">
        <v>28</v>
      </c>
      <c r="E800" s="392" t="s">
        <v>28</v>
      </c>
      <c r="F800" s="392" t="s">
        <v>22</v>
      </c>
      <c r="G800" s="392" t="s">
        <v>39</v>
      </c>
      <c r="H800" s="392" t="s">
        <v>1362</v>
      </c>
      <c r="I800" s="392" t="s">
        <v>1363</v>
      </c>
      <c r="J800" s="392" t="s">
        <v>23</v>
      </c>
      <c r="K800" s="392" t="s">
        <v>24</v>
      </c>
      <c r="L800" s="392" t="s">
        <v>25</v>
      </c>
      <c r="M800" s="395">
        <v>45658</v>
      </c>
      <c r="N800" s="395">
        <v>45689</v>
      </c>
      <c r="O800" s="392" t="s">
        <v>794</v>
      </c>
      <c r="P800" s="392" t="str">
        <f t="shared" si="24"/>
        <v>383XX00000</v>
      </c>
      <c r="Q800" s="392" t="s">
        <v>1364</v>
      </c>
      <c r="R800" s="392" t="s">
        <v>1151</v>
      </c>
      <c r="S800" s="392" t="str">
        <f t="shared" si="25"/>
        <v>256383A</v>
      </c>
      <c r="T800" s="392" t="str">
        <f>IFERROR(VLOOKUP($S800,'Projects FERCs'!$A$9:$C$294,2,FALSE),0)</f>
        <v>Regulators - Blanket - Nog</v>
      </c>
      <c r="U800" s="392" t="s">
        <v>1152</v>
      </c>
      <c r="V800" s="394">
        <v>205.09</v>
      </c>
    </row>
    <row r="801" spans="1:22" ht="22.5" x14ac:dyDescent="0.25">
      <c r="A801" s="396">
        <v>202502</v>
      </c>
      <c r="B801" s="392" t="s">
        <v>1268</v>
      </c>
      <c r="C801" s="392" t="s">
        <v>21</v>
      </c>
      <c r="D801" s="392" t="s">
        <v>28</v>
      </c>
      <c r="E801" s="392" t="s">
        <v>28</v>
      </c>
      <c r="F801" s="392" t="s">
        <v>22</v>
      </c>
      <c r="G801" s="392" t="s">
        <v>39</v>
      </c>
      <c r="H801" s="392" t="s">
        <v>1362</v>
      </c>
      <c r="I801" s="392" t="s">
        <v>1363</v>
      </c>
      <c r="J801" s="392" t="s">
        <v>23</v>
      </c>
      <c r="K801" s="392" t="s">
        <v>24</v>
      </c>
      <c r="L801" s="392" t="s">
        <v>25</v>
      </c>
      <c r="M801" s="395">
        <v>45658</v>
      </c>
      <c r="N801" s="395">
        <v>45689</v>
      </c>
      <c r="O801" s="392" t="s">
        <v>794</v>
      </c>
      <c r="P801" s="392" t="str">
        <f t="shared" si="24"/>
        <v>383XX00000</v>
      </c>
      <c r="Q801" s="392" t="s">
        <v>1364</v>
      </c>
      <c r="R801" s="392" t="s">
        <v>1221</v>
      </c>
      <c r="S801" s="392" t="str">
        <f t="shared" si="25"/>
        <v>257383A</v>
      </c>
      <c r="T801" s="392" t="str">
        <f>IFERROR(VLOOKUP($S801,'Projects FERCs'!$A$9:$C$294,2,FALSE),0)</f>
        <v>Regulators - Blanket - SL</v>
      </c>
      <c r="U801" s="392" t="s">
        <v>1222</v>
      </c>
      <c r="V801" s="394">
        <v>1006.8</v>
      </c>
    </row>
    <row r="802" spans="1:22" ht="22.5" x14ac:dyDescent="0.25">
      <c r="A802" s="396">
        <v>202503</v>
      </c>
      <c r="B802" s="392" t="s">
        <v>1268</v>
      </c>
      <c r="C802" s="392" t="s">
        <v>21</v>
      </c>
      <c r="D802" s="392" t="s">
        <v>28</v>
      </c>
      <c r="E802" s="392" t="s">
        <v>28</v>
      </c>
      <c r="F802" s="392" t="s">
        <v>22</v>
      </c>
      <c r="G802" s="392" t="s">
        <v>39</v>
      </c>
      <c r="H802" s="392" t="s">
        <v>1362</v>
      </c>
      <c r="I802" s="392" t="s">
        <v>1363</v>
      </c>
      <c r="J802" s="392" t="s">
        <v>23</v>
      </c>
      <c r="K802" s="392" t="s">
        <v>24</v>
      </c>
      <c r="L802" s="392" t="s">
        <v>25</v>
      </c>
      <c r="M802" s="395">
        <v>45658</v>
      </c>
      <c r="N802" s="395">
        <v>45717</v>
      </c>
      <c r="O802" s="392" t="s">
        <v>794</v>
      </c>
      <c r="P802" s="392" t="str">
        <f t="shared" si="24"/>
        <v>383XX00000</v>
      </c>
      <c r="Q802" s="392" t="s">
        <v>1364</v>
      </c>
      <c r="R802" s="392" t="s">
        <v>792</v>
      </c>
      <c r="S802" s="392" t="str">
        <f t="shared" si="25"/>
        <v>251383A</v>
      </c>
      <c r="T802" s="392" t="str">
        <f>IFERROR(VLOOKUP($S802,'Projects FERCs'!$A$9:$C$294,2,FALSE),0)</f>
        <v>Regulators - Blanket - Flag</v>
      </c>
      <c r="U802" s="392" t="s">
        <v>793</v>
      </c>
      <c r="V802" s="394">
        <v>1763.37</v>
      </c>
    </row>
    <row r="803" spans="1:22" ht="22.5" x14ac:dyDescent="0.25">
      <c r="A803" s="396">
        <v>202503</v>
      </c>
      <c r="B803" s="392" t="s">
        <v>1268</v>
      </c>
      <c r="C803" s="392" t="s">
        <v>21</v>
      </c>
      <c r="D803" s="392" t="s">
        <v>28</v>
      </c>
      <c r="E803" s="392" t="s">
        <v>28</v>
      </c>
      <c r="F803" s="392" t="s">
        <v>22</v>
      </c>
      <c r="G803" s="392" t="s">
        <v>39</v>
      </c>
      <c r="H803" s="392" t="s">
        <v>1362</v>
      </c>
      <c r="I803" s="392" t="s">
        <v>1363</v>
      </c>
      <c r="J803" s="392" t="s">
        <v>23</v>
      </c>
      <c r="K803" s="392" t="s">
        <v>24</v>
      </c>
      <c r="L803" s="392" t="s">
        <v>25</v>
      </c>
      <c r="M803" s="395">
        <v>45658</v>
      </c>
      <c r="N803" s="395">
        <v>45717</v>
      </c>
      <c r="O803" s="392" t="s">
        <v>794</v>
      </c>
      <c r="P803" s="392" t="str">
        <f t="shared" si="24"/>
        <v>383XX00000</v>
      </c>
      <c r="Q803" s="392" t="s">
        <v>1364</v>
      </c>
      <c r="R803" s="392" t="s">
        <v>877</v>
      </c>
      <c r="S803" s="392" t="str">
        <f t="shared" si="25"/>
        <v>252383A</v>
      </c>
      <c r="T803" s="392" t="str">
        <f>IFERROR(VLOOKUP($S803,'Projects FERCs'!$A$9:$C$294,2,FALSE),0)</f>
        <v>Regulators - Blanket - King</v>
      </c>
      <c r="U803" s="392" t="s">
        <v>878</v>
      </c>
      <c r="V803" s="394">
        <v>3646.14</v>
      </c>
    </row>
    <row r="804" spans="1:22" ht="22.5" x14ac:dyDescent="0.25">
      <c r="A804" s="396">
        <v>202503</v>
      </c>
      <c r="B804" s="392" t="s">
        <v>1268</v>
      </c>
      <c r="C804" s="392" t="s">
        <v>21</v>
      </c>
      <c r="D804" s="392" t="s">
        <v>28</v>
      </c>
      <c r="E804" s="392" t="s">
        <v>28</v>
      </c>
      <c r="F804" s="392" t="s">
        <v>22</v>
      </c>
      <c r="G804" s="392" t="s">
        <v>39</v>
      </c>
      <c r="H804" s="392" t="s">
        <v>1362</v>
      </c>
      <c r="I804" s="392" t="s">
        <v>1363</v>
      </c>
      <c r="J804" s="392" t="s">
        <v>23</v>
      </c>
      <c r="K804" s="392" t="s">
        <v>24</v>
      </c>
      <c r="L804" s="392" t="s">
        <v>25</v>
      </c>
      <c r="M804" s="395">
        <v>45658</v>
      </c>
      <c r="N804" s="395">
        <v>45717</v>
      </c>
      <c r="O804" s="392" t="s">
        <v>794</v>
      </c>
      <c r="P804" s="392" t="str">
        <f t="shared" si="24"/>
        <v>383XX00000</v>
      </c>
      <c r="Q804" s="392" t="s">
        <v>1364</v>
      </c>
      <c r="R804" s="392" t="s">
        <v>977</v>
      </c>
      <c r="S804" s="392" t="str">
        <f t="shared" si="25"/>
        <v>253383A</v>
      </c>
      <c r="T804" s="392" t="str">
        <f>IFERROR(VLOOKUP($S804,'Projects FERCs'!$A$9:$C$294,2,FALSE),0)</f>
        <v>Regulators - Blanket - Pres</v>
      </c>
      <c r="U804" s="392" t="s">
        <v>978</v>
      </c>
      <c r="V804" s="394">
        <v>11711.39</v>
      </c>
    </row>
    <row r="805" spans="1:22" ht="22.5" x14ac:dyDescent="0.25">
      <c r="A805" s="396">
        <v>202503</v>
      </c>
      <c r="B805" s="392" t="s">
        <v>1268</v>
      </c>
      <c r="C805" s="392" t="s">
        <v>21</v>
      </c>
      <c r="D805" s="392" t="s">
        <v>28</v>
      </c>
      <c r="E805" s="392" t="s">
        <v>28</v>
      </c>
      <c r="F805" s="392" t="s">
        <v>22</v>
      </c>
      <c r="G805" s="392" t="s">
        <v>39</v>
      </c>
      <c r="H805" s="392" t="s">
        <v>1362</v>
      </c>
      <c r="I805" s="392" t="s">
        <v>1363</v>
      </c>
      <c r="J805" s="392" t="s">
        <v>23</v>
      </c>
      <c r="K805" s="392" t="s">
        <v>24</v>
      </c>
      <c r="L805" s="392" t="s">
        <v>25</v>
      </c>
      <c r="M805" s="395">
        <v>45658</v>
      </c>
      <c r="N805" s="395">
        <v>45717</v>
      </c>
      <c r="O805" s="392" t="s">
        <v>794</v>
      </c>
      <c r="P805" s="392" t="str">
        <f t="shared" si="24"/>
        <v>383XX00000</v>
      </c>
      <c r="Q805" s="392" t="s">
        <v>1364</v>
      </c>
      <c r="R805" s="392" t="s">
        <v>1079</v>
      </c>
      <c r="S805" s="392" t="str">
        <f t="shared" si="25"/>
        <v>255383A</v>
      </c>
      <c r="T805" s="392" t="str">
        <f>IFERROR(VLOOKUP($S805,'Projects FERCs'!$A$9:$C$294,2,FALSE),0)</f>
        <v>Regulators - Blanket - Verde</v>
      </c>
      <c r="U805" s="392" t="s">
        <v>1080</v>
      </c>
      <c r="V805" s="394">
        <v>1047.5899999999999</v>
      </c>
    </row>
    <row r="806" spans="1:22" ht="22.5" x14ac:dyDescent="0.25">
      <c r="A806" s="396">
        <v>202503</v>
      </c>
      <c r="B806" s="392" t="s">
        <v>1268</v>
      </c>
      <c r="C806" s="392" t="s">
        <v>21</v>
      </c>
      <c r="D806" s="392" t="s">
        <v>28</v>
      </c>
      <c r="E806" s="392" t="s">
        <v>28</v>
      </c>
      <c r="F806" s="392" t="s">
        <v>22</v>
      </c>
      <c r="G806" s="392" t="s">
        <v>39</v>
      </c>
      <c r="H806" s="392" t="s">
        <v>1362</v>
      </c>
      <c r="I806" s="392" t="s">
        <v>1363</v>
      </c>
      <c r="J806" s="392" t="s">
        <v>23</v>
      </c>
      <c r="K806" s="392" t="s">
        <v>24</v>
      </c>
      <c r="L806" s="392" t="s">
        <v>25</v>
      </c>
      <c r="M806" s="395">
        <v>45658</v>
      </c>
      <c r="N806" s="395">
        <v>45717</v>
      </c>
      <c r="O806" s="392" t="s">
        <v>794</v>
      </c>
      <c r="P806" s="392" t="str">
        <f t="shared" si="24"/>
        <v>383XX00000</v>
      </c>
      <c r="Q806" s="392" t="s">
        <v>1364</v>
      </c>
      <c r="R806" s="392" t="s">
        <v>1151</v>
      </c>
      <c r="S806" s="392" t="str">
        <f t="shared" si="25"/>
        <v>256383A</v>
      </c>
      <c r="T806" s="392" t="str">
        <f>IFERROR(VLOOKUP($S806,'Projects FERCs'!$A$9:$C$294,2,FALSE),0)</f>
        <v>Regulators - Blanket - Nog</v>
      </c>
      <c r="U806" s="392" t="s">
        <v>1152</v>
      </c>
      <c r="V806" s="394">
        <v>370.58</v>
      </c>
    </row>
    <row r="807" spans="1:22" ht="22.5" x14ac:dyDescent="0.25">
      <c r="A807" s="396">
        <v>202503</v>
      </c>
      <c r="B807" s="392" t="s">
        <v>1268</v>
      </c>
      <c r="C807" s="392" t="s">
        <v>21</v>
      </c>
      <c r="D807" s="392" t="s">
        <v>28</v>
      </c>
      <c r="E807" s="392" t="s">
        <v>28</v>
      </c>
      <c r="F807" s="392" t="s">
        <v>22</v>
      </c>
      <c r="G807" s="392" t="s">
        <v>39</v>
      </c>
      <c r="H807" s="392" t="s">
        <v>1362</v>
      </c>
      <c r="I807" s="392" t="s">
        <v>1363</v>
      </c>
      <c r="J807" s="392" t="s">
        <v>23</v>
      </c>
      <c r="K807" s="392" t="s">
        <v>24</v>
      </c>
      <c r="L807" s="392" t="s">
        <v>25</v>
      </c>
      <c r="M807" s="395">
        <v>45658</v>
      </c>
      <c r="N807" s="395">
        <v>45717</v>
      </c>
      <c r="O807" s="392" t="s">
        <v>794</v>
      </c>
      <c r="P807" s="392" t="str">
        <f t="shared" si="24"/>
        <v>383XX00000</v>
      </c>
      <c r="Q807" s="392" t="s">
        <v>1364</v>
      </c>
      <c r="R807" s="392" t="s">
        <v>1221</v>
      </c>
      <c r="S807" s="392" t="str">
        <f t="shared" si="25"/>
        <v>257383A</v>
      </c>
      <c r="T807" s="392" t="str">
        <f>IFERROR(VLOOKUP($S807,'Projects FERCs'!$A$9:$C$294,2,FALSE),0)</f>
        <v>Regulators - Blanket - SL</v>
      </c>
      <c r="U807" s="392" t="s">
        <v>1222</v>
      </c>
      <c r="V807" s="394">
        <v>1006.8</v>
      </c>
    </row>
    <row r="808" spans="1:22" ht="22.5" x14ac:dyDescent="0.25">
      <c r="A808" s="396">
        <v>202504</v>
      </c>
      <c r="B808" s="392" t="s">
        <v>1268</v>
      </c>
      <c r="C808" s="392" t="s">
        <v>21</v>
      </c>
      <c r="D808" s="392" t="s">
        <v>28</v>
      </c>
      <c r="E808" s="392" t="s">
        <v>28</v>
      </c>
      <c r="F808" s="392" t="s">
        <v>22</v>
      </c>
      <c r="G808" s="392" t="s">
        <v>39</v>
      </c>
      <c r="H808" s="392" t="s">
        <v>1362</v>
      </c>
      <c r="I808" s="392" t="s">
        <v>1363</v>
      </c>
      <c r="J808" s="392" t="s">
        <v>23</v>
      </c>
      <c r="K808" s="392" t="s">
        <v>24</v>
      </c>
      <c r="L808" s="392" t="s">
        <v>25</v>
      </c>
      <c r="M808" s="395">
        <v>45658</v>
      </c>
      <c r="N808" s="395">
        <v>45717</v>
      </c>
      <c r="O808" s="392" t="s">
        <v>794</v>
      </c>
      <c r="P808" s="392" t="str">
        <f t="shared" si="24"/>
        <v>383XX00000</v>
      </c>
      <c r="Q808" s="392" t="s">
        <v>1364</v>
      </c>
      <c r="R808" s="392" t="s">
        <v>792</v>
      </c>
      <c r="S808" s="392" t="str">
        <f t="shared" si="25"/>
        <v>251383A</v>
      </c>
      <c r="T808" s="392" t="str">
        <f>IFERROR(VLOOKUP($S808,'Projects FERCs'!$A$9:$C$294,2,FALSE),0)</f>
        <v>Regulators - Blanket - Flag</v>
      </c>
      <c r="U808" s="392" t="s">
        <v>793</v>
      </c>
      <c r="V808" s="394">
        <v>1772.26</v>
      </c>
    </row>
    <row r="809" spans="1:22" ht="22.5" x14ac:dyDescent="0.25">
      <c r="A809" s="396">
        <v>202504</v>
      </c>
      <c r="B809" s="392" t="s">
        <v>1268</v>
      </c>
      <c r="C809" s="392" t="s">
        <v>21</v>
      </c>
      <c r="D809" s="392" t="s">
        <v>28</v>
      </c>
      <c r="E809" s="392" t="s">
        <v>28</v>
      </c>
      <c r="F809" s="392" t="s">
        <v>22</v>
      </c>
      <c r="G809" s="392" t="s">
        <v>39</v>
      </c>
      <c r="H809" s="392" t="s">
        <v>1362</v>
      </c>
      <c r="I809" s="392" t="s">
        <v>1363</v>
      </c>
      <c r="J809" s="392" t="s">
        <v>23</v>
      </c>
      <c r="K809" s="392" t="s">
        <v>24</v>
      </c>
      <c r="L809" s="392" t="s">
        <v>25</v>
      </c>
      <c r="M809" s="395">
        <v>45658</v>
      </c>
      <c r="N809" s="395">
        <v>45717</v>
      </c>
      <c r="O809" s="392" t="s">
        <v>794</v>
      </c>
      <c r="P809" s="392" t="str">
        <f t="shared" si="24"/>
        <v>383XX00000</v>
      </c>
      <c r="Q809" s="392" t="s">
        <v>1364</v>
      </c>
      <c r="R809" s="392" t="s">
        <v>877</v>
      </c>
      <c r="S809" s="392" t="str">
        <f t="shared" si="25"/>
        <v>252383A</v>
      </c>
      <c r="T809" s="392" t="str">
        <f>IFERROR(VLOOKUP($S809,'Projects FERCs'!$A$9:$C$294,2,FALSE),0)</f>
        <v>Regulators - Blanket - King</v>
      </c>
      <c r="U809" s="392" t="s">
        <v>878</v>
      </c>
      <c r="V809" s="394">
        <v>2618.0500000000002</v>
      </c>
    </row>
    <row r="810" spans="1:22" ht="22.5" x14ac:dyDescent="0.25">
      <c r="A810" s="396">
        <v>202504</v>
      </c>
      <c r="B810" s="392" t="s">
        <v>1268</v>
      </c>
      <c r="C810" s="392" t="s">
        <v>21</v>
      </c>
      <c r="D810" s="392" t="s">
        <v>28</v>
      </c>
      <c r="E810" s="392" t="s">
        <v>28</v>
      </c>
      <c r="F810" s="392" t="s">
        <v>22</v>
      </c>
      <c r="G810" s="392" t="s">
        <v>39</v>
      </c>
      <c r="H810" s="392" t="s">
        <v>1362</v>
      </c>
      <c r="I810" s="392" t="s">
        <v>1363</v>
      </c>
      <c r="J810" s="392" t="s">
        <v>23</v>
      </c>
      <c r="K810" s="392" t="s">
        <v>24</v>
      </c>
      <c r="L810" s="392" t="s">
        <v>25</v>
      </c>
      <c r="M810" s="395">
        <v>45658</v>
      </c>
      <c r="N810" s="395">
        <v>45717</v>
      </c>
      <c r="O810" s="392" t="s">
        <v>794</v>
      </c>
      <c r="P810" s="392" t="str">
        <f t="shared" si="24"/>
        <v>383XX00000</v>
      </c>
      <c r="Q810" s="392" t="s">
        <v>1364</v>
      </c>
      <c r="R810" s="392" t="s">
        <v>977</v>
      </c>
      <c r="S810" s="392" t="str">
        <f t="shared" si="25"/>
        <v>253383A</v>
      </c>
      <c r="T810" s="392" t="str">
        <f>IFERROR(VLOOKUP($S810,'Projects FERCs'!$A$9:$C$294,2,FALSE),0)</f>
        <v>Regulators - Blanket - Pres</v>
      </c>
      <c r="U810" s="392" t="s">
        <v>978</v>
      </c>
      <c r="V810" s="394">
        <v>1227.6300000000001</v>
      </c>
    </row>
    <row r="811" spans="1:22" ht="22.5" x14ac:dyDescent="0.25">
      <c r="A811" s="396">
        <v>202504</v>
      </c>
      <c r="B811" s="392" t="s">
        <v>1268</v>
      </c>
      <c r="C811" s="392" t="s">
        <v>21</v>
      </c>
      <c r="D811" s="392" t="s">
        <v>28</v>
      </c>
      <c r="E811" s="392" t="s">
        <v>28</v>
      </c>
      <c r="F811" s="392" t="s">
        <v>22</v>
      </c>
      <c r="G811" s="392" t="s">
        <v>39</v>
      </c>
      <c r="H811" s="392" t="s">
        <v>1362</v>
      </c>
      <c r="I811" s="392" t="s">
        <v>1363</v>
      </c>
      <c r="J811" s="392" t="s">
        <v>23</v>
      </c>
      <c r="K811" s="392" t="s">
        <v>24</v>
      </c>
      <c r="L811" s="392" t="s">
        <v>25</v>
      </c>
      <c r="M811" s="395">
        <v>45658</v>
      </c>
      <c r="N811" s="395">
        <v>45717</v>
      </c>
      <c r="O811" s="392" t="s">
        <v>794</v>
      </c>
      <c r="P811" s="392" t="str">
        <f t="shared" si="24"/>
        <v>383XX00000</v>
      </c>
      <c r="Q811" s="392" t="s">
        <v>1364</v>
      </c>
      <c r="R811" s="392" t="s">
        <v>1079</v>
      </c>
      <c r="S811" s="392" t="str">
        <f t="shared" si="25"/>
        <v>255383A</v>
      </c>
      <c r="T811" s="392" t="str">
        <f>IFERROR(VLOOKUP($S811,'Projects FERCs'!$A$9:$C$294,2,FALSE),0)</f>
        <v>Regulators - Blanket - Verde</v>
      </c>
      <c r="U811" s="392" t="s">
        <v>1080</v>
      </c>
      <c r="V811" s="394">
        <v>520.08000000000004</v>
      </c>
    </row>
    <row r="812" spans="1:22" ht="22.5" x14ac:dyDescent="0.25">
      <c r="A812" s="396">
        <v>202504</v>
      </c>
      <c r="B812" s="392" t="s">
        <v>1268</v>
      </c>
      <c r="C812" s="392" t="s">
        <v>21</v>
      </c>
      <c r="D812" s="392" t="s">
        <v>28</v>
      </c>
      <c r="E812" s="392" t="s">
        <v>28</v>
      </c>
      <c r="F812" s="392" t="s">
        <v>22</v>
      </c>
      <c r="G812" s="392" t="s">
        <v>39</v>
      </c>
      <c r="H812" s="392" t="s">
        <v>1362</v>
      </c>
      <c r="I812" s="392" t="s">
        <v>1363</v>
      </c>
      <c r="J812" s="392" t="s">
        <v>23</v>
      </c>
      <c r="K812" s="392" t="s">
        <v>24</v>
      </c>
      <c r="L812" s="392" t="s">
        <v>25</v>
      </c>
      <c r="M812" s="395">
        <v>45658</v>
      </c>
      <c r="N812" s="395">
        <v>45717</v>
      </c>
      <c r="O812" s="392" t="s">
        <v>794</v>
      </c>
      <c r="P812" s="392" t="str">
        <f t="shared" si="24"/>
        <v>383XX00000</v>
      </c>
      <c r="Q812" s="392" t="s">
        <v>1364</v>
      </c>
      <c r="R812" s="392" t="s">
        <v>1151</v>
      </c>
      <c r="S812" s="392" t="str">
        <f t="shared" si="25"/>
        <v>256383A</v>
      </c>
      <c r="T812" s="392" t="str">
        <f>IFERROR(VLOOKUP($S812,'Projects FERCs'!$A$9:$C$294,2,FALSE),0)</f>
        <v>Regulators - Blanket - Nog</v>
      </c>
      <c r="U812" s="392" t="s">
        <v>1152</v>
      </c>
      <c r="V812" s="394">
        <v>121.38</v>
      </c>
    </row>
    <row r="813" spans="1:22" ht="22.5" x14ac:dyDescent="0.25">
      <c r="A813" s="396">
        <v>202504</v>
      </c>
      <c r="B813" s="392" t="s">
        <v>1268</v>
      </c>
      <c r="C813" s="392" t="s">
        <v>21</v>
      </c>
      <c r="D813" s="392" t="s">
        <v>28</v>
      </c>
      <c r="E813" s="392" t="s">
        <v>28</v>
      </c>
      <c r="F813" s="392" t="s">
        <v>22</v>
      </c>
      <c r="G813" s="392" t="s">
        <v>39</v>
      </c>
      <c r="H813" s="392" t="s">
        <v>1362</v>
      </c>
      <c r="I813" s="392" t="s">
        <v>1363</v>
      </c>
      <c r="J813" s="392" t="s">
        <v>23</v>
      </c>
      <c r="K813" s="392" t="s">
        <v>24</v>
      </c>
      <c r="L813" s="392" t="s">
        <v>25</v>
      </c>
      <c r="M813" s="395">
        <v>45658</v>
      </c>
      <c r="N813" s="395">
        <v>45717</v>
      </c>
      <c r="O813" s="392" t="s">
        <v>794</v>
      </c>
      <c r="P813" s="392" t="str">
        <f t="shared" si="24"/>
        <v>383XX00000</v>
      </c>
      <c r="Q813" s="392" t="s">
        <v>1364</v>
      </c>
      <c r="R813" s="392" t="s">
        <v>1221</v>
      </c>
      <c r="S813" s="392" t="str">
        <f t="shared" si="25"/>
        <v>257383A</v>
      </c>
      <c r="T813" s="392" t="str">
        <f>IFERROR(VLOOKUP($S813,'Projects FERCs'!$A$9:$C$294,2,FALSE),0)</f>
        <v>Regulators - Blanket - SL</v>
      </c>
      <c r="U813" s="392" t="s">
        <v>1222</v>
      </c>
      <c r="V813" s="394">
        <v>1486.25</v>
      </c>
    </row>
    <row r="814" spans="1:22" ht="22.5" x14ac:dyDescent="0.25">
      <c r="A814" s="396">
        <v>202505</v>
      </c>
      <c r="B814" s="392" t="s">
        <v>1268</v>
      </c>
      <c r="C814" s="392" t="s">
        <v>21</v>
      </c>
      <c r="D814" s="392" t="s">
        <v>28</v>
      </c>
      <c r="E814" s="392" t="s">
        <v>28</v>
      </c>
      <c r="F814" s="392" t="s">
        <v>22</v>
      </c>
      <c r="G814" s="392" t="s">
        <v>39</v>
      </c>
      <c r="H814" s="392" t="s">
        <v>1362</v>
      </c>
      <c r="I814" s="392" t="s">
        <v>1363</v>
      </c>
      <c r="J814" s="392" t="s">
        <v>23</v>
      </c>
      <c r="K814" s="392" t="s">
        <v>24</v>
      </c>
      <c r="L814" s="392" t="s">
        <v>25</v>
      </c>
      <c r="M814" s="395">
        <v>45658</v>
      </c>
      <c r="N814" s="395">
        <v>45717</v>
      </c>
      <c r="O814" s="392" t="s">
        <v>794</v>
      </c>
      <c r="P814" s="392" t="str">
        <f t="shared" si="24"/>
        <v>383XX00000</v>
      </c>
      <c r="Q814" s="392" t="s">
        <v>1364</v>
      </c>
      <c r="R814" s="392" t="s">
        <v>792</v>
      </c>
      <c r="S814" s="392" t="str">
        <f t="shared" si="25"/>
        <v>251383A</v>
      </c>
      <c r="T814" s="392" t="str">
        <f>IFERROR(VLOOKUP($S814,'Projects FERCs'!$A$9:$C$294,2,FALSE),0)</f>
        <v>Regulators - Blanket - Flag</v>
      </c>
      <c r="U814" s="392" t="s">
        <v>793</v>
      </c>
      <c r="V814" s="394">
        <v>1252.3599999999999</v>
      </c>
    </row>
    <row r="815" spans="1:22" ht="22.5" x14ac:dyDescent="0.25">
      <c r="A815" s="396">
        <v>202505</v>
      </c>
      <c r="B815" s="392" t="s">
        <v>1268</v>
      </c>
      <c r="C815" s="392" t="s">
        <v>21</v>
      </c>
      <c r="D815" s="392" t="s">
        <v>28</v>
      </c>
      <c r="E815" s="392" t="s">
        <v>28</v>
      </c>
      <c r="F815" s="392" t="s">
        <v>22</v>
      </c>
      <c r="G815" s="392" t="s">
        <v>39</v>
      </c>
      <c r="H815" s="392" t="s">
        <v>1362</v>
      </c>
      <c r="I815" s="392" t="s">
        <v>1363</v>
      </c>
      <c r="J815" s="392" t="s">
        <v>23</v>
      </c>
      <c r="K815" s="392" t="s">
        <v>24</v>
      </c>
      <c r="L815" s="392" t="s">
        <v>25</v>
      </c>
      <c r="M815" s="395">
        <v>45658</v>
      </c>
      <c r="N815" s="395">
        <v>45717</v>
      </c>
      <c r="O815" s="392" t="s">
        <v>794</v>
      </c>
      <c r="P815" s="392" t="str">
        <f t="shared" si="24"/>
        <v>383XX00000</v>
      </c>
      <c r="Q815" s="392" t="s">
        <v>1364</v>
      </c>
      <c r="R815" s="392" t="s">
        <v>877</v>
      </c>
      <c r="S815" s="392" t="str">
        <f t="shared" si="25"/>
        <v>252383A</v>
      </c>
      <c r="T815" s="392" t="str">
        <f>IFERROR(VLOOKUP($S815,'Projects FERCs'!$A$9:$C$294,2,FALSE),0)</f>
        <v>Regulators - Blanket - King</v>
      </c>
      <c r="U815" s="392" t="s">
        <v>878</v>
      </c>
      <c r="V815" s="394">
        <v>3986.69</v>
      </c>
    </row>
    <row r="816" spans="1:22" ht="22.5" x14ac:dyDescent="0.25">
      <c r="A816" s="396">
        <v>202505</v>
      </c>
      <c r="B816" s="392" t="s">
        <v>1268</v>
      </c>
      <c r="C816" s="392" t="s">
        <v>21</v>
      </c>
      <c r="D816" s="392" t="s">
        <v>28</v>
      </c>
      <c r="E816" s="392" t="s">
        <v>28</v>
      </c>
      <c r="F816" s="392" t="s">
        <v>22</v>
      </c>
      <c r="G816" s="392" t="s">
        <v>39</v>
      </c>
      <c r="H816" s="392" t="s">
        <v>1362</v>
      </c>
      <c r="I816" s="392" t="s">
        <v>1363</v>
      </c>
      <c r="J816" s="392" t="s">
        <v>23</v>
      </c>
      <c r="K816" s="392" t="s">
        <v>24</v>
      </c>
      <c r="L816" s="392" t="s">
        <v>25</v>
      </c>
      <c r="M816" s="395">
        <v>45658</v>
      </c>
      <c r="N816" s="395">
        <v>45717</v>
      </c>
      <c r="O816" s="392" t="s">
        <v>794</v>
      </c>
      <c r="P816" s="392" t="str">
        <f t="shared" si="24"/>
        <v>383XX00000</v>
      </c>
      <c r="Q816" s="392" t="s">
        <v>1364</v>
      </c>
      <c r="R816" s="392" t="s">
        <v>977</v>
      </c>
      <c r="S816" s="392" t="str">
        <f t="shared" si="25"/>
        <v>253383A</v>
      </c>
      <c r="T816" s="392" t="str">
        <f>IFERROR(VLOOKUP($S816,'Projects FERCs'!$A$9:$C$294,2,FALSE),0)</f>
        <v>Regulators - Blanket - Pres</v>
      </c>
      <c r="U816" s="392" t="s">
        <v>978</v>
      </c>
      <c r="V816" s="394">
        <v>867.14</v>
      </c>
    </row>
    <row r="817" spans="1:22" ht="22.5" x14ac:dyDescent="0.25">
      <c r="A817" s="396">
        <v>202505</v>
      </c>
      <c r="B817" s="392" t="s">
        <v>1268</v>
      </c>
      <c r="C817" s="392" t="s">
        <v>21</v>
      </c>
      <c r="D817" s="392" t="s">
        <v>28</v>
      </c>
      <c r="E817" s="392" t="s">
        <v>28</v>
      </c>
      <c r="F817" s="392" t="s">
        <v>22</v>
      </c>
      <c r="G817" s="392" t="s">
        <v>39</v>
      </c>
      <c r="H817" s="392" t="s">
        <v>1362</v>
      </c>
      <c r="I817" s="392" t="s">
        <v>1363</v>
      </c>
      <c r="J817" s="392" t="s">
        <v>23</v>
      </c>
      <c r="K817" s="392" t="s">
        <v>24</v>
      </c>
      <c r="L817" s="392" t="s">
        <v>25</v>
      </c>
      <c r="M817" s="395">
        <v>45658</v>
      </c>
      <c r="N817" s="395">
        <v>45717</v>
      </c>
      <c r="O817" s="392" t="s">
        <v>794</v>
      </c>
      <c r="P817" s="392" t="str">
        <f t="shared" si="24"/>
        <v>383XX00000</v>
      </c>
      <c r="Q817" s="392" t="s">
        <v>1364</v>
      </c>
      <c r="R817" s="392" t="s">
        <v>1079</v>
      </c>
      <c r="S817" s="392" t="str">
        <f t="shared" si="25"/>
        <v>255383A</v>
      </c>
      <c r="T817" s="392" t="str">
        <f>IFERROR(VLOOKUP($S817,'Projects FERCs'!$A$9:$C$294,2,FALSE),0)</f>
        <v>Regulators - Blanket - Verde</v>
      </c>
      <c r="U817" s="392" t="s">
        <v>1080</v>
      </c>
      <c r="V817" s="394">
        <v>1997.32</v>
      </c>
    </row>
    <row r="818" spans="1:22" ht="22.5" x14ac:dyDescent="0.25">
      <c r="A818" s="396">
        <v>202505</v>
      </c>
      <c r="B818" s="392" t="s">
        <v>1268</v>
      </c>
      <c r="C818" s="392" t="s">
        <v>21</v>
      </c>
      <c r="D818" s="392" t="s">
        <v>28</v>
      </c>
      <c r="E818" s="392" t="s">
        <v>28</v>
      </c>
      <c r="F818" s="392" t="s">
        <v>22</v>
      </c>
      <c r="G818" s="392" t="s">
        <v>39</v>
      </c>
      <c r="H818" s="392" t="s">
        <v>1362</v>
      </c>
      <c r="I818" s="392" t="s">
        <v>1363</v>
      </c>
      <c r="J818" s="392" t="s">
        <v>23</v>
      </c>
      <c r="K818" s="392" t="s">
        <v>24</v>
      </c>
      <c r="L818" s="392" t="s">
        <v>25</v>
      </c>
      <c r="M818" s="395">
        <v>45658</v>
      </c>
      <c r="N818" s="395">
        <v>45717</v>
      </c>
      <c r="O818" s="392" t="s">
        <v>794</v>
      </c>
      <c r="P818" s="392" t="str">
        <f t="shared" si="24"/>
        <v>383XX00000</v>
      </c>
      <c r="Q818" s="392" t="s">
        <v>1364</v>
      </c>
      <c r="R818" s="392" t="s">
        <v>1151</v>
      </c>
      <c r="S818" s="392" t="str">
        <f t="shared" si="25"/>
        <v>256383A</v>
      </c>
      <c r="T818" s="392" t="str">
        <f>IFERROR(VLOOKUP($S818,'Projects FERCs'!$A$9:$C$294,2,FALSE),0)</f>
        <v>Regulators - Blanket - Nog</v>
      </c>
      <c r="U818" s="392" t="s">
        <v>1152</v>
      </c>
      <c r="V818" s="394">
        <v>164.14</v>
      </c>
    </row>
    <row r="819" spans="1:22" ht="22.5" x14ac:dyDescent="0.25">
      <c r="A819" s="396">
        <v>202505</v>
      </c>
      <c r="B819" s="392" t="s">
        <v>1268</v>
      </c>
      <c r="C819" s="392" t="s">
        <v>21</v>
      </c>
      <c r="D819" s="392" t="s">
        <v>28</v>
      </c>
      <c r="E819" s="392" t="s">
        <v>28</v>
      </c>
      <c r="F819" s="392" t="s">
        <v>22</v>
      </c>
      <c r="G819" s="392" t="s">
        <v>39</v>
      </c>
      <c r="H819" s="392" t="s">
        <v>1362</v>
      </c>
      <c r="I819" s="392" t="s">
        <v>1363</v>
      </c>
      <c r="J819" s="392" t="s">
        <v>23</v>
      </c>
      <c r="K819" s="392" t="s">
        <v>24</v>
      </c>
      <c r="L819" s="392" t="s">
        <v>25</v>
      </c>
      <c r="M819" s="395">
        <v>45658</v>
      </c>
      <c r="N819" s="395">
        <v>45717</v>
      </c>
      <c r="O819" s="392" t="s">
        <v>794</v>
      </c>
      <c r="P819" s="392" t="str">
        <f t="shared" si="24"/>
        <v>383XX00000</v>
      </c>
      <c r="Q819" s="392" t="s">
        <v>1364</v>
      </c>
      <c r="R819" s="392" t="s">
        <v>1221</v>
      </c>
      <c r="S819" s="392" t="str">
        <f t="shared" si="25"/>
        <v>257383A</v>
      </c>
      <c r="T819" s="392" t="str">
        <f>IFERROR(VLOOKUP($S819,'Projects FERCs'!$A$9:$C$294,2,FALSE),0)</f>
        <v>Regulators - Blanket - SL</v>
      </c>
      <c r="U819" s="392" t="s">
        <v>1222</v>
      </c>
      <c r="V819" s="394">
        <v>998.67</v>
      </c>
    </row>
    <row r="820" spans="1:22" ht="22.5" x14ac:dyDescent="0.25">
      <c r="A820" s="396">
        <v>202506</v>
      </c>
      <c r="B820" s="392" t="s">
        <v>1268</v>
      </c>
      <c r="C820" s="392" t="s">
        <v>21</v>
      </c>
      <c r="D820" s="392" t="s">
        <v>28</v>
      </c>
      <c r="E820" s="392" t="s">
        <v>28</v>
      </c>
      <c r="F820" s="392" t="s">
        <v>22</v>
      </c>
      <c r="G820" s="392" t="s">
        <v>39</v>
      </c>
      <c r="H820" s="392" t="s">
        <v>1362</v>
      </c>
      <c r="I820" s="392" t="s">
        <v>1363</v>
      </c>
      <c r="J820" s="392" t="s">
        <v>23</v>
      </c>
      <c r="K820" s="392" t="s">
        <v>24</v>
      </c>
      <c r="L820" s="392" t="s">
        <v>25</v>
      </c>
      <c r="M820" s="395">
        <v>45658</v>
      </c>
      <c r="N820" s="395">
        <v>45717</v>
      </c>
      <c r="O820" s="392" t="s">
        <v>794</v>
      </c>
      <c r="P820" s="392" t="str">
        <f t="shared" si="24"/>
        <v>383XX00000</v>
      </c>
      <c r="Q820" s="392" t="s">
        <v>1364</v>
      </c>
      <c r="R820" s="392" t="s">
        <v>792</v>
      </c>
      <c r="S820" s="392" t="str">
        <f t="shared" si="25"/>
        <v>251383A</v>
      </c>
      <c r="T820" s="392" t="str">
        <f>IFERROR(VLOOKUP($S820,'Projects FERCs'!$A$9:$C$294,2,FALSE),0)</f>
        <v>Regulators - Blanket - Flag</v>
      </c>
      <c r="U820" s="392" t="s">
        <v>793</v>
      </c>
      <c r="V820" s="394">
        <v>1248.3499999999999</v>
      </c>
    </row>
    <row r="821" spans="1:22" ht="22.5" x14ac:dyDescent="0.25">
      <c r="A821" s="396">
        <v>202506</v>
      </c>
      <c r="B821" s="392" t="s">
        <v>1268</v>
      </c>
      <c r="C821" s="392" t="s">
        <v>21</v>
      </c>
      <c r="D821" s="392" t="s">
        <v>28</v>
      </c>
      <c r="E821" s="392" t="s">
        <v>28</v>
      </c>
      <c r="F821" s="392" t="s">
        <v>22</v>
      </c>
      <c r="G821" s="392" t="s">
        <v>39</v>
      </c>
      <c r="H821" s="392" t="s">
        <v>1362</v>
      </c>
      <c r="I821" s="392" t="s">
        <v>1363</v>
      </c>
      <c r="J821" s="392" t="s">
        <v>23</v>
      </c>
      <c r="K821" s="392" t="s">
        <v>24</v>
      </c>
      <c r="L821" s="392" t="s">
        <v>25</v>
      </c>
      <c r="M821" s="395">
        <v>45658</v>
      </c>
      <c r="N821" s="395">
        <v>45717</v>
      </c>
      <c r="O821" s="392" t="s">
        <v>794</v>
      </c>
      <c r="P821" s="392" t="str">
        <f t="shared" si="24"/>
        <v>383XX00000</v>
      </c>
      <c r="Q821" s="392" t="s">
        <v>1364</v>
      </c>
      <c r="R821" s="392" t="s">
        <v>877</v>
      </c>
      <c r="S821" s="392" t="str">
        <f t="shared" si="25"/>
        <v>252383A</v>
      </c>
      <c r="T821" s="392" t="str">
        <f>IFERROR(VLOOKUP($S821,'Projects FERCs'!$A$9:$C$294,2,FALSE),0)</f>
        <v>Regulators - Blanket - King</v>
      </c>
      <c r="U821" s="392" t="s">
        <v>878</v>
      </c>
      <c r="V821" s="394">
        <v>5568.72</v>
      </c>
    </row>
    <row r="822" spans="1:22" ht="22.5" x14ac:dyDescent="0.25">
      <c r="A822" s="396">
        <v>202506</v>
      </c>
      <c r="B822" s="392" t="s">
        <v>1268</v>
      </c>
      <c r="C822" s="392" t="s">
        <v>21</v>
      </c>
      <c r="D822" s="392" t="s">
        <v>28</v>
      </c>
      <c r="E822" s="392" t="s">
        <v>28</v>
      </c>
      <c r="F822" s="392" t="s">
        <v>22</v>
      </c>
      <c r="G822" s="392" t="s">
        <v>39</v>
      </c>
      <c r="H822" s="392" t="s">
        <v>1362</v>
      </c>
      <c r="I822" s="392" t="s">
        <v>1363</v>
      </c>
      <c r="J822" s="392" t="s">
        <v>23</v>
      </c>
      <c r="K822" s="392" t="s">
        <v>24</v>
      </c>
      <c r="L822" s="392" t="s">
        <v>25</v>
      </c>
      <c r="M822" s="395">
        <v>45658</v>
      </c>
      <c r="N822" s="395">
        <v>45717</v>
      </c>
      <c r="O822" s="392" t="s">
        <v>794</v>
      </c>
      <c r="P822" s="392" t="str">
        <f t="shared" si="24"/>
        <v>383XX00000</v>
      </c>
      <c r="Q822" s="392" t="s">
        <v>1364</v>
      </c>
      <c r="R822" s="392" t="s">
        <v>977</v>
      </c>
      <c r="S822" s="392" t="str">
        <f t="shared" si="25"/>
        <v>253383A</v>
      </c>
      <c r="T822" s="392" t="str">
        <f>IFERROR(VLOOKUP($S822,'Projects FERCs'!$A$9:$C$294,2,FALSE),0)</f>
        <v>Regulators - Blanket - Pres</v>
      </c>
      <c r="U822" s="392" t="s">
        <v>978</v>
      </c>
      <c r="V822" s="394">
        <v>4284.78</v>
      </c>
    </row>
    <row r="823" spans="1:22" ht="22.5" x14ac:dyDescent="0.25">
      <c r="A823" s="396">
        <v>202506</v>
      </c>
      <c r="B823" s="392" t="s">
        <v>1268</v>
      </c>
      <c r="C823" s="392" t="s">
        <v>21</v>
      </c>
      <c r="D823" s="392" t="s">
        <v>28</v>
      </c>
      <c r="E823" s="392" t="s">
        <v>28</v>
      </c>
      <c r="F823" s="392" t="s">
        <v>22</v>
      </c>
      <c r="G823" s="392" t="s">
        <v>39</v>
      </c>
      <c r="H823" s="392" t="s">
        <v>1362</v>
      </c>
      <c r="I823" s="392" t="s">
        <v>1363</v>
      </c>
      <c r="J823" s="392" t="s">
        <v>23</v>
      </c>
      <c r="K823" s="392" t="s">
        <v>24</v>
      </c>
      <c r="L823" s="392" t="s">
        <v>25</v>
      </c>
      <c r="M823" s="395">
        <v>45658</v>
      </c>
      <c r="N823" s="395">
        <v>45717</v>
      </c>
      <c r="O823" s="392" t="s">
        <v>794</v>
      </c>
      <c r="P823" s="392" t="str">
        <f t="shared" si="24"/>
        <v>383XX00000</v>
      </c>
      <c r="Q823" s="392" t="s">
        <v>1364</v>
      </c>
      <c r="R823" s="392" t="s">
        <v>1079</v>
      </c>
      <c r="S823" s="392" t="str">
        <f t="shared" si="25"/>
        <v>255383A</v>
      </c>
      <c r="T823" s="392" t="str">
        <f>IFERROR(VLOOKUP($S823,'Projects FERCs'!$A$9:$C$294,2,FALSE),0)</f>
        <v>Regulators - Blanket - Verde</v>
      </c>
      <c r="U823" s="392" t="s">
        <v>1080</v>
      </c>
      <c r="V823" s="394">
        <v>2470.9299999999998</v>
      </c>
    </row>
    <row r="824" spans="1:22" ht="22.5" x14ac:dyDescent="0.25">
      <c r="A824" s="396">
        <v>202506</v>
      </c>
      <c r="B824" s="392" t="s">
        <v>1268</v>
      </c>
      <c r="C824" s="392" t="s">
        <v>21</v>
      </c>
      <c r="D824" s="392" t="s">
        <v>28</v>
      </c>
      <c r="E824" s="392" t="s">
        <v>28</v>
      </c>
      <c r="F824" s="392" t="s">
        <v>22</v>
      </c>
      <c r="G824" s="392" t="s">
        <v>39</v>
      </c>
      <c r="H824" s="392" t="s">
        <v>1362</v>
      </c>
      <c r="I824" s="392" t="s">
        <v>1363</v>
      </c>
      <c r="J824" s="392" t="s">
        <v>23</v>
      </c>
      <c r="K824" s="392" t="s">
        <v>24</v>
      </c>
      <c r="L824" s="392" t="s">
        <v>25</v>
      </c>
      <c r="M824" s="395">
        <v>45658</v>
      </c>
      <c r="N824" s="395">
        <v>45717</v>
      </c>
      <c r="O824" s="392" t="s">
        <v>794</v>
      </c>
      <c r="P824" s="392" t="str">
        <f t="shared" si="24"/>
        <v>383XX00000</v>
      </c>
      <c r="Q824" s="392" t="s">
        <v>1364</v>
      </c>
      <c r="R824" s="392" t="s">
        <v>1151</v>
      </c>
      <c r="S824" s="392" t="str">
        <f t="shared" si="25"/>
        <v>256383A</v>
      </c>
      <c r="T824" s="392" t="str">
        <f>IFERROR(VLOOKUP($S824,'Projects FERCs'!$A$9:$C$294,2,FALSE),0)</f>
        <v>Regulators - Blanket - Nog</v>
      </c>
      <c r="U824" s="392" t="s">
        <v>1152</v>
      </c>
      <c r="V824" s="394">
        <v>206.91</v>
      </c>
    </row>
    <row r="825" spans="1:22" ht="33.75" x14ac:dyDescent="0.25">
      <c r="A825" s="396">
        <v>202407</v>
      </c>
      <c r="B825" s="392" t="s">
        <v>1268</v>
      </c>
      <c r="C825" s="392" t="s">
        <v>21</v>
      </c>
      <c r="D825" s="392" t="s">
        <v>28</v>
      </c>
      <c r="E825" s="392" t="s">
        <v>28</v>
      </c>
      <c r="F825" s="392" t="s">
        <v>22</v>
      </c>
      <c r="G825" s="392" t="s">
        <v>39</v>
      </c>
      <c r="H825" s="392" t="s">
        <v>1365</v>
      </c>
      <c r="I825" s="392" t="s">
        <v>1366</v>
      </c>
      <c r="J825" s="392" t="s">
        <v>23</v>
      </c>
      <c r="K825" s="392" t="s">
        <v>24</v>
      </c>
      <c r="L825" s="392" t="s">
        <v>25</v>
      </c>
      <c r="M825" s="395">
        <v>45292</v>
      </c>
      <c r="N825" s="395">
        <v>45474</v>
      </c>
      <c r="O825" s="392" t="s">
        <v>797</v>
      </c>
      <c r="P825" s="392" t="str">
        <f t="shared" si="24"/>
        <v>384XX00000</v>
      </c>
      <c r="Q825" s="392" t="s">
        <v>1367</v>
      </c>
      <c r="R825" s="392" t="s">
        <v>795</v>
      </c>
      <c r="S825" s="392" t="str">
        <f t="shared" si="25"/>
        <v>251384A</v>
      </c>
      <c r="T825" s="392" t="str">
        <f>IFERROR(VLOOKUP($S825,'Projects FERCs'!$A$9:$C$294,2,FALSE),0)</f>
        <v>Regulator Install - Bl - Flag</v>
      </c>
      <c r="U825" s="392" t="s">
        <v>796</v>
      </c>
      <c r="V825" s="394">
        <v>1060.06</v>
      </c>
    </row>
    <row r="826" spans="1:22" ht="33.75" x14ac:dyDescent="0.25">
      <c r="A826" s="396">
        <v>202407</v>
      </c>
      <c r="B826" s="392" t="s">
        <v>1268</v>
      </c>
      <c r="C826" s="392" t="s">
        <v>21</v>
      </c>
      <c r="D826" s="392" t="s">
        <v>28</v>
      </c>
      <c r="E826" s="392" t="s">
        <v>28</v>
      </c>
      <c r="F826" s="392" t="s">
        <v>22</v>
      </c>
      <c r="G826" s="392" t="s">
        <v>39</v>
      </c>
      <c r="H826" s="392" t="s">
        <v>1365</v>
      </c>
      <c r="I826" s="392" t="s">
        <v>1366</v>
      </c>
      <c r="J826" s="392" t="s">
        <v>23</v>
      </c>
      <c r="K826" s="392" t="s">
        <v>24</v>
      </c>
      <c r="L826" s="392" t="s">
        <v>25</v>
      </c>
      <c r="M826" s="395">
        <v>45292</v>
      </c>
      <c r="N826" s="395">
        <v>45474</v>
      </c>
      <c r="O826" s="392" t="s">
        <v>797</v>
      </c>
      <c r="P826" s="392" t="str">
        <f t="shared" si="24"/>
        <v>384XX00000</v>
      </c>
      <c r="Q826" s="392" t="s">
        <v>1367</v>
      </c>
      <c r="R826" s="392" t="s">
        <v>879</v>
      </c>
      <c r="S826" s="392" t="str">
        <f t="shared" si="25"/>
        <v>252384A</v>
      </c>
      <c r="T826" s="392" t="str">
        <f>IFERROR(VLOOKUP($S826,'Projects FERCs'!$A$9:$C$294,2,FALSE),0)</f>
        <v>Regulator Install - Bl - King</v>
      </c>
      <c r="U826" s="392" t="s">
        <v>880</v>
      </c>
      <c r="V826" s="394">
        <v>3975.73</v>
      </c>
    </row>
    <row r="827" spans="1:22" ht="33.75" x14ac:dyDescent="0.25">
      <c r="A827" s="396">
        <v>202407</v>
      </c>
      <c r="B827" s="392" t="s">
        <v>1268</v>
      </c>
      <c r="C827" s="392" t="s">
        <v>21</v>
      </c>
      <c r="D827" s="392" t="s">
        <v>28</v>
      </c>
      <c r="E827" s="392" t="s">
        <v>28</v>
      </c>
      <c r="F827" s="392" t="s">
        <v>22</v>
      </c>
      <c r="G827" s="392" t="s">
        <v>39</v>
      </c>
      <c r="H827" s="392" t="s">
        <v>1365</v>
      </c>
      <c r="I827" s="392" t="s">
        <v>1366</v>
      </c>
      <c r="J827" s="392" t="s">
        <v>23</v>
      </c>
      <c r="K827" s="392" t="s">
        <v>24</v>
      </c>
      <c r="L827" s="392" t="s">
        <v>25</v>
      </c>
      <c r="M827" s="395">
        <v>45292</v>
      </c>
      <c r="N827" s="395">
        <v>45474</v>
      </c>
      <c r="O827" s="392" t="s">
        <v>797</v>
      </c>
      <c r="P827" s="392" t="str">
        <f t="shared" si="24"/>
        <v>384XX00000</v>
      </c>
      <c r="Q827" s="392" t="s">
        <v>1367</v>
      </c>
      <c r="R827" s="392" t="s">
        <v>979</v>
      </c>
      <c r="S827" s="392" t="str">
        <f t="shared" si="25"/>
        <v>253384A</v>
      </c>
      <c r="T827" s="392" t="str">
        <f>IFERROR(VLOOKUP($S827,'Projects FERCs'!$A$9:$C$294,2,FALSE),0)</f>
        <v>Regulator Install - Bl - Pres</v>
      </c>
      <c r="U827" s="392" t="s">
        <v>980</v>
      </c>
      <c r="V827" s="394">
        <v>7309.92</v>
      </c>
    </row>
    <row r="828" spans="1:22" ht="33.75" x14ac:dyDescent="0.25">
      <c r="A828" s="396">
        <v>202407</v>
      </c>
      <c r="B828" s="392" t="s">
        <v>1268</v>
      </c>
      <c r="C828" s="392" t="s">
        <v>21</v>
      </c>
      <c r="D828" s="392" t="s">
        <v>28</v>
      </c>
      <c r="E828" s="392" t="s">
        <v>28</v>
      </c>
      <c r="F828" s="392" t="s">
        <v>22</v>
      </c>
      <c r="G828" s="392" t="s">
        <v>39</v>
      </c>
      <c r="H828" s="392" t="s">
        <v>1365</v>
      </c>
      <c r="I828" s="392" t="s">
        <v>1366</v>
      </c>
      <c r="J828" s="392" t="s">
        <v>23</v>
      </c>
      <c r="K828" s="392" t="s">
        <v>24</v>
      </c>
      <c r="L828" s="392" t="s">
        <v>25</v>
      </c>
      <c r="M828" s="395">
        <v>45292</v>
      </c>
      <c r="N828" s="395">
        <v>45474</v>
      </c>
      <c r="O828" s="392" t="s">
        <v>797</v>
      </c>
      <c r="P828" s="392" t="str">
        <f t="shared" si="24"/>
        <v>384XX00000</v>
      </c>
      <c r="Q828" s="392" t="s">
        <v>1367</v>
      </c>
      <c r="R828" s="392" t="s">
        <v>1081</v>
      </c>
      <c r="S828" s="392" t="str">
        <f t="shared" si="25"/>
        <v>255384A</v>
      </c>
      <c r="T828" s="392" t="str">
        <f>IFERROR(VLOOKUP($S828,'Projects FERCs'!$A$9:$C$294,2,FALSE),0)</f>
        <v>Regulator Install- Bl - Verde</v>
      </c>
      <c r="U828" s="392" t="s">
        <v>1082</v>
      </c>
      <c r="V828" s="394">
        <v>2690.03</v>
      </c>
    </row>
    <row r="829" spans="1:22" ht="33.75" x14ac:dyDescent="0.25">
      <c r="A829" s="396">
        <v>202407</v>
      </c>
      <c r="B829" s="392" t="s">
        <v>1268</v>
      </c>
      <c r="C829" s="392" t="s">
        <v>21</v>
      </c>
      <c r="D829" s="392" t="s">
        <v>28</v>
      </c>
      <c r="E829" s="392" t="s">
        <v>28</v>
      </c>
      <c r="F829" s="392" t="s">
        <v>22</v>
      </c>
      <c r="G829" s="392" t="s">
        <v>39</v>
      </c>
      <c r="H829" s="392" t="s">
        <v>1365</v>
      </c>
      <c r="I829" s="392" t="s">
        <v>1366</v>
      </c>
      <c r="J829" s="392" t="s">
        <v>23</v>
      </c>
      <c r="K829" s="392" t="s">
        <v>24</v>
      </c>
      <c r="L829" s="392" t="s">
        <v>25</v>
      </c>
      <c r="M829" s="395">
        <v>45292</v>
      </c>
      <c r="N829" s="395">
        <v>45474</v>
      </c>
      <c r="O829" s="392" t="s">
        <v>797</v>
      </c>
      <c r="P829" s="392" t="str">
        <f t="shared" si="24"/>
        <v>384XX00000</v>
      </c>
      <c r="Q829" s="392" t="s">
        <v>1367</v>
      </c>
      <c r="R829" s="392" t="s">
        <v>1223</v>
      </c>
      <c r="S829" s="392" t="str">
        <f t="shared" si="25"/>
        <v>257384A</v>
      </c>
      <c r="T829" s="392" t="str">
        <f>IFERROR(VLOOKUP($S829,'Projects FERCs'!$A$9:$C$294,2,FALSE),0)</f>
        <v>Regulator Install - Bl - SL</v>
      </c>
      <c r="U829" s="392" t="s">
        <v>1224</v>
      </c>
      <c r="V829" s="394">
        <v>2566.08</v>
      </c>
    </row>
    <row r="830" spans="1:22" ht="33.75" x14ac:dyDescent="0.25">
      <c r="A830" s="396">
        <v>202408</v>
      </c>
      <c r="B830" s="392" t="s">
        <v>1268</v>
      </c>
      <c r="C830" s="392" t="s">
        <v>21</v>
      </c>
      <c r="D830" s="392" t="s">
        <v>28</v>
      </c>
      <c r="E830" s="392" t="s">
        <v>28</v>
      </c>
      <c r="F830" s="392" t="s">
        <v>22</v>
      </c>
      <c r="G830" s="392" t="s">
        <v>39</v>
      </c>
      <c r="H830" s="392" t="s">
        <v>1365</v>
      </c>
      <c r="I830" s="392" t="s">
        <v>1366</v>
      </c>
      <c r="J830" s="392" t="s">
        <v>23</v>
      </c>
      <c r="K830" s="392" t="s">
        <v>24</v>
      </c>
      <c r="L830" s="392" t="s">
        <v>25</v>
      </c>
      <c r="M830" s="395">
        <v>45292</v>
      </c>
      <c r="N830" s="395">
        <v>45474</v>
      </c>
      <c r="O830" s="392" t="s">
        <v>797</v>
      </c>
      <c r="P830" s="392" t="str">
        <f t="shared" si="24"/>
        <v>384XX00000</v>
      </c>
      <c r="Q830" s="392" t="s">
        <v>1367</v>
      </c>
      <c r="R830" s="392" t="s">
        <v>795</v>
      </c>
      <c r="S830" s="392" t="str">
        <f t="shared" si="25"/>
        <v>251384A</v>
      </c>
      <c r="T830" s="392" t="str">
        <f>IFERROR(VLOOKUP($S830,'Projects FERCs'!$A$9:$C$294,2,FALSE),0)</f>
        <v>Regulator Install - Bl - Flag</v>
      </c>
      <c r="U830" s="392" t="s">
        <v>796</v>
      </c>
      <c r="V830" s="394">
        <v>978.51</v>
      </c>
    </row>
    <row r="831" spans="1:22" ht="33.75" x14ac:dyDescent="0.25">
      <c r="A831" s="396">
        <v>202408</v>
      </c>
      <c r="B831" s="392" t="s">
        <v>1268</v>
      </c>
      <c r="C831" s="392" t="s">
        <v>21</v>
      </c>
      <c r="D831" s="392" t="s">
        <v>28</v>
      </c>
      <c r="E831" s="392" t="s">
        <v>28</v>
      </c>
      <c r="F831" s="392" t="s">
        <v>22</v>
      </c>
      <c r="G831" s="392" t="s">
        <v>39</v>
      </c>
      <c r="H831" s="392" t="s">
        <v>1365</v>
      </c>
      <c r="I831" s="392" t="s">
        <v>1366</v>
      </c>
      <c r="J831" s="392" t="s">
        <v>23</v>
      </c>
      <c r="K831" s="392" t="s">
        <v>24</v>
      </c>
      <c r="L831" s="392" t="s">
        <v>25</v>
      </c>
      <c r="M831" s="395">
        <v>45292</v>
      </c>
      <c r="N831" s="395">
        <v>45474</v>
      </c>
      <c r="O831" s="392" t="s">
        <v>797</v>
      </c>
      <c r="P831" s="392" t="str">
        <f t="shared" si="24"/>
        <v>384XX00000</v>
      </c>
      <c r="Q831" s="392" t="s">
        <v>1367</v>
      </c>
      <c r="R831" s="392" t="s">
        <v>879</v>
      </c>
      <c r="S831" s="392" t="str">
        <f t="shared" si="25"/>
        <v>252384A</v>
      </c>
      <c r="T831" s="392" t="str">
        <f>IFERROR(VLOOKUP($S831,'Projects FERCs'!$A$9:$C$294,2,FALSE),0)</f>
        <v>Regulator Install - Bl - King</v>
      </c>
      <c r="U831" s="392" t="s">
        <v>880</v>
      </c>
      <c r="V831" s="394">
        <v>2381.6799999999998</v>
      </c>
    </row>
    <row r="832" spans="1:22" ht="33.75" x14ac:dyDescent="0.25">
      <c r="A832" s="396">
        <v>202408</v>
      </c>
      <c r="B832" s="392" t="s">
        <v>1268</v>
      </c>
      <c r="C832" s="392" t="s">
        <v>21</v>
      </c>
      <c r="D832" s="392" t="s">
        <v>28</v>
      </c>
      <c r="E832" s="392" t="s">
        <v>28</v>
      </c>
      <c r="F832" s="392" t="s">
        <v>22</v>
      </c>
      <c r="G832" s="392" t="s">
        <v>39</v>
      </c>
      <c r="H832" s="392" t="s">
        <v>1365</v>
      </c>
      <c r="I832" s="392" t="s">
        <v>1366</v>
      </c>
      <c r="J832" s="392" t="s">
        <v>23</v>
      </c>
      <c r="K832" s="392" t="s">
        <v>24</v>
      </c>
      <c r="L832" s="392" t="s">
        <v>25</v>
      </c>
      <c r="M832" s="395">
        <v>45292</v>
      </c>
      <c r="N832" s="395">
        <v>45474</v>
      </c>
      <c r="O832" s="392" t="s">
        <v>797</v>
      </c>
      <c r="P832" s="392" t="str">
        <f t="shared" si="24"/>
        <v>384XX00000</v>
      </c>
      <c r="Q832" s="392" t="s">
        <v>1367</v>
      </c>
      <c r="R832" s="392" t="s">
        <v>979</v>
      </c>
      <c r="S832" s="392" t="str">
        <f t="shared" si="25"/>
        <v>253384A</v>
      </c>
      <c r="T832" s="392" t="str">
        <f>IFERROR(VLOOKUP($S832,'Projects FERCs'!$A$9:$C$294,2,FALSE),0)</f>
        <v>Regulator Install - Bl - Pres</v>
      </c>
      <c r="U832" s="392" t="s">
        <v>980</v>
      </c>
      <c r="V832" s="394">
        <v>6642.66</v>
      </c>
    </row>
    <row r="833" spans="1:22" ht="33.75" x14ac:dyDescent="0.25">
      <c r="A833" s="396">
        <v>202408</v>
      </c>
      <c r="B833" s="392" t="s">
        <v>1268</v>
      </c>
      <c r="C833" s="392" t="s">
        <v>21</v>
      </c>
      <c r="D833" s="392" t="s">
        <v>28</v>
      </c>
      <c r="E833" s="392" t="s">
        <v>28</v>
      </c>
      <c r="F833" s="392" t="s">
        <v>22</v>
      </c>
      <c r="G833" s="392" t="s">
        <v>39</v>
      </c>
      <c r="H833" s="392" t="s">
        <v>1365</v>
      </c>
      <c r="I833" s="392" t="s">
        <v>1366</v>
      </c>
      <c r="J833" s="392" t="s">
        <v>23</v>
      </c>
      <c r="K833" s="392" t="s">
        <v>24</v>
      </c>
      <c r="L833" s="392" t="s">
        <v>25</v>
      </c>
      <c r="M833" s="395">
        <v>45292</v>
      </c>
      <c r="N833" s="395">
        <v>45474</v>
      </c>
      <c r="O833" s="392" t="s">
        <v>797</v>
      </c>
      <c r="P833" s="392" t="str">
        <f t="shared" si="24"/>
        <v>384XX00000</v>
      </c>
      <c r="Q833" s="392" t="s">
        <v>1367</v>
      </c>
      <c r="R833" s="392" t="s">
        <v>1081</v>
      </c>
      <c r="S833" s="392" t="str">
        <f t="shared" si="25"/>
        <v>255384A</v>
      </c>
      <c r="T833" s="392" t="str">
        <f>IFERROR(VLOOKUP($S833,'Projects FERCs'!$A$9:$C$294,2,FALSE),0)</f>
        <v>Regulator Install- Bl - Verde</v>
      </c>
      <c r="U833" s="392" t="s">
        <v>1082</v>
      </c>
      <c r="V833" s="394">
        <v>3132.23</v>
      </c>
    </row>
    <row r="834" spans="1:22" ht="33.75" x14ac:dyDescent="0.25">
      <c r="A834" s="396">
        <v>202408</v>
      </c>
      <c r="B834" s="392" t="s">
        <v>1268</v>
      </c>
      <c r="C834" s="392" t="s">
        <v>21</v>
      </c>
      <c r="D834" s="392" t="s">
        <v>28</v>
      </c>
      <c r="E834" s="392" t="s">
        <v>28</v>
      </c>
      <c r="F834" s="392" t="s">
        <v>22</v>
      </c>
      <c r="G834" s="392" t="s">
        <v>39</v>
      </c>
      <c r="H834" s="392" t="s">
        <v>1365</v>
      </c>
      <c r="I834" s="392" t="s">
        <v>1366</v>
      </c>
      <c r="J834" s="392" t="s">
        <v>23</v>
      </c>
      <c r="K834" s="392" t="s">
        <v>24</v>
      </c>
      <c r="L834" s="392" t="s">
        <v>25</v>
      </c>
      <c r="M834" s="395">
        <v>45292</v>
      </c>
      <c r="N834" s="395">
        <v>45474</v>
      </c>
      <c r="O834" s="392" t="s">
        <v>797</v>
      </c>
      <c r="P834" s="392" t="str">
        <f t="shared" si="24"/>
        <v>384XX00000</v>
      </c>
      <c r="Q834" s="392" t="s">
        <v>1367</v>
      </c>
      <c r="R834" s="392" t="s">
        <v>1153</v>
      </c>
      <c r="S834" s="392" t="str">
        <f t="shared" si="25"/>
        <v>256384A</v>
      </c>
      <c r="T834" s="392" t="str">
        <f>IFERROR(VLOOKUP($S834,'Projects FERCs'!$A$9:$C$294,2,FALSE),0)</f>
        <v>Regulator Install - Bl - Nog</v>
      </c>
      <c r="U834" s="392" t="s">
        <v>1154</v>
      </c>
      <c r="V834" s="394">
        <v>48.27</v>
      </c>
    </row>
    <row r="835" spans="1:22" ht="33.75" x14ac:dyDescent="0.25">
      <c r="A835" s="396">
        <v>202408</v>
      </c>
      <c r="B835" s="392" t="s">
        <v>1268</v>
      </c>
      <c r="C835" s="392" t="s">
        <v>21</v>
      </c>
      <c r="D835" s="392" t="s">
        <v>28</v>
      </c>
      <c r="E835" s="392" t="s">
        <v>28</v>
      </c>
      <c r="F835" s="392" t="s">
        <v>22</v>
      </c>
      <c r="G835" s="392" t="s">
        <v>39</v>
      </c>
      <c r="H835" s="392" t="s">
        <v>1365</v>
      </c>
      <c r="I835" s="392" t="s">
        <v>1366</v>
      </c>
      <c r="J835" s="392" t="s">
        <v>23</v>
      </c>
      <c r="K835" s="392" t="s">
        <v>24</v>
      </c>
      <c r="L835" s="392" t="s">
        <v>25</v>
      </c>
      <c r="M835" s="395">
        <v>45292</v>
      </c>
      <c r="N835" s="395">
        <v>45474</v>
      </c>
      <c r="O835" s="392" t="s">
        <v>797</v>
      </c>
      <c r="P835" s="392" t="str">
        <f t="shared" si="24"/>
        <v>384XX00000</v>
      </c>
      <c r="Q835" s="392" t="s">
        <v>1367</v>
      </c>
      <c r="R835" s="392" t="s">
        <v>1223</v>
      </c>
      <c r="S835" s="392" t="str">
        <f t="shared" si="25"/>
        <v>257384A</v>
      </c>
      <c r="T835" s="392" t="str">
        <f>IFERROR(VLOOKUP($S835,'Projects FERCs'!$A$9:$C$294,2,FALSE),0)</f>
        <v>Regulator Install - Bl - SL</v>
      </c>
      <c r="U835" s="392" t="s">
        <v>1224</v>
      </c>
      <c r="V835" s="394">
        <v>2036.23</v>
      </c>
    </row>
    <row r="836" spans="1:22" ht="33.75" x14ac:dyDescent="0.25">
      <c r="A836" s="396">
        <v>202409</v>
      </c>
      <c r="B836" s="392" t="s">
        <v>1268</v>
      </c>
      <c r="C836" s="392" t="s">
        <v>21</v>
      </c>
      <c r="D836" s="392" t="s">
        <v>28</v>
      </c>
      <c r="E836" s="392" t="s">
        <v>28</v>
      </c>
      <c r="F836" s="392" t="s">
        <v>22</v>
      </c>
      <c r="G836" s="392" t="s">
        <v>39</v>
      </c>
      <c r="H836" s="392" t="s">
        <v>1365</v>
      </c>
      <c r="I836" s="392" t="s">
        <v>1366</v>
      </c>
      <c r="J836" s="392" t="s">
        <v>23</v>
      </c>
      <c r="K836" s="392" t="s">
        <v>24</v>
      </c>
      <c r="L836" s="392" t="s">
        <v>25</v>
      </c>
      <c r="M836" s="395">
        <v>45292</v>
      </c>
      <c r="N836" s="395">
        <v>45474</v>
      </c>
      <c r="O836" s="392" t="s">
        <v>797</v>
      </c>
      <c r="P836" s="392" t="str">
        <f t="shared" si="24"/>
        <v>384XX00000</v>
      </c>
      <c r="Q836" s="392" t="s">
        <v>1367</v>
      </c>
      <c r="R836" s="392" t="s">
        <v>795</v>
      </c>
      <c r="S836" s="392" t="str">
        <f t="shared" si="25"/>
        <v>251384A</v>
      </c>
      <c r="T836" s="392" t="str">
        <f>IFERROR(VLOOKUP($S836,'Projects FERCs'!$A$9:$C$294,2,FALSE),0)</f>
        <v>Regulator Install - Bl - Flag</v>
      </c>
      <c r="U836" s="392" t="s">
        <v>796</v>
      </c>
      <c r="V836" s="394">
        <v>754.16</v>
      </c>
    </row>
    <row r="837" spans="1:22" ht="33.75" x14ac:dyDescent="0.25">
      <c r="A837" s="396">
        <v>202409</v>
      </c>
      <c r="B837" s="392" t="s">
        <v>1268</v>
      </c>
      <c r="C837" s="392" t="s">
        <v>21</v>
      </c>
      <c r="D837" s="392" t="s">
        <v>28</v>
      </c>
      <c r="E837" s="392" t="s">
        <v>28</v>
      </c>
      <c r="F837" s="392" t="s">
        <v>22</v>
      </c>
      <c r="G837" s="392" t="s">
        <v>39</v>
      </c>
      <c r="H837" s="392" t="s">
        <v>1365</v>
      </c>
      <c r="I837" s="392" t="s">
        <v>1366</v>
      </c>
      <c r="J837" s="392" t="s">
        <v>23</v>
      </c>
      <c r="K837" s="392" t="s">
        <v>24</v>
      </c>
      <c r="L837" s="392" t="s">
        <v>25</v>
      </c>
      <c r="M837" s="395">
        <v>45292</v>
      </c>
      <c r="N837" s="395">
        <v>45474</v>
      </c>
      <c r="O837" s="392" t="s">
        <v>797</v>
      </c>
      <c r="P837" s="392" t="str">
        <f t="shared" si="24"/>
        <v>384XX00000</v>
      </c>
      <c r="Q837" s="392" t="s">
        <v>1367</v>
      </c>
      <c r="R837" s="392" t="s">
        <v>879</v>
      </c>
      <c r="S837" s="392" t="str">
        <f t="shared" si="25"/>
        <v>252384A</v>
      </c>
      <c r="T837" s="392" t="str">
        <f>IFERROR(VLOOKUP($S837,'Projects FERCs'!$A$9:$C$294,2,FALSE),0)</f>
        <v>Regulator Install - Bl - King</v>
      </c>
      <c r="U837" s="392" t="s">
        <v>880</v>
      </c>
      <c r="V837" s="394">
        <v>2716.13</v>
      </c>
    </row>
    <row r="838" spans="1:22" ht="33.75" x14ac:dyDescent="0.25">
      <c r="A838" s="396">
        <v>202409</v>
      </c>
      <c r="B838" s="392" t="s">
        <v>1268</v>
      </c>
      <c r="C838" s="392" t="s">
        <v>21</v>
      </c>
      <c r="D838" s="392" t="s">
        <v>28</v>
      </c>
      <c r="E838" s="392" t="s">
        <v>28</v>
      </c>
      <c r="F838" s="392" t="s">
        <v>22</v>
      </c>
      <c r="G838" s="392" t="s">
        <v>39</v>
      </c>
      <c r="H838" s="392" t="s">
        <v>1365</v>
      </c>
      <c r="I838" s="392" t="s">
        <v>1366</v>
      </c>
      <c r="J838" s="392" t="s">
        <v>23</v>
      </c>
      <c r="K838" s="392" t="s">
        <v>24</v>
      </c>
      <c r="L838" s="392" t="s">
        <v>25</v>
      </c>
      <c r="M838" s="395">
        <v>45292</v>
      </c>
      <c r="N838" s="395">
        <v>45474</v>
      </c>
      <c r="O838" s="392" t="s">
        <v>797</v>
      </c>
      <c r="P838" s="392" t="str">
        <f t="shared" si="24"/>
        <v>384XX00000</v>
      </c>
      <c r="Q838" s="392" t="s">
        <v>1367</v>
      </c>
      <c r="R838" s="392" t="s">
        <v>979</v>
      </c>
      <c r="S838" s="392" t="str">
        <f t="shared" si="25"/>
        <v>253384A</v>
      </c>
      <c r="T838" s="392" t="str">
        <f>IFERROR(VLOOKUP($S838,'Projects FERCs'!$A$9:$C$294,2,FALSE),0)</f>
        <v>Regulator Install - Bl - Pres</v>
      </c>
      <c r="U838" s="392" t="s">
        <v>980</v>
      </c>
      <c r="V838" s="394">
        <v>3456.96</v>
      </c>
    </row>
    <row r="839" spans="1:22" ht="33.75" x14ac:dyDescent="0.25">
      <c r="A839" s="396">
        <v>202409</v>
      </c>
      <c r="B839" s="392" t="s">
        <v>1268</v>
      </c>
      <c r="C839" s="392" t="s">
        <v>21</v>
      </c>
      <c r="D839" s="392" t="s">
        <v>28</v>
      </c>
      <c r="E839" s="392" t="s">
        <v>28</v>
      </c>
      <c r="F839" s="392" t="s">
        <v>22</v>
      </c>
      <c r="G839" s="392" t="s">
        <v>39</v>
      </c>
      <c r="H839" s="392" t="s">
        <v>1365</v>
      </c>
      <c r="I839" s="392" t="s">
        <v>1366</v>
      </c>
      <c r="J839" s="392" t="s">
        <v>23</v>
      </c>
      <c r="K839" s="392" t="s">
        <v>24</v>
      </c>
      <c r="L839" s="392" t="s">
        <v>25</v>
      </c>
      <c r="M839" s="395">
        <v>45292</v>
      </c>
      <c r="N839" s="395">
        <v>45474</v>
      </c>
      <c r="O839" s="392" t="s">
        <v>797</v>
      </c>
      <c r="P839" s="392" t="str">
        <f t="shared" si="24"/>
        <v>384XX00000</v>
      </c>
      <c r="Q839" s="392" t="s">
        <v>1367</v>
      </c>
      <c r="R839" s="392" t="s">
        <v>1081</v>
      </c>
      <c r="S839" s="392" t="str">
        <f t="shared" si="25"/>
        <v>255384A</v>
      </c>
      <c r="T839" s="392" t="str">
        <f>IFERROR(VLOOKUP($S839,'Projects FERCs'!$A$9:$C$294,2,FALSE),0)</f>
        <v>Regulator Install- Bl - Verde</v>
      </c>
      <c r="U839" s="392" t="s">
        <v>1082</v>
      </c>
      <c r="V839" s="394">
        <v>4344.1099999999997</v>
      </c>
    </row>
    <row r="840" spans="1:22" ht="33.75" x14ac:dyDescent="0.25">
      <c r="A840" s="396">
        <v>202409</v>
      </c>
      <c r="B840" s="392" t="s">
        <v>1268</v>
      </c>
      <c r="C840" s="392" t="s">
        <v>21</v>
      </c>
      <c r="D840" s="392" t="s">
        <v>28</v>
      </c>
      <c r="E840" s="392" t="s">
        <v>28</v>
      </c>
      <c r="F840" s="392" t="s">
        <v>22</v>
      </c>
      <c r="G840" s="392" t="s">
        <v>39</v>
      </c>
      <c r="H840" s="392" t="s">
        <v>1365</v>
      </c>
      <c r="I840" s="392" t="s">
        <v>1366</v>
      </c>
      <c r="J840" s="392" t="s">
        <v>23</v>
      </c>
      <c r="K840" s="392" t="s">
        <v>24</v>
      </c>
      <c r="L840" s="392" t="s">
        <v>25</v>
      </c>
      <c r="M840" s="395">
        <v>45292</v>
      </c>
      <c r="N840" s="395">
        <v>45474</v>
      </c>
      <c r="O840" s="392" t="s">
        <v>797</v>
      </c>
      <c r="P840" s="392" t="str">
        <f t="shared" si="24"/>
        <v>384XX00000</v>
      </c>
      <c r="Q840" s="392" t="s">
        <v>1367</v>
      </c>
      <c r="R840" s="392" t="s">
        <v>1153</v>
      </c>
      <c r="S840" s="392" t="str">
        <f t="shared" si="25"/>
        <v>256384A</v>
      </c>
      <c r="T840" s="392" t="str">
        <f>IFERROR(VLOOKUP($S840,'Projects FERCs'!$A$9:$C$294,2,FALSE),0)</f>
        <v>Regulator Install - Bl - Nog</v>
      </c>
      <c r="U840" s="392" t="s">
        <v>1154</v>
      </c>
      <c r="V840" s="394">
        <v>606.30999999999995</v>
      </c>
    </row>
    <row r="841" spans="1:22" ht="33.75" x14ac:dyDescent="0.25">
      <c r="A841" s="396">
        <v>202409</v>
      </c>
      <c r="B841" s="392" t="s">
        <v>1268</v>
      </c>
      <c r="C841" s="392" t="s">
        <v>21</v>
      </c>
      <c r="D841" s="392" t="s">
        <v>28</v>
      </c>
      <c r="E841" s="392" t="s">
        <v>28</v>
      </c>
      <c r="F841" s="392" t="s">
        <v>22</v>
      </c>
      <c r="G841" s="392" t="s">
        <v>39</v>
      </c>
      <c r="H841" s="392" t="s">
        <v>1365</v>
      </c>
      <c r="I841" s="392" t="s">
        <v>1366</v>
      </c>
      <c r="J841" s="392" t="s">
        <v>23</v>
      </c>
      <c r="K841" s="392" t="s">
        <v>24</v>
      </c>
      <c r="L841" s="392" t="s">
        <v>25</v>
      </c>
      <c r="M841" s="395">
        <v>45292</v>
      </c>
      <c r="N841" s="395">
        <v>45474</v>
      </c>
      <c r="O841" s="392" t="s">
        <v>797</v>
      </c>
      <c r="P841" s="392" t="str">
        <f t="shared" ref="P841:P904" si="26">CONCATENATE((MID($O841,2,3)),$D841,$G841)</f>
        <v>384XX00000</v>
      </c>
      <c r="Q841" s="392" t="s">
        <v>1367</v>
      </c>
      <c r="R841" s="392" t="s">
        <v>1223</v>
      </c>
      <c r="S841" s="392" t="str">
        <f t="shared" ref="S841:S904" si="27">RIGHT($R841,7)</f>
        <v>257384A</v>
      </c>
      <c r="T841" s="392" t="str">
        <f>IFERROR(VLOOKUP($S841,'Projects FERCs'!$A$9:$C$294,2,FALSE),0)</f>
        <v>Regulator Install - Bl - SL</v>
      </c>
      <c r="U841" s="392" t="s">
        <v>1224</v>
      </c>
      <c r="V841" s="394">
        <v>2169.52</v>
      </c>
    </row>
    <row r="842" spans="1:22" ht="33.75" x14ac:dyDescent="0.25">
      <c r="A842" s="396">
        <v>202410</v>
      </c>
      <c r="B842" s="392" t="s">
        <v>1268</v>
      </c>
      <c r="C842" s="392" t="s">
        <v>21</v>
      </c>
      <c r="D842" s="392" t="s">
        <v>28</v>
      </c>
      <c r="E842" s="392" t="s">
        <v>28</v>
      </c>
      <c r="F842" s="392" t="s">
        <v>22</v>
      </c>
      <c r="G842" s="392" t="s">
        <v>39</v>
      </c>
      <c r="H842" s="392" t="s">
        <v>1365</v>
      </c>
      <c r="I842" s="392" t="s">
        <v>1366</v>
      </c>
      <c r="J842" s="392" t="s">
        <v>23</v>
      </c>
      <c r="K842" s="392" t="s">
        <v>24</v>
      </c>
      <c r="L842" s="392" t="s">
        <v>25</v>
      </c>
      <c r="M842" s="395">
        <v>45292</v>
      </c>
      <c r="N842" s="395">
        <v>45474</v>
      </c>
      <c r="O842" s="392" t="s">
        <v>797</v>
      </c>
      <c r="P842" s="392" t="str">
        <f t="shared" si="26"/>
        <v>384XX00000</v>
      </c>
      <c r="Q842" s="392" t="s">
        <v>1367</v>
      </c>
      <c r="R842" s="392" t="s">
        <v>795</v>
      </c>
      <c r="S842" s="392" t="str">
        <f t="shared" si="27"/>
        <v>251384A</v>
      </c>
      <c r="T842" s="392" t="str">
        <f>IFERROR(VLOOKUP($S842,'Projects FERCs'!$A$9:$C$294,2,FALSE),0)</f>
        <v>Regulator Install - Bl - Flag</v>
      </c>
      <c r="U842" s="392" t="s">
        <v>796</v>
      </c>
      <c r="V842" s="394">
        <v>2143.79</v>
      </c>
    </row>
    <row r="843" spans="1:22" ht="33.75" x14ac:dyDescent="0.25">
      <c r="A843" s="396">
        <v>202410</v>
      </c>
      <c r="B843" s="392" t="s">
        <v>1268</v>
      </c>
      <c r="C843" s="392" t="s">
        <v>21</v>
      </c>
      <c r="D843" s="392" t="s">
        <v>28</v>
      </c>
      <c r="E843" s="392" t="s">
        <v>28</v>
      </c>
      <c r="F843" s="392" t="s">
        <v>22</v>
      </c>
      <c r="G843" s="392" t="s">
        <v>39</v>
      </c>
      <c r="H843" s="392" t="s">
        <v>1365</v>
      </c>
      <c r="I843" s="392" t="s">
        <v>1366</v>
      </c>
      <c r="J843" s="392" t="s">
        <v>23</v>
      </c>
      <c r="K843" s="392" t="s">
        <v>24</v>
      </c>
      <c r="L843" s="392" t="s">
        <v>25</v>
      </c>
      <c r="M843" s="395">
        <v>45292</v>
      </c>
      <c r="N843" s="395">
        <v>45474</v>
      </c>
      <c r="O843" s="392" t="s">
        <v>797</v>
      </c>
      <c r="P843" s="392" t="str">
        <f t="shared" si="26"/>
        <v>384XX00000</v>
      </c>
      <c r="Q843" s="392" t="s">
        <v>1367</v>
      </c>
      <c r="R843" s="392" t="s">
        <v>879</v>
      </c>
      <c r="S843" s="392" t="str">
        <f t="shared" si="27"/>
        <v>252384A</v>
      </c>
      <c r="T843" s="392" t="str">
        <f>IFERROR(VLOOKUP($S843,'Projects FERCs'!$A$9:$C$294,2,FALSE),0)</f>
        <v>Regulator Install - Bl - King</v>
      </c>
      <c r="U843" s="392" t="s">
        <v>880</v>
      </c>
      <c r="V843" s="394">
        <v>3498.9</v>
      </c>
    </row>
    <row r="844" spans="1:22" ht="33.75" x14ac:dyDescent="0.25">
      <c r="A844" s="396">
        <v>202410</v>
      </c>
      <c r="B844" s="392" t="s">
        <v>1268</v>
      </c>
      <c r="C844" s="392" t="s">
        <v>21</v>
      </c>
      <c r="D844" s="392" t="s">
        <v>28</v>
      </c>
      <c r="E844" s="392" t="s">
        <v>28</v>
      </c>
      <c r="F844" s="392" t="s">
        <v>22</v>
      </c>
      <c r="G844" s="392" t="s">
        <v>39</v>
      </c>
      <c r="H844" s="392" t="s">
        <v>1365</v>
      </c>
      <c r="I844" s="392" t="s">
        <v>1366</v>
      </c>
      <c r="J844" s="392" t="s">
        <v>23</v>
      </c>
      <c r="K844" s="392" t="s">
        <v>24</v>
      </c>
      <c r="L844" s="392" t="s">
        <v>25</v>
      </c>
      <c r="M844" s="395">
        <v>45292</v>
      </c>
      <c r="N844" s="395">
        <v>45474</v>
      </c>
      <c r="O844" s="392" t="s">
        <v>797</v>
      </c>
      <c r="P844" s="392" t="str">
        <f t="shared" si="26"/>
        <v>384XX00000</v>
      </c>
      <c r="Q844" s="392" t="s">
        <v>1367</v>
      </c>
      <c r="R844" s="392" t="s">
        <v>979</v>
      </c>
      <c r="S844" s="392" t="str">
        <f t="shared" si="27"/>
        <v>253384A</v>
      </c>
      <c r="T844" s="392" t="str">
        <f>IFERROR(VLOOKUP($S844,'Projects FERCs'!$A$9:$C$294,2,FALSE),0)</f>
        <v>Regulator Install - Bl - Pres</v>
      </c>
      <c r="U844" s="392" t="s">
        <v>980</v>
      </c>
      <c r="V844" s="394">
        <v>6618.7</v>
      </c>
    </row>
    <row r="845" spans="1:22" ht="33.75" x14ac:dyDescent="0.25">
      <c r="A845" s="396">
        <v>202410</v>
      </c>
      <c r="B845" s="392" t="s">
        <v>1268</v>
      </c>
      <c r="C845" s="392" t="s">
        <v>21</v>
      </c>
      <c r="D845" s="392" t="s">
        <v>28</v>
      </c>
      <c r="E845" s="392" t="s">
        <v>28</v>
      </c>
      <c r="F845" s="392" t="s">
        <v>22</v>
      </c>
      <c r="G845" s="392" t="s">
        <v>39</v>
      </c>
      <c r="H845" s="392" t="s">
        <v>1365</v>
      </c>
      <c r="I845" s="392" t="s">
        <v>1366</v>
      </c>
      <c r="J845" s="392" t="s">
        <v>23</v>
      </c>
      <c r="K845" s="392" t="s">
        <v>24</v>
      </c>
      <c r="L845" s="392" t="s">
        <v>25</v>
      </c>
      <c r="M845" s="395">
        <v>45292</v>
      </c>
      <c r="N845" s="395">
        <v>45474</v>
      </c>
      <c r="O845" s="392" t="s">
        <v>797</v>
      </c>
      <c r="P845" s="392" t="str">
        <f t="shared" si="26"/>
        <v>384XX00000</v>
      </c>
      <c r="Q845" s="392" t="s">
        <v>1367</v>
      </c>
      <c r="R845" s="392" t="s">
        <v>1081</v>
      </c>
      <c r="S845" s="392" t="str">
        <f t="shared" si="27"/>
        <v>255384A</v>
      </c>
      <c r="T845" s="392" t="str">
        <f>IFERROR(VLOOKUP($S845,'Projects FERCs'!$A$9:$C$294,2,FALSE),0)</f>
        <v>Regulator Install- Bl - Verde</v>
      </c>
      <c r="U845" s="392" t="s">
        <v>1082</v>
      </c>
      <c r="V845" s="394">
        <v>2297.7399999999998</v>
      </c>
    </row>
    <row r="846" spans="1:22" ht="33.75" x14ac:dyDescent="0.25">
      <c r="A846" s="396">
        <v>202410</v>
      </c>
      <c r="B846" s="392" t="s">
        <v>1268</v>
      </c>
      <c r="C846" s="392" t="s">
        <v>21</v>
      </c>
      <c r="D846" s="392" t="s">
        <v>28</v>
      </c>
      <c r="E846" s="392" t="s">
        <v>28</v>
      </c>
      <c r="F846" s="392" t="s">
        <v>22</v>
      </c>
      <c r="G846" s="392" t="s">
        <v>39</v>
      </c>
      <c r="H846" s="392" t="s">
        <v>1365</v>
      </c>
      <c r="I846" s="392" t="s">
        <v>1366</v>
      </c>
      <c r="J846" s="392" t="s">
        <v>23</v>
      </c>
      <c r="K846" s="392" t="s">
        <v>24</v>
      </c>
      <c r="L846" s="392" t="s">
        <v>25</v>
      </c>
      <c r="M846" s="395">
        <v>45292</v>
      </c>
      <c r="N846" s="395">
        <v>45474</v>
      </c>
      <c r="O846" s="392" t="s">
        <v>797</v>
      </c>
      <c r="P846" s="392" t="str">
        <f t="shared" si="26"/>
        <v>384XX00000</v>
      </c>
      <c r="Q846" s="392" t="s">
        <v>1367</v>
      </c>
      <c r="R846" s="392" t="s">
        <v>1153</v>
      </c>
      <c r="S846" s="392" t="str">
        <f t="shared" si="27"/>
        <v>256384A</v>
      </c>
      <c r="T846" s="392" t="str">
        <f>IFERROR(VLOOKUP($S846,'Projects FERCs'!$A$9:$C$294,2,FALSE),0)</f>
        <v>Regulator Install - Bl - Nog</v>
      </c>
      <c r="U846" s="392" t="s">
        <v>1154</v>
      </c>
      <c r="V846" s="394">
        <v>520.79</v>
      </c>
    </row>
    <row r="847" spans="1:22" ht="33.75" x14ac:dyDescent="0.25">
      <c r="A847" s="396">
        <v>202410</v>
      </c>
      <c r="B847" s="392" t="s">
        <v>1268</v>
      </c>
      <c r="C847" s="392" t="s">
        <v>21</v>
      </c>
      <c r="D847" s="392" t="s">
        <v>28</v>
      </c>
      <c r="E847" s="392" t="s">
        <v>28</v>
      </c>
      <c r="F847" s="392" t="s">
        <v>22</v>
      </c>
      <c r="G847" s="392" t="s">
        <v>39</v>
      </c>
      <c r="H847" s="392" t="s">
        <v>1365</v>
      </c>
      <c r="I847" s="392" t="s">
        <v>1366</v>
      </c>
      <c r="J847" s="392" t="s">
        <v>23</v>
      </c>
      <c r="K847" s="392" t="s">
        <v>24</v>
      </c>
      <c r="L847" s="392" t="s">
        <v>25</v>
      </c>
      <c r="M847" s="395">
        <v>45292</v>
      </c>
      <c r="N847" s="395">
        <v>45474</v>
      </c>
      <c r="O847" s="392" t="s">
        <v>797</v>
      </c>
      <c r="P847" s="392" t="str">
        <f t="shared" si="26"/>
        <v>384XX00000</v>
      </c>
      <c r="Q847" s="392" t="s">
        <v>1367</v>
      </c>
      <c r="R847" s="392" t="s">
        <v>1223</v>
      </c>
      <c r="S847" s="392" t="str">
        <f t="shared" si="27"/>
        <v>257384A</v>
      </c>
      <c r="T847" s="392" t="str">
        <f>IFERROR(VLOOKUP($S847,'Projects FERCs'!$A$9:$C$294,2,FALSE),0)</f>
        <v>Regulator Install - Bl - SL</v>
      </c>
      <c r="U847" s="392" t="s">
        <v>1224</v>
      </c>
      <c r="V847" s="394">
        <v>2911.86</v>
      </c>
    </row>
    <row r="848" spans="1:22" ht="33.75" x14ac:dyDescent="0.25">
      <c r="A848" s="396">
        <v>202411</v>
      </c>
      <c r="B848" s="392" t="s">
        <v>1268</v>
      </c>
      <c r="C848" s="392" t="s">
        <v>21</v>
      </c>
      <c r="D848" s="392" t="s">
        <v>28</v>
      </c>
      <c r="E848" s="392" t="s">
        <v>28</v>
      </c>
      <c r="F848" s="392" t="s">
        <v>22</v>
      </c>
      <c r="G848" s="392" t="s">
        <v>39</v>
      </c>
      <c r="H848" s="392" t="s">
        <v>1365</v>
      </c>
      <c r="I848" s="392" t="s">
        <v>1366</v>
      </c>
      <c r="J848" s="392" t="s">
        <v>23</v>
      </c>
      <c r="K848" s="392" t="s">
        <v>24</v>
      </c>
      <c r="L848" s="392" t="s">
        <v>25</v>
      </c>
      <c r="M848" s="395">
        <v>45292</v>
      </c>
      <c r="N848" s="395">
        <v>45474</v>
      </c>
      <c r="O848" s="392" t="s">
        <v>797</v>
      </c>
      <c r="P848" s="392" t="str">
        <f t="shared" si="26"/>
        <v>384XX00000</v>
      </c>
      <c r="Q848" s="392" t="s">
        <v>1367</v>
      </c>
      <c r="R848" s="392" t="s">
        <v>795</v>
      </c>
      <c r="S848" s="392" t="str">
        <f t="shared" si="27"/>
        <v>251384A</v>
      </c>
      <c r="T848" s="392" t="str">
        <f>IFERROR(VLOOKUP($S848,'Projects FERCs'!$A$9:$C$294,2,FALSE),0)</f>
        <v>Regulator Install - Bl - Flag</v>
      </c>
      <c r="U848" s="392" t="s">
        <v>796</v>
      </c>
      <c r="V848" s="394">
        <v>1661.17</v>
      </c>
    </row>
    <row r="849" spans="1:22" ht="33.75" x14ac:dyDescent="0.25">
      <c r="A849" s="396">
        <v>202411</v>
      </c>
      <c r="B849" s="392" t="s">
        <v>1268</v>
      </c>
      <c r="C849" s="392" t="s">
        <v>21</v>
      </c>
      <c r="D849" s="392" t="s">
        <v>28</v>
      </c>
      <c r="E849" s="392" t="s">
        <v>28</v>
      </c>
      <c r="F849" s="392" t="s">
        <v>22</v>
      </c>
      <c r="G849" s="392" t="s">
        <v>39</v>
      </c>
      <c r="H849" s="392" t="s">
        <v>1365</v>
      </c>
      <c r="I849" s="392" t="s">
        <v>1366</v>
      </c>
      <c r="J849" s="392" t="s">
        <v>23</v>
      </c>
      <c r="K849" s="392" t="s">
        <v>24</v>
      </c>
      <c r="L849" s="392" t="s">
        <v>25</v>
      </c>
      <c r="M849" s="395">
        <v>45292</v>
      </c>
      <c r="N849" s="395">
        <v>45474</v>
      </c>
      <c r="O849" s="392" t="s">
        <v>797</v>
      </c>
      <c r="P849" s="392" t="str">
        <f t="shared" si="26"/>
        <v>384XX00000</v>
      </c>
      <c r="Q849" s="392" t="s">
        <v>1367</v>
      </c>
      <c r="R849" s="392" t="s">
        <v>879</v>
      </c>
      <c r="S849" s="392" t="str">
        <f t="shared" si="27"/>
        <v>252384A</v>
      </c>
      <c r="T849" s="392" t="str">
        <f>IFERROR(VLOOKUP($S849,'Projects FERCs'!$A$9:$C$294,2,FALSE),0)</f>
        <v>Regulator Install - Bl - King</v>
      </c>
      <c r="U849" s="392" t="s">
        <v>880</v>
      </c>
      <c r="V849" s="394">
        <v>3504.32</v>
      </c>
    </row>
    <row r="850" spans="1:22" ht="33.75" x14ac:dyDescent="0.25">
      <c r="A850" s="396">
        <v>202411</v>
      </c>
      <c r="B850" s="392" t="s">
        <v>1268</v>
      </c>
      <c r="C850" s="392" t="s">
        <v>21</v>
      </c>
      <c r="D850" s="392" t="s">
        <v>28</v>
      </c>
      <c r="E850" s="392" t="s">
        <v>28</v>
      </c>
      <c r="F850" s="392" t="s">
        <v>22</v>
      </c>
      <c r="G850" s="392" t="s">
        <v>39</v>
      </c>
      <c r="H850" s="392" t="s">
        <v>1365</v>
      </c>
      <c r="I850" s="392" t="s">
        <v>1366</v>
      </c>
      <c r="J850" s="392" t="s">
        <v>23</v>
      </c>
      <c r="K850" s="392" t="s">
        <v>24</v>
      </c>
      <c r="L850" s="392" t="s">
        <v>25</v>
      </c>
      <c r="M850" s="395">
        <v>45292</v>
      </c>
      <c r="N850" s="395">
        <v>45474</v>
      </c>
      <c r="O850" s="392" t="s">
        <v>797</v>
      </c>
      <c r="P850" s="392" t="str">
        <f t="shared" si="26"/>
        <v>384XX00000</v>
      </c>
      <c r="Q850" s="392" t="s">
        <v>1367</v>
      </c>
      <c r="R850" s="392" t="s">
        <v>979</v>
      </c>
      <c r="S850" s="392" t="str">
        <f t="shared" si="27"/>
        <v>253384A</v>
      </c>
      <c r="T850" s="392" t="str">
        <f>IFERROR(VLOOKUP($S850,'Projects FERCs'!$A$9:$C$294,2,FALSE),0)</f>
        <v>Regulator Install - Bl - Pres</v>
      </c>
      <c r="U850" s="392" t="s">
        <v>980</v>
      </c>
      <c r="V850" s="394">
        <v>7210.66</v>
      </c>
    </row>
    <row r="851" spans="1:22" ht="33.75" x14ac:dyDescent="0.25">
      <c r="A851" s="396">
        <v>202411</v>
      </c>
      <c r="B851" s="392" t="s">
        <v>1268</v>
      </c>
      <c r="C851" s="392" t="s">
        <v>21</v>
      </c>
      <c r="D851" s="392" t="s">
        <v>28</v>
      </c>
      <c r="E851" s="392" t="s">
        <v>28</v>
      </c>
      <c r="F851" s="392" t="s">
        <v>22</v>
      </c>
      <c r="G851" s="392" t="s">
        <v>39</v>
      </c>
      <c r="H851" s="392" t="s">
        <v>1365</v>
      </c>
      <c r="I851" s="392" t="s">
        <v>1366</v>
      </c>
      <c r="J851" s="392" t="s">
        <v>23</v>
      </c>
      <c r="K851" s="392" t="s">
        <v>24</v>
      </c>
      <c r="L851" s="392" t="s">
        <v>25</v>
      </c>
      <c r="M851" s="395">
        <v>45292</v>
      </c>
      <c r="N851" s="395">
        <v>45474</v>
      </c>
      <c r="O851" s="392" t="s">
        <v>797</v>
      </c>
      <c r="P851" s="392" t="str">
        <f t="shared" si="26"/>
        <v>384XX00000</v>
      </c>
      <c r="Q851" s="392" t="s">
        <v>1367</v>
      </c>
      <c r="R851" s="392" t="s">
        <v>1081</v>
      </c>
      <c r="S851" s="392" t="str">
        <f t="shared" si="27"/>
        <v>255384A</v>
      </c>
      <c r="T851" s="392" t="str">
        <f>IFERROR(VLOOKUP($S851,'Projects FERCs'!$A$9:$C$294,2,FALSE),0)</f>
        <v>Regulator Install- Bl - Verde</v>
      </c>
      <c r="U851" s="392" t="s">
        <v>1082</v>
      </c>
      <c r="V851" s="394">
        <v>2769.84</v>
      </c>
    </row>
    <row r="852" spans="1:22" ht="33.75" x14ac:dyDescent="0.25">
      <c r="A852" s="396">
        <v>202411</v>
      </c>
      <c r="B852" s="392" t="s">
        <v>1268</v>
      </c>
      <c r="C852" s="392" t="s">
        <v>21</v>
      </c>
      <c r="D852" s="392" t="s">
        <v>28</v>
      </c>
      <c r="E852" s="392" t="s">
        <v>28</v>
      </c>
      <c r="F852" s="392" t="s">
        <v>22</v>
      </c>
      <c r="G852" s="392" t="s">
        <v>39</v>
      </c>
      <c r="H852" s="392" t="s">
        <v>1365</v>
      </c>
      <c r="I852" s="392" t="s">
        <v>1366</v>
      </c>
      <c r="J852" s="392" t="s">
        <v>23</v>
      </c>
      <c r="K852" s="392" t="s">
        <v>24</v>
      </c>
      <c r="L852" s="392" t="s">
        <v>25</v>
      </c>
      <c r="M852" s="395">
        <v>45292</v>
      </c>
      <c r="N852" s="395">
        <v>45474</v>
      </c>
      <c r="O852" s="392" t="s">
        <v>797</v>
      </c>
      <c r="P852" s="392" t="str">
        <f t="shared" si="26"/>
        <v>384XX00000</v>
      </c>
      <c r="Q852" s="392" t="s">
        <v>1367</v>
      </c>
      <c r="R852" s="392" t="s">
        <v>1153</v>
      </c>
      <c r="S852" s="392" t="str">
        <f t="shared" si="27"/>
        <v>256384A</v>
      </c>
      <c r="T852" s="392" t="str">
        <f>IFERROR(VLOOKUP($S852,'Projects FERCs'!$A$9:$C$294,2,FALSE),0)</f>
        <v>Regulator Install - Bl - Nog</v>
      </c>
      <c r="U852" s="392" t="s">
        <v>1154</v>
      </c>
      <c r="V852" s="394">
        <v>498.79</v>
      </c>
    </row>
    <row r="853" spans="1:22" ht="33.75" x14ac:dyDescent="0.25">
      <c r="A853" s="396">
        <v>202411</v>
      </c>
      <c r="B853" s="392" t="s">
        <v>1268</v>
      </c>
      <c r="C853" s="392" t="s">
        <v>21</v>
      </c>
      <c r="D853" s="392" t="s">
        <v>28</v>
      </c>
      <c r="E853" s="392" t="s">
        <v>28</v>
      </c>
      <c r="F853" s="392" t="s">
        <v>22</v>
      </c>
      <c r="G853" s="392" t="s">
        <v>39</v>
      </c>
      <c r="H853" s="392" t="s">
        <v>1365</v>
      </c>
      <c r="I853" s="392" t="s">
        <v>1366</v>
      </c>
      <c r="J853" s="392" t="s">
        <v>23</v>
      </c>
      <c r="K853" s="392" t="s">
        <v>24</v>
      </c>
      <c r="L853" s="392" t="s">
        <v>25</v>
      </c>
      <c r="M853" s="395">
        <v>45292</v>
      </c>
      <c r="N853" s="395">
        <v>45474</v>
      </c>
      <c r="O853" s="392" t="s">
        <v>797</v>
      </c>
      <c r="P853" s="392" t="str">
        <f t="shared" si="26"/>
        <v>384XX00000</v>
      </c>
      <c r="Q853" s="392" t="s">
        <v>1367</v>
      </c>
      <c r="R853" s="392" t="s">
        <v>1223</v>
      </c>
      <c r="S853" s="392" t="str">
        <f t="shared" si="27"/>
        <v>257384A</v>
      </c>
      <c r="T853" s="392" t="str">
        <f>IFERROR(VLOOKUP($S853,'Projects FERCs'!$A$9:$C$294,2,FALSE),0)</f>
        <v>Regulator Install - Bl - SL</v>
      </c>
      <c r="U853" s="392" t="s">
        <v>1224</v>
      </c>
      <c r="V853" s="394">
        <v>2018.42</v>
      </c>
    </row>
    <row r="854" spans="1:22" ht="33.75" x14ac:dyDescent="0.25">
      <c r="A854" s="396">
        <v>202412</v>
      </c>
      <c r="B854" s="392" t="s">
        <v>1268</v>
      </c>
      <c r="C854" s="392" t="s">
        <v>21</v>
      </c>
      <c r="D854" s="392" t="s">
        <v>28</v>
      </c>
      <c r="E854" s="392" t="s">
        <v>28</v>
      </c>
      <c r="F854" s="392" t="s">
        <v>22</v>
      </c>
      <c r="G854" s="392" t="s">
        <v>39</v>
      </c>
      <c r="H854" s="392" t="s">
        <v>1365</v>
      </c>
      <c r="I854" s="392" t="s">
        <v>1366</v>
      </c>
      <c r="J854" s="392" t="s">
        <v>23</v>
      </c>
      <c r="K854" s="392" t="s">
        <v>24</v>
      </c>
      <c r="L854" s="392" t="s">
        <v>25</v>
      </c>
      <c r="M854" s="395">
        <v>45292</v>
      </c>
      <c r="N854" s="395">
        <v>45474</v>
      </c>
      <c r="O854" s="392" t="s">
        <v>797</v>
      </c>
      <c r="P854" s="392" t="str">
        <f t="shared" si="26"/>
        <v>384XX00000</v>
      </c>
      <c r="Q854" s="392" t="s">
        <v>1367</v>
      </c>
      <c r="R854" s="392" t="s">
        <v>795</v>
      </c>
      <c r="S854" s="392" t="str">
        <f t="shared" si="27"/>
        <v>251384A</v>
      </c>
      <c r="T854" s="392" t="str">
        <f>IFERROR(VLOOKUP($S854,'Projects FERCs'!$A$9:$C$294,2,FALSE),0)</f>
        <v>Regulator Install - Bl - Flag</v>
      </c>
      <c r="U854" s="392" t="s">
        <v>796</v>
      </c>
      <c r="V854" s="394">
        <v>751.44</v>
      </c>
    </row>
    <row r="855" spans="1:22" ht="33.75" x14ac:dyDescent="0.25">
      <c r="A855" s="396">
        <v>202412</v>
      </c>
      <c r="B855" s="392" t="s">
        <v>1268</v>
      </c>
      <c r="C855" s="392" t="s">
        <v>21</v>
      </c>
      <c r="D855" s="392" t="s">
        <v>28</v>
      </c>
      <c r="E855" s="392" t="s">
        <v>28</v>
      </c>
      <c r="F855" s="392" t="s">
        <v>22</v>
      </c>
      <c r="G855" s="392" t="s">
        <v>39</v>
      </c>
      <c r="H855" s="392" t="s">
        <v>1365</v>
      </c>
      <c r="I855" s="392" t="s">
        <v>1366</v>
      </c>
      <c r="J855" s="392" t="s">
        <v>23</v>
      </c>
      <c r="K855" s="392" t="s">
        <v>24</v>
      </c>
      <c r="L855" s="392" t="s">
        <v>25</v>
      </c>
      <c r="M855" s="395">
        <v>45292</v>
      </c>
      <c r="N855" s="395">
        <v>45474</v>
      </c>
      <c r="O855" s="392" t="s">
        <v>797</v>
      </c>
      <c r="P855" s="392" t="str">
        <f t="shared" si="26"/>
        <v>384XX00000</v>
      </c>
      <c r="Q855" s="392" t="s">
        <v>1367</v>
      </c>
      <c r="R855" s="392" t="s">
        <v>879</v>
      </c>
      <c r="S855" s="392" t="str">
        <f t="shared" si="27"/>
        <v>252384A</v>
      </c>
      <c r="T855" s="392" t="str">
        <f>IFERROR(VLOOKUP($S855,'Projects FERCs'!$A$9:$C$294,2,FALSE),0)</f>
        <v>Regulator Install - Bl - King</v>
      </c>
      <c r="U855" s="392" t="s">
        <v>880</v>
      </c>
      <c r="V855" s="394">
        <v>4364.1400000000003</v>
      </c>
    </row>
    <row r="856" spans="1:22" ht="33.75" x14ac:dyDescent="0.25">
      <c r="A856" s="396">
        <v>202412</v>
      </c>
      <c r="B856" s="392" t="s">
        <v>1268</v>
      </c>
      <c r="C856" s="392" t="s">
        <v>21</v>
      </c>
      <c r="D856" s="392" t="s">
        <v>28</v>
      </c>
      <c r="E856" s="392" t="s">
        <v>28</v>
      </c>
      <c r="F856" s="392" t="s">
        <v>22</v>
      </c>
      <c r="G856" s="392" t="s">
        <v>39</v>
      </c>
      <c r="H856" s="392" t="s">
        <v>1365</v>
      </c>
      <c r="I856" s="392" t="s">
        <v>1366</v>
      </c>
      <c r="J856" s="392" t="s">
        <v>23</v>
      </c>
      <c r="K856" s="392" t="s">
        <v>24</v>
      </c>
      <c r="L856" s="392" t="s">
        <v>25</v>
      </c>
      <c r="M856" s="395">
        <v>45292</v>
      </c>
      <c r="N856" s="395">
        <v>45474</v>
      </c>
      <c r="O856" s="392" t="s">
        <v>797</v>
      </c>
      <c r="P856" s="392" t="str">
        <f t="shared" si="26"/>
        <v>384XX00000</v>
      </c>
      <c r="Q856" s="392" t="s">
        <v>1367</v>
      </c>
      <c r="R856" s="392" t="s">
        <v>979</v>
      </c>
      <c r="S856" s="392" t="str">
        <f t="shared" si="27"/>
        <v>253384A</v>
      </c>
      <c r="T856" s="392" t="str">
        <f>IFERROR(VLOOKUP($S856,'Projects FERCs'!$A$9:$C$294,2,FALSE),0)</f>
        <v>Regulator Install - Bl - Pres</v>
      </c>
      <c r="U856" s="392" t="s">
        <v>980</v>
      </c>
      <c r="V856" s="394">
        <v>6551.82</v>
      </c>
    </row>
    <row r="857" spans="1:22" ht="33.75" x14ac:dyDescent="0.25">
      <c r="A857" s="396">
        <v>202412</v>
      </c>
      <c r="B857" s="392" t="s">
        <v>1268</v>
      </c>
      <c r="C857" s="392" t="s">
        <v>21</v>
      </c>
      <c r="D857" s="392" t="s">
        <v>28</v>
      </c>
      <c r="E857" s="392" t="s">
        <v>28</v>
      </c>
      <c r="F857" s="392" t="s">
        <v>22</v>
      </c>
      <c r="G857" s="392" t="s">
        <v>39</v>
      </c>
      <c r="H857" s="392" t="s">
        <v>1365</v>
      </c>
      <c r="I857" s="392" t="s">
        <v>1366</v>
      </c>
      <c r="J857" s="392" t="s">
        <v>23</v>
      </c>
      <c r="K857" s="392" t="s">
        <v>24</v>
      </c>
      <c r="L857" s="392" t="s">
        <v>25</v>
      </c>
      <c r="M857" s="395">
        <v>45292</v>
      </c>
      <c r="N857" s="395">
        <v>45474</v>
      </c>
      <c r="O857" s="392" t="s">
        <v>797</v>
      </c>
      <c r="P857" s="392" t="str">
        <f t="shared" si="26"/>
        <v>384XX00000</v>
      </c>
      <c r="Q857" s="392" t="s">
        <v>1367</v>
      </c>
      <c r="R857" s="392" t="s">
        <v>1081</v>
      </c>
      <c r="S857" s="392" t="str">
        <f t="shared" si="27"/>
        <v>255384A</v>
      </c>
      <c r="T857" s="392" t="str">
        <f>IFERROR(VLOOKUP($S857,'Projects FERCs'!$A$9:$C$294,2,FALSE),0)</f>
        <v>Regulator Install- Bl - Verde</v>
      </c>
      <c r="U857" s="392" t="s">
        <v>1082</v>
      </c>
      <c r="V857" s="394">
        <v>4980.26</v>
      </c>
    </row>
    <row r="858" spans="1:22" ht="33.75" x14ac:dyDescent="0.25">
      <c r="A858" s="396">
        <v>202412</v>
      </c>
      <c r="B858" s="392" t="s">
        <v>1268</v>
      </c>
      <c r="C858" s="392" t="s">
        <v>21</v>
      </c>
      <c r="D858" s="392" t="s">
        <v>28</v>
      </c>
      <c r="E858" s="392" t="s">
        <v>28</v>
      </c>
      <c r="F858" s="392" t="s">
        <v>22</v>
      </c>
      <c r="G858" s="392" t="s">
        <v>39</v>
      </c>
      <c r="H858" s="392" t="s">
        <v>1365</v>
      </c>
      <c r="I858" s="392" t="s">
        <v>1366</v>
      </c>
      <c r="J858" s="392" t="s">
        <v>23</v>
      </c>
      <c r="K858" s="392" t="s">
        <v>24</v>
      </c>
      <c r="L858" s="392" t="s">
        <v>25</v>
      </c>
      <c r="M858" s="395">
        <v>45292</v>
      </c>
      <c r="N858" s="395">
        <v>45474</v>
      </c>
      <c r="O858" s="392" t="s">
        <v>797</v>
      </c>
      <c r="P858" s="392" t="str">
        <f t="shared" si="26"/>
        <v>384XX00000</v>
      </c>
      <c r="Q858" s="392" t="s">
        <v>1367</v>
      </c>
      <c r="R858" s="392" t="s">
        <v>1153</v>
      </c>
      <c r="S858" s="392" t="str">
        <f t="shared" si="27"/>
        <v>256384A</v>
      </c>
      <c r="T858" s="392" t="str">
        <f>IFERROR(VLOOKUP($S858,'Projects FERCs'!$A$9:$C$294,2,FALSE),0)</f>
        <v>Regulator Install - Bl - Nog</v>
      </c>
      <c r="U858" s="392" t="s">
        <v>1154</v>
      </c>
      <c r="V858" s="394">
        <v>326.47000000000003</v>
      </c>
    </row>
    <row r="859" spans="1:22" ht="33.75" x14ac:dyDescent="0.25">
      <c r="A859" s="396">
        <v>202412</v>
      </c>
      <c r="B859" s="392" t="s">
        <v>1268</v>
      </c>
      <c r="C859" s="392" t="s">
        <v>21</v>
      </c>
      <c r="D859" s="392" t="s">
        <v>28</v>
      </c>
      <c r="E859" s="392" t="s">
        <v>28</v>
      </c>
      <c r="F859" s="392" t="s">
        <v>22</v>
      </c>
      <c r="G859" s="392" t="s">
        <v>39</v>
      </c>
      <c r="H859" s="392" t="s">
        <v>1365</v>
      </c>
      <c r="I859" s="392" t="s">
        <v>1366</v>
      </c>
      <c r="J859" s="392" t="s">
        <v>23</v>
      </c>
      <c r="K859" s="392" t="s">
        <v>24</v>
      </c>
      <c r="L859" s="392" t="s">
        <v>25</v>
      </c>
      <c r="M859" s="395">
        <v>45292</v>
      </c>
      <c r="N859" s="395">
        <v>45474</v>
      </c>
      <c r="O859" s="392" t="s">
        <v>797</v>
      </c>
      <c r="P859" s="392" t="str">
        <f t="shared" si="26"/>
        <v>384XX00000</v>
      </c>
      <c r="Q859" s="392" t="s">
        <v>1367</v>
      </c>
      <c r="R859" s="392" t="s">
        <v>1223</v>
      </c>
      <c r="S859" s="392" t="str">
        <f t="shared" si="27"/>
        <v>257384A</v>
      </c>
      <c r="T859" s="392" t="str">
        <f>IFERROR(VLOOKUP($S859,'Projects FERCs'!$A$9:$C$294,2,FALSE),0)</f>
        <v>Regulator Install - Bl - SL</v>
      </c>
      <c r="U859" s="392" t="s">
        <v>1224</v>
      </c>
      <c r="V859" s="394">
        <v>1146.6099999999999</v>
      </c>
    </row>
    <row r="860" spans="1:22" ht="33.75" x14ac:dyDescent="0.25">
      <c r="A860" s="396">
        <v>202501</v>
      </c>
      <c r="B860" s="392" t="s">
        <v>1268</v>
      </c>
      <c r="C860" s="392" t="s">
        <v>21</v>
      </c>
      <c r="D860" s="392" t="s">
        <v>28</v>
      </c>
      <c r="E860" s="392" t="s">
        <v>28</v>
      </c>
      <c r="F860" s="392" t="s">
        <v>22</v>
      </c>
      <c r="G860" s="392" t="s">
        <v>39</v>
      </c>
      <c r="H860" s="392" t="s">
        <v>1365</v>
      </c>
      <c r="I860" s="392" t="s">
        <v>1366</v>
      </c>
      <c r="J860" s="392" t="s">
        <v>23</v>
      </c>
      <c r="K860" s="392" t="s">
        <v>24</v>
      </c>
      <c r="L860" s="392" t="s">
        <v>25</v>
      </c>
      <c r="M860" s="395">
        <v>45658</v>
      </c>
      <c r="N860" s="395">
        <v>45658</v>
      </c>
      <c r="O860" s="392" t="s">
        <v>797</v>
      </c>
      <c r="P860" s="392" t="str">
        <f t="shared" si="26"/>
        <v>384XX00000</v>
      </c>
      <c r="Q860" s="392" t="s">
        <v>1367</v>
      </c>
      <c r="R860" s="392" t="s">
        <v>795</v>
      </c>
      <c r="S860" s="392" t="str">
        <f t="shared" si="27"/>
        <v>251384A</v>
      </c>
      <c r="T860" s="392" t="str">
        <f>IFERROR(VLOOKUP($S860,'Projects FERCs'!$A$9:$C$294,2,FALSE),0)</f>
        <v>Regulator Install - Bl - Flag</v>
      </c>
      <c r="U860" s="392" t="s">
        <v>796</v>
      </c>
      <c r="V860" s="394">
        <v>921.89</v>
      </c>
    </row>
    <row r="861" spans="1:22" ht="33.75" x14ac:dyDescent="0.25">
      <c r="A861" s="396">
        <v>202501</v>
      </c>
      <c r="B861" s="392" t="s">
        <v>1268</v>
      </c>
      <c r="C861" s="392" t="s">
        <v>21</v>
      </c>
      <c r="D861" s="392" t="s">
        <v>28</v>
      </c>
      <c r="E861" s="392" t="s">
        <v>28</v>
      </c>
      <c r="F861" s="392" t="s">
        <v>22</v>
      </c>
      <c r="G861" s="392" t="s">
        <v>39</v>
      </c>
      <c r="H861" s="392" t="s">
        <v>1365</v>
      </c>
      <c r="I861" s="392" t="s">
        <v>1366</v>
      </c>
      <c r="J861" s="392" t="s">
        <v>23</v>
      </c>
      <c r="K861" s="392" t="s">
        <v>24</v>
      </c>
      <c r="L861" s="392" t="s">
        <v>25</v>
      </c>
      <c r="M861" s="395">
        <v>45658</v>
      </c>
      <c r="N861" s="395">
        <v>45658</v>
      </c>
      <c r="O861" s="392" t="s">
        <v>797</v>
      </c>
      <c r="P861" s="392" t="str">
        <f t="shared" si="26"/>
        <v>384XX00000</v>
      </c>
      <c r="Q861" s="392" t="s">
        <v>1367</v>
      </c>
      <c r="R861" s="392" t="s">
        <v>879</v>
      </c>
      <c r="S861" s="392" t="str">
        <f t="shared" si="27"/>
        <v>252384A</v>
      </c>
      <c r="T861" s="392" t="str">
        <f>IFERROR(VLOOKUP($S861,'Projects FERCs'!$A$9:$C$294,2,FALSE),0)</f>
        <v>Regulator Install - Bl - King</v>
      </c>
      <c r="U861" s="392" t="s">
        <v>880</v>
      </c>
      <c r="V861" s="394">
        <v>3322.11</v>
      </c>
    </row>
    <row r="862" spans="1:22" ht="33.75" x14ac:dyDescent="0.25">
      <c r="A862" s="396">
        <v>202501</v>
      </c>
      <c r="B862" s="392" t="s">
        <v>1268</v>
      </c>
      <c r="C862" s="392" t="s">
        <v>21</v>
      </c>
      <c r="D862" s="392" t="s">
        <v>28</v>
      </c>
      <c r="E862" s="392" t="s">
        <v>28</v>
      </c>
      <c r="F862" s="392" t="s">
        <v>22</v>
      </c>
      <c r="G862" s="392" t="s">
        <v>39</v>
      </c>
      <c r="H862" s="392" t="s">
        <v>1365</v>
      </c>
      <c r="I862" s="392" t="s">
        <v>1366</v>
      </c>
      <c r="J862" s="392" t="s">
        <v>23</v>
      </c>
      <c r="K862" s="392" t="s">
        <v>24</v>
      </c>
      <c r="L862" s="392" t="s">
        <v>25</v>
      </c>
      <c r="M862" s="395">
        <v>45658</v>
      </c>
      <c r="N862" s="395">
        <v>45658</v>
      </c>
      <c r="O862" s="392" t="s">
        <v>797</v>
      </c>
      <c r="P862" s="392" t="str">
        <f t="shared" si="26"/>
        <v>384XX00000</v>
      </c>
      <c r="Q862" s="392" t="s">
        <v>1367</v>
      </c>
      <c r="R862" s="392" t="s">
        <v>979</v>
      </c>
      <c r="S862" s="392" t="str">
        <f t="shared" si="27"/>
        <v>253384A</v>
      </c>
      <c r="T862" s="392" t="str">
        <f>IFERROR(VLOOKUP($S862,'Projects FERCs'!$A$9:$C$294,2,FALSE),0)</f>
        <v>Regulator Install - Bl - Pres</v>
      </c>
      <c r="U862" s="392" t="s">
        <v>980</v>
      </c>
      <c r="V862" s="394">
        <v>5031.5200000000004</v>
      </c>
    </row>
    <row r="863" spans="1:22" ht="33.75" x14ac:dyDescent="0.25">
      <c r="A863" s="396">
        <v>202501</v>
      </c>
      <c r="B863" s="392" t="s">
        <v>1268</v>
      </c>
      <c r="C863" s="392" t="s">
        <v>21</v>
      </c>
      <c r="D863" s="392" t="s">
        <v>28</v>
      </c>
      <c r="E863" s="392" t="s">
        <v>28</v>
      </c>
      <c r="F863" s="392" t="s">
        <v>22</v>
      </c>
      <c r="G863" s="392" t="s">
        <v>39</v>
      </c>
      <c r="H863" s="392" t="s">
        <v>1365</v>
      </c>
      <c r="I863" s="392" t="s">
        <v>1366</v>
      </c>
      <c r="J863" s="392" t="s">
        <v>23</v>
      </c>
      <c r="K863" s="392" t="s">
        <v>24</v>
      </c>
      <c r="L863" s="392" t="s">
        <v>25</v>
      </c>
      <c r="M863" s="395">
        <v>45658</v>
      </c>
      <c r="N863" s="395">
        <v>45658</v>
      </c>
      <c r="O863" s="392" t="s">
        <v>797</v>
      </c>
      <c r="P863" s="392" t="str">
        <f t="shared" si="26"/>
        <v>384XX00000</v>
      </c>
      <c r="Q863" s="392" t="s">
        <v>1367</v>
      </c>
      <c r="R863" s="392" t="s">
        <v>1081</v>
      </c>
      <c r="S863" s="392" t="str">
        <f t="shared" si="27"/>
        <v>255384A</v>
      </c>
      <c r="T863" s="392" t="str">
        <f>IFERROR(VLOOKUP($S863,'Projects FERCs'!$A$9:$C$294,2,FALSE),0)</f>
        <v>Regulator Install- Bl - Verde</v>
      </c>
      <c r="U863" s="392" t="s">
        <v>1082</v>
      </c>
      <c r="V863" s="394">
        <v>4009.25</v>
      </c>
    </row>
    <row r="864" spans="1:22" ht="33.75" x14ac:dyDescent="0.25">
      <c r="A864" s="396">
        <v>202501</v>
      </c>
      <c r="B864" s="392" t="s">
        <v>1268</v>
      </c>
      <c r="C864" s="392" t="s">
        <v>21</v>
      </c>
      <c r="D864" s="392" t="s">
        <v>28</v>
      </c>
      <c r="E864" s="392" t="s">
        <v>28</v>
      </c>
      <c r="F864" s="392" t="s">
        <v>22</v>
      </c>
      <c r="G864" s="392" t="s">
        <v>39</v>
      </c>
      <c r="H864" s="392" t="s">
        <v>1365</v>
      </c>
      <c r="I864" s="392" t="s">
        <v>1366</v>
      </c>
      <c r="J864" s="392" t="s">
        <v>23</v>
      </c>
      <c r="K864" s="392" t="s">
        <v>24</v>
      </c>
      <c r="L864" s="392" t="s">
        <v>25</v>
      </c>
      <c r="M864" s="395">
        <v>45658</v>
      </c>
      <c r="N864" s="395">
        <v>45658</v>
      </c>
      <c r="O864" s="392" t="s">
        <v>797</v>
      </c>
      <c r="P864" s="392" t="str">
        <f t="shared" si="26"/>
        <v>384XX00000</v>
      </c>
      <c r="Q864" s="392" t="s">
        <v>1367</v>
      </c>
      <c r="R864" s="392" t="s">
        <v>1153</v>
      </c>
      <c r="S864" s="392" t="str">
        <f t="shared" si="27"/>
        <v>256384A</v>
      </c>
      <c r="T864" s="392" t="str">
        <f>IFERROR(VLOOKUP($S864,'Projects FERCs'!$A$9:$C$294,2,FALSE),0)</f>
        <v>Regulator Install - Bl - Nog</v>
      </c>
      <c r="U864" s="392" t="s">
        <v>1154</v>
      </c>
      <c r="V864" s="394">
        <v>103.65</v>
      </c>
    </row>
    <row r="865" spans="1:22" ht="33.75" x14ac:dyDescent="0.25">
      <c r="A865" s="396">
        <v>202501</v>
      </c>
      <c r="B865" s="392" t="s">
        <v>1268</v>
      </c>
      <c r="C865" s="392" t="s">
        <v>21</v>
      </c>
      <c r="D865" s="392" t="s">
        <v>28</v>
      </c>
      <c r="E865" s="392" t="s">
        <v>28</v>
      </c>
      <c r="F865" s="392" t="s">
        <v>22</v>
      </c>
      <c r="G865" s="392" t="s">
        <v>39</v>
      </c>
      <c r="H865" s="392" t="s">
        <v>1365</v>
      </c>
      <c r="I865" s="392" t="s">
        <v>1366</v>
      </c>
      <c r="J865" s="392" t="s">
        <v>23</v>
      </c>
      <c r="K865" s="392" t="s">
        <v>24</v>
      </c>
      <c r="L865" s="392" t="s">
        <v>25</v>
      </c>
      <c r="M865" s="395">
        <v>45658</v>
      </c>
      <c r="N865" s="395">
        <v>45658</v>
      </c>
      <c r="O865" s="392" t="s">
        <v>797</v>
      </c>
      <c r="P865" s="392" t="str">
        <f t="shared" si="26"/>
        <v>384XX00000</v>
      </c>
      <c r="Q865" s="392" t="s">
        <v>1367</v>
      </c>
      <c r="R865" s="392" t="s">
        <v>1223</v>
      </c>
      <c r="S865" s="392" t="str">
        <f t="shared" si="27"/>
        <v>257384A</v>
      </c>
      <c r="T865" s="392" t="str">
        <f>IFERROR(VLOOKUP($S865,'Projects FERCs'!$A$9:$C$294,2,FALSE),0)</f>
        <v>Regulator Install - Bl - SL</v>
      </c>
      <c r="U865" s="392" t="s">
        <v>1224</v>
      </c>
      <c r="V865" s="394">
        <v>2917.4</v>
      </c>
    </row>
    <row r="866" spans="1:22" ht="33.75" x14ac:dyDescent="0.25">
      <c r="A866" s="396">
        <v>202502</v>
      </c>
      <c r="B866" s="392" t="s">
        <v>1268</v>
      </c>
      <c r="C866" s="392" t="s">
        <v>21</v>
      </c>
      <c r="D866" s="392" t="s">
        <v>28</v>
      </c>
      <c r="E866" s="392" t="s">
        <v>28</v>
      </c>
      <c r="F866" s="392" t="s">
        <v>22</v>
      </c>
      <c r="G866" s="392" t="s">
        <v>39</v>
      </c>
      <c r="H866" s="392" t="s">
        <v>1365</v>
      </c>
      <c r="I866" s="392" t="s">
        <v>1366</v>
      </c>
      <c r="J866" s="392" t="s">
        <v>23</v>
      </c>
      <c r="K866" s="392" t="s">
        <v>24</v>
      </c>
      <c r="L866" s="392" t="s">
        <v>25</v>
      </c>
      <c r="M866" s="395">
        <v>45658</v>
      </c>
      <c r="N866" s="395">
        <v>45689</v>
      </c>
      <c r="O866" s="392" t="s">
        <v>797</v>
      </c>
      <c r="P866" s="392" t="str">
        <f t="shared" si="26"/>
        <v>384XX00000</v>
      </c>
      <c r="Q866" s="392" t="s">
        <v>1367</v>
      </c>
      <c r="R866" s="392" t="s">
        <v>795</v>
      </c>
      <c r="S866" s="392" t="str">
        <f t="shared" si="27"/>
        <v>251384A</v>
      </c>
      <c r="T866" s="392" t="str">
        <f>IFERROR(VLOOKUP($S866,'Projects FERCs'!$A$9:$C$294,2,FALSE),0)</f>
        <v>Regulator Install - Bl - Flag</v>
      </c>
      <c r="U866" s="392" t="s">
        <v>796</v>
      </c>
      <c r="V866" s="394">
        <v>1822.87</v>
      </c>
    </row>
    <row r="867" spans="1:22" ht="33.75" x14ac:dyDescent="0.25">
      <c r="A867" s="396">
        <v>202502</v>
      </c>
      <c r="B867" s="392" t="s">
        <v>1268</v>
      </c>
      <c r="C867" s="392" t="s">
        <v>21</v>
      </c>
      <c r="D867" s="392" t="s">
        <v>28</v>
      </c>
      <c r="E867" s="392" t="s">
        <v>28</v>
      </c>
      <c r="F867" s="392" t="s">
        <v>22</v>
      </c>
      <c r="G867" s="392" t="s">
        <v>39</v>
      </c>
      <c r="H867" s="392" t="s">
        <v>1365</v>
      </c>
      <c r="I867" s="392" t="s">
        <v>1366</v>
      </c>
      <c r="J867" s="392" t="s">
        <v>23</v>
      </c>
      <c r="K867" s="392" t="s">
        <v>24</v>
      </c>
      <c r="L867" s="392" t="s">
        <v>25</v>
      </c>
      <c r="M867" s="395">
        <v>45658</v>
      </c>
      <c r="N867" s="395">
        <v>45689</v>
      </c>
      <c r="O867" s="392" t="s">
        <v>797</v>
      </c>
      <c r="P867" s="392" t="str">
        <f t="shared" si="26"/>
        <v>384XX00000</v>
      </c>
      <c r="Q867" s="392" t="s">
        <v>1367</v>
      </c>
      <c r="R867" s="392" t="s">
        <v>879</v>
      </c>
      <c r="S867" s="392" t="str">
        <f t="shared" si="27"/>
        <v>252384A</v>
      </c>
      <c r="T867" s="392" t="str">
        <f>IFERROR(VLOOKUP($S867,'Projects FERCs'!$A$9:$C$294,2,FALSE),0)</f>
        <v>Regulator Install - Bl - King</v>
      </c>
      <c r="U867" s="392" t="s">
        <v>880</v>
      </c>
      <c r="V867" s="394">
        <v>3136.84</v>
      </c>
    </row>
    <row r="868" spans="1:22" ht="33.75" x14ac:dyDescent="0.25">
      <c r="A868" s="396">
        <v>202502</v>
      </c>
      <c r="B868" s="392" t="s">
        <v>1268</v>
      </c>
      <c r="C868" s="392" t="s">
        <v>21</v>
      </c>
      <c r="D868" s="392" t="s">
        <v>28</v>
      </c>
      <c r="E868" s="392" t="s">
        <v>28</v>
      </c>
      <c r="F868" s="392" t="s">
        <v>22</v>
      </c>
      <c r="G868" s="392" t="s">
        <v>39</v>
      </c>
      <c r="H868" s="392" t="s">
        <v>1365</v>
      </c>
      <c r="I868" s="392" t="s">
        <v>1366</v>
      </c>
      <c r="J868" s="392" t="s">
        <v>23</v>
      </c>
      <c r="K868" s="392" t="s">
        <v>24</v>
      </c>
      <c r="L868" s="392" t="s">
        <v>25</v>
      </c>
      <c r="M868" s="395">
        <v>45658</v>
      </c>
      <c r="N868" s="395">
        <v>45689</v>
      </c>
      <c r="O868" s="392" t="s">
        <v>797</v>
      </c>
      <c r="P868" s="392" t="str">
        <f t="shared" si="26"/>
        <v>384XX00000</v>
      </c>
      <c r="Q868" s="392" t="s">
        <v>1367</v>
      </c>
      <c r="R868" s="392" t="s">
        <v>979</v>
      </c>
      <c r="S868" s="392" t="str">
        <f t="shared" si="27"/>
        <v>253384A</v>
      </c>
      <c r="T868" s="392" t="str">
        <f>IFERROR(VLOOKUP($S868,'Projects FERCs'!$A$9:$C$294,2,FALSE),0)</f>
        <v>Regulator Install - Bl - Pres</v>
      </c>
      <c r="U868" s="392" t="s">
        <v>980</v>
      </c>
      <c r="V868" s="394">
        <v>6343.46</v>
      </c>
    </row>
    <row r="869" spans="1:22" ht="33.75" x14ac:dyDescent="0.25">
      <c r="A869" s="396">
        <v>202502</v>
      </c>
      <c r="B869" s="392" t="s">
        <v>1268</v>
      </c>
      <c r="C869" s="392" t="s">
        <v>21</v>
      </c>
      <c r="D869" s="392" t="s">
        <v>28</v>
      </c>
      <c r="E869" s="392" t="s">
        <v>28</v>
      </c>
      <c r="F869" s="392" t="s">
        <v>22</v>
      </c>
      <c r="G869" s="392" t="s">
        <v>39</v>
      </c>
      <c r="H869" s="392" t="s">
        <v>1365</v>
      </c>
      <c r="I869" s="392" t="s">
        <v>1366</v>
      </c>
      <c r="J869" s="392" t="s">
        <v>23</v>
      </c>
      <c r="K869" s="392" t="s">
        <v>24</v>
      </c>
      <c r="L869" s="392" t="s">
        <v>25</v>
      </c>
      <c r="M869" s="395">
        <v>45658</v>
      </c>
      <c r="N869" s="395">
        <v>45689</v>
      </c>
      <c r="O869" s="392" t="s">
        <v>797</v>
      </c>
      <c r="P869" s="392" t="str">
        <f t="shared" si="26"/>
        <v>384XX00000</v>
      </c>
      <c r="Q869" s="392" t="s">
        <v>1367</v>
      </c>
      <c r="R869" s="392" t="s">
        <v>1081</v>
      </c>
      <c r="S869" s="392" t="str">
        <f t="shared" si="27"/>
        <v>255384A</v>
      </c>
      <c r="T869" s="392" t="str">
        <f>IFERROR(VLOOKUP($S869,'Projects FERCs'!$A$9:$C$294,2,FALSE),0)</f>
        <v>Regulator Install- Bl - Verde</v>
      </c>
      <c r="U869" s="392" t="s">
        <v>1082</v>
      </c>
      <c r="V869" s="394">
        <v>4147</v>
      </c>
    </row>
    <row r="870" spans="1:22" ht="33.75" x14ac:dyDescent="0.25">
      <c r="A870" s="396">
        <v>202502</v>
      </c>
      <c r="B870" s="392" t="s">
        <v>1268</v>
      </c>
      <c r="C870" s="392" t="s">
        <v>21</v>
      </c>
      <c r="D870" s="392" t="s">
        <v>28</v>
      </c>
      <c r="E870" s="392" t="s">
        <v>28</v>
      </c>
      <c r="F870" s="392" t="s">
        <v>22</v>
      </c>
      <c r="G870" s="392" t="s">
        <v>39</v>
      </c>
      <c r="H870" s="392" t="s">
        <v>1365</v>
      </c>
      <c r="I870" s="392" t="s">
        <v>1366</v>
      </c>
      <c r="J870" s="392" t="s">
        <v>23</v>
      </c>
      <c r="K870" s="392" t="s">
        <v>24</v>
      </c>
      <c r="L870" s="392" t="s">
        <v>25</v>
      </c>
      <c r="M870" s="395">
        <v>45658</v>
      </c>
      <c r="N870" s="395">
        <v>45689</v>
      </c>
      <c r="O870" s="392" t="s">
        <v>797</v>
      </c>
      <c r="P870" s="392" t="str">
        <f t="shared" si="26"/>
        <v>384XX00000</v>
      </c>
      <c r="Q870" s="392" t="s">
        <v>1367</v>
      </c>
      <c r="R870" s="392" t="s">
        <v>1153</v>
      </c>
      <c r="S870" s="392" t="str">
        <f t="shared" si="27"/>
        <v>256384A</v>
      </c>
      <c r="T870" s="392" t="str">
        <f>IFERROR(VLOOKUP($S870,'Projects FERCs'!$A$9:$C$294,2,FALSE),0)</f>
        <v>Regulator Install - Bl - Nog</v>
      </c>
      <c r="U870" s="392" t="s">
        <v>1154</v>
      </c>
      <c r="V870" s="394">
        <v>17.27</v>
      </c>
    </row>
    <row r="871" spans="1:22" ht="33.75" x14ac:dyDescent="0.25">
      <c r="A871" s="396">
        <v>202502</v>
      </c>
      <c r="B871" s="392" t="s">
        <v>1268</v>
      </c>
      <c r="C871" s="392" t="s">
        <v>21</v>
      </c>
      <c r="D871" s="392" t="s">
        <v>28</v>
      </c>
      <c r="E871" s="392" t="s">
        <v>28</v>
      </c>
      <c r="F871" s="392" t="s">
        <v>22</v>
      </c>
      <c r="G871" s="392" t="s">
        <v>39</v>
      </c>
      <c r="H871" s="392" t="s">
        <v>1365</v>
      </c>
      <c r="I871" s="392" t="s">
        <v>1366</v>
      </c>
      <c r="J871" s="392" t="s">
        <v>23</v>
      </c>
      <c r="K871" s="392" t="s">
        <v>24</v>
      </c>
      <c r="L871" s="392" t="s">
        <v>25</v>
      </c>
      <c r="M871" s="395">
        <v>45658</v>
      </c>
      <c r="N871" s="395">
        <v>45689</v>
      </c>
      <c r="O871" s="392" t="s">
        <v>797</v>
      </c>
      <c r="P871" s="392" t="str">
        <f t="shared" si="26"/>
        <v>384XX00000</v>
      </c>
      <c r="Q871" s="392" t="s">
        <v>1367</v>
      </c>
      <c r="R871" s="392" t="s">
        <v>1223</v>
      </c>
      <c r="S871" s="392" t="str">
        <f t="shared" si="27"/>
        <v>257384A</v>
      </c>
      <c r="T871" s="392" t="str">
        <f>IFERROR(VLOOKUP($S871,'Projects FERCs'!$A$9:$C$294,2,FALSE),0)</f>
        <v>Regulator Install - Bl - SL</v>
      </c>
      <c r="U871" s="392" t="s">
        <v>1224</v>
      </c>
      <c r="V871" s="394">
        <v>2123.66</v>
      </c>
    </row>
    <row r="872" spans="1:22" ht="33.75" x14ac:dyDescent="0.25">
      <c r="A872" s="396">
        <v>202503</v>
      </c>
      <c r="B872" s="392" t="s">
        <v>1268</v>
      </c>
      <c r="C872" s="392" t="s">
        <v>21</v>
      </c>
      <c r="D872" s="392" t="s">
        <v>28</v>
      </c>
      <c r="E872" s="392" t="s">
        <v>28</v>
      </c>
      <c r="F872" s="392" t="s">
        <v>22</v>
      </c>
      <c r="G872" s="392" t="s">
        <v>39</v>
      </c>
      <c r="H872" s="392" t="s">
        <v>1365</v>
      </c>
      <c r="I872" s="392" t="s">
        <v>1366</v>
      </c>
      <c r="J872" s="392" t="s">
        <v>23</v>
      </c>
      <c r="K872" s="392" t="s">
        <v>24</v>
      </c>
      <c r="L872" s="392" t="s">
        <v>25</v>
      </c>
      <c r="M872" s="395">
        <v>45658</v>
      </c>
      <c r="N872" s="395">
        <v>45717</v>
      </c>
      <c r="O872" s="392" t="s">
        <v>797</v>
      </c>
      <c r="P872" s="392" t="str">
        <f t="shared" si="26"/>
        <v>384XX00000</v>
      </c>
      <c r="Q872" s="392" t="s">
        <v>1367</v>
      </c>
      <c r="R872" s="392" t="s">
        <v>795</v>
      </c>
      <c r="S872" s="392" t="str">
        <f t="shared" si="27"/>
        <v>251384A</v>
      </c>
      <c r="T872" s="392" t="str">
        <f>IFERROR(VLOOKUP($S872,'Projects FERCs'!$A$9:$C$294,2,FALSE),0)</f>
        <v>Regulator Install - Bl - Flag</v>
      </c>
      <c r="U872" s="392" t="s">
        <v>796</v>
      </c>
      <c r="V872" s="394">
        <v>1400.08</v>
      </c>
    </row>
    <row r="873" spans="1:22" ht="33.75" x14ac:dyDescent="0.25">
      <c r="A873" s="396">
        <v>202503</v>
      </c>
      <c r="B873" s="392" t="s">
        <v>1268</v>
      </c>
      <c r="C873" s="392" t="s">
        <v>21</v>
      </c>
      <c r="D873" s="392" t="s">
        <v>28</v>
      </c>
      <c r="E873" s="392" t="s">
        <v>28</v>
      </c>
      <c r="F873" s="392" t="s">
        <v>22</v>
      </c>
      <c r="G873" s="392" t="s">
        <v>39</v>
      </c>
      <c r="H873" s="392" t="s">
        <v>1365</v>
      </c>
      <c r="I873" s="392" t="s">
        <v>1366</v>
      </c>
      <c r="J873" s="392" t="s">
        <v>23</v>
      </c>
      <c r="K873" s="392" t="s">
        <v>24</v>
      </c>
      <c r="L873" s="392" t="s">
        <v>25</v>
      </c>
      <c r="M873" s="395">
        <v>45658</v>
      </c>
      <c r="N873" s="395">
        <v>45717</v>
      </c>
      <c r="O873" s="392" t="s">
        <v>797</v>
      </c>
      <c r="P873" s="392" t="str">
        <f t="shared" si="26"/>
        <v>384XX00000</v>
      </c>
      <c r="Q873" s="392" t="s">
        <v>1367</v>
      </c>
      <c r="R873" s="392" t="s">
        <v>879</v>
      </c>
      <c r="S873" s="392" t="str">
        <f t="shared" si="27"/>
        <v>252384A</v>
      </c>
      <c r="T873" s="392" t="str">
        <f>IFERROR(VLOOKUP($S873,'Projects FERCs'!$A$9:$C$294,2,FALSE),0)</f>
        <v>Regulator Install - Bl - King</v>
      </c>
      <c r="U873" s="392" t="s">
        <v>880</v>
      </c>
      <c r="V873" s="394">
        <v>3559.38</v>
      </c>
    </row>
    <row r="874" spans="1:22" ht="33.75" x14ac:dyDescent="0.25">
      <c r="A874" s="396">
        <v>202503</v>
      </c>
      <c r="B874" s="392" t="s">
        <v>1268</v>
      </c>
      <c r="C874" s="392" t="s">
        <v>21</v>
      </c>
      <c r="D874" s="392" t="s">
        <v>28</v>
      </c>
      <c r="E874" s="392" t="s">
        <v>28</v>
      </c>
      <c r="F874" s="392" t="s">
        <v>22</v>
      </c>
      <c r="G874" s="392" t="s">
        <v>39</v>
      </c>
      <c r="H874" s="392" t="s">
        <v>1365</v>
      </c>
      <c r="I874" s="392" t="s">
        <v>1366</v>
      </c>
      <c r="J874" s="392" t="s">
        <v>23</v>
      </c>
      <c r="K874" s="392" t="s">
        <v>24</v>
      </c>
      <c r="L874" s="392" t="s">
        <v>25</v>
      </c>
      <c r="M874" s="395">
        <v>45658</v>
      </c>
      <c r="N874" s="395">
        <v>45717</v>
      </c>
      <c r="O874" s="392" t="s">
        <v>797</v>
      </c>
      <c r="P874" s="392" t="str">
        <f t="shared" si="26"/>
        <v>384XX00000</v>
      </c>
      <c r="Q874" s="392" t="s">
        <v>1367</v>
      </c>
      <c r="R874" s="392" t="s">
        <v>979</v>
      </c>
      <c r="S874" s="392" t="str">
        <f t="shared" si="27"/>
        <v>253384A</v>
      </c>
      <c r="T874" s="392" t="str">
        <f>IFERROR(VLOOKUP($S874,'Projects FERCs'!$A$9:$C$294,2,FALSE),0)</f>
        <v>Regulator Install - Bl - Pres</v>
      </c>
      <c r="U874" s="392" t="s">
        <v>980</v>
      </c>
      <c r="V874" s="394">
        <v>7021.84</v>
      </c>
    </row>
    <row r="875" spans="1:22" ht="33.75" x14ac:dyDescent="0.25">
      <c r="A875" s="396">
        <v>202503</v>
      </c>
      <c r="B875" s="392" t="s">
        <v>1268</v>
      </c>
      <c r="C875" s="392" t="s">
        <v>21</v>
      </c>
      <c r="D875" s="392" t="s">
        <v>28</v>
      </c>
      <c r="E875" s="392" t="s">
        <v>28</v>
      </c>
      <c r="F875" s="392" t="s">
        <v>22</v>
      </c>
      <c r="G875" s="392" t="s">
        <v>39</v>
      </c>
      <c r="H875" s="392" t="s">
        <v>1365</v>
      </c>
      <c r="I875" s="392" t="s">
        <v>1366</v>
      </c>
      <c r="J875" s="392" t="s">
        <v>23</v>
      </c>
      <c r="K875" s="392" t="s">
        <v>24</v>
      </c>
      <c r="L875" s="392" t="s">
        <v>25</v>
      </c>
      <c r="M875" s="395">
        <v>45658</v>
      </c>
      <c r="N875" s="395">
        <v>45717</v>
      </c>
      <c r="O875" s="392" t="s">
        <v>797</v>
      </c>
      <c r="P875" s="392" t="str">
        <f t="shared" si="26"/>
        <v>384XX00000</v>
      </c>
      <c r="Q875" s="392" t="s">
        <v>1367</v>
      </c>
      <c r="R875" s="392" t="s">
        <v>1081</v>
      </c>
      <c r="S875" s="392" t="str">
        <f t="shared" si="27"/>
        <v>255384A</v>
      </c>
      <c r="T875" s="392" t="str">
        <f>IFERROR(VLOOKUP($S875,'Projects FERCs'!$A$9:$C$294,2,FALSE),0)</f>
        <v>Regulator Install- Bl - Verde</v>
      </c>
      <c r="U875" s="392" t="s">
        <v>1082</v>
      </c>
      <c r="V875" s="394">
        <v>4579.47</v>
      </c>
    </row>
    <row r="876" spans="1:22" ht="33.75" x14ac:dyDescent="0.25">
      <c r="A876" s="396">
        <v>202503</v>
      </c>
      <c r="B876" s="392" t="s">
        <v>1268</v>
      </c>
      <c r="C876" s="392" t="s">
        <v>21</v>
      </c>
      <c r="D876" s="392" t="s">
        <v>28</v>
      </c>
      <c r="E876" s="392" t="s">
        <v>28</v>
      </c>
      <c r="F876" s="392" t="s">
        <v>22</v>
      </c>
      <c r="G876" s="392" t="s">
        <v>39</v>
      </c>
      <c r="H876" s="392" t="s">
        <v>1365</v>
      </c>
      <c r="I876" s="392" t="s">
        <v>1366</v>
      </c>
      <c r="J876" s="392" t="s">
        <v>23</v>
      </c>
      <c r="K876" s="392" t="s">
        <v>24</v>
      </c>
      <c r="L876" s="392" t="s">
        <v>25</v>
      </c>
      <c r="M876" s="395">
        <v>45658</v>
      </c>
      <c r="N876" s="395">
        <v>45717</v>
      </c>
      <c r="O876" s="392" t="s">
        <v>797</v>
      </c>
      <c r="P876" s="392" t="str">
        <f t="shared" si="26"/>
        <v>384XX00000</v>
      </c>
      <c r="Q876" s="392" t="s">
        <v>1367</v>
      </c>
      <c r="R876" s="392" t="s">
        <v>1223</v>
      </c>
      <c r="S876" s="392" t="str">
        <f t="shared" si="27"/>
        <v>257384A</v>
      </c>
      <c r="T876" s="392" t="str">
        <f>IFERROR(VLOOKUP($S876,'Projects FERCs'!$A$9:$C$294,2,FALSE),0)</f>
        <v>Regulator Install - Bl - SL</v>
      </c>
      <c r="U876" s="392" t="s">
        <v>1224</v>
      </c>
      <c r="V876" s="394">
        <v>1863.55</v>
      </c>
    </row>
    <row r="877" spans="1:22" ht="33.75" x14ac:dyDescent="0.25">
      <c r="A877" s="396">
        <v>202504</v>
      </c>
      <c r="B877" s="392" t="s">
        <v>1268</v>
      </c>
      <c r="C877" s="392" t="s">
        <v>21</v>
      </c>
      <c r="D877" s="392" t="s">
        <v>28</v>
      </c>
      <c r="E877" s="392" t="s">
        <v>28</v>
      </c>
      <c r="F877" s="392" t="s">
        <v>22</v>
      </c>
      <c r="G877" s="392" t="s">
        <v>39</v>
      </c>
      <c r="H877" s="392" t="s">
        <v>1365</v>
      </c>
      <c r="I877" s="392" t="s">
        <v>1366</v>
      </c>
      <c r="J877" s="392" t="s">
        <v>23</v>
      </c>
      <c r="K877" s="392" t="s">
        <v>24</v>
      </c>
      <c r="L877" s="392" t="s">
        <v>25</v>
      </c>
      <c r="M877" s="395">
        <v>45658</v>
      </c>
      <c r="N877" s="395">
        <v>45717</v>
      </c>
      <c r="O877" s="392" t="s">
        <v>797</v>
      </c>
      <c r="P877" s="392" t="str">
        <f t="shared" si="26"/>
        <v>384XX00000</v>
      </c>
      <c r="Q877" s="392" t="s">
        <v>1367</v>
      </c>
      <c r="R877" s="392" t="s">
        <v>795</v>
      </c>
      <c r="S877" s="392" t="str">
        <f t="shared" si="27"/>
        <v>251384A</v>
      </c>
      <c r="T877" s="392" t="str">
        <f>IFERROR(VLOOKUP($S877,'Projects FERCs'!$A$9:$C$294,2,FALSE),0)</f>
        <v>Regulator Install - Bl - Flag</v>
      </c>
      <c r="U877" s="392" t="s">
        <v>796</v>
      </c>
      <c r="V877" s="394">
        <v>2002.76</v>
      </c>
    </row>
    <row r="878" spans="1:22" ht="33.75" x14ac:dyDescent="0.25">
      <c r="A878" s="396">
        <v>202504</v>
      </c>
      <c r="B878" s="392" t="s">
        <v>1268</v>
      </c>
      <c r="C878" s="392" t="s">
        <v>21</v>
      </c>
      <c r="D878" s="392" t="s">
        <v>28</v>
      </c>
      <c r="E878" s="392" t="s">
        <v>28</v>
      </c>
      <c r="F878" s="392" t="s">
        <v>22</v>
      </c>
      <c r="G878" s="392" t="s">
        <v>39</v>
      </c>
      <c r="H878" s="392" t="s">
        <v>1365</v>
      </c>
      <c r="I878" s="392" t="s">
        <v>1366</v>
      </c>
      <c r="J878" s="392" t="s">
        <v>23</v>
      </c>
      <c r="K878" s="392" t="s">
        <v>24</v>
      </c>
      <c r="L878" s="392" t="s">
        <v>25</v>
      </c>
      <c r="M878" s="395">
        <v>45658</v>
      </c>
      <c r="N878" s="395">
        <v>45717</v>
      </c>
      <c r="O878" s="392" t="s">
        <v>797</v>
      </c>
      <c r="P878" s="392" t="str">
        <f t="shared" si="26"/>
        <v>384XX00000</v>
      </c>
      <c r="Q878" s="392" t="s">
        <v>1367</v>
      </c>
      <c r="R878" s="392" t="s">
        <v>879</v>
      </c>
      <c r="S878" s="392" t="str">
        <f t="shared" si="27"/>
        <v>252384A</v>
      </c>
      <c r="T878" s="392" t="str">
        <f>IFERROR(VLOOKUP($S878,'Projects FERCs'!$A$9:$C$294,2,FALSE),0)</f>
        <v>Regulator Install - Bl - King</v>
      </c>
      <c r="U878" s="392" t="s">
        <v>880</v>
      </c>
      <c r="V878" s="394">
        <v>2516.69</v>
      </c>
    </row>
    <row r="879" spans="1:22" ht="33.75" x14ac:dyDescent="0.25">
      <c r="A879" s="396">
        <v>202504</v>
      </c>
      <c r="B879" s="392" t="s">
        <v>1268</v>
      </c>
      <c r="C879" s="392" t="s">
        <v>21</v>
      </c>
      <c r="D879" s="392" t="s">
        <v>28</v>
      </c>
      <c r="E879" s="392" t="s">
        <v>28</v>
      </c>
      <c r="F879" s="392" t="s">
        <v>22</v>
      </c>
      <c r="G879" s="392" t="s">
        <v>39</v>
      </c>
      <c r="H879" s="392" t="s">
        <v>1365</v>
      </c>
      <c r="I879" s="392" t="s">
        <v>1366</v>
      </c>
      <c r="J879" s="392" t="s">
        <v>23</v>
      </c>
      <c r="K879" s="392" t="s">
        <v>24</v>
      </c>
      <c r="L879" s="392" t="s">
        <v>25</v>
      </c>
      <c r="M879" s="395">
        <v>45658</v>
      </c>
      <c r="N879" s="395">
        <v>45717</v>
      </c>
      <c r="O879" s="392" t="s">
        <v>797</v>
      </c>
      <c r="P879" s="392" t="str">
        <f t="shared" si="26"/>
        <v>384XX00000</v>
      </c>
      <c r="Q879" s="392" t="s">
        <v>1367</v>
      </c>
      <c r="R879" s="392" t="s">
        <v>979</v>
      </c>
      <c r="S879" s="392" t="str">
        <f t="shared" si="27"/>
        <v>253384A</v>
      </c>
      <c r="T879" s="392" t="str">
        <f>IFERROR(VLOOKUP($S879,'Projects FERCs'!$A$9:$C$294,2,FALSE),0)</f>
        <v>Regulator Install - Bl - Pres</v>
      </c>
      <c r="U879" s="392" t="s">
        <v>980</v>
      </c>
      <c r="V879" s="394">
        <v>3898.95</v>
      </c>
    </row>
    <row r="880" spans="1:22" ht="33.75" x14ac:dyDescent="0.25">
      <c r="A880" s="396">
        <v>202504</v>
      </c>
      <c r="B880" s="392" t="s">
        <v>1268</v>
      </c>
      <c r="C880" s="392" t="s">
        <v>21</v>
      </c>
      <c r="D880" s="392" t="s">
        <v>28</v>
      </c>
      <c r="E880" s="392" t="s">
        <v>28</v>
      </c>
      <c r="F880" s="392" t="s">
        <v>22</v>
      </c>
      <c r="G880" s="392" t="s">
        <v>39</v>
      </c>
      <c r="H880" s="392" t="s">
        <v>1365</v>
      </c>
      <c r="I880" s="392" t="s">
        <v>1366</v>
      </c>
      <c r="J880" s="392" t="s">
        <v>23</v>
      </c>
      <c r="K880" s="392" t="s">
        <v>24</v>
      </c>
      <c r="L880" s="392" t="s">
        <v>25</v>
      </c>
      <c r="M880" s="395">
        <v>45658</v>
      </c>
      <c r="N880" s="395">
        <v>45717</v>
      </c>
      <c r="O880" s="392" t="s">
        <v>797</v>
      </c>
      <c r="P880" s="392" t="str">
        <f t="shared" si="26"/>
        <v>384XX00000</v>
      </c>
      <c r="Q880" s="392" t="s">
        <v>1367</v>
      </c>
      <c r="R880" s="392" t="s">
        <v>1081</v>
      </c>
      <c r="S880" s="392" t="str">
        <f t="shared" si="27"/>
        <v>255384A</v>
      </c>
      <c r="T880" s="392" t="str">
        <f>IFERROR(VLOOKUP($S880,'Projects FERCs'!$A$9:$C$294,2,FALSE),0)</f>
        <v>Regulator Install- Bl - Verde</v>
      </c>
      <c r="U880" s="392" t="s">
        <v>1082</v>
      </c>
      <c r="V880" s="394">
        <v>3690.87</v>
      </c>
    </row>
    <row r="881" spans="1:22" ht="33.75" x14ac:dyDescent="0.25">
      <c r="A881" s="396">
        <v>202504</v>
      </c>
      <c r="B881" s="392" t="s">
        <v>1268</v>
      </c>
      <c r="C881" s="392" t="s">
        <v>21</v>
      </c>
      <c r="D881" s="392" t="s">
        <v>28</v>
      </c>
      <c r="E881" s="392" t="s">
        <v>28</v>
      </c>
      <c r="F881" s="392" t="s">
        <v>22</v>
      </c>
      <c r="G881" s="392" t="s">
        <v>39</v>
      </c>
      <c r="H881" s="392" t="s">
        <v>1365</v>
      </c>
      <c r="I881" s="392" t="s">
        <v>1366</v>
      </c>
      <c r="J881" s="392" t="s">
        <v>23</v>
      </c>
      <c r="K881" s="392" t="s">
        <v>24</v>
      </c>
      <c r="L881" s="392" t="s">
        <v>25</v>
      </c>
      <c r="M881" s="395">
        <v>45658</v>
      </c>
      <c r="N881" s="395">
        <v>45717</v>
      </c>
      <c r="O881" s="392" t="s">
        <v>797</v>
      </c>
      <c r="P881" s="392" t="str">
        <f t="shared" si="26"/>
        <v>384XX00000</v>
      </c>
      <c r="Q881" s="392" t="s">
        <v>1367</v>
      </c>
      <c r="R881" s="392" t="s">
        <v>1223</v>
      </c>
      <c r="S881" s="392" t="str">
        <f t="shared" si="27"/>
        <v>257384A</v>
      </c>
      <c r="T881" s="392" t="str">
        <f>IFERROR(VLOOKUP($S881,'Projects FERCs'!$A$9:$C$294,2,FALSE),0)</f>
        <v>Regulator Install - Bl - SL</v>
      </c>
      <c r="U881" s="392" t="s">
        <v>1224</v>
      </c>
      <c r="V881" s="394">
        <v>2161.8200000000002</v>
      </c>
    </row>
    <row r="882" spans="1:22" ht="33.75" x14ac:dyDescent="0.25">
      <c r="A882" s="396">
        <v>202505</v>
      </c>
      <c r="B882" s="392" t="s">
        <v>1268</v>
      </c>
      <c r="C882" s="392" t="s">
        <v>21</v>
      </c>
      <c r="D882" s="392" t="s">
        <v>28</v>
      </c>
      <c r="E882" s="392" t="s">
        <v>28</v>
      </c>
      <c r="F882" s="392" t="s">
        <v>22</v>
      </c>
      <c r="G882" s="392" t="s">
        <v>39</v>
      </c>
      <c r="H882" s="392" t="s">
        <v>1365</v>
      </c>
      <c r="I882" s="392" t="s">
        <v>1366</v>
      </c>
      <c r="J882" s="392" t="s">
        <v>23</v>
      </c>
      <c r="K882" s="392" t="s">
        <v>24</v>
      </c>
      <c r="L882" s="392" t="s">
        <v>25</v>
      </c>
      <c r="M882" s="395">
        <v>45658</v>
      </c>
      <c r="N882" s="395">
        <v>45717</v>
      </c>
      <c r="O882" s="392" t="s">
        <v>797</v>
      </c>
      <c r="P882" s="392" t="str">
        <f t="shared" si="26"/>
        <v>384XX00000</v>
      </c>
      <c r="Q882" s="392" t="s">
        <v>1367</v>
      </c>
      <c r="R882" s="392" t="s">
        <v>795</v>
      </c>
      <c r="S882" s="392" t="str">
        <f t="shared" si="27"/>
        <v>251384A</v>
      </c>
      <c r="T882" s="392" t="str">
        <f>IFERROR(VLOOKUP($S882,'Projects FERCs'!$A$9:$C$294,2,FALSE),0)</f>
        <v>Regulator Install - Bl - Flag</v>
      </c>
      <c r="U882" s="392" t="s">
        <v>796</v>
      </c>
      <c r="V882" s="394">
        <v>662.52</v>
      </c>
    </row>
    <row r="883" spans="1:22" ht="33.75" x14ac:dyDescent="0.25">
      <c r="A883" s="396">
        <v>202505</v>
      </c>
      <c r="B883" s="392" t="s">
        <v>1268</v>
      </c>
      <c r="C883" s="392" t="s">
        <v>21</v>
      </c>
      <c r="D883" s="392" t="s">
        <v>28</v>
      </c>
      <c r="E883" s="392" t="s">
        <v>28</v>
      </c>
      <c r="F883" s="392" t="s">
        <v>22</v>
      </c>
      <c r="G883" s="392" t="s">
        <v>39</v>
      </c>
      <c r="H883" s="392" t="s">
        <v>1365</v>
      </c>
      <c r="I883" s="392" t="s">
        <v>1366</v>
      </c>
      <c r="J883" s="392" t="s">
        <v>23</v>
      </c>
      <c r="K883" s="392" t="s">
        <v>24</v>
      </c>
      <c r="L883" s="392" t="s">
        <v>25</v>
      </c>
      <c r="M883" s="395">
        <v>45658</v>
      </c>
      <c r="N883" s="395">
        <v>45717</v>
      </c>
      <c r="O883" s="392" t="s">
        <v>797</v>
      </c>
      <c r="P883" s="392" t="str">
        <f t="shared" si="26"/>
        <v>384XX00000</v>
      </c>
      <c r="Q883" s="392" t="s">
        <v>1367</v>
      </c>
      <c r="R883" s="392" t="s">
        <v>879</v>
      </c>
      <c r="S883" s="392" t="str">
        <f t="shared" si="27"/>
        <v>252384A</v>
      </c>
      <c r="T883" s="392" t="str">
        <f>IFERROR(VLOOKUP($S883,'Projects FERCs'!$A$9:$C$294,2,FALSE),0)</f>
        <v>Regulator Install - Bl - King</v>
      </c>
      <c r="U883" s="392" t="s">
        <v>880</v>
      </c>
      <c r="V883" s="394">
        <v>2942.9</v>
      </c>
    </row>
    <row r="884" spans="1:22" ht="33.75" x14ac:dyDescent="0.25">
      <c r="A884" s="396">
        <v>202505</v>
      </c>
      <c r="B884" s="392" t="s">
        <v>1268</v>
      </c>
      <c r="C884" s="392" t="s">
        <v>21</v>
      </c>
      <c r="D884" s="392" t="s">
        <v>28</v>
      </c>
      <c r="E884" s="392" t="s">
        <v>28</v>
      </c>
      <c r="F884" s="392" t="s">
        <v>22</v>
      </c>
      <c r="G884" s="392" t="s">
        <v>39</v>
      </c>
      <c r="H884" s="392" t="s">
        <v>1365</v>
      </c>
      <c r="I884" s="392" t="s">
        <v>1366</v>
      </c>
      <c r="J884" s="392" t="s">
        <v>23</v>
      </c>
      <c r="K884" s="392" t="s">
        <v>24</v>
      </c>
      <c r="L884" s="392" t="s">
        <v>25</v>
      </c>
      <c r="M884" s="395">
        <v>45658</v>
      </c>
      <c r="N884" s="395">
        <v>45717</v>
      </c>
      <c r="O884" s="392" t="s">
        <v>797</v>
      </c>
      <c r="P884" s="392" t="str">
        <f t="shared" si="26"/>
        <v>384XX00000</v>
      </c>
      <c r="Q884" s="392" t="s">
        <v>1367</v>
      </c>
      <c r="R884" s="392" t="s">
        <v>979</v>
      </c>
      <c r="S884" s="392" t="str">
        <f t="shared" si="27"/>
        <v>253384A</v>
      </c>
      <c r="T884" s="392" t="str">
        <f>IFERROR(VLOOKUP($S884,'Projects FERCs'!$A$9:$C$294,2,FALSE),0)</f>
        <v>Regulator Install - Bl - Pres</v>
      </c>
      <c r="U884" s="392" t="s">
        <v>980</v>
      </c>
      <c r="V884" s="394">
        <v>5547.44</v>
      </c>
    </row>
    <row r="885" spans="1:22" ht="33.75" x14ac:dyDescent="0.25">
      <c r="A885" s="396">
        <v>202505</v>
      </c>
      <c r="B885" s="392" t="s">
        <v>1268</v>
      </c>
      <c r="C885" s="392" t="s">
        <v>21</v>
      </c>
      <c r="D885" s="392" t="s">
        <v>28</v>
      </c>
      <c r="E885" s="392" t="s">
        <v>28</v>
      </c>
      <c r="F885" s="392" t="s">
        <v>22</v>
      </c>
      <c r="G885" s="392" t="s">
        <v>39</v>
      </c>
      <c r="H885" s="392" t="s">
        <v>1365</v>
      </c>
      <c r="I885" s="392" t="s">
        <v>1366</v>
      </c>
      <c r="J885" s="392" t="s">
        <v>23</v>
      </c>
      <c r="K885" s="392" t="s">
        <v>24</v>
      </c>
      <c r="L885" s="392" t="s">
        <v>25</v>
      </c>
      <c r="M885" s="395">
        <v>45658</v>
      </c>
      <c r="N885" s="395">
        <v>45717</v>
      </c>
      <c r="O885" s="392" t="s">
        <v>797</v>
      </c>
      <c r="P885" s="392" t="str">
        <f t="shared" si="26"/>
        <v>384XX00000</v>
      </c>
      <c r="Q885" s="392" t="s">
        <v>1367</v>
      </c>
      <c r="R885" s="392" t="s">
        <v>1081</v>
      </c>
      <c r="S885" s="392" t="str">
        <f t="shared" si="27"/>
        <v>255384A</v>
      </c>
      <c r="T885" s="392" t="str">
        <f>IFERROR(VLOOKUP($S885,'Projects FERCs'!$A$9:$C$294,2,FALSE),0)</f>
        <v>Regulator Install- Bl - Verde</v>
      </c>
      <c r="U885" s="392" t="s">
        <v>1082</v>
      </c>
      <c r="V885" s="394">
        <v>5938.97</v>
      </c>
    </row>
    <row r="886" spans="1:22" ht="33.75" x14ac:dyDescent="0.25">
      <c r="A886" s="396">
        <v>202505</v>
      </c>
      <c r="B886" s="392" t="s">
        <v>1268</v>
      </c>
      <c r="C886" s="392" t="s">
        <v>21</v>
      </c>
      <c r="D886" s="392" t="s">
        <v>28</v>
      </c>
      <c r="E886" s="392" t="s">
        <v>28</v>
      </c>
      <c r="F886" s="392" t="s">
        <v>22</v>
      </c>
      <c r="G886" s="392" t="s">
        <v>39</v>
      </c>
      <c r="H886" s="392" t="s">
        <v>1365</v>
      </c>
      <c r="I886" s="392" t="s">
        <v>1366</v>
      </c>
      <c r="J886" s="392" t="s">
        <v>23</v>
      </c>
      <c r="K886" s="392" t="s">
        <v>24</v>
      </c>
      <c r="L886" s="392" t="s">
        <v>25</v>
      </c>
      <c r="M886" s="395">
        <v>45658</v>
      </c>
      <c r="N886" s="395">
        <v>45717</v>
      </c>
      <c r="O886" s="392" t="s">
        <v>797</v>
      </c>
      <c r="P886" s="392" t="str">
        <f t="shared" si="26"/>
        <v>384XX00000</v>
      </c>
      <c r="Q886" s="392" t="s">
        <v>1367</v>
      </c>
      <c r="R886" s="392" t="s">
        <v>1153</v>
      </c>
      <c r="S886" s="392" t="str">
        <f t="shared" si="27"/>
        <v>256384A</v>
      </c>
      <c r="T886" s="392" t="str">
        <f>IFERROR(VLOOKUP($S886,'Projects FERCs'!$A$9:$C$294,2,FALSE),0)</f>
        <v>Regulator Install - Bl - Nog</v>
      </c>
      <c r="U886" s="392" t="s">
        <v>1154</v>
      </c>
      <c r="V886" s="394">
        <v>111.06</v>
      </c>
    </row>
    <row r="887" spans="1:22" ht="33.75" x14ac:dyDescent="0.25">
      <c r="A887" s="396">
        <v>202505</v>
      </c>
      <c r="B887" s="392" t="s">
        <v>1268</v>
      </c>
      <c r="C887" s="392" t="s">
        <v>21</v>
      </c>
      <c r="D887" s="392" t="s">
        <v>28</v>
      </c>
      <c r="E887" s="392" t="s">
        <v>28</v>
      </c>
      <c r="F887" s="392" t="s">
        <v>22</v>
      </c>
      <c r="G887" s="392" t="s">
        <v>39</v>
      </c>
      <c r="H887" s="392" t="s">
        <v>1365</v>
      </c>
      <c r="I887" s="392" t="s">
        <v>1366</v>
      </c>
      <c r="J887" s="392" t="s">
        <v>23</v>
      </c>
      <c r="K887" s="392" t="s">
        <v>24</v>
      </c>
      <c r="L887" s="392" t="s">
        <v>25</v>
      </c>
      <c r="M887" s="395">
        <v>45658</v>
      </c>
      <c r="N887" s="395">
        <v>45717</v>
      </c>
      <c r="O887" s="392" t="s">
        <v>797</v>
      </c>
      <c r="P887" s="392" t="str">
        <f t="shared" si="26"/>
        <v>384XX00000</v>
      </c>
      <c r="Q887" s="392" t="s">
        <v>1367</v>
      </c>
      <c r="R887" s="392" t="s">
        <v>1223</v>
      </c>
      <c r="S887" s="392" t="str">
        <f t="shared" si="27"/>
        <v>257384A</v>
      </c>
      <c r="T887" s="392" t="str">
        <f>IFERROR(VLOOKUP($S887,'Projects FERCs'!$A$9:$C$294,2,FALSE),0)</f>
        <v>Regulator Install - Bl - SL</v>
      </c>
      <c r="U887" s="392" t="s">
        <v>1224</v>
      </c>
      <c r="V887" s="394">
        <v>2027.18</v>
      </c>
    </row>
    <row r="888" spans="1:22" ht="33.75" x14ac:dyDescent="0.25">
      <c r="A888" s="396">
        <v>202506</v>
      </c>
      <c r="B888" s="392" t="s">
        <v>1268</v>
      </c>
      <c r="C888" s="392" t="s">
        <v>21</v>
      </c>
      <c r="D888" s="392" t="s">
        <v>28</v>
      </c>
      <c r="E888" s="392" t="s">
        <v>28</v>
      </c>
      <c r="F888" s="392" t="s">
        <v>22</v>
      </c>
      <c r="G888" s="392" t="s">
        <v>39</v>
      </c>
      <c r="H888" s="392" t="s">
        <v>1365</v>
      </c>
      <c r="I888" s="392" t="s">
        <v>1366</v>
      </c>
      <c r="J888" s="392" t="s">
        <v>23</v>
      </c>
      <c r="K888" s="392" t="s">
        <v>24</v>
      </c>
      <c r="L888" s="392" t="s">
        <v>25</v>
      </c>
      <c r="M888" s="395">
        <v>45658</v>
      </c>
      <c r="N888" s="395">
        <v>45717</v>
      </c>
      <c r="O888" s="392" t="s">
        <v>797</v>
      </c>
      <c r="P888" s="392" t="str">
        <f t="shared" si="26"/>
        <v>384XX00000</v>
      </c>
      <c r="Q888" s="392" t="s">
        <v>1367</v>
      </c>
      <c r="R888" s="392" t="s">
        <v>795</v>
      </c>
      <c r="S888" s="392" t="str">
        <f t="shared" si="27"/>
        <v>251384A</v>
      </c>
      <c r="T888" s="392" t="str">
        <f>IFERROR(VLOOKUP($S888,'Projects FERCs'!$A$9:$C$294,2,FALSE),0)</f>
        <v>Regulator Install - Bl - Flag</v>
      </c>
      <c r="U888" s="392" t="s">
        <v>796</v>
      </c>
      <c r="V888" s="394">
        <v>1830.34</v>
      </c>
    </row>
    <row r="889" spans="1:22" ht="33.75" x14ac:dyDescent="0.25">
      <c r="A889" s="396">
        <v>202506</v>
      </c>
      <c r="B889" s="392" t="s">
        <v>1268</v>
      </c>
      <c r="C889" s="392" t="s">
        <v>21</v>
      </c>
      <c r="D889" s="392" t="s">
        <v>28</v>
      </c>
      <c r="E889" s="392" t="s">
        <v>28</v>
      </c>
      <c r="F889" s="392" t="s">
        <v>22</v>
      </c>
      <c r="G889" s="392" t="s">
        <v>39</v>
      </c>
      <c r="H889" s="392" t="s">
        <v>1365</v>
      </c>
      <c r="I889" s="392" t="s">
        <v>1366</v>
      </c>
      <c r="J889" s="392" t="s">
        <v>23</v>
      </c>
      <c r="K889" s="392" t="s">
        <v>24</v>
      </c>
      <c r="L889" s="392" t="s">
        <v>25</v>
      </c>
      <c r="M889" s="395">
        <v>45658</v>
      </c>
      <c r="N889" s="395">
        <v>45717</v>
      </c>
      <c r="O889" s="392" t="s">
        <v>797</v>
      </c>
      <c r="P889" s="392" t="str">
        <f t="shared" si="26"/>
        <v>384XX00000</v>
      </c>
      <c r="Q889" s="392" t="s">
        <v>1367</v>
      </c>
      <c r="R889" s="392" t="s">
        <v>879</v>
      </c>
      <c r="S889" s="392" t="str">
        <f t="shared" si="27"/>
        <v>252384A</v>
      </c>
      <c r="T889" s="392" t="str">
        <f>IFERROR(VLOOKUP($S889,'Projects FERCs'!$A$9:$C$294,2,FALSE),0)</f>
        <v>Regulator Install - Bl - King</v>
      </c>
      <c r="U889" s="392" t="s">
        <v>880</v>
      </c>
      <c r="V889" s="394">
        <v>3237.14</v>
      </c>
    </row>
    <row r="890" spans="1:22" ht="33.75" x14ac:dyDescent="0.25">
      <c r="A890" s="396">
        <v>202506</v>
      </c>
      <c r="B890" s="392" t="s">
        <v>1268</v>
      </c>
      <c r="C890" s="392" t="s">
        <v>21</v>
      </c>
      <c r="D890" s="392" t="s">
        <v>28</v>
      </c>
      <c r="E890" s="392" t="s">
        <v>28</v>
      </c>
      <c r="F890" s="392" t="s">
        <v>22</v>
      </c>
      <c r="G890" s="392" t="s">
        <v>39</v>
      </c>
      <c r="H890" s="392" t="s">
        <v>1365</v>
      </c>
      <c r="I890" s="392" t="s">
        <v>1366</v>
      </c>
      <c r="J890" s="392" t="s">
        <v>23</v>
      </c>
      <c r="K890" s="392" t="s">
        <v>24</v>
      </c>
      <c r="L890" s="392" t="s">
        <v>25</v>
      </c>
      <c r="M890" s="395">
        <v>45658</v>
      </c>
      <c r="N890" s="395">
        <v>45717</v>
      </c>
      <c r="O890" s="392" t="s">
        <v>797</v>
      </c>
      <c r="P890" s="392" t="str">
        <f t="shared" si="26"/>
        <v>384XX00000</v>
      </c>
      <c r="Q890" s="392" t="s">
        <v>1367</v>
      </c>
      <c r="R890" s="392" t="s">
        <v>979</v>
      </c>
      <c r="S890" s="392" t="str">
        <f t="shared" si="27"/>
        <v>253384A</v>
      </c>
      <c r="T890" s="392" t="str">
        <f>IFERROR(VLOOKUP($S890,'Projects FERCs'!$A$9:$C$294,2,FALSE),0)</f>
        <v>Regulator Install - Bl - Pres</v>
      </c>
      <c r="U890" s="392" t="s">
        <v>980</v>
      </c>
      <c r="V890" s="394">
        <v>6353.75</v>
      </c>
    </row>
    <row r="891" spans="1:22" ht="33.75" x14ac:dyDescent="0.25">
      <c r="A891" s="396">
        <v>202506</v>
      </c>
      <c r="B891" s="392" t="s">
        <v>1268</v>
      </c>
      <c r="C891" s="392" t="s">
        <v>21</v>
      </c>
      <c r="D891" s="392" t="s">
        <v>28</v>
      </c>
      <c r="E891" s="392" t="s">
        <v>28</v>
      </c>
      <c r="F891" s="392" t="s">
        <v>22</v>
      </c>
      <c r="G891" s="392" t="s">
        <v>39</v>
      </c>
      <c r="H891" s="392" t="s">
        <v>1365</v>
      </c>
      <c r="I891" s="392" t="s">
        <v>1366</v>
      </c>
      <c r="J891" s="392" t="s">
        <v>23</v>
      </c>
      <c r="K891" s="392" t="s">
        <v>24</v>
      </c>
      <c r="L891" s="392" t="s">
        <v>25</v>
      </c>
      <c r="M891" s="395">
        <v>45658</v>
      </c>
      <c r="N891" s="395">
        <v>45717</v>
      </c>
      <c r="O891" s="392" t="s">
        <v>797</v>
      </c>
      <c r="P891" s="392" t="str">
        <f t="shared" si="26"/>
        <v>384XX00000</v>
      </c>
      <c r="Q891" s="392" t="s">
        <v>1367</v>
      </c>
      <c r="R891" s="392" t="s">
        <v>1081</v>
      </c>
      <c r="S891" s="392" t="str">
        <f t="shared" si="27"/>
        <v>255384A</v>
      </c>
      <c r="T891" s="392" t="str">
        <f>IFERROR(VLOOKUP($S891,'Projects FERCs'!$A$9:$C$294,2,FALSE),0)</f>
        <v>Regulator Install- Bl - Verde</v>
      </c>
      <c r="U891" s="392" t="s">
        <v>1082</v>
      </c>
      <c r="V891" s="394">
        <v>5598.11</v>
      </c>
    </row>
    <row r="892" spans="1:22" ht="33.75" x14ac:dyDescent="0.25">
      <c r="A892" s="396">
        <v>202506</v>
      </c>
      <c r="B892" s="392" t="s">
        <v>1268</v>
      </c>
      <c r="C892" s="392" t="s">
        <v>21</v>
      </c>
      <c r="D892" s="392" t="s">
        <v>28</v>
      </c>
      <c r="E892" s="392" t="s">
        <v>28</v>
      </c>
      <c r="F892" s="392" t="s">
        <v>22</v>
      </c>
      <c r="G892" s="392" t="s">
        <v>39</v>
      </c>
      <c r="H892" s="392" t="s">
        <v>1365</v>
      </c>
      <c r="I892" s="392" t="s">
        <v>1366</v>
      </c>
      <c r="J892" s="392" t="s">
        <v>23</v>
      </c>
      <c r="K892" s="392" t="s">
        <v>24</v>
      </c>
      <c r="L892" s="392" t="s">
        <v>25</v>
      </c>
      <c r="M892" s="395">
        <v>45658</v>
      </c>
      <c r="N892" s="395">
        <v>45717</v>
      </c>
      <c r="O892" s="392" t="s">
        <v>797</v>
      </c>
      <c r="P892" s="392" t="str">
        <f t="shared" si="26"/>
        <v>384XX00000</v>
      </c>
      <c r="Q892" s="392" t="s">
        <v>1367</v>
      </c>
      <c r="R892" s="392" t="s">
        <v>1153</v>
      </c>
      <c r="S892" s="392" t="str">
        <f t="shared" si="27"/>
        <v>256384A</v>
      </c>
      <c r="T892" s="392" t="str">
        <f>IFERROR(VLOOKUP($S892,'Projects FERCs'!$A$9:$C$294,2,FALSE),0)</f>
        <v>Regulator Install - Bl - Nog</v>
      </c>
      <c r="U892" s="392" t="s">
        <v>1154</v>
      </c>
      <c r="V892" s="394">
        <v>30.49</v>
      </c>
    </row>
    <row r="893" spans="1:22" ht="33.75" x14ac:dyDescent="0.25">
      <c r="A893" s="396">
        <v>202506</v>
      </c>
      <c r="B893" s="392" t="s">
        <v>1268</v>
      </c>
      <c r="C893" s="392" t="s">
        <v>21</v>
      </c>
      <c r="D893" s="392" t="s">
        <v>28</v>
      </c>
      <c r="E893" s="392" t="s">
        <v>28</v>
      </c>
      <c r="F893" s="392" t="s">
        <v>22</v>
      </c>
      <c r="G893" s="392" t="s">
        <v>39</v>
      </c>
      <c r="H893" s="392" t="s">
        <v>1365</v>
      </c>
      <c r="I893" s="392" t="s">
        <v>1366</v>
      </c>
      <c r="J893" s="392" t="s">
        <v>23</v>
      </c>
      <c r="K893" s="392" t="s">
        <v>24</v>
      </c>
      <c r="L893" s="392" t="s">
        <v>25</v>
      </c>
      <c r="M893" s="395">
        <v>45658</v>
      </c>
      <c r="N893" s="395">
        <v>45717</v>
      </c>
      <c r="O893" s="392" t="s">
        <v>797</v>
      </c>
      <c r="P893" s="392" t="str">
        <f t="shared" si="26"/>
        <v>384XX00000</v>
      </c>
      <c r="Q893" s="392" t="s">
        <v>1367</v>
      </c>
      <c r="R893" s="392" t="s">
        <v>1223</v>
      </c>
      <c r="S893" s="392" t="str">
        <f t="shared" si="27"/>
        <v>257384A</v>
      </c>
      <c r="T893" s="392" t="str">
        <f>IFERROR(VLOOKUP($S893,'Projects FERCs'!$A$9:$C$294,2,FALSE),0)</f>
        <v>Regulator Install - Bl - SL</v>
      </c>
      <c r="U893" s="392" t="s">
        <v>1224</v>
      </c>
      <c r="V893" s="394">
        <v>1803.86</v>
      </c>
    </row>
    <row r="894" spans="1:22" ht="33.75" x14ac:dyDescent="0.25">
      <c r="A894" s="396">
        <v>202407</v>
      </c>
      <c r="B894" s="392" t="s">
        <v>1268</v>
      </c>
      <c r="C894" s="392" t="s">
        <v>21</v>
      </c>
      <c r="D894" s="392" t="s">
        <v>28</v>
      </c>
      <c r="E894" s="392" t="s">
        <v>28</v>
      </c>
      <c r="F894" s="392" t="s">
        <v>22</v>
      </c>
      <c r="G894" s="392" t="s">
        <v>39</v>
      </c>
      <c r="H894" s="392" t="s">
        <v>1368</v>
      </c>
      <c r="I894" s="392" t="s">
        <v>1369</v>
      </c>
      <c r="J894" s="392" t="s">
        <v>23</v>
      </c>
      <c r="K894" s="392" t="s">
        <v>24</v>
      </c>
      <c r="L894" s="392" t="s">
        <v>25</v>
      </c>
      <c r="M894" s="395">
        <v>45292</v>
      </c>
      <c r="N894" s="395">
        <v>45474</v>
      </c>
      <c r="O894" s="392" t="s">
        <v>800</v>
      </c>
      <c r="P894" s="392" t="str">
        <f t="shared" si="26"/>
        <v>385XX00000</v>
      </c>
      <c r="Q894" s="392" t="s">
        <v>1370</v>
      </c>
      <c r="R894" s="392" t="s">
        <v>981</v>
      </c>
      <c r="S894" s="392" t="str">
        <f t="shared" si="27"/>
        <v>253385A</v>
      </c>
      <c r="T894" s="392" t="str">
        <f>IFERROR(VLOOKUP($S894,'Projects FERCs'!$A$9:$C$294,2,FALSE),0)</f>
        <v>Industrial Metering - Pres</v>
      </c>
      <c r="U894" s="392" t="s">
        <v>982</v>
      </c>
      <c r="V894" s="394">
        <v>3686.97</v>
      </c>
    </row>
    <row r="895" spans="1:22" ht="33.75" x14ac:dyDescent="0.25">
      <c r="A895" s="396">
        <v>202407</v>
      </c>
      <c r="B895" s="392" t="s">
        <v>1268</v>
      </c>
      <c r="C895" s="392" t="s">
        <v>21</v>
      </c>
      <c r="D895" s="392" t="s">
        <v>28</v>
      </c>
      <c r="E895" s="392" t="s">
        <v>28</v>
      </c>
      <c r="F895" s="392" t="s">
        <v>22</v>
      </c>
      <c r="G895" s="392" t="s">
        <v>39</v>
      </c>
      <c r="H895" s="392" t="s">
        <v>1371</v>
      </c>
      <c r="I895" s="392" t="s">
        <v>1372</v>
      </c>
      <c r="J895" s="392" t="s">
        <v>23</v>
      </c>
      <c r="K895" s="392" t="s">
        <v>24</v>
      </c>
      <c r="L895" s="392" t="s">
        <v>25</v>
      </c>
      <c r="M895" s="395">
        <v>45292</v>
      </c>
      <c r="N895" s="395">
        <v>45474</v>
      </c>
      <c r="O895" s="392" t="s">
        <v>800</v>
      </c>
      <c r="P895" s="392" t="str">
        <f t="shared" si="26"/>
        <v>385XX00000</v>
      </c>
      <c r="Q895" s="392" t="s">
        <v>1370</v>
      </c>
      <c r="R895" s="392" t="s">
        <v>1083</v>
      </c>
      <c r="S895" s="392" t="str">
        <f t="shared" si="27"/>
        <v>255385A</v>
      </c>
      <c r="T895" s="392" t="str">
        <f>IFERROR(VLOOKUP($S895,'Projects FERCs'!$A$9:$C$294,2,FALSE),0)</f>
        <v>Industrial Metering - Verde</v>
      </c>
      <c r="U895" s="392" t="s">
        <v>1084</v>
      </c>
      <c r="V895" s="394">
        <v>599.16</v>
      </c>
    </row>
    <row r="896" spans="1:22" ht="33.75" x14ac:dyDescent="0.25">
      <c r="A896" s="396">
        <v>202407</v>
      </c>
      <c r="B896" s="392" t="s">
        <v>1268</v>
      </c>
      <c r="C896" s="392" t="s">
        <v>21</v>
      </c>
      <c r="D896" s="392" t="s">
        <v>28</v>
      </c>
      <c r="E896" s="392" t="s">
        <v>28</v>
      </c>
      <c r="F896" s="392" t="s">
        <v>22</v>
      </c>
      <c r="G896" s="392" t="s">
        <v>39</v>
      </c>
      <c r="H896" s="392" t="s">
        <v>1373</v>
      </c>
      <c r="I896" s="392" t="s">
        <v>1374</v>
      </c>
      <c r="J896" s="392" t="s">
        <v>23</v>
      </c>
      <c r="K896" s="392" t="s">
        <v>24</v>
      </c>
      <c r="L896" s="392" t="s">
        <v>25</v>
      </c>
      <c r="M896" s="395">
        <v>45292</v>
      </c>
      <c r="N896" s="395">
        <v>45474</v>
      </c>
      <c r="O896" s="392" t="s">
        <v>800</v>
      </c>
      <c r="P896" s="392" t="str">
        <f t="shared" si="26"/>
        <v>385XX00000</v>
      </c>
      <c r="Q896" s="392" t="s">
        <v>1370</v>
      </c>
      <c r="R896" s="392" t="s">
        <v>981</v>
      </c>
      <c r="S896" s="392" t="str">
        <f t="shared" si="27"/>
        <v>253385A</v>
      </c>
      <c r="T896" s="392" t="str">
        <f>IFERROR(VLOOKUP($S896,'Projects FERCs'!$A$9:$C$294,2,FALSE),0)</f>
        <v>Industrial Metering - Pres</v>
      </c>
      <c r="U896" s="392" t="s">
        <v>982</v>
      </c>
      <c r="V896" s="394">
        <v>4394.13</v>
      </c>
    </row>
    <row r="897" spans="1:22" ht="33.75" x14ac:dyDescent="0.25">
      <c r="A897" s="396">
        <v>202407</v>
      </c>
      <c r="B897" s="392" t="s">
        <v>1268</v>
      </c>
      <c r="C897" s="392" t="s">
        <v>21</v>
      </c>
      <c r="D897" s="392" t="s">
        <v>28</v>
      </c>
      <c r="E897" s="392" t="s">
        <v>28</v>
      </c>
      <c r="F897" s="392" t="s">
        <v>22</v>
      </c>
      <c r="G897" s="392" t="s">
        <v>39</v>
      </c>
      <c r="H897" s="392" t="s">
        <v>1373</v>
      </c>
      <c r="I897" s="392" t="s">
        <v>1374</v>
      </c>
      <c r="J897" s="392" t="s">
        <v>23</v>
      </c>
      <c r="K897" s="392" t="s">
        <v>24</v>
      </c>
      <c r="L897" s="392" t="s">
        <v>25</v>
      </c>
      <c r="M897" s="395">
        <v>45292</v>
      </c>
      <c r="N897" s="395">
        <v>45474</v>
      </c>
      <c r="O897" s="392" t="s">
        <v>800</v>
      </c>
      <c r="P897" s="392" t="str">
        <f t="shared" si="26"/>
        <v>385XX00000</v>
      </c>
      <c r="Q897" s="392" t="s">
        <v>1370</v>
      </c>
      <c r="R897" s="392" t="s">
        <v>1083</v>
      </c>
      <c r="S897" s="392" t="str">
        <f t="shared" si="27"/>
        <v>255385A</v>
      </c>
      <c r="T897" s="392" t="str">
        <f>IFERROR(VLOOKUP($S897,'Projects FERCs'!$A$9:$C$294,2,FALSE),0)</f>
        <v>Industrial Metering - Verde</v>
      </c>
      <c r="U897" s="392" t="s">
        <v>1084</v>
      </c>
      <c r="V897" s="394">
        <v>2460.5100000000002</v>
      </c>
    </row>
    <row r="898" spans="1:22" ht="33.75" x14ac:dyDescent="0.25">
      <c r="A898" s="396">
        <v>202407</v>
      </c>
      <c r="B898" s="392" t="s">
        <v>1268</v>
      </c>
      <c r="C898" s="392" t="s">
        <v>21</v>
      </c>
      <c r="D898" s="392" t="s">
        <v>28</v>
      </c>
      <c r="E898" s="392" t="s">
        <v>28</v>
      </c>
      <c r="F898" s="392" t="s">
        <v>22</v>
      </c>
      <c r="G898" s="392" t="s">
        <v>39</v>
      </c>
      <c r="H898" s="392" t="s">
        <v>1375</v>
      </c>
      <c r="I898" s="392" t="s">
        <v>1376</v>
      </c>
      <c r="J898" s="392" t="s">
        <v>23</v>
      </c>
      <c r="K898" s="392" t="s">
        <v>24</v>
      </c>
      <c r="L898" s="392" t="s">
        <v>25</v>
      </c>
      <c r="M898" s="395">
        <v>45292</v>
      </c>
      <c r="N898" s="395">
        <v>45474</v>
      </c>
      <c r="O898" s="392" t="s">
        <v>800</v>
      </c>
      <c r="P898" s="392" t="str">
        <f t="shared" si="26"/>
        <v>385XX00000</v>
      </c>
      <c r="Q898" s="392" t="s">
        <v>1370</v>
      </c>
      <c r="R898" s="392" t="s">
        <v>1083</v>
      </c>
      <c r="S898" s="392" t="str">
        <f t="shared" si="27"/>
        <v>255385A</v>
      </c>
      <c r="T898" s="392" t="str">
        <f>IFERROR(VLOOKUP($S898,'Projects FERCs'!$A$9:$C$294,2,FALSE),0)</f>
        <v>Industrial Metering - Verde</v>
      </c>
      <c r="U898" s="392" t="s">
        <v>1084</v>
      </c>
      <c r="V898" s="394">
        <v>76.680000000000007</v>
      </c>
    </row>
    <row r="899" spans="1:22" ht="33.75" x14ac:dyDescent="0.25">
      <c r="A899" s="396">
        <v>202407</v>
      </c>
      <c r="B899" s="392" t="s">
        <v>1268</v>
      </c>
      <c r="C899" s="392" t="s">
        <v>21</v>
      </c>
      <c r="D899" s="392" t="s">
        <v>28</v>
      </c>
      <c r="E899" s="392" t="s">
        <v>28</v>
      </c>
      <c r="F899" s="392" t="s">
        <v>22</v>
      </c>
      <c r="G899" s="392" t="s">
        <v>39</v>
      </c>
      <c r="H899" s="392" t="s">
        <v>1377</v>
      </c>
      <c r="I899" s="392" t="s">
        <v>1378</v>
      </c>
      <c r="J899" s="392" t="s">
        <v>23</v>
      </c>
      <c r="K899" s="392" t="s">
        <v>24</v>
      </c>
      <c r="L899" s="392" t="s">
        <v>25</v>
      </c>
      <c r="M899" s="395">
        <v>45292</v>
      </c>
      <c r="N899" s="395">
        <v>45474</v>
      </c>
      <c r="O899" s="392" t="s">
        <v>800</v>
      </c>
      <c r="P899" s="392" t="str">
        <f t="shared" si="26"/>
        <v>385XX00000</v>
      </c>
      <c r="Q899" s="392" t="s">
        <v>1370</v>
      </c>
      <c r="R899" s="392" t="s">
        <v>1083</v>
      </c>
      <c r="S899" s="392" t="str">
        <f t="shared" si="27"/>
        <v>255385A</v>
      </c>
      <c r="T899" s="392" t="str">
        <f>IFERROR(VLOOKUP($S899,'Projects FERCs'!$A$9:$C$294,2,FALSE),0)</f>
        <v>Industrial Metering - Verde</v>
      </c>
      <c r="U899" s="392" t="s">
        <v>1084</v>
      </c>
      <c r="V899" s="394">
        <v>60.44</v>
      </c>
    </row>
    <row r="900" spans="1:22" ht="33.75" x14ac:dyDescent="0.25">
      <c r="A900" s="396">
        <v>202409</v>
      </c>
      <c r="B900" s="392" t="s">
        <v>1268</v>
      </c>
      <c r="C900" s="392" t="s">
        <v>21</v>
      </c>
      <c r="D900" s="392" t="s">
        <v>28</v>
      </c>
      <c r="E900" s="392" t="s">
        <v>28</v>
      </c>
      <c r="F900" s="392" t="s">
        <v>22</v>
      </c>
      <c r="G900" s="392" t="s">
        <v>39</v>
      </c>
      <c r="H900" s="392" t="s">
        <v>1368</v>
      </c>
      <c r="I900" s="392" t="s">
        <v>1369</v>
      </c>
      <c r="J900" s="392" t="s">
        <v>23</v>
      </c>
      <c r="K900" s="392" t="s">
        <v>24</v>
      </c>
      <c r="L900" s="392" t="s">
        <v>25</v>
      </c>
      <c r="M900" s="395">
        <v>45292</v>
      </c>
      <c r="N900" s="395">
        <v>45474</v>
      </c>
      <c r="O900" s="392" t="s">
        <v>800</v>
      </c>
      <c r="P900" s="392" t="str">
        <f t="shared" si="26"/>
        <v>385XX00000</v>
      </c>
      <c r="Q900" s="392" t="s">
        <v>1370</v>
      </c>
      <c r="R900" s="392" t="s">
        <v>981</v>
      </c>
      <c r="S900" s="392" t="str">
        <f t="shared" si="27"/>
        <v>253385A</v>
      </c>
      <c r="T900" s="392" t="str">
        <f>IFERROR(VLOOKUP($S900,'Projects FERCs'!$A$9:$C$294,2,FALSE),0)</f>
        <v>Industrial Metering - Pres</v>
      </c>
      <c r="U900" s="392" t="s">
        <v>982</v>
      </c>
      <c r="V900" s="394">
        <v>2322.4299999999998</v>
      </c>
    </row>
    <row r="901" spans="1:22" ht="33.75" x14ac:dyDescent="0.25">
      <c r="A901" s="396">
        <v>202409</v>
      </c>
      <c r="B901" s="392" t="s">
        <v>1268</v>
      </c>
      <c r="C901" s="392" t="s">
        <v>21</v>
      </c>
      <c r="D901" s="392" t="s">
        <v>28</v>
      </c>
      <c r="E901" s="392" t="s">
        <v>28</v>
      </c>
      <c r="F901" s="392" t="s">
        <v>22</v>
      </c>
      <c r="G901" s="392" t="s">
        <v>39</v>
      </c>
      <c r="H901" s="392" t="s">
        <v>1373</v>
      </c>
      <c r="I901" s="392" t="s">
        <v>1374</v>
      </c>
      <c r="J901" s="392" t="s">
        <v>23</v>
      </c>
      <c r="K901" s="392" t="s">
        <v>24</v>
      </c>
      <c r="L901" s="392" t="s">
        <v>25</v>
      </c>
      <c r="M901" s="395">
        <v>45292</v>
      </c>
      <c r="N901" s="395">
        <v>45474</v>
      </c>
      <c r="O901" s="392" t="s">
        <v>800</v>
      </c>
      <c r="P901" s="392" t="str">
        <f t="shared" si="26"/>
        <v>385XX00000</v>
      </c>
      <c r="Q901" s="392" t="s">
        <v>1370</v>
      </c>
      <c r="R901" s="392" t="s">
        <v>981</v>
      </c>
      <c r="S901" s="392" t="str">
        <f t="shared" si="27"/>
        <v>253385A</v>
      </c>
      <c r="T901" s="392" t="str">
        <f>IFERROR(VLOOKUP($S901,'Projects FERCs'!$A$9:$C$294,2,FALSE),0)</f>
        <v>Industrial Metering - Pres</v>
      </c>
      <c r="U901" s="392" t="s">
        <v>982</v>
      </c>
      <c r="V901" s="394">
        <v>3018.74</v>
      </c>
    </row>
    <row r="902" spans="1:22" ht="33.75" x14ac:dyDescent="0.25">
      <c r="A902" s="396">
        <v>202412</v>
      </c>
      <c r="B902" s="392" t="s">
        <v>1268</v>
      </c>
      <c r="C902" s="392" t="s">
        <v>21</v>
      </c>
      <c r="D902" s="392" t="s">
        <v>28</v>
      </c>
      <c r="E902" s="392" t="s">
        <v>28</v>
      </c>
      <c r="F902" s="392" t="s">
        <v>22</v>
      </c>
      <c r="G902" s="392" t="s">
        <v>39</v>
      </c>
      <c r="H902" s="392" t="s">
        <v>1368</v>
      </c>
      <c r="I902" s="392" t="s">
        <v>1369</v>
      </c>
      <c r="J902" s="392" t="s">
        <v>23</v>
      </c>
      <c r="K902" s="392" t="s">
        <v>24</v>
      </c>
      <c r="L902" s="392" t="s">
        <v>25</v>
      </c>
      <c r="M902" s="395">
        <v>45292</v>
      </c>
      <c r="N902" s="395">
        <v>45474</v>
      </c>
      <c r="O902" s="392" t="s">
        <v>800</v>
      </c>
      <c r="P902" s="392" t="str">
        <f t="shared" si="26"/>
        <v>385XX00000</v>
      </c>
      <c r="Q902" s="392" t="s">
        <v>1370</v>
      </c>
      <c r="R902" s="392" t="s">
        <v>981</v>
      </c>
      <c r="S902" s="392" t="str">
        <f t="shared" si="27"/>
        <v>253385A</v>
      </c>
      <c r="T902" s="392" t="str">
        <f>IFERROR(VLOOKUP($S902,'Projects FERCs'!$A$9:$C$294,2,FALSE),0)</f>
        <v>Industrial Metering - Pres</v>
      </c>
      <c r="U902" s="392" t="s">
        <v>982</v>
      </c>
      <c r="V902" s="394">
        <v>1675.46</v>
      </c>
    </row>
    <row r="903" spans="1:22" ht="33.75" x14ac:dyDescent="0.25">
      <c r="A903" s="396">
        <v>202412</v>
      </c>
      <c r="B903" s="392" t="s">
        <v>1268</v>
      </c>
      <c r="C903" s="392" t="s">
        <v>21</v>
      </c>
      <c r="D903" s="392" t="s">
        <v>28</v>
      </c>
      <c r="E903" s="392" t="s">
        <v>28</v>
      </c>
      <c r="F903" s="392" t="s">
        <v>22</v>
      </c>
      <c r="G903" s="392" t="s">
        <v>39</v>
      </c>
      <c r="H903" s="392" t="s">
        <v>1371</v>
      </c>
      <c r="I903" s="392" t="s">
        <v>1372</v>
      </c>
      <c r="J903" s="392" t="s">
        <v>23</v>
      </c>
      <c r="K903" s="392" t="s">
        <v>24</v>
      </c>
      <c r="L903" s="392" t="s">
        <v>25</v>
      </c>
      <c r="M903" s="395">
        <v>45292</v>
      </c>
      <c r="N903" s="395">
        <v>45474</v>
      </c>
      <c r="O903" s="392" t="s">
        <v>800</v>
      </c>
      <c r="P903" s="392" t="str">
        <f t="shared" si="26"/>
        <v>385XX00000</v>
      </c>
      <c r="Q903" s="392" t="s">
        <v>1370</v>
      </c>
      <c r="R903" s="392" t="s">
        <v>981</v>
      </c>
      <c r="S903" s="392" t="str">
        <f t="shared" si="27"/>
        <v>253385A</v>
      </c>
      <c r="T903" s="392" t="str">
        <f>IFERROR(VLOOKUP($S903,'Projects FERCs'!$A$9:$C$294,2,FALSE),0)</f>
        <v>Industrial Metering - Pres</v>
      </c>
      <c r="U903" s="392" t="s">
        <v>982</v>
      </c>
      <c r="V903" s="394">
        <v>12661.86</v>
      </c>
    </row>
    <row r="904" spans="1:22" ht="33.75" x14ac:dyDescent="0.25">
      <c r="A904" s="396">
        <v>202412</v>
      </c>
      <c r="B904" s="392" t="s">
        <v>1268</v>
      </c>
      <c r="C904" s="392" t="s">
        <v>21</v>
      </c>
      <c r="D904" s="392" t="s">
        <v>28</v>
      </c>
      <c r="E904" s="392" t="s">
        <v>28</v>
      </c>
      <c r="F904" s="392" t="s">
        <v>22</v>
      </c>
      <c r="G904" s="392" t="s">
        <v>39</v>
      </c>
      <c r="H904" s="392" t="s">
        <v>1373</v>
      </c>
      <c r="I904" s="392" t="s">
        <v>1374</v>
      </c>
      <c r="J904" s="392" t="s">
        <v>23</v>
      </c>
      <c r="K904" s="392" t="s">
        <v>24</v>
      </c>
      <c r="L904" s="392" t="s">
        <v>25</v>
      </c>
      <c r="M904" s="395">
        <v>45292</v>
      </c>
      <c r="N904" s="395">
        <v>45474</v>
      </c>
      <c r="O904" s="392" t="s">
        <v>800</v>
      </c>
      <c r="P904" s="392" t="str">
        <f t="shared" si="26"/>
        <v>385XX00000</v>
      </c>
      <c r="Q904" s="392" t="s">
        <v>1370</v>
      </c>
      <c r="R904" s="392" t="s">
        <v>981</v>
      </c>
      <c r="S904" s="392" t="str">
        <f t="shared" si="27"/>
        <v>253385A</v>
      </c>
      <c r="T904" s="392" t="str">
        <f>IFERROR(VLOOKUP($S904,'Projects FERCs'!$A$9:$C$294,2,FALSE),0)</f>
        <v>Industrial Metering - Pres</v>
      </c>
      <c r="U904" s="392" t="s">
        <v>982</v>
      </c>
      <c r="V904" s="394">
        <v>5326.53</v>
      </c>
    </row>
    <row r="905" spans="1:22" ht="33.75" x14ac:dyDescent="0.25">
      <c r="A905" s="396">
        <v>202412</v>
      </c>
      <c r="B905" s="392" t="s">
        <v>1268</v>
      </c>
      <c r="C905" s="392" t="s">
        <v>21</v>
      </c>
      <c r="D905" s="392" t="s">
        <v>28</v>
      </c>
      <c r="E905" s="392" t="s">
        <v>28</v>
      </c>
      <c r="F905" s="392" t="s">
        <v>22</v>
      </c>
      <c r="G905" s="392" t="s">
        <v>39</v>
      </c>
      <c r="H905" s="392" t="s">
        <v>1375</v>
      </c>
      <c r="I905" s="392" t="s">
        <v>1376</v>
      </c>
      <c r="J905" s="392" t="s">
        <v>23</v>
      </c>
      <c r="K905" s="392" t="s">
        <v>24</v>
      </c>
      <c r="L905" s="392" t="s">
        <v>25</v>
      </c>
      <c r="M905" s="395">
        <v>45292</v>
      </c>
      <c r="N905" s="395">
        <v>45474</v>
      </c>
      <c r="O905" s="392" t="s">
        <v>800</v>
      </c>
      <c r="P905" s="392" t="str">
        <f t="shared" ref="P905:P968" si="28">CONCATENATE((MID($O905,2,3)),$D905,$G905)</f>
        <v>385XX00000</v>
      </c>
      <c r="Q905" s="392" t="s">
        <v>1370</v>
      </c>
      <c r="R905" s="392" t="s">
        <v>981</v>
      </c>
      <c r="S905" s="392" t="str">
        <f t="shared" ref="S905:S968" si="29">RIGHT($R905,7)</f>
        <v>253385A</v>
      </c>
      <c r="T905" s="392" t="str">
        <f>IFERROR(VLOOKUP($S905,'Projects FERCs'!$A$9:$C$294,2,FALSE),0)</f>
        <v>Industrial Metering - Pres</v>
      </c>
      <c r="U905" s="392" t="s">
        <v>982</v>
      </c>
      <c r="V905" s="394">
        <v>597.42999999999995</v>
      </c>
    </row>
    <row r="906" spans="1:22" ht="33.75" x14ac:dyDescent="0.25">
      <c r="A906" s="396">
        <v>202412</v>
      </c>
      <c r="B906" s="392" t="s">
        <v>1268</v>
      </c>
      <c r="C906" s="392" t="s">
        <v>21</v>
      </c>
      <c r="D906" s="392" t="s">
        <v>28</v>
      </c>
      <c r="E906" s="392" t="s">
        <v>28</v>
      </c>
      <c r="F906" s="392" t="s">
        <v>22</v>
      </c>
      <c r="G906" s="392" t="s">
        <v>39</v>
      </c>
      <c r="H906" s="392" t="s">
        <v>1377</v>
      </c>
      <c r="I906" s="392" t="s">
        <v>1378</v>
      </c>
      <c r="J906" s="392" t="s">
        <v>23</v>
      </c>
      <c r="K906" s="392" t="s">
        <v>24</v>
      </c>
      <c r="L906" s="392" t="s">
        <v>25</v>
      </c>
      <c r="M906" s="395">
        <v>45292</v>
      </c>
      <c r="N906" s="395">
        <v>45474</v>
      </c>
      <c r="O906" s="392" t="s">
        <v>800</v>
      </c>
      <c r="P906" s="392" t="str">
        <f t="shared" si="28"/>
        <v>385XX00000</v>
      </c>
      <c r="Q906" s="392" t="s">
        <v>1370</v>
      </c>
      <c r="R906" s="392" t="s">
        <v>981</v>
      </c>
      <c r="S906" s="392" t="str">
        <f t="shared" si="29"/>
        <v>253385A</v>
      </c>
      <c r="T906" s="392" t="str">
        <f>IFERROR(VLOOKUP($S906,'Projects FERCs'!$A$9:$C$294,2,FALSE),0)</f>
        <v>Industrial Metering - Pres</v>
      </c>
      <c r="U906" s="392" t="s">
        <v>982</v>
      </c>
      <c r="V906" s="394">
        <v>4784.0600000000004</v>
      </c>
    </row>
    <row r="907" spans="1:22" ht="33.75" x14ac:dyDescent="0.25">
      <c r="A907" s="396">
        <v>202501</v>
      </c>
      <c r="B907" s="392" t="s">
        <v>1268</v>
      </c>
      <c r="C907" s="392" t="s">
        <v>21</v>
      </c>
      <c r="D907" s="392" t="s">
        <v>28</v>
      </c>
      <c r="E907" s="392" t="s">
        <v>28</v>
      </c>
      <c r="F907" s="392" t="s">
        <v>22</v>
      </c>
      <c r="G907" s="392" t="s">
        <v>39</v>
      </c>
      <c r="H907" s="392" t="s">
        <v>1371</v>
      </c>
      <c r="I907" s="392" t="s">
        <v>1372</v>
      </c>
      <c r="J907" s="392" t="s">
        <v>23</v>
      </c>
      <c r="K907" s="392" t="s">
        <v>24</v>
      </c>
      <c r="L907" s="392" t="s">
        <v>25</v>
      </c>
      <c r="M907" s="395">
        <v>45658</v>
      </c>
      <c r="N907" s="395">
        <v>45658</v>
      </c>
      <c r="O907" s="392" t="s">
        <v>800</v>
      </c>
      <c r="P907" s="392" t="str">
        <f t="shared" si="28"/>
        <v>385XX00000</v>
      </c>
      <c r="Q907" s="392" t="s">
        <v>1370</v>
      </c>
      <c r="R907" s="392" t="s">
        <v>1083</v>
      </c>
      <c r="S907" s="392" t="str">
        <f t="shared" si="29"/>
        <v>255385A</v>
      </c>
      <c r="T907" s="392" t="str">
        <f>IFERROR(VLOOKUP($S907,'Projects FERCs'!$A$9:$C$294,2,FALSE),0)</f>
        <v>Industrial Metering - Verde</v>
      </c>
      <c r="U907" s="392" t="s">
        <v>1084</v>
      </c>
      <c r="V907" s="394">
        <v>175.51</v>
      </c>
    </row>
    <row r="908" spans="1:22" ht="33.75" x14ac:dyDescent="0.25">
      <c r="A908" s="396">
        <v>202501</v>
      </c>
      <c r="B908" s="392" t="s">
        <v>1268</v>
      </c>
      <c r="C908" s="392" t="s">
        <v>21</v>
      </c>
      <c r="D908" s="392" t="s">
        <v>28</v>
      </c>
      <c r="E908" s="392" t="s">
        <v>28</v>
      </c>
      <c r="F908" s="392" t="s">
        <v>22</v>
      </c>
      <c r="G908" s="392" t="s">
        <v>39</v>
      </c>
      <c r="H908" s="392" t="s">
        <v>1373</v>
      </c>
      <c r="I908" s="392" t="s">
        <v>1374</v>
      </c>
      <c r="J908" s="392" t="s">
        <v>23</v>
      </c>
      <c r="K908" s="392" t="s">
        <v>24</v>
      </c>
      <c r="L908" s="392" t="s">
        <v>25</v>
      </c>
      <c r="M908" s="395">
        <v>45658</v>
      </c>
      <c r="N908" s="395">
        <v>45658</v>
      </c>
      <c r="O908" s="392" t="s">
        <v>800</v>
      </c>
      <c r="P908" s="392" t="str">
        <f t="shared" si="28"/>
        <v>385XX00000</v>
      </c>
      <c r="Q908" s="392" t="s">
        <v>1370</v>
      </c>
      <c r="R908" s="392" t="s">
        <v>1083</v>
      </c>
      <c r="S908" s="392" t="str">
        <f t="shared" si="29"/>
        <v>255385A</v>
      </c>
      <c r="T908" s="392" t="str">
        <f>IFERROR(VLOOKUP($S908,'Projects FERCs'!$A$9:$C$294,2,FALSE),0)</f>
        <v>Industrial Metering - Verde</v>
      </c>
      <c r="U908" s="392" t="s">
        <v>1084</v>
      </c>
      <c r="V908" s="394">
        <v>2629.02</v>
      </c>
    </row>
    <row r="909" spans="1:22" ht="33.75" x14ac:dyDescent="0.25">
      <c r="A909" s="396">
        <v>202501</v>
      </c>
      <c r="B909" s="392" t="s">
        <v>1268</v>
      </c>
      <c r="C909" s="392" t="s">
        <v>21</v>
      </c>
      <c r="D909" s="392" t="s">
        <v>28</v>
      </c>
      <c r="E909" s="392" t="s">
        <v>28</v>
      </c>
      <c r="F909" s="392" t="s">
        <v>22</v>
      </c>
      <c r="G909" s="392" t="s">
        <v>39</v>
      </c>
      <c r="H909" s="392" t="s">
        <v>1375</v>
      </c>
      <c r="I909" s="392" t="s">
        <v>1376</v>
      </c>
      <c r="J909" s="392" t="s">
        <v>23</v>
      </c>
      <c r="K909" s="392" t="s">
        <v>24</v>
      </c>
      <c r="L909" s="392" t="s">
        <v>25</v>
      </c>
      <c r="M909" s="395">
        <v>45658</v>
      </c>
      <c r="N909" s="395">
        <v>45658</v>
      </c>
      <c r="O909" s="392" t="s">
        <v>800</v>
      </c>
      <c r="P909" s="392" t="str">
        <f t="shared" si="28"/>
        <v>385XX00000</v>
      </c>
      <c r="Q909" s="392" t="s">
        <v>1370</v>
      </c>
      <c r="R909" s="392" t="s">
        <v>1083</v>
      </c>
      <c r="S909" s="392" t="str">
        <f t="shared" si="29"/>
        <v>255385A</v>
      </c>
      <c r="T909" s="392" t="str">
        <f>IFERROR(VLOOKUP($S909,'Projects FERCs'!$A$9:$C$294,2,FALSE),0)</f>
        <v>Industrial Metering - Verde</v>
      </c>
      <c r="U909" s="392" t="s">
        <v>1084</v>
      </c>
      <c r="V909" s="394">
        <v>99.57</v>
      </c>
    </row>
    <row r="910" spans="1:22" ht="33.75" x14ac:dyDescent="0.25">
      <c r="A910" s="396">
        <v>202501</v>
      </c>
      <c r="B910" s="392" t="s">
        <v>1268</v>
      </c>
      <c r="C910" s="392" t="s">
        <v>21</v>
      </c>
      <c r="D910" s="392" t="s">
        <v>28</v>
      </c>
      <c r="E910" s="392" t="s">
        <v>28</v>
      </c>
      <c r="F910" s="392" t="s">
        <v>22</v>
      </c>
      <c r="G910" s="392" t="s">
        <v>39</v>
      </c>
      <c r="H910" s="392" t="s">
        <v>1377</v>
      </c>
      <c r="I910" s="392" t="s">
        <v>1378</v>
      </c>
      <c r="J910" s="392" t="s">
        <v>23</v>
      </c>
      <c r="K910" s="392" t="s">
        <v>24</v>
      </c>
      <c r="L910" s="392" t="s">
        <v>25</v>
      </c>
      <c r="M910" s="395">
        <v>45658</v>
      </c>
      <c r="N910" s="395">
        <v>45658</v>
      </c>
      <c r="O910" s="392" t="s">
        <v>800</v>
      </c>
      <c r="P910" s="392" t="str">
        <f t="shared" si="28"/>
        <v>385XX00000</v>
      </c>
      <c r="Q910" s="392" t="s">
        <v>1370</v>
      </c>
      <c r="R910" s="392" t="s">
        <v>1083</v>
      </c>
      <c r="S910" s="392" t="str">
        <f t="shared" si="29"/>
        <v>255385A</v>
      </c>
      <c r="T910" s="392" t="str">
        <f>IFERROR(VLOOKUP($S910,'Projects FERCs'!$A$9:$C$294,2,FALSE),0)</f>
        <v>Industrial Metering - Verde</v>
      </c>
      <c r="U910" s="392" t="s">
        <v>1084</v>
      </c>
      <c r="V910" s="394">
        <v>89</v>
      </c>
    </row>
    <row r="911" spans="1:22" ht="33.75" x14ac:dyDescent="0.25">
      <c r="A911" s="396">
        <v>202502</v>
      </c>
      <c r="B911" s="392" t="s">
        <v>1268</v>
      </c>
      <c r="C911" s="392" t="s">
        <v>21</v>
      </c>
      <c r="D911" s="392" t="s">
        <v>28</v>
      </c>
      <c r="E911" s="392" t="s">
        <v>28</v>
      </c>
      <c r="F911" s="392" t="s">
        <v>22</v>
      </c>
      <c r="G911" s="392" t="s">
        <v>39</v>
      </c>
      <c r="H911" s="392" t="s">
        <v>1373</v>
      </c>
      <c r="I911" s="392" t="s">
        <v>1374</v>
      </c>
      <c r="J911" s="392" t="s">
        <v>23</v>
      </c>
      <c r="K911" s="392" t="s">
        <v>24</v>
      </c>
      <c r="L911" s="392" t="s">
        <v>25</v>
      </c>
      <c r="M911" s="395">
        <v>45658</v>
      </c>
      <c r="N911" s="395">
        <v>45689</v>
      </c>
      <c r="O911" s="392" t="s">
        <v>800</v>
      </c>
      <c r="P911" s="392" t="str">
        <f t="shared" si="28"/>
        <v>385XX00000</v>
      </c>
      <c r="Q911" s="392" t="s">
        <v>1370</v>
      </c>
      <c r="R911" s="392" t="s">
        <v>798</v>
      </c>
      <c r="S911" s="392" t="str">
        <f t="shared" si="29"/>
        <v>251385A</v>
      </c>
      <c r="T911" s="392" t="str">
        <f>IFERROR(VLOOKUP($S911,'Projects FERCs'!$A$9:$C$294,2,FALSE),0)</f>
        <v>Industrial Metering - Flag</v>
      </c>
      <c r="U911" s="392" t="s">
        <v>799</v>
      </c>
      <c r="V911" s="394">
        <v>2740.92</v>
      </c>
    </row>
    <row r="912" spans="1:22" ht="33.75" x14ac:dyDescent="0.25">
      <c r="A912" s="396">
        <v>202502</v>
      </c>
      <c r="B912" s="392" t="s">
        <v>1268</v>
      </c>
      <c r="C912" s="392" t="s">
        <v>21</v>
      </c>
      <c r="D912" s="392" t="s">
        <v>28</v>
      </c>
      <c r="E912" s="392" t="s">
        <v>28</v>
      </c>
      <c r="F912" s="392" t="s">
        <v>22</v>
      </c>
      <c r="G912" s="392" t="s">
        <v>39</v>
      </c>
      <c r="H912" s="392" t="s">
        <v>1375</v>
      </c>
      <c r="I912" s="392" t="s">
        <v>1376</v>
      </c>
      <c r="J912" s="392" t="s">
        <v>23</v>
      </c>
      <c r="K912" s="392" t="s">
        <v>24</v>
      </c>
      <c r="L912" s="392" t="s">
        <v>25</v>
      </c>
      <c r="M912" s="395">
        <v>45658</v>
      </c>
      <c r="N912" s="395">
        <v>45689</v>
      </c>
      <c r="O912" s="392" t="s">
        <v>800</v>
      </c>
      <c r="P912" s="392" t="str">
        <f t="shared" si="28"/>
        <v>385XX00000</v>
      </c>
      <c r="Q912" s="392" t="s">
        <v>1370</v>
      </c>
      <c r="R912" s="392" t="s">
        <v>798</v>
      </c>
      <c r="S912" s="392" t="str">
        <f t="shared" si="29"/>
        <v>251385A</v>
      </c>
      <c r="T912" s="392" t="str">
        <f>IFERROR(VLOOKUP($S912,'Projects FERCs'!$A$9:$C$294,2,FALSE),0)</f>
        <v>Industrial Metering - Flag</v>
      </c>
      <c r="U912" s="392" t="s">
        <v>799</v>
      </c>
      <c r="V912" s="394">
        <v>162.29</v>
      </c>
    </row>
    <row r="913" spans="1:22" ht="33.75" x14ac:dyDescent="0.25">
      <c r="A913" s="396">
        <v>202502</v>
      </c>
      <c r="B913" s="392" t="s">
        <v>1268</v>
      </c>
      <c r="C913" s="392" t="s">
        <v>21</v>
      </c>
      <c r="D913" s="392" t="s">
        <v>28</v>
      </c>
      <c r="E913" s="392" t="s">
        <v>28</v>
      </c>
      <c r="F913" s="392" t="s">
        <v>22</v>
      </c>
      <c r="G913" s="392" t="s">
        <v>39</v>
      </c>
      <c r="H913" s="392" t="s">
        <v>1377</v>
      </c>
      <c r="I913" s="392" t="s">
        <v>1378</v>
      </c>
      <c r="J913" s="392" t="s">
        <v>23</v>
      </c>
      <c r="K913" s="392" t="s">
        <v>24</v>
      </c>
      <c r="L913" s="392" t="s">
        <v>25</v>
      </c>
      <c r="M913" s="395">
        <v>45658</v>
      </c>
      <c r="N913" s="395">
        <v>45689</v>
      </c>
      <c r="O913" s="392" t="s">
        <v>800</v>
      </c>
      <c r="P913" s="392" t="str">
        <f t="shared" si="28"/>
        <v>385XX00000</v>
      </c>
      <c r="Q913" s="392" t="s">
        <v>1370</v>
      </c>
      <c r="R913" s="392" t="s">
        <v>798</v>
      </c>
      <c r="S913" s="392" t="str">
        <f t="shared" si="29"/>
        <v>251385A</v>
      </c>
      <c r="T913" s="392" t="str">
        <f>IFERROR(VLOOKUP($S913,'Projects FERCs'!$A$9:$C$294,2,FALSE),0)</f>
        <v>Industrial Metering - Flag</v>
      </c>
      <c r="U913" s="392" t="s">
        <v>799</v>
      </c>
      <c r="V913" s="394">
        <v>142.35</v>
      </c>
    </row>
    <row r="914" spans="1:22" ht="33.75" x14ac:dyDescent="0.25">
      <c r="A914" s="396">
        <v>202503</v>
      </c>
      <c r="B914" s="392" t="s">
        <v>1268</v>
      </c>
      <c r="C914" s="392" t="s">
        <v>21</v>
      </c>
      <c r="D914" s="392" t="s">
        <v>28</v>
      </c>
      <c r="E914" s="392" t="s">
        <v>28</v>
      </c>
      <c r="F914" s="392" t="s">
        <v>22</v>
      </c>
      <c r="G914" s="392" t="s">
        <v>39</v>
      </c>
      <c r="H914" s="392" t="s">
        <v>1371</v>
      </c>
      <c r="I914" s="392" t="s">
        <v>1372</v>
      </c>
      <c r="J914" s="392" t="s">
        <v>23</v>
      </c>
      <c r="K914" s="392" t="s">
        <v>24</v>
      </c>
      <c r="L914" s="392" t="s">
        <v>25</v>
      </c>
      <c r="M914" s="395">
        <v>45658</v>
      </c>
      <c r="N914" s="395">
        <v>45717</v>
      </c>
      <c r="O914" s="392" t="s">
        <v>800</v>
      </c>
      <c r="P914" s="392" t="str">
        <f t="shared" si="28"/>
        <v>385XX00000</v>
      </c>
      <c r="Q914" s="392" t="s">
        <v>1370</v>
      </c>
      <c r="R914" s="392" t="s">
        <v>981</v>
      </c>
      <c r="S914" s="392" t="str">
        <f t="shared" si="29"/>
        <v>253385A</v>
      </c>
      <c r="T914" s="392" t="str">
        <f>IFERROR(VLOOKUP($S914,'Projects FERCs'!$A$9:$C$294,2,FALSE),0)</f>
        <v>Industrial Metering - Pres</v>
      </c>
      <c r="U914" s="392" t="s">
        <v>982</v>
      </c>
      <c r="V914" s="394">
        <v>909.34</v>
      </c>
    </row>
    <row r="915" spans="1:22" ht="33.75" x14ac:dyDescent="0.25">
      <c r="A915" s="396">
        <v>202503</v>
      </c>
      <c r="B915" s="392" t="s">
        <v>1268</v>
      </c>
      <c r="C915" s="392" t="s">
        <v>21</v>
      </c>
      <c r="D915" s="392" t="s">
        <v>28</v>
      </c>
      <c r="E915" s="392" t="s">
        <v>28</v>
      </c>
      <c r="F915" s="392" t="s">
        <v>22</v>
      </c>
      <c r="G915" s="392" t="s">
        <v>39</v>
      </c>
      <c r="H915" s="392" t="s">
        <v>1373</v>
      </c>
      <c r="I915" s="392" t="s">
        <v>1374</v>
      </c>
      <c r="J915" s="392" t="s">
        <v>23</v>
      </c>
      <c r="K915" s="392" t="s">
        <v>24</v>
      </c>
      <c r="L915" s="392" t="s">
        <v>25</v>
      </c>
      <c r="M915" s="395">
        <v>45658</v>
      </c>
      <c r="N915" s="395">
        <v>45717</v>
      </c>
      <c r="O915" s="392" t="s">
        <v>800</v>
      </c>
      <c r="P915" s="392" t="str">
        <f t="shared" si="28"/>
        <v>385XX00000</v>
      </c>
      <c r="Q915" s="392" t="s">
        <v>1370</v>
      </c>
      <c r="R915" s="392" t="s">
        <v>981</v>
      </c>
      <c r="S915" s="392" t="str">
        <f t="shared" si="29"/>
        <v>253385A</v>
      </c>
      <c r="T915" s="392" t="str">
        <f>IFERROR(VLOOKUP($S915,'Projects FERCs'!$A$9:$C$294,2,FALSE),0)</f>
        <v>Industrial Metering - Pres</v>
      </c>
      <c r="U915" s="392" t="s">
        <v>982</v>
      </c>
      <c r="V915" s="394">
        <v>5479.05</v>
      </c>
    </row>
    <row r="916" spans="1:22" ht="33.75" x14ac:dyDescent="0.25">
      <c r="A916" s="396">
        <v>202503</v>
      </c>
      <c r="B916" s="392" t="s">
        <v>1268</v>
      </c>
      <c r="C916" s="392" t="s">
        <v>21</v>
      </c>
      <c r="D916" s="392" t="s">
        <v>28</v>
      </c>
      <c r="E916" s="392" t="s">
        <v>28</v>
      </c>
      <c r="F916" s="392" t="s">
        <v>22</v>
      </c>
      <c r="G916" s="392" t="s">
        <v>39</v>
      </c>
      <c r="H916" s="392" t="s">
        <v>1375</v>
      </c>
      <c r="I916" s="392" t="s">
        <v>1376</v>
      </c>
      <c r="J916" s="392" t="s">
        <v>23</v>
      </c>
      <c r="K916" s="392" t="s">
        <v>24</v>
      </c>
      <c r="L916" s="392" t="s">
        <v>25</v>
      </c>
      <c r="M916" s="395">
        <v>45658</v>
      </c>
      <c r="N916" s="395">
        <v>45717</v>
      </c>
      <c r="O916" s="392" t="s">
        <v>800</v>
      </c>
      <c r="P916" s="392" t="str">
        <f t="shared" si="28"/>
        <v>385XX00000</v>
      </c>
      <c r="Q916" s="392" t="s">
        <v>1370</v>
      </c>
      <c r="R916" s="392" t="s">
        <v>981</v>
      </c>
      <c r="S916" s="392" t="str">
        <f t="shared" si="29"/>
        <v>253385A</v>
      </c>
      <c r="T916" s="392" t="str">
        <f>IFERROR(VLOOKUP($S916,'Projects FERCs'!$A$9:$C$294,2,FALSE),0)</f>
        <v>Industrial Metering - Pres</v>
      </c>
      <c r="U916" s="392" t="s">
        <v>982</v>
      </c>
      <c r="V916" s="394">
        <v>139.79</v>
      </c>
    </row>
    <row r="917" spans="1:22" ht="33.75" x14ac:dyDescent="0.25">
      <c r="A917" s="396">
        <v>202504</v>
      </c>
      <c r="B917" s="392" t="s">
        <v>1268</v>
      </c>
      <c r="C917" s="392" t="s">
        <v>21</v>
      </c>
      <c r="D917" s="392" t="s">
        <v>28</v>
      </c>
      <c r="E917" s="392" t="s">
        <v>28</v>
      </c>
      <c r="F917" s="392" t="s">
        <v>22</v>
      </c>
      <c r="G917" s="392" t="s">
        <v>39</v>
      </c>
      <c r="H917" s="392" t="s">
        <v>1371</v>
      </c>
      <c r="I917" s="392" t="s">
        <v>1372</v>
      </c>
      <c r="J917" s="392" t="s">
        <v>23</v>
      </c>
      <c r="K917" s="392" t="s">
        <v>24</v>
      </c>
      <c r="L917" s="392" t="s">
        <v>25</v>
      </c>
      <c r="M917" s="395">
        <v>45292</v>
      </c>
      <c r="N917" s="395">
        <v>45603</v>
      </c>
      <c r="O917" s="392" t="s">
        <v>800</v>
      </c>
      <c r="P917" s="392" t="str">
        <f t="shared" si="28"/>
        <v>385XX00000</v>
      </c>
      <c r="Q917" s="392" t="s">
        <v>1370</v>
      </c>
      <c r="R917" s="392" t="s">
        <v>2309</v>
      </c>
      <c r="S917" s="392" t="str">
        <f t="shared" si="29"/>
        <v>251378A</v>
      </c>
      <c r="T917" s="392" t="str">
        <f>IFERROR(VLOOKUP($S917,'Projects FERCs'!$A$9:$C$294,2,FALSE),0)</f>
        <v>Meas&amp;Reg Sta Distribution-Flag</v>
      </c>
      <c r="U917" s="392" t="s">
        <v>2308</v>
      </c>
      <c r="V917" s="394">
        <v>1702.71</v>
      </c>
    </row>
    <row r="918" spans="1:22" ht="33.75" x14ac:dyDescent="0.25">
      <c r="A918" s="396">
        <v>202504</v>
      </c>
      <c r="B918" s="392" t="s">
        <v>1268</v>
      </c>
      <c r="C918" s="392" t="s">
        <v>21</v>
      </c>
      <c r="D918" s="392" t="s">
        <v>28</v>
      </c>
      <c r="E918" s="392" t="s">
        <v>28</v>
      </c>
      <c r="F918" s="392" t="s">
        <v>22</v>
      </c>
      <c r="G918" s="392" t="s">
        <v>39</v>
      </c>
      <c r="H918" s="392" t="s">
        <v>1371</v>
      </c>
      <c r="I918" s="392" t="s">
        <v>1372</v>
      </c>
      <c r="J918" s="392" t="s">
        <v>23</v>
      </c>
      <c r="K918" s="392" t="s">
        <v>24</v>
      </c>
      <c r="L918" s="392" t="s">
        <v>25</v>
      </c>
      <c r="M918" s="395">
        <v>45658</v>
      </c>
      <c r="N918" s="395">
        <v>45717</v>
      </c>
      <c r="O918" s="392" t="s">
        <v>800</v>
      </c>
      <c r="P918" s="392" t="str">
        <f t="shared" si="28"/>
        <v>385XX00000</v>
      </c>
      <c r="Q918" s="392" t="s">
        <v>1370</v>
      </c>
      <c r="R918" s="392" t="s">
        <v>1225</v>
      </c>
      <c r="S918" s="392" t="str">
        <f t="shared" si="29"/>
        <v>257385A</v>
      </c>
      <c r="T918" s="392" t="str">
        <f>IFERROR(VLOOKUP($S918,'Projects FERCs'!$A$9:$C$294,2,FALSE),0)</f>
        <v>Industrial Metering-Show Low</v>
      </c>
      <c r="U918" s="392" t="s">
        <v>1226</v>
      </c>
      <c r="V918" s="394">
        <v>560.98</v>
      </c>
    </row>
    <row r="919" spans="1:22" ht="33.75" x14ac:dyDescent="0.25">
      <c r="A919" s="396">
        <v>202504</v>
      </c>
      <c r="B919" s="392" t="s">
        <v>1268</v>
      </c>
      <c r="C919" s="392" t="s">
        <v>21</v>
      </c>
      <c r="D919" s="392" t="s">
        <v>28</v>
      </c>
      <c r="E919" s="392" t="s">
        <v>28</v>
      </c>
      <c r="F919" s="392" t="s">
        <v>22</v>
      </c>
      <c r="G919" s="392" t="s">
        <v>39</v>
      </c>
      <c r="H919" s="392" t="s">
        <v>1373</v>
      </c>
      <c r="I919" s="392" t="s">
        <v>1374</v>
      </c>
      <c r="J919" s="392" t="s">
        <v>23</v>
      </c>
      <c r="K919" s="392" t="s">
        <v>24</v>
      </c>
      <c r="L919" s="392" t="s">
        <v>25</v>
      </c>
      <c r="M919" s="395">
        <v>45658</v>
      </c>
      <c r="N919" s="395">
        <v>45717</v>
      </c>
      <c r="O919" s="392" t="s">
        <v>800</v>
      </c>
      <c r="P919" s="392" t="str">
        <f t="shared" si="28"/>
        <v>385XX00000</v>
      </c>
      <c r="Q919" s="392" t="s">
        <v>1370</v>
      </c>
      <c r="R919" s="392" t="s">
        <v>1225</v>
      </c>
      <c r="S919" s="392" t="str">
        <f t="shared" si="29"/>
        <v>257385A</v>
      </c>
      <c r="T919" s="392" t="str">
        <f>IFERROR(VLOOKUP($S919,'Projects FERCs'!$A$9:$C$294,2,FALSE),0)</f>
        <v>Industrial Metering-Show Low</v>
      </c>
      <c r="U919" s="392" t="s">
        <v>1226</v>
      </c>
      <c r="V919" s="394">
        <v>3168.04</v>
      </c>
    </row>
    <row r="920" spans="1:22" ht="33.75" x14ac:dyDescent="0.25">
      <c r="A920" s="396">
        <v>202504</v>
      </c>
      <c r="B920" s="392" t="s">
        <v>1268</v>
      </c>
      <c r="C920" s="392" t="s">
        <v>21</v>
      </c>
      <c r="D920" s="392" t="s">
        <v>28</v>
      </c>
      <c r="E920" s="392" t="s">
        <v>28</v>
      </c>
      <c r="F920" s="392" t="s">
        <v>22</v>
      </c>
      <c r="G920" s="392" t="s">
        <v>39</v>
      </c>
      <c r="H920" s="392" t="s">
        <v>1375</v>
      </c>
      <c r="I920" s="392" t="s">
        <v>1376</v>
      </c>
      <c r="J920" s="392" t="s">
        <v>23</v>
      </c>
      <c r="K920" s="392" t="s">
        <v>24</v>
      </c>
      <c r="L920" s="392" t="s">
        <v>25</v>
      </c>
      <c r="M920" s="395">
        <v>45658</v>
      </c>
      <c r="N920" s="395">
        <v>45717</v>
      </c>
      <c r="O920" s="392" t="s">
        <v>800</v>
      </c>
      <c r="P920" s="392" t="str">
        <f t="shared" si="28"/>
        <v>385XX00000</v>
      </c>
      <c r="Q920" s="392" t="s">
        <v>1370</v>
      </c>
      <c r="R920" s="392" t="s">
        <v>1225</v>
      </c>
      <c r="S920" s="392" t="str">
        <f t="shared" si="29"/>
        <v>257385A</v>
      </c>
      <c r="T920" s="392" t="str">
        <f>IFERROR(VLOOKUP($S920,'Projects FERCs'!$A$9:$C$294,2,FALSE),0)</f>
        <v>Industrial Metering-Show Low</v>
      </c>
      <c r="U920" s="392" t="s">
        <v>1226</v>
      </c>
      <c r="V920" s="394">
        <v>343.57</v>
      </c>
    </row>
    <row r="921" spans="1:22" ht="33.75" x14ac:dyDescent="0.25">
      <c r="A921" s="396">
        <v>202504</v>
      </c>
      <c r="B921" s="392" t="s">
        <v>1268</v>
      </c>
      <c r="C921" s="392" t="s">
        <v>21</v>
      </c>
      <c r="D921" s="392" t="s">
        <v>28</v>
      </c>
      <c r="E921" s="392" t="s">
        <v>28</v>
      </c>
      <c r="F921" s="392" t="s">
        <v>22</v>
      </c>
      <c r="G921" s="392" t="s">
        <v>39</v>
      </c>
      <c r="H921" s="392" t="s">
        <v>1377</v>
      </c>
      <c r="I921" s="392" t="s">
        <v>1378</v>
      </c>
      <c r="J921" s="392" t="s">
        <v>23</v>
      </c>
      <c r="K921" s="392" t="s">
        <v>24</v>
      </c>
      <c r="L921" s="392" t="s">
        <v>25</v>
      </c>
      <c r="M921" s="395">
        <v>45292</v>
      </c>
      <c r="N921" s="395">
        <v>45544</v>
      </c>
      <c r="O921" s="392" t="s">
        <v>800</v>
      </c>
      <c r="P921" s="392" t="str">
        <f t="shared" si="28"/>
        <v>385XX00000</v>
      </c>
      <c r="Q921" s="392" t="s">
        <v>1370</v>
      </c>
      <c r="R921" s="392" t="s">
        <v>2175</v>
      </c>
      <c r="S921" s="392" t="str">
        <f t="shared" si="29"/>
        <v>253100A</v>
      </c>
      <c r="T921" s="392" t="str">
        <f>IFERROR(VLOOKUP($S921,'Projects FERCs'!$A$9:$C$294,2,FALSE),0)</f>
        <v>Mains - Blanket - Pres</v>
      </c>
      <c r="U921" s="392" t="s">
        <v>2177</v>
      </c>
      <c r="V921" s="394">
        <v>5502.54</v>
      </c>
    </row>
    <row r="922" spans="1:22" ht="33.75" x14ac:dyDescent="0.25">
      <c r="A922" s="396">
        <v>202505</v>
      </c>
      <c r="B922" s="392" t="s">
        <v>1268</v>
      </c>
      <c r="C922" s="392" t="s">
        <v>21</v>
      </c>
      <c r="D922" s="392" t="s">
        <v>28</v>
      </c>
      <c r="E922" s="392" t="s">
        <v>28</v>
      </c>
      <c r="F922" s="392" t="s">
        <v>22</v>
      </c>
      <c r="G922" s="392" t="s">
        <v>39</v>
      </c>
      <c r="H922" s="392" t="s">
        <v>1371</v>
      </c>
      <c r="I922" s="392" t="s">
        <v>1372</v>
      </c>
      <c r="J922" s="392" t="s">
        <v>27</v>
      </c>
      <c r="K922" s="392" t="s">
        <v>24</v>
      </c>
      <c r="L922" s="392" t="s">
        <v>25</v>
      </c>
      <c r="M922" s="395">
        <v>45292</v>
      </c>
      <c r="N922" s="395">
        <v>45603</v>
      </c>
      <c r="O922" s="392" t="s">
        <v>800</v>
      </c>
      <c r="P922" s="392" t="str">
        <f t="shared" si="28"/>
        <v>385XX00000</v>
      </c>
      <c r="Q922" s="392" t="s">
        <v>1370</v>
      </c>
      <c r="R922" s="392" t="s">
        <v>2309</v>
      </c>
      <c r="S922" s="392" t="str">
        <f t="shared" si="29"/>
        <v>251378A</v>
      </c>
      <c r="T922" s="392" t="str">
        <f>IFERROR(VLOOKUP($S922,'Projects FERCs'!$A$9:$C$294,2,FALSE),0)</f>
        <v>Meas&amp;Reg Sta Distribution-Flag</v>
      </c>
      <c r="U922" s="392" t="s">
        <v>2308</v>
      </c>
      <c r="V922" s="394">
        <v>2577.35</v>
      </c>
    </row>
    <row r="923" spans="1:22" ht="33.75" x14ac:dyDescent="0.25">
      <c r="A923" s="396">
        <v>202506</v>
      </c>
      <c r="B923" s="392" t="s">
        <v>1268</v>
      </c>
      <c r="C923" s="392" t="s">
        <v>21</v>
      </c>
      <c r="D923" s="392" t="s">
        <v>28</v>
      </c>
      <c r="E923" s="392" t="s">
        <v>28</v>
      </c>
      <c r="F923" s="392" t="s">
        <v>22</v>
      </c>
      <c r="G923" s="392" t="s">
        <v>39</v>
      </c>
      <c r="H923" s="392" t="s">
        <v>1371</v>
      </c>
      <c r="I923" s="392" t="s">
        <v>1372</v>
      </c>
      <c r="J923" s="392" t="s">
        <v>27</v>
      </c>
      <c r="K923" s="392" t="s">
        <v>24</v>
      </c>
      <c r="L923" s="392" t="s">
        <v>25</v>
      </c>
      <c r="M923" s="395">
        <v>45292</v>
      </c>
      <c r="N923" s="395">
        <v>45603</v>
      </c>
      <c r="O923" s="392" t="s">
        <v>800</v>
      </c>
      <c r="P923" s="392" t="str">
        <f t="shared" si="28"/>
        <v>385XX00000</v>
      </c>
      <c r="Q923" s="392" t="s">
        <v>1370</v>
      </c>
      <c r="R923" s="392" t="s">
        <v>2309</v>
      </c>
      <c r="S923" s="392" t="str">
        <f t="shared" si="29"/>
        <v>251378A</v>
      </c>
      <c r="T923" s="392" t="str">
        <f>IFERROR(VLOOKUP($S923,'Projects FERCs'!$A$9:$C$294,2,FALSE),0)</f>
        <v>Meas&amp;Reg Sta Distribution-Flag</v>
      </c>
      <c r="U923" s="392" t="s">
        <v>2308</v>
      </c>
      <c r="V923" s="394">
        <v>-2429.0300000000002</v>
      </c>
    </row>
    <row r="924" spans="1:22" ht="33.75" x14ac:dyDescent="0.25">
      <c r="A924" s="396">
        <v>202506</v>
      </c>
      <c r="B924" s="392" t="s">
        <v>1268</v>
      </c>
      <c r="C924" s="392" t="s">
        <v>21</v>
      </c>
      <c r="D924" s="392" t="s">
        <v>28</v>
      </c>
      <c r="E924" s="392" t="s">
        <v>28</v>
      </c>
      <c r="F924" s="392" t="s">
        <v>22</v>
      </c>
      <c r="G924" s="392" t="s">
        <v>39</v>
      </c>
      <c r="H924" s="392" t="s">
        <v>1373</v>
      </c>
      <c r="I924" s="392" t="s">
        <v>1374</v>
      </c>
      <c r="J924" s="392" t="s">
        <v>23</v>
      </c>
      <c r="K924" s="392" t="s">
        <v>24</v>
      </c>
      <c r="L924" s="392" t="s">
        <v>25</v>
      </c>
      <c r="M924" s="395">
        <v>45658</v>
      </c>
      <c r="N924" s="395">
        <v>45717</v>
      </c>
      <c r="O924" s="392" t="s">
        <v>800</v>
      </c>
      <c r="P924" s="392" t="str">
        <f t="shared" si="28"/>
        <v>385XX00000</v>
      </c>
      <c r="Q924" s="392" t="s">
        <v>1370</v>
      </c>
      <c r="R924" s="392" t="s">
        <v>981</v>
      </c>
      <c r="S924" s="392" t="str">
        <f t="shared" si="29"/>
        <v>253385A</v>
      </c>
      <c r="T924" s="392" t="str">
        <f>IFERROR(VLOOKUP($S924,'Projects FERCs'!$A$9:$C$294,2,FALSE),0)</f>
        <v>Industrial Metering - Pres</v>
      </c>
      <c r="U924" s="392" t="s">
        <v>982</v>
      </c>
      <c r="V924" s="394">
        <v>8318.11</v>
      </c>
    </row>
    <row r="925" spans="1:22" ht="33.75" x14ac:dyDescent="0.25">
      <c r="A925" s="396">
        <v>202506</v>
      </c>
      <c r="B925" s="392" t="s">
        <v>1268</v>
      </c>
      <c r="C925" s="392" t="s">
        <v>21</v>
      </c>
      <c r="D925" s="392" t="s">
        <v>28</v>
      </c>
      <c r="E925" s="392" t="s">
        <v>28</v>
      </c>
      <c r="F925" s="392" t="s">
        <v>22</v>
      </c>
      <c r="G925" s="392" t="s">
        <v>39</v>
      </c>
      <c r="H925" s="392" t="s">
        <v>1375</v>
      </c>
      <c r="I925" s="392" t="s">
        <v>1376</v>
      </c>
      <c r="J925" s="392" t="s">
        <v>23</v>
      </c>
      <c r="K925" s="392" t="s">
        <v>24</v>
      </c>
      <c r="L925" s="392" t="s">
        <v>25</v>
      </c>
      <c r="M925" s="395">
        <v>45658</v>
      </c>
      <c r="N925" s="395">
        <v>45717</v>
      </c>
      <c r="O925" s="392" t="s">
        <v>800</v>
      </c>
      <c r="P925" s="392" t="str">
        <f t="shared" si="28"/>
        <v>385XX00000</v>
      </c>
      <c r="Q925" s="392" t="s">
        <v>1370</v>
      </c>
      <c r="R925" s="392" t="s">
        <v>981</v>
      </c>
      <c r="S925" s="392" t="str">
        <f t="shared" si="29"/>
        <v>253385A</v>
      </c>
      <c r="T925" s="392" t="str">
        <f>IFERROR(VLOOKUP($S925,'Projects FERCs'!$A$9:$C$294,2,FALSE),0)</f>
        <v>Industrial Metering - Pres</v>
      </c>
      <c r="U925" s="392" t="s">
        <v>982</v>
      </c>
      <c r="V925" s="394">
        <v>280.25</v>
      </c>
    </row>
    <row r="926" spans="1:22" ht="33.75" x14ac:dyDescent="0.25">
      <c r="A926" s="396">
        <v>202506</v>
      </c>
      <c r="B926" s="392" t="s">
        <v>1268</v>
      </c>
      <c r="C926" s="392" t="s">
        <v>21</v>
      </c>
      <c r="D926" s="392" t="s">
        <v>28</v>
      </c>
      <c r="E926" s="392" t="s">
        <v>28</v>
      </c>
      <c r="F926" s="392" t="s">
        <v>22</v>
      </c>
      <c r="G926" s="392" t="s">
        <v>39</v>
      </c>
      <c r="H926" s="392" t="s">
        <v>1377</v>
      </c>
      <c r="I926" s="392" t="s">
        <v>1378</v>
      </c>
      <c r="J926" s="392" t="s">
        <v>23</v>
      </c>
      <c r="K926" s="392" t="s">
        <v>24</v>
      </c>
      <c r="L926" s="392" t="s">
        <v>25</v>
      </c>
      <c r="M926" s="395">
        <v>45658</v>
      </c>
      <c r="N926" s="395">
        <v>45809</v>
      </c>
      <c r="O926" s="392" t="s">
        <v>800</v>
      </c>
      <c r="P926" s="392" t="str">
        <f t="shared" si="28"/>
        <v>385XX00000</v>
      </c>
      <c r="Q926" s="392" t="s">
        <v>1370</v>
      </c>
      <c r="R926" s="392" t="s">
        <v>981</v>
      </c>
      <c r="S926" s="392" t="str">
        <f t="shared" si="29"/>
        <v>253385A</v>
      </c>
      <c r="T926" s="392" t="str">
        <f>IFERROR(VLOOKUP($S926,'Projects FERCs'!$A$9:$C$294,2,FALSE),0)</f>
        <v>Industrial Metering - Pres</v>
      </c>
      <c r="U926" s="392" t="s">
        <v>982</v>
      </c>
      <c r="V926" s="394">
        <v>375.54</v>
      </c>
    </row>
    <row r="927" spans="1:22" ht="33.75" x14ac:dyDescent="0.25">
      <c r="A927" s="396">
        <v>202407</v>
      </c>
      <c r="B927" s="392" t="s">
        <v>1268</v>
      </c>
      <c r="C927" s="392" t="s">
        <v>21</v>
      </c>
      <c r="D927" s="392" t="s">
        <v>28</v>
      </c>
      <c r="E927" s="392" t="s">
        <v>28</v>
      </c>
      <c r="F927" s="392" t="s">
        <v>22</v>
      </c>
      <c r="G927" s="392" t="s">
        <v>1379</v>
      </c>
      <c r="H927" s="392" t="s">
        <v>1380</v>
      </c>
      <c r="I927" s="392" t="s">
        <v>1381</v>
      </c>
      <c r="J927" s="392" t="s">
        <v>27</v>
      </c>
      <c r="K927" s="392" t="s">
        <v>24</v>
      </c>
      <c r="L927" s="392" t="s">
        <v>25</v>
      </c>
      <c r="M927" s="395">
        <v>45261</v>
      </c>
      <c r="N927" s="395">
        <v>45275</v>
      </c>
      <c r="O927" s="392" t="s">
        <v>690</v>
      </c>
      <c r="P927" s="392" t="str">
        <f t="shared" si="28"/>
        <v>390XXPRESC</v>
      </c>
      <c r="Q927" s="392" t="s">
        <v>1382</v>
      </c>
      <c r="R927" s="392" t="s">
        <v>1383</v>
      </c>
      <c r="S927" s="392" t="str">
        <f t="shared" si="29"/>
        <v>253901A</v>
      </c>
      <c r="T927" s="392" t="str">
        <f>IFERROR(VLOOKUP($S927,'Projects FERCs'!$A$9:$C$294,2,FALSE),0)</f>
        <v>UNSG Training Facility</v>
      </c>
      <c r="U927" s="392" t="s">
        <v>1384</v>
      </c>
      <c r="V927" s="394">
        <v>-27.52</v>
      </c>
    </row>
    <row r="928" spans="1:22" ht="33.75" x14ac:dyDescent="0.25">
      <c r="A928" s="396">
        <v>202407</v>
      </c>
      <c r="B928" s="392" t="s">
        <v>1268</v>
      </c>
      <c r="C928" s="392" t="s">
        <v>21</v>
      </c>
      <c r="D928" s="392" t="s">
        <v>28</v>
      </c>
      <c r="E928" s="392" t="s">
        <v>28</v>
      </c>
      <c r="F928" s="392" t="s">
        <v>22</v>
      </c>
      <c r="G928" s="392" t="s">
        <v>1379</v>
      </c>
      <c r="H928" s="392" t="s">
        <v>1380</v>
      </c>
      <c r="I928" s="392" t="s">
        <v>1381</v>
      </c>
      <c r="J928" s="392" t="s">
        <v>23</v>
      </c>
      <c r="K928" s="392" t="s">
        <v>24</v>
      </c>
      <c r="L928" s="392" t="s">
        <v>25</v>
      </c>
      <c r="M928" s="395">
        <v>45261</v>
      </c>
      <c r="N928" s="395">
        <v>45275</v>
      </c>
      <c r="O928" s="392" t="s">
        <v>690</v>
      </c>
      <c r="P928" s="392" t="str">
        <f t="shared" si="28"/>
        <v>390XXPRESC</v>
      </c>
      <c r="Q928" s="392" t="s">
        <v>1382</v>
      </c>
      <c r="R928" s="392" t="s">
        <v>1383</v>
      </c>
      <c r="S928" s="392" t="str">
        <f t="shared" si="29"/>
        <v>253901A</v>
      </c>
      <c r="T928" s="392" t="str">
        <f>IFERROR(VLOOKUP($S928,'Projects FERCs'!$A$9:$C$294,2,FALSE),0)</f>
        <v>UNSG Training Facility</v>
      </c>
      <c r="U928" s="392" t="s">
        <v>1384</v>
      </c>
      <c r="V928" s="394">
        <v>325665.17</v>
      </c>
    </row>
    <row r="929" spans="1:22" ht="33.75" x14ac:dyDescent="0.25">
      <c r="A929" s="396">
        <v>202407</v>
      </c>
      <c r="B929" s="392" t="s">
        <v>1268</v>
      </c>
      <c r="C929" s="392" t="s">
        <v>21</v>
      </c>
      <c r="D929" s="392" t="s">
        <v>28</v>
      </c>
      <c r="E929" s="392" t="s">
        <v>28</v>
      </c>
      <c r="F929" s="392" t="s">
        <v>22</v>
      </c>
      <c r="G929" s="392" t="s">
        <v>1379</v>
      </c>
      <c r="H929" s="392" t="s">
        <v>1385</v>
      </c>
      <c r="I929" s="392" t="s">
        <v>1386</v>
      </c>
      <c r="J929" s="392" t="s">
        <v>27</v>
      </c>
      <c r="K929" s="392" t="s">
        <v>24</v>
      </c>
      <c r="L929" s="392" t="s">
        <v>25</v>
      </c>
      <c r="M929" s="395">
        <v>45261</v>
      </c>
      <c r="N929" s="395">
        <v>45275</v>
      </c>
      <c r="O929" s="392" t="s">
        <v>690</v>
      </c>
      <c r="P929" s="392" t="str">
        <f t="shared" si="28"/>
        <v>390XXPRESC</v>
      </c>
      <c r="Q929" s="392" t="s">
        <v>1382</v>
      </c>
      <c r="R929" s="392" t="s">
        <v>1383</v>
      </c>
      <c r="S929" s="392" t="str">
        <f t="shared" si="29"/>
        <v>253901A</v>
      </c>
      <c r="T929" s="392" t="str">
        <f>IFERROR(VLOOKUP($S929,'Projects FERCs'!$A$9:$C$294,2,FALSE),0)</f>
        <v>UNSG Training Facility</v>
      </c>
      <c r="U929" s="392" t="s">
        <v>1384</v>
      </c>
      <c r="V929" s="394">
        <v>-23.53</v>
      </c>
    </row>
    <row r="930" spans="1:22" ht="33.75" x14ac:dyDescent="0.25">
      <c r="A930" s="396">
        <v>202407</v>
      </c>
      <c r="B930" s="392" t="s">
        <v>1268</v>
      </c>
      <c r="C930" s="392" t="s">
        <v>21</v>
      </c>
      <c r="D930" s="392" t="s">
        <v>28</v>
      </c>
      <c r="E930" s="392" t="s">
        <v>28</v>
      </c>
      <c r="F930" s="392" t="s">
        <v>22</v>
      </c>
      <c r="G930" s="392" t="s">
        <v>1379</v>
      </c>
      <c r="H930" s="392" t="s">
        <v>1385</v>
      </c>
      <c r="I930" s="392" t="s">
        <v>1386</v>
      </c>
      <c r="J930" s="392" t="s">
        <v>23</v>
      </c>
      <c r="K930" s="392" t="s">
        <v>24</v>
      </c>
      <c r="L930" s="392" t="s">
        <v>25</v>
      </c>
      <c r="M930" s="395">
        <v>45261</v>
      </c>
      <c r="N930" s="395">
        <v>45275</v>
      </c>
      <c r="O930" s="392" t="s">
        <v>690</v>
      </c>
      <c r="P930" s="392" t="str">
        <f t="shared" si="28"/>
        <v>390XXPRESC</v>
      </c>
      <c r="Q930" s="392" t="s">
        <v>1382</v>
      </c>
      <c r="R930" s="392" t="s">
        <v>1383</v>
      </c>
      <c r="S930" s="392" t="str">
        <f t="shared" si="29"/>
        <v>253901A</v>
      </c>
      <c r="T930" s="392" t="str">
        <f>IFERROR(VLOOKUP($S930,'Projects FERCs'!$A$9:$C$294,2,FALSE),0)</f>
        <v>UNSG Training Facility</v>
      </c>
      <c r="U930" s="392" t="s">
        <v>1384</v>
      </c>
      <c r="V930" s="394">
        <v>278489.36</v>
      </c>
    </row>
    <row r="931" spans="1:22" ht="33.75" x14ac:dyDescent="0.25">
      <c r="A931" s="396">
        <v>202407</v>
      </c>
      <c r="B931" s="392" t="s">
        <v>1268</v>
      </c>
      <c r="C931" s="392" t="s">
        <v>21</v>
      </c>
      <c r="D931" s="392" t="s">
        <v>28</v>
      </c>
      <c r="E931" s="392" t="s">
        <v>28</v>
      </c>
      <c r="F931" s="392" t="s">
        <v>22</v>
      </c>
      <c r="G931" s="392" t="s">
        <v>1379</v>
      </c>
      <c r="H931" s="392" t="s">
        <v>1387</v>
      </c>
      <c r="I931" s="392" t="s">
        <v>1388</v>
      </c>
      <c r="J931" s="392" t="s">
        <v>27</v>
      </c>
      <c r="K931" s="392" t="s">
        <v>24</v>
      </c>
      <c r="L931" s="392" t="s">
        <v>25</v>
      </c>
      <c r="M931" s="395">
        <v>45261</v>
      </c>
      <c r="N931" s="395">
        <v>45275</v>
      </c>
      <c r="O931" s="392" t="s">
        <v>690</v>
      </c>
      <c r="P931" s="392" t="str">
        <f t="shared" si="28"/>
        <v>390XXPRESC</v>
      </c>
      <c r="Q931" s="392" t="s">
        <v>1382</v>
      </c>
      <c r="R931" s="392" t="s">
        <v>1383</v>
      </c>
      <c r="S931" s="392" t="str">
        <f t="shared" si="29"/>
        <v>253901A</v>
      </c>
      <c r="T931" s="392" t="str">
        <f>IFERROR(VLOOKUP($S931,'Projects FERCs'!$A$9:$C$294,2,FALSE),0)</f>
        <v>UNSG Training Facility</v>
      </c>
      <c r="U931" s="392" t="s">
        <v>1384</v>
      </c>
      <c r="V931" s="394">
        <v>-42.05</v>
      </c>
    </row>
    <row r="932" spans="1:22" ht="33.75" x14ac:dyDescent="0.25">
      <c r="A932" s="396">
        <v>202407</v>
      </c>
      <c r="B932" s="392" t="s">
        <v>1268</v>
      </c>
      <c r="C932" s="392" t="s">
        <v>21</v>
      </c>
      <c r="D932" s="392" t="s">
        <v>28</v>
      </c>
      <c r="E932" s="392" t="s">
        <v>28</v>
      </c>
      <c r="F932" s="392" t="s">
        <v>22</v>
      </c>
      <c r="G932" s="392" t="s">
        <v>1379</v>
      </c>
      <c r="H932" s="392" t="s">
        <v>1387</v>
      </c>
      <c r="I932" s="392" t="s">
        <v>1388</v>
      </c>
      <c r="J932" s="392" t="s">
        <v>23</v>
      </c>
      <c r="K932" s="392" t="s">
        <v>24</v>
      </c>
      <c r="L932" s="392" t="s">
        <v>25</v>
      </c>
      <c r="M932" s="395">
        <v>45261</v>
      </c>
      <c r="N932" s="395">
        <v>45275</v>
      </c>
      <c r="O932" s="392" t="s">
        <v>690</v>
      </c>
      <c r="P932" s="392" t="str">
        <f t="shared" si="28"/>
        <v>390XXPRESC</v>
      </c>
      <c r="Q932" s="392" t="s">
        <v>1382</v>
      </c>
      <c r="R932" s="392" t="s">
        <v>1383</v>
      </c>
      <c r="S932" s="392" t="str">
        <f t="shared" si="29"/>
        <v>253901A</v>
      </c>
      <c r="T932" s="392" t="str">
        <f>IFERROR(VLOOKUP($S932,'Projects FERCs'!$A$9:$C$294,2,FALSE),0)</f>
        <v>UNSG Training Facility</v>
      </c>
      <c r="U932" s="392" t="s">
        <v>1384</v>
      </c>
      <c r="V932" s="394">
        <v>497628.54</v>
      </c>
    </row>
    <row r="933" spans="1:22" ht="33.75" x14ac:dyDescent="0.25">
      <c r="A933" s="396">
        <v>202407</v>
      </c>
      <c r="B933" s="392" t="s">
        <v>1268</v>
      </c>
      <c r="C933" s="392" t="s">
        <v>21</v>
      </c>
      <c r="D933" s="392" t="s">
        <v>28</v>
      </c>
      <c r="E933" s="392" t="s">
        <v>28</v>
      </c>
      <c r="F933" s="392" t="s">
        <v>22</v>
      </c>
      <c r="G933" s="392" t="s">
        <v>1379</v>
      </c>
      <c r="H933" s="392" t="s">
        <v>1389</v>
      </c>
      <c r="I933" s="392" t="s">
        <v>1390</v>
      </c>
      <c r="J933" s="392" t="s">
        <v>27</v>
      </c>
      <c r="K933" s="392" t="s">
        <v>24</v>
      </c>
      <c r="L933" s="392" t="s">
        <v>25</v>
      </c>
      <c r="M933" s="395">
        <v>45261</v>
      </c>
      <c r="N933" s="395">
        <v>45275</v>
      </c>
      <c r="O933" s="392" t="s">
        <v>690</v>
      </c>
      <c r="P933" s="392" t="str">
        <f t="shared" si="28"/>
        <v>390XXPRESC</v>
      </c>
      <c r="Q933" s="392" t="s">
        <v>1382</v>
      </c>
      <c r="R933" s="392" t="s">
        <v>1383</v>
      </c>
      <c r="S933" s="392" t="str">
        <f t="shared" si="29"/>
        <v>253901A</v>
      </c>
      <c r="T933" s="392" t="str">
        <f>IFERROR(VLOOKUP($S933,'Projects FERCs'!$A$9:$C$294,2,FALSE),0)</f>
        <v>UNSG Training Facility</v>
      </c>
      <c r="U933" s="392" t="s">
        <v>1384</v>
      </c>
      <c r="V933" s="394">
        <v>-43.97</v>
      </c>
    </row>
    <row r="934" spans="1:22" ht="33.75" x14ac:dyDescent="0.25">
      <c r="A934" s="396">
        <v>202407</v>
      </c>
      <c r="B934" s="392" t="s">
        <v>1268</v>
      </c>
      <c r="C934" s="392" t="s">
        <v>21</v>
      </c>
      <c r="D934" s="392" t="s">
        <v>28</v>
      </c>
      <c r="E934" s="392" t="s">
        <v>28</v>
      </c>
      <c r="F934" s="392" t="s">
        <v>22</v>
      </c>
      <c r="G934" s="392" t="s">
        <v>1379</v>
      </c>
      <c r="H934" s="392" t="s">
        <v>1389</v>
      </c>
      <c r="I934" s="392" t="s">
        <v>1390</v>
      </c>
      <c r="J934" s="392" t="s">
        <v>23</v>
      </c>
      <c r="K934" s="392" t="s">
        <v>24</v>
      </c>
      <c r="L934" s="392" t="s">
        <v>25</v>
      </c>
      <c r="M934" s="395">
        <v>45261</v>
      </c>
      <c r="N934" s="395">
        <v>45275</v>
      </c>
      <c r="O934" s="392" t="s">
        <v>690</v>
      </c>
      <c r="P934" s="392" t="str">
        <f t="shared" si="28"/>
        <v>390XXPRESC</v>
      </c>
      <c r="Q934" s="392" t="s">
        <v>1382</v>
      </c>
      <c r="R934" s="392" t="s">
        <v>1383</v>
      </c>
      <c r="S934" s="392" t="str">
        <f t="shared" si="29"/>
        <v>253901A</v>
      </c>
      <c r="T934" s="392" t="str">
        <f>IFERROR(VLOOKUP($S934,'Projects FERCs'!$A$9:$C$294,2,FALSE),0)</f>
        <v>UNSG Training Facility</v>
      </c>
      <c r="U934" s="392" t="s">
        <v>1384</v>
      </c>
      <c r="V934" s="394">
        <v>520455.52</v>
      </c>
    </row>
    <row r="935" spans="1:22" ht="33.75" x14ac:dyDescent="0.25">
      <c r="A935" s="396">
        <v>202407</v>
      </c>
      <c r="B935" s="392" t="s">
        <v>1268</v>
      </c>
      <c r="C935" s="392" t="s">
        <v>21</v>
      </c>
      <c r="D935" s="392" t="s">
        <v>28</v>
      </c>
      <c r="E935" s="392" t="s">
        <v>28</v>
      </c>
      <c r="F935" s="392" t="s">
        <v>22</v>
      </c>
      <c r="G935" s="392" t="s">
        <v>1379</v>
      </c>
      <c r="H935" s="392" t="s">
        <v>1391</v>
      </c>
      <c r="I935" s="392" t="s">
        <v>1392</v>
      </c>
      <c r="J935" s="392" t="s">
        <v>27</v>
      </c>
      <c r="K935" s="392" t="s">
        <v>24</v>
      </c>
      <c r="L935" s="392" t="s">
        <v>25</v>
      </c>
      <c r="M935" s="395">
        <v>45261</v>
      </c>
      <c r="N935" s="395">
        <v>45275</v>
      </c>
      <c r="O935" s="392" t="s">
        <v>690</v>
      </c>
      <c r="P935" s="392" t="str">
        <f t="shared" si="28"/>
        <v>390XXPRESC</v>
      </c>
      <c r="Q935" s="392" t="s">
        <v>1382</v>
      </c>
      <c r="R935" s="392" t="s">
        <v>1383</v>
      </c>
      <c r="S935" s="392" t="str">
        <f t="shared" si="29"/>
        <v>253901A</v>
      </c>
      <c r="T935" s="392" t="str">
        <f>IFERROR(VLOOKUP($S935,'Projects FERCs'!$A$9:$C$294,2,FALSE),0)</f>
        <v>UNSG Training Facility</v>
      </c>
      <c r="U935" s="392" t="s">
        <v>1384</v>
      </c>
      <c r="V935" s="394">
        <v>-5.72</v>
      </c>
    </row>
    <row r="936" spans="1:22" ht="33.75" x14ac:dyDescent="0.25">
      <c r="A936" s="396">
        <v>202407</v>
      </c>
      <c r="B936" s="392" t="s">
        <v>1268</v>
      </c>
      <c r="C936" s="392" t="s">
        <v>21</v>
      </c>
      <c r="D936" s="392" t="s">
        <v>28</v>
      </c>
      <c r="E936" s="392" t="s">
        <v>28</v>
      </c>
      <c r="F936" s="392" t="s">
        <v>22</v>
      </c>
      <c r="G936" s="392" t="s">
        <v>1379</v>
      </c>
      <c r="H936" s="392" t="s">
        <v>1391</v>
      </c>
      <c r="I936" s="392" t="s">
        <v>1392</v>
      </c>
      <c r="J936" s="392" t="s">
        <v>23</v>
      </c>
      <c r="K936" s="392" t="s">
        <v>24</v>
      </c>
      <c r="L936" s="392" t="s">
        <v>25</v>
      </c>
      <c r="M936" s="395">
        <v>45261</v>
      </c>
      <c r="N936" s="395">
        <v>45275</v>
      </c>
      <c r="O936" s="392" t="s">
        <v>690</v>
      </c>
      <c r="P936" s="392" t="str">
        <f t="shared" si="28"/>
        <v>390XXPRESC</v>
      </c>
      <c r="Q936" s="392" t="s">
        <v>1382</v>
      </c>
      <c r="R936" s="392" t="s">
        <v>1383</v>
      </c>
      <c r="S936" s="392" t="str">
        <f t="shared" si="29"/>
        <v>253901A</v>
      </c>
      <c r="T936" s="392" t="str">
        <f>IFERROR(VLOOKUP($S936,'Projects FERCs'!$A$9:$C$294,2,FALSE),0)</f>
        <v>UNSG Training Facility</v>
      </c>
      <c r="U936" s="392" t="s">
        <v>1384</v>
      </c>
      <c r="V936" s="394">
        <v>67720.09</v>
      </c>
    </row>
    <row r="937" spans="1:22" ht="33.75" x14ac:dyDescent="0.25">
      <c r="A937" s="396">
        <v>202407</v>
      </c>
      <c r="B937" s="392" t="s">
        <v>1268</v>
      </c>
      <c r="C937" s="392" t="s">
        <v>21</v>
      </c>
      <c r="D937" s="392" t="s">
        <v>28</v>
      </c>
      <c r="E937" s="392" t="s">
        <v>28</v>
      </c>
      <c r="F937" s="392" t="s">
        <v>22</v>
      </c>
      <c r="G937" s="392" t="s">
        <v>1379</v>
      </c>
      <c r="H937" s="392" t="s">
        <v>1393</v>
      </c>
      <c r="I937" s="392" t="s">
        <v>1394</v>
      </c>
      <c r="J937" s="392" t="s">
        <v>27</v>
      </c>
      <c r="K937" s="392" t="s">
        <v>24</v>
      </c>
      <c r="L937" s="392" t="s">
        <v>25</v>
      </c>
      <c r="M937" s="395">
        <v>45261</v>
      </c>
      <c r="N937" s="395">
        <v>45275</v>
      </c>
      <c r="O937" s="392" t="s">
        <v>690</v>
      </c>
      <c r="P937" s="392" t="str">
        <f t="shared" si="28"/>
        <v>390XXPRESC</v>
      </c>
      <c r="Q937" s="392" t="s">
        <v>1382</v>
      </c>
      <c r="R937" s="392" t="s">
        <v>1383</v>
      </c>
      <c r="S937" s="392" t="str">
        <f t="shared" si="29"/>
        <v>253901A</v>
      </c>
      <c r="T937" s="392" t="str">
        <f>IFERROR(VLOOKUP($S937,'Projects FERCs'!$A$9:$C$294,2,FALSE),0)</f>
        <v>UNSG Training Facility</v>
      </c>
      <c r="U937" s="392" t="s">
        <v>1384</v>
      </c>
      <c r="V937" s="394">
        <v>-5.72</v>
      </c>
    </row>
    <row r="938" spans="1:22" ht="33.75" x14ac:dyDescent="0.25">
      <c r="A938" s="396">
        <v>202407</v>
      </c>
      <c r="B938" s="392" t="s">
        <v>1268</v>
      </c>
      <c r="C938" s="392" t="s">
        <v>21</v>
      </c>
      <c r="D938" s="392" t="s">
        <v>28</v>
      </c>
      <c r="E938" s="392" t="s">
        <v>28</v>
      </c>
      <c r="F938" s="392" t="s">
        <v>22</v>
      </c>
      <c r="G938" s="392" t="s">
        <v>1379</v>
      </c>
      <c r="H938" s="392" t="s">
        <v>1393</v>
      </c>
      <c r="I938" s="392" t="s">
        <v>1394</v>
      </c>
      <c r="J938" s="392" t="s">
        <v>23</v>
      </c>
      <c r="K938" s="392" t="s">
        <v>24</v>
      </c>
      <c r="L938" s="392" t="s">
        <v>25</v>
      </c>
      <c r="M938" s="395">
        <v>45261</v>
      </c>
      <c r="N938" s="395">
        <v>45275</v>
      </c>
      <c r="O938" s="392" t="s">
        <v>690</v>
      </c>
      <c r="P938" s="392" t="str">
        <f t="shared" si="28"/>
        <v>390XXPRESC</v>
      </c>
      <c r="Q938" s="392" t="s">
        <v>1382</v>
      </c>
      <c r="R938" s="392" t="s">
        <v>1383</v>
      </c>
      <c r="S938" s="392" t="str">
        <f t="shared" si="29"/>
        <v>253901A</v>
      </c>
      <c r="T938" s="392" t="str">
        <f>IFERROR(VLOOKUP($S938,'Projects FERCs'!$A$9:$C$294,2,FALSE),0)</f>
        <v>UNSG Training Facility</v>
      </c>
      <c r="U938" s="392" t="s">
        <v>1384</v>
      </c>
      <c r="V938" s="394">
        <v>67720.09</v>
      </c>
    </row>
    <row r="939" spans="1:22" ht="33.75" x14ac:dyDescent="0.25">
      <c r="A939" s="396">
        <v>202407</v>
      </c>
      <c r="B939" s="392" t="s">
        <v>1268</v>
      </c>
      <c r="C939" s="392" t="s">
        <v>21</v>
      </c>
      <c r="D939" s="392" t="s">
        <v>28</v>
      </c>
      <c r="E939" s="392" t="s">
        <v>28</v>
      </c>
      <c r="F939" s="392" t="s">
        <v>22</v>
      </c>
      <c r="G939" s="392" t="s">
        <v>1379</v>
      </c>
      <c r="H939" s="392" t="s">
        <v>1395</v>
      </c>
      <c r="I939" s="392" t="s">
        <v>1396</v>
      </c>
      <c r="J939" s="392" t="s">
        <v>27</v>
      </c>
      <c r="K939" s="392" t="s">
        <v>24</v>
      </c>
      <c r="L939" s="392" t="s">
        <v>25</v>
      </c>
      <c r="M939" s="395">
        <v>45261</v>
      </c>
      <c r="N939" s="395">
        <v>45275</v>
      </c>
      <c r="O939" s="392" t="s">
        <v>690</v>
      </c>
      <c r="P939" s="392" t="str">
        <f t="shared" si="28"/>
        <v>390XXPRESC</v>
      </c>
      <c r="Q939" s="392" t="s">
        <v>1382</v>
      </c>
      <c r="R939" s="392" t="s">
        <v>1383</v>
      </c>
      <c r="S939" s="392" t="str">
        <f t="shared" si="29"/>
        <v>253901A</v>
      </c>
      <c r="T939" s="392" t="str">
        <f>IFERROR(VLOOKUP($S939,'Projects FERCs'!$A$9:$C$294,2,FALSE),0)</f>
        <v>UNSG Training Facility</v>
      </c>
      <c r="U939" s="392" t="s">
        <v>1384</v>
      </c>
      <c r="V939" s="394">
        <v>-1.74</v>
      </c>
    </row>
    <row r="940" spans="1:22" ht="33.75" x14ac:dyDescent="0.25">
      <c r="A940" s="396">
        <v>202407</v>
      </c>
      <c r="B940" s="392" t="s">
        <v>1268</v>
      </c>
      <c r="C940" s="392" t="s">
        <v>21</v>
      </c>
      <c r="D940" s="392" t="s">
        <v>28</v>
      </c>
      <c r="E940" s="392" t="s">
        <v>28</v>
      </c>
      <c r="F940" s="392" t="s">
        <v>22</v>
      </c>
      <c r="G940" s="392" t="s">
        <v>1379</v>
      </c>
      <c r="H940" s="392" t="s">
        <v>1395</v>
      </c>
      <c r="I940" s="392" t="s">
        <v>1396</v>
      </c>
      <c r="J940" s="392" t="s">
        <v>23</v>
      </c>
      <c r="K940" s="392" t="s">
        <v>24</v>
      </c>
      <c r="L940" s="392" t="s">
        <v>25</v>
      </c>
      <c r="M940" s="395">
        <v>45261</v>
      </c>
      <c r="N940" s="395">
        <v>45275</v>
      </c>
      <c r="O940" s="392" t="s">
        <v>690</v>
      </c>
      <c r="P940" s="392" t="str">
        <f t="shared" si="28"/>
        <v>390XXPRESC</v>
      </c>
      <c r="Q940" s="392" t="s">
        <v>1382</v>
      </c>
      <c r="R940" s="392" t="s">
        <v>1383</v>
      </c>
      <c r="S940" s="392" t="str">
        <f t="shared" si="29"/>
        <v>253901A</v>
      </c>
      <c r="T940" s="392" t="str">
        <f>IFERROR(VLOOKUP($S940,'Projects FERCs'!$A$9:$C$294,2,FALSE),0)</f>
        <v>UNSG Training Facility</v>
      </c>
      <c r="U940" s="392" t="s">
        <v>1384</v>
      </c>
      <c r="V940" s="394">
        <v>20544.3</v>
      </c>
    </row>
    <row r="941" spans="1:22" ht="33.75" x14ac:dyDescent="0.25">
      <c r="A941" s="396">
        <v>202407</v>
      </c>
      <c r="B941" s="392" t="s">
        <v>1268</v>
      </c>
      <c r="C941" s="392" t="s">
        <v>21</v>
      </c>
      <c r="D941" s="392" t="s">
        <v>28</v>
      </c>
      <c r="E941" s="392" t="s">
        <v>28</v>
      </c>
      <c r="F941" s="392" t="s">
        <v>22</v>
      </c>
      <c r="G941" s="392" t="s">
        <v>1379</v>
      </c>
      <c r="H941" s="392" t="s">
        <v>1397</v>
      </c>
      <c r="I941" s="392" t="s">
        <v>1398</v>
      </c>
      <c r="J941" s="392" t="s">
        <v>27</v>
      </c>
      <c r="K941" s="392" t="s">
        <v>24</v>
      </c>
      <c r="L941" s="392" t="s">
        <v>25</v>
      </c>
      <c r="M941" s="395">
        <v>45261</v>
      </c>
      <c r="N941" s="395">
        <v>45275</v>
      </c>
      <c r="O941" s="392" t="s">
        <v>690</v>
      </c>
      <c r="P941" s="392" t="str">
        <f t="shared" si="28"/>
        <v>390XXPRESC</v>
      </c>
      <c r="Q941" s="392" t="s">
        <v>1382</v>
      </c>
      <c r="R941" s="392" t="s">
        <v>1383</v>
      </c>
      <c r="S941" s="392" t="str">
        <f t="shared" si="29"/>
        <v>253901A</v>
      </c>
      <c r="T941" s="392" t="str">
        <f>IFERROR(VLOOKUP($S941,'Projects FERCs'!$A$9:$C$294,2,FALSE),0)</f>
        <v>UNSG Training Facility</v>
      </c>
      <c r="U941" s="392" t="s">
        <v>1384</v>
      </c>
      <c r="V941" s="394">
        <v>-19.16</v>
      </c>
    </row>
    <row r="942" spans="1:22" ht="33.75" x14ac:dyDescent="0.25">
      <c r="A942" s="396">
        <v>202407</v>
      </c>
      <c r="B942" s="392" t="s">
        <v>1268</v>
      </c>
      <c r="C942" s="392" t="s">
        <v>21</v>
      </c>
      <c r="D942" s="392" t="s">
        <v>28</v>
      </c>
      <c r="E942" s="392" t="s">
        <v>28</v>
      </c>
      <c r="F942" s="392" t="s">
        <v>22</v>
      </c>
      <c r="G942" s="392" t="s">
        <v>1379</v>
      </c>
      <c r="H942" s="392" t="s">
        <v>1397</v>
      </c>
      <c r="I942" s="392" t="s">
        <v>1398</v>
      </c>
      <c r="J942" s="392" t="s">
        <v>23</v>
      </c>
      <c r="K942" s="392" t="s">
        <v>24</v>
      </c>
      <c r="L942" s="392" t="s">
        <v>25</v>
      </c>
      <c r="M942" s="395">
        <v>45261</v>
      </c>
      <c r="N942" s="395">
        <v>45275</v>
      </c>
      <c r="O942" s="392" t="s">
        <v>690</v>
      </c>
      <c r="P942" s="392" t="str">
        <f t="shared" si="28"/>
        <v>390XXPRESC</v>
      </c>
      <c r="Q942" s="392" t="s">
        <v>1382</v>
      </c>
      <c r="R942" s="392" t="s">
        <v>1383</v>
      </c>
      <c r="S942" s="392" t="str">
        <f t="shared" si="29"/>
        <v>253901A</v>
      </c>
      <c r="T942" s="392" t="str">
        <f>IFERROR(VLOOKUP($S942,'Projects FERCs'!$A$9:$C$294,2,FALSE),0)</f>
        <v>UNSG Training Facility</v>
      </c>
      <c r="U942" s="392" t="s">
        <v>1384</v>
      </c>
      <c r="V942" s="394">
        <v>226748.17</v>
      </c>
    </row>
    <row r="943" spans="1:22" ht="33.75" x14ac:dyDescent="0.25">
      <c r="A943" s="396">
        <v>202407</v>
      </c>
      <c r="B943" s="392" t="s">
        <v>1268</v>
      </c>
      <c r="C943" s="392" t="s">
        <v>21</v>
      </c>
      <c r="D943" s="392" t="s">
        <v>28</v>
      </c>
      <c r="E943" s="392" t="s">
        <v>28</v>
      </c>
      <c r="F943" s="392" t="s">
        <v>22</v>
      </c>
      <c r="G943" s="392" t="s">
        <v>1379</v>
      </c>
      <c r="H943" s="392" t="s">
        <v>413</v>
      </c>
      <c r="I943" s="392" t="s">
        <v>414</v>
      </c>
      <c r="J943" s="392" t="s">
        <v>27</v>
      </c>
      <c r="K943" s="392" t="s">
        <v>24</v>
      </c>
      <c r="L943" s="392" t="s">
        <v>25</v>
      </c>
      <c r="M943" s="395">
        <v>45261</v>
      </c>
      <c r="N943" s="395">
        <v>45275</v>
      </c>
      <c r="O943" s="392" t="s">
        <v>690</v>
      </c>
      <c r="P943" s="392" t="str">
        <f t="shared" si="28"/>
        <v>390XXPRESC</v>
      </c>
      <c r="Q943" s="392" t="s">
        <v>1382</v>
      </c>
      <c r="R943" s="392" t="s">
        <v>1383</v>
      </c>
      <c r="S943" s="392" t="str">
        <f t="shared" si="29"/>
        <v>253901A</v>
      </c>
      <c r="T943" s="392" t="str">
        <f>IFERROR(VLOOKUP($S943,'Projects FERCs'!$A$9:$C$294,2,FALSE),0)</f>
        <v>UNSG Training Facility</v>
      </c>
      <c r="U943" s="392" t="s">
        <v>1384</v>
      </c>
      <c r="V943" s="394">
        <v>-43.07</v>
      </c>
    </row>
    <row r="944" spans="1:22" ht="33.75" x14ac:dyDescent="0.25">
      <c r="A944" s="396">
        <v>202407</v>
      </c>
      <c r="B944" s="392" t="s">
        <v>1268</v>
      </c>
      <c r="C944" s="392" t="s">
        <v>21</v>
      </c>
      <c r="D944" s="392" t="s">
        <v>28</v>
      </c>
      <c r="E944" s="392" t="s">
        <v>28</v>
      </c>
      <c r="F944" s="392" t="s">
        <v>22</v>
      </c>
      <c r="G944" s="392" t="s">
        <v>1379</v>
      </c>
      <c r="H944" s="392" t="s">
        <v>413</v>
      </c>
      <c r="I944" s="392" t="s">
        <v>414</v>
      </c>
      <c r="J944" s="392" t="s">
        <v>23</v>
      </c>
      <c r="K944" s="392" t="s">
        <v>24</v>
      </c>
      <c r="L944" s="392" t="s">
        <v>25</v>
      </c>
      <c r="M944" s="395">
        <v>45261</v>
      </c>
      <c r="N944" s="395">
        <v>45275</v>
      </c>
      <c r="O944" s="392" t="s">
        <v>690</v>
      </c>
      <c r="P944" s="392" t="str">
        <f t="shared" si="28"/>
        <v>390XXPRESC</v>
      </c>
      <c r="Q944" s="392" t="s">
        <v>1382</v>
      </c>
      <c r="R944" s="392" t="s">
        <v>1383</v>
      </c>
      <c r="S944" s="392" t="str">
        <f t="shared" si="29"/>
        <v>253901A</v>
      </c>
      <c r="T944" s="392" t="str">
        <f>IFERROR(VLOOKUP($S944,'Projects FERCs'!$A$9:$C$294,2,FALSE),0)</f>
        <v>UNSG Training Facility</v>
      </c>
      <c r="U944" s="392" t="s">
        <v>1384</v>
      </c>
      <c r="V944" s="394">
        <v>509802.94</v>
      </c>
    </row>
    <row r="945" spans="1:22" ht="33.75" x14ac:dyDescent="0.25">
      <c r="A945" s="396">
        <v>202407</v>
      </c>
      <c r="B945" s="392" t="s">
        <v>1268</v>
      </c>
      <c r="C945" s="392" t="s">
        <v>21</v>
      </c>
      <c r="D945" s="392" t="s">
        <v>28</v>
      </c>
      <c r="E945" s="392" t="s">
        <v>28</v>
      </c>
      <c r="F945" s="392" t="s">
        <v>22</v>
      </c>
      <c r="G945" s="392" t="s">
        <v>1379</v>
      </c>
      <c r="H945" s="392" t="s">
        <v>1399</v>
      </c>
      <c r="I945" s="392" t="s">
        <v>1400</v>
      </c>
      <c r="J945" s="392" t="s">
        <v>27</v>
      </c>
      <c r="K945" s="392" t="s">
        <v>24</v>
      </c>
      <c r="L945" s="392" t="s">
        <v>25</v>
      </c>
      <c r="M945" s="395">
        <v>45261</v>
      </c>
      <c r="N945" s="395">
        <v>45275</v>
      </c>
      <c r="O945" s="392" t="s">
        <v>690</v>
      </c>
      <c r="P945" s="392" t="str">
        <f t="shared" si="28"/>
        <v>390XXPRESC</v>
      </c>
      <c r="Q945" s="392" t="s">
        <v>1382</v>
      </c>
      <c r="R945" s="392" t="s">
        <v>1383</v>
      </c>
      <c r="S945" s="392" t="str">
        <f t="shared" si="29"/>
        <v>253901A</v>
      </c>
      <c r="T945" s="392" t="str">
        <f>IFERROR(VLOOKUP($S945,'Projects FERCs'!$A$9:$C$294,2,FALSE),0)</f>
        <v>UNSG Training Facility</v>
      </c>
      <c r="U945" s="392" t="s">
        <v>1384</v>
      </c>
      <c r="V945" s="394">
        <v>-77.02</v>
      </c>
    </row>
    <row r="946" spans="1:22" ht="33.75" x14ac:dyDescent="0.25">
      <c r="A946" s="396">
        <v>202407</v>
      </c>
      <c r="B946" s="392" t="s">
        <v>1268</v>
      </c>
      <c r="C946" s="392" t="s">
        <v>21</v>
      </c>
      <c r="D946" s="392" t="s">
        <v>28</v>
      </c>
      <c r="E946" s="392" t="s">
        <v>28</v>
      </c>
      <c r="F946" s="392" t="s">
        <v>22</v>
      </c>
      <c r="G946" s="392" t="s">
        <v>1379</v>
      </c>
      <c r="H946" s="392" t="s">
        <v>1399</v>
      </c>
      <c r="I946" s="392" t="s">
        <v>1400</v>
      </c>
      <c r="J946" s="392" t="s">
        <v>23</v>
      </c>
      <c r="K946" s="392" t="s">
        <v>24</v>
      </c>
      <c r="L946" s="392" t="s">
        <v>25</v>
      </c>
      <c r="M946" s="395">
        <v>45261</v>
      </c>
      <c r="N946" s="395">
        <v>45275</v>
      </c>
      <c r="O946" s="392" t="s">
        <v>690</v>
      </c>
      <c r="P946" s="392" t="str">
        <f t="shared" si="28"/>
        <v>390XXPRESC</v>
      </c>
      <c r="Q946" s="392" t="s">
        <v>1382</v>
      </c>
      <c r="R946" s="392" t="s">
        <v>1383</v>
      </c>
      <c r="S946" s="392" t="str">
        <f t="shared" si="29"/>
        <v>253901A</v>
      </c>
      <c r="T946" s="392" t="str">
        <f>IFERROR(VLOOKUP($S946,'Projects FERCs'!$A$9:$C$294,2,FALSE),0)</f>
        <v>UNSG Training Facility</v>
      </c>
      <c r="U946" s="392" t="s">
        <v>1384</v>
      </c>
      <c r="V946" s="394">
        <v>911558.12</v>
      </c>
    </row>
    <row r="947" spans="1:22" ht="33.75" x14ac:dyDescent="0.25">
      <c r="A947" s="396">
        <v>202407</v>
      </c>
      <c r="B947" s="392" t="s">
        <v>1268</v>
      </c>
      <c r="C947" s="392" t="s">
        <v>21</v>
      </c>
      <c r="D947" s="392" t="s">
        <v>28</v>
      </c>
      <c r="E947" s="392" t="s">
        <v>28</v>
      </c>
      <c r="F947" s="392" t="s">
        <v>22</v>
      </c>
      <c r="G947" s="392" t="s">
        <v>1379</v>
      </c>
      <c r="H947" s="392" t="s">
        <v>1401</v>
      </c>
      <c r="I947" s="392" t="s">
        <v>1402</v>
      </c>
      <c r="J947" s="392" t="s">
        <v>27</v>
      </c>
      <c r="K947" s="392" t="s">
        <v>24</v>
      </c>
      <c r="L947" s="392" t="s">
        <v>25</v>
      </c>
      <c r="M947" s="395">
        <v>45261</v>
      </c>
      <c r="N947" s="395">
        <v>45275</v>
      </c>
      <c r="O947" s="392" t="s">
        <v>690</v>
      </c>
      <c r="P947" s="392" t="str">
        <f t="shared" si="28"/>
        <v>390XXPRESC</v>
      </c>
      <c r="Q947" s="392" t="s">
        <v>1382</v>
      </c>
      <c r="R947" s="392" t="s">
        <v>1383</v>
      </c>
      <c r="S947" s="392" t="str">
        <f t="shared" si="29"/>
        <v>253901A</v>
      </c>
      <c r="T947" s="392" t="str">
        <f>IFERROR(VLOOKUP($S947,'Projects FERCs'!$A$9:$C$294,2,FALSE),0)</f>
        <v>UNSG Training Facility</v>
      </c>
      <c r="U947" s="392" t="s">
        <v>1384</v>
      </c>
      <c r="V947" s="394">
        <v>-1.29</v>
      </c>
    </row>
    <row r="948" spans="1:22" ht="33.75" x14ac:dyDescent="0.25">
      <c r="A948" s="396">
        <v>202407</v>
      </c>
      <c r="B948" s="392" t="s">
        <v>1268</v>
      </c>
      <c r="C948" s="392" t="s">
        <v>21</v>
      </c>
      <c r="D948" s="392" t="s">
        <v>28</v>
      </c>
      <c r="E948" s="392" t="s">
        <v>28</v>
      </c>
      <c r="F948" s="392" t="s">
        <v>22</v>
      </c>
      <c r="G948" s="392" t="s">
        <v>1379</v>
      </c>
      <c r="H948" s="392" t="s">
        <v>1401</v>
      </c>
      <c r="I948" s="392" t="s">
        <v>1402</v>
      </c>
      <c r="J948" s="392" t="s">
        <v>23</v>
      </c>
      <c r="K948" s="392" t="s">
        <v>24</v>
      </c>
      <c r="L948" s="392" t="s">
        <v>25</v>
      </c>
      <c r="M948" s="395">
        <v>45261</v>
      </c>
      <c r="N948" s="395">
        <v>45275</v>
      </c>
      <c r="O948" s="392" t="s">
        <v>690</v>
      </c>
      <c r="P948" s="392" t="str">
        <f t="shared" si="28"/>
        <v>390XXPRESC</v>
      </c>
      <c r="Q948" s="392" t="s">
        <v>1382</v>
      </c>
      <c r="R948" s="392" t="s">
        <v>1383</v>
      </c>
      <c r="S948" s="392" t="str">
        <f t="shared" si="29"/>
        <v>253901A</v>
      </c>
      <c r="T948" s="392" t="str">
        <f>IFERROR(VLOOKUP($S948,'Projects FERCs'!$A$9:$C$294,2,FALSE),0)</f>
        <v>UNSG Training Facility</v>
      </c>
      <c r="U948" s="392" t="s">
        <v>1384</v>
      </c>
      <c r="V948" s="394">
        <v>15218</v>
      </c>
    </row>
    <row r="949" spans="1:22" ht="33.75" x14ac:dyDescent="0.25">
      <c r="A949" s="396">
        <v>202407</v>
      </c>
      <c r="B949" s="392" t="s">
        <v>1268</v>
      </c>
      <c r="C949" s="392" t="s">
        <v>21</v>
      </c>
      <c r="D949" s="392" t="s">
        <v>28</v>
      </c>
      <c r="E949" s="392" t="s">
        <v>28</v>
      </c>
      <c r="F949" s="392" t="s">
        <v>22</v>
      </c>
      <c r="G949" s="392" t="s">
        <v>1379</v>
      </c>
      <c r="H949" s="392" t="s">
        <v>1403</v>
      </c>
      <c r="I949" s="392" t="s">
        <v>1404</v>
      </c>
      <c r="J949" s="392" t="s">
        <v>27</v>
      </c>
      <c r="K949" s="392" t="s">
        <v>24</v>
      </c>
      <c r="L949" s="392" t="s">
        <v>25</v>
      </c>
      <c r="M949" s="395">
        <v>45261</v>
      </c>
      <c r="N949" s="395">
        <v>45275</v>
      </c>
      <c r="O949" s="392" t="s">
        <v>690</v>
      </c>
      <c r="P949" s="392" t="str">
        <f t="shared" si="28"/>
        <v>390XXPRESC</v>
      </c>
      <c r="Q949" s="392" t="s">
        <v>1382</v>
      </c>
      <c r="R949" s="392" t="s">
        <v>1383</v>
      </c>
      <c r="S949" s="392" t="str">
        <f t="shared" si="29"/>
        <v>253901A</v>
      </c>
      <c r="T949" s="392" t="str">
        <f>IFERROR(VLOOKUP($S949,'Projects FERCs'!$A$9:$C$294,2,FALSE),0)</f>
        <v>UNSG Training Facility</v>
      </c>
      <c r="U949" s="392" t="s">
        <v>1384</v>
      </c>
      <c r="V949" s="394">
        <v>-39.67</v>
      </c>
    </row>
    <row r="950" spans="1:22" ht="33.75" x14ac:dyDescent="0.25">
      <c r="A950" s="396">
        <v>202407</v>
      </c>
      <c r="B950" s="392" t="s">
        <v>1268</v>
      </c>
      <c r="C950" s="392" t="s">
        <v>21</v>
      </c>
      <c r="D950" s="392" t="s">
        <v>28</v>
      </c>
      <c r="E950" s="392" t="s">
        <v>28</v>
      </c>
      <c r="F950" s="392" t="s">
        <v>22</v>
      </c>
      <c r="G950" s="392" t="s">
        <v>1379</v>
      </c>
      <c r="H950" s="392" t="s">
        <v>1403</v>
      </c>
      <c r="I950" s="392" t="s">
        <v>1404</v>
      </c>
      <c r="J950" s="392" t="s">
        <v>23</v>
      </c>
      <c r="K950" s="392" t="s">
        <v>24</v>
      </c>
      <c r="L950" s="392" t="s">
        <v>25</v>
      </c>
      <c r="M950" s="395">
        <v>45261</v>
      </c>
      <c r="N950" s="395">
        <v>45275</v>
      </c>
      <c r="O950" s="392" t="s">
        <v>690</v>
      </c>
      <c r="P950" s="392" t="str">
        <f t="shared" si="28"/>
        <v>390XXPRESC</v>
      </c>
      <c r="Q950" s="392" t="s">
        <v>1382</v>
      </c>
      <c r="R950" s="392" t="s">
        <v>1383</v>
      </c>
      <c r="S950" s="392" t="str">
        <f t="shared" si="29"/>
        <v>253901A</v>
      </c>
      <c r="T950" s="392" t="str">
        <f>IFERROR(VLOOKUP($S950,'Projects FERCs'!$A$9:$C$294,2,FALSE),0)</f>
        <v>UNSG Training Facility</v>
      </c>
      <c r="U950" s="392" t="s">
        <v>1384</v>
      </c>
      <c r="V950" s="394">
        <v>469475.25</v>
      </c>
    </row>
    <row r="951" spans="1:22" ht="33.75" x14ac:dyDescent="0.25">
      <c r="A951" s="396">
        <v>202407</v>
      </c>
      <c r="B951" s="392" t="s">
        <v>1268</v>
      </c>
      <c r="C951" s="392" t="s">
        <v>21</v>
      </c>
      <c r="D951" s="392" t="s">
        <v>28</v>
      </c>
      <c r="E951" s="392" t="s">
        <v>28</v>
      </c>
      <c r="F951" s="392" t="s">
        <v>22</v>
      </c>
      <c r="G951" s="392" t="s">
        <v>1379</v>
      </c>
      <c r="H951" s="392" t="s">
        <v>1405</v>
      </c>
      <c r="I951" s="392" t="s">
        <v>1406</v>
      </c>
      <c r="J951" s="392" t="s">
        <v>27</v>
      </c>
      <c r="K951" s="392" t="s">
        <v>24</v>
      </c>
      <c r="L951" s="392" t="s">
        <v>25</v>
      </c>
      <c r="M951" s="395">
        <v>45261</v>
      </c>
      <c r="N951" s="395">
        <v>45275</v>
      </c>
      <c r="O951" s="392" t="s">
        <v>690</v>
      </c>
      <c r="P951" s="392" t="str">
        <f t="shared" si="28"/>
        <v>390XXPRESC</v>
      </c>
      <c r="Q951" s="392" t="s">
        <v>1382</v>
      </c>
      <c r="R951" s="392" t="s">
        <v>1383</v>
      </c>
      <c r="S951" s="392" t="str">
        <f t="shared" si="29"/>
        <v>253901A</v>
      </c>
      <c r="T951" s="392" t="str">
        <f>IFERROR(VLOOKUP($S951,'Projects FERCs'!$A$9:$C$294,2,FALSE),0)</f>
        <v>UNSG Training Facility</v>
      </c>
      <c r="U951" s="392" t="s">
        <v>1384</v>
      </c>
      <c r="V951" s="394">
        <v>-8.23</v>
      </c>
    </row>
    <row r="952" spans="1:22" ht="33.75" x14ac:dyDescent="0.25">
      <c r="A952" s="396">
        <v>202407</v>
      </c>
      <c r="B952" s="392" t="s">
        <v>1268</v>
      </c>
      <c r="C952" s="392" t="s">
        <v>21</v>
      </c>
      <c r="D952" s="392" t="s">
        <v>28</v>
      </c>
      <c r="E952" s="392" t="s">
        <v>28</v>
      </c>
      <c r="F952" s="392" t="s">
        <v>22</v>
      </c>
      <c r="G952" s="392" t="s">
        <v>1379</v>
      </c>
      <c r="H952" s="392" t="s">
        <v>1405</v>
      </c>
      <c r="I952" s="392" t="s">
        <v>1406</v>
      </c>
      <c r="J952" s="392" t="s">
        <v>23</v>
      </c>
      <c r="K952" s="392" t="s">
        <v>24</v>
      </c>
      <c r="L952" s="392" t="s">
        <v>25</v>
      </c>
      <c r="M952" s="395">
        <v>45261</v>
      </c>
      <c r="N952" s="395">
        <v>45275</v>
      </c>
      <c r="O952" s="392" t="s">
        <v>690</v>
      </c>
      <c r="P952" s="392" t="str">
        <f t="shared" si="28"/>
        <v>390XXPRESC</v>
      </c>
      <c r="Q952" s="392" t="s">
        <v>1382</v>
      </c>
      <c r="R952" s="392" t="s">
        <v>1383</v>
      </c>
      <c r="S952" s="392" t="str">
        <f t="shared" si="29"/>
        <v>253901A</v>
      </c>
      <c r="T952" s="392" t="str">
        <f>IFERROR(VLOOKUP($S952,'Projects FERCs'!$A$9:$C$294,2,FALSE),0)</f>
        <v>UNSG Training Facility</v>
      </c>
      <c r="U952" s="392" t="s">
        <v>1384</v>
      </c>
      <c r="V952" s="394">
        <v>97395.19</v>
      </c>
    </row>
    <row r="953" spans="1:22" ht="33.75" x14ac:dyDescent="0.25">
      <c r="A953" s="396">
        <v>202407</v>
      </c>
      <c r="B953" s="392" t="s">
        <v>1268</v>
      </c>
      <c r="C953" s="392" t="s">
        <v>21</v>
      </c>
      <c r="D953" s="392" t="s">
        <v>28</v>
      </c>
      <c r="E953" s="392" t="s">
        <v>28</v>
      </c>
      <c r="F953" s="392" t="s">
        <v>22</v>
      </c>
      <c r="G953" s="392" t="s">
        <v>1379</v>
      </c>
      <c r="H953" s="392" t="s">
        <v>1407</v>
      </c>
      <c r="I953" s="392" t="s">
        <v>1408</v>
      </c>
      <c r="J953" s="392" t="s">
        <v>27</v>
      </c>
      <c r="K953" s="392" t="s">
        <v>24</v>
      </c>
      <c r="L953" s="392" t="s">
        <v>25</v>
      </c>
      <c r="M953" s="395">
        <v>45261</v>
      </c>
      <c r="N953" s="395">
        <v>45275</v>
      </c>
      <c r="O953" s="392" t="s">
        <v>690</v>
      </c>
      <c r="P953" s="392" t="str">
        <f t="shared" si="28"/>
        <v>390XXPRESC</v>
      </c>
      <c r="Q953" s="392" t="s">
        <v>1382</v>
      </c>
      <c r="R953" s="392" t="s">
        <v>1383</v>
      </c>
      <c r="S953" s="392" t="str">
        <f t="shared" si="29"/>
        <v>253901A</v>
      </c>
      <c r="T953" s="392" t="str">
        <f>IFERROR(VLOOKUP($S953,'Projects FERCs'!$A$9:$C$294,2,FALSE),0)</f>
        <v>UNSG Training Facility</v>
      </c>
      <c r="U953" s="392" t="s">
        <v>1384</v>
      </c>
      <c r="V953" s="394">
        <v>-14.47</v>
      </c>
    </row>
    <row r="954" spans="1:22" ht="33.75" x14ac:dyDescent="0.25">
      <c r="A954" s="396">
        <v>202407</v>
      </c>
      <c r="B954" s="392" t="s">
        <v>1268</v>
      </c>
      <c r="C954" s="392" t="s">
        <v>21</v>
      </c>
      <c r="D954" s="392" t="s">
        <v>28</v>
      </c>
      <c r="E954" s="392" t="s">
        <v>28</v>
      </c>
      <c r="F954" s="392" t="s">
        <v>22</v>
      </c>
      <c r="G954" s="392" t="s">
        <v>1379</v>
      </c>
      <c r="H954" s="392" t="s">
        <v>1407</v>
      </c>
      <c r="I954" s="392" t="s">
        <v>1408</v>
      </c>
      <c r="J954" s="392" t="s">
        <v>23</v>
      </c>
      <c r="K954" s="392" t="s">
        <v>24</v>
      </c>
      <c r="L954" s="392" t="s">
        <v>25</v>
      </c>
      <c r="M954" s="395">
        <v>45261</v>
      </c>
      <c r="N954" s="395">
        <v>45275</v>
      </c>
      <c r="O954" s="392" t="s">
        <v>690</v>
      </c>
      <c r="P954" s="392" t="str">
        <f t="shared" si="28"/>
        <v>390XXPRESC</v>
      </c>
      <c r="Q954" s="392" t="s">
        <v>1382</v>
      </c>
      <c r="R954" s="392" t="s">
        <v>1383</v>
      </c>
      <c r="S954" s="392" t="str">
        <f t="shared" si="29"/>
        <v>253901A</v>
      </c>
      <c r="T954" s="392" t="str">
        <f>IFERROR(VLOOKUP($S954,'Projects FERCs'!$A$9:$C$294,2,FALSE),0)</f>
        <v>UNSG Training Facility</v>
      </c>
      <c r="U954" s="392" t="s">
        <v>1384</v>
      </c>
      <c r="V954" s="394">
        <v>171202.47</v>
      </c>
    </row>
    <row r="955" spans="1:22" ht="33.75" x14ac:dyDescent="0.25">
      <c r="A955" s="396">
        <v>202407</v>
      </c>
      <c r="B955" s="392" t="s">
        <v>1268</v>
      </c>
      <c r="C955" s="392" t="s">
        <v>21</v>
      </c>
      <c r="D955" s="392" t="s">
        <v>28</v>
      </c>
      <c r="E955" s="392" t="s">
        <v>28</v>
      </c>
      <c r="F955" s="392" t="s">
        <v>22</v>
      </c>
      <c r="G955" s="392" t="s">
        <v>1379</v>
      </c>
      <c r="H955" s="392" t="s">
        <v>1409</v>
      </c>
      <c r="I955" s="392" t="s">
        <v>1410</v>
      </c>
      <c r="J955" s="392" t="s">
        <v>27</v>
      </c>
      <c r="K955" s="392" t="s">
        <v>24</v>
      </c>
      <c r="L955" s="392" t="s">
        <v>25</v>
      </c>
      <c r="M955" s="395">
        <v>45261</v>
      </c>
      <c r="N955" s="395">
        <v>45275</v>
      </c>
      <c r="O955" s="392" t="s">
        <v>690</v>
      </c>
      <c r="P955" s="392" t="str">
        <f t="shared" si="28"/>
        <v>390XXPRESC</v>
      </c>
      <c r="Q955" s="392" t="s">
        <v>1382</v>
      </c>
      <c r="R955" s="392" t="s">
        <v>1383</v>
      </c>
      <c r="S955" s="392" t="str">
        <f t="shared" si="29"/>
        <v>253901A</v>
      </c>
      <c r="T955" s="392" t="str">
        <f>IFERROR(VLOOKUP($S955,'Projects FERCs'!$A$9:$C$294,2,FALSE),0)</f>
        <v>UNSG Training Facility</v>
      </c>
      <c r="U955" s="392" t="s">
        <v>1384</v>
      </c>
      <c r="V955" s="394">
        <v>-52.01</v>
      </c>
    </row>
    <row r="956" spans="1:22" ht="33.75" x14ac:dyDescent="0.25">
      <c r="A956" s="396">
        <v>202407</v>
      </c>
      <c r="B956" s="392" t="s">
        <v>1268</v>
      </c>
      <c r="C956" s="392" t="s">
        <v>21</v>
      </c>
      <c r="D956" s="392" t="s">
        <v>28</v>
      </c>
      <c r="E956" s="392" t="s">
        <v>28</v>
      </c>
      <c r="F956" s="392" t="s">
        <v>22</v>
      </c>
      <c r="G956" s="392" t="s">
        <v>1379</v>
      </c>
      <c r="H956" s="392" t="s">
        <v>1409</v>
      </c>
      <c r="I956" s="392" t="s">
        <v>1410</v>
      </c>
      <c r="J956" s="392" t="s">
        <v>23</v>
      </c>
      <c r="K956" s="392" t="s">
        <v>24</v>
      </c>
      <c r="L956" s="392" t="s">
        <v>25</v>
      </c>
      <c r="M956" s="395">
        <v>45261</v>
      </c>
      <c r="N956" s="395">
        <v>45275</v>
      </c>
      <c r="O956" s="392" t="s">
        <v>690</v>
      </c>
      <c r="P956" s="392" t="str">
        <f t="shared" si="28"/>
        <v>390XXPRESC</v>
      </c>
      <c r="Q956" s="392" t="s">
        <v>1382</v>
      </c>
      <c r="R956" s="392" t="s">
        <v>1383</v>
      </c>
      <c r="S956" s="392" t="str">
        <f t="shared" si="29"/>
        <v>253901A</v>
      </c>
      <c r="T956" s="392" t="str">
        <f>IFERROR(VLOOKUP($S956,'Projects FERCs'!$A$9:$C$294,2,FALSE),0)</f>
        <v>UNSG Training Facility</v>
      </c>
      <c r="U956" s="392" t="s">
        <v>1384</v>
      </c>
      <c r="V956" s="394">
        <v>615568.02</v>
      </c>
    </row>
    <row r="957" spans="1:22" ht="33.75" x14ac:dyDescent="0.25">
      <c r="A957" s="396">
        <v>202407</v>
      </c>
      <c r="B957" s="392" t="s">
        <v>1268</v>
      </c>
      <c r="C957" s="392" t="s">
        <v>21</v>
      </c>
      <c r="D957" s="392" t="s">
        <v>28</v>
      </c>
      <c r="E957" s="392" t="s">
        <v>28</v>
      </c>
      <c r="F957" s="392" t="s">
        <v>22</v>
      </c>
      <c r="G957" s="392" t="s">
        <v>1379</v>
      </c>
      <c r="H957" s="392" t="s">
        <v>1411</v>
      </c>
      <c r="I957" s="392" t="s">
        <v>1412</v>
      </c>
      <c r="J957" s="392" t="s">
        <v>27</v>
      </c>
      <c r="K957" s="392" t="s">
        <v>24</v>
      </c>
      <c r="L957" s="392" t="s">
        <v>25</v>
      </c>
      <c r="M957" s="395">
        <v>45261</v>
      </c>
      <c r="N957" s="395">
        <v>45275</v>
      </c>
      <c r="O957" s="392" t="s">
        <v>690</v>
      </c>
      <c r="P957" s="392" t="str">
        <f t="shared" si="28"/>
        <v>390XXPRESC</v>
      </c>
      <c r="Q957" s="392" t="s">
        <v>1382</v>
      </c>
      <c r="R957" s="392" t="s">
        <v>1383</v>
      </c>
      <c r="S957" s="392" t="str">
        <f t="shared" si="29"/>
        <v>253901A</v>
      </c>
      <c r="T957" s="392" t="str">
        <f>IFERROR(VLOOKUP($S957,'Projects FERCs'!$A$9:$C$294,2,FALSE),0)</f>
        <v>UNSG Training Facility</v>
      </c>
      <c r="U957" s="392" t="s">
        <v>1384</v>
      </c>
      <c r="V957" s="394">
        <v>-60.43</v>
      </c>
    </row>
    <row r="958" spans="1:22" ht="33.75" x14ac:dyDescent="0.25">
      <c r="A958" s="396">
        <v>202407</v>
      </c>
      <c r="B958" s="392" t="s">
        <v>1268</v>
      </c>
      <c r="C958" s="392" t="s">
        <v>21</v>
      </c>
      <c r="D958" s="392" t="s">
        <v>28</v>
      </c>
      <c r="E958" s="392" t="s">
        <v>28</v>
      </c>
      <c r="F958" s="392" t="s">
        <v>22</v>
      </c>
      <c r="G958" s="392" t="s">
        <v>1379</v>
      </c>
      <c r="H958" s="392" t="s">
        <v>1411</v>
      </c>
      <c r="I958" s="392" t="s">
        <v>1412</v>
      </c>
      <c r="J958" s="392" t="s">
        <v>23</v>
      </c>
      <c r="K958" s="392" t="s">
        <v>24</v>
      </c>
      <c r="L958" s="392" t="s">
        <v>25</v>
      </c>
      <c r="M958" s="395">
        <v>45261</v>
      </c>
      <c r="N958" s="395">
        <v>45275</v>
      </c>
      <c r="O958" s="392" t="s">
        <v>690</v>
      </c>
      <c r="P958" s="392" t="str">
        <f t="shared" si="28"/>
        <v>390XXPRESC</v>
      </c>
      <c r="Q958" s="392" t="s">
        <v>1382</v>
      </c>
      <c r="R958" s="392" t="s">
        <v>1383</v>
      </c>
      <c r="S958" s="392" t="str">
        <f t="shared" si="29"/>
        <v>253901A</v>
      </c>
      <c r="T958" s="392" t="str">
        <f>IFERROR(VLOOKUP($S958,'Projects FERCs'!$A$9:$C$294,2,FALSE),0)</f>
        <v>UNSG Training Facility</v>
      </c>
      <c r="U958" s="392" t="s">
        <v>1384</v>
      </c>
      <c r="V958" s="394">
        <v>715245.89</v>
      </c>
    </row>
    <row r="959" spans="1:22" ht="33.75" x14ac:dyDescent="0.25">
      <c r="A959" s="396">
        <v>202407</v>
      </c>
      <c r="B959" s="392" t="s">
        <v>1268</v>
      </c>
      <c r="C959" s="392" t="s">
        <v>21</v>
      </c>
      <c r="D959" s="392" t="s">
        <v>28</v>
      </c>
      <c r="E959" s="392" t="s">
        <v>28</v>
      </c>
      <c r="F959" s="392" t="s">
        <v>22</v>
      </c>
      <c r="G959" s="392" t="s">
        <v>1379</v>
      </c>
      <c r="H959" s="392" t="s">
        <v>1413</v>
      </c>
      <c r="I959" s="392" t="s">
        <v>1414</v>
      </c>
      <c r="J959" s="392" t="s">
        <v>27</v>
      </c>
      <c r="K959" s="392" t="s">
        <v>24</v>
      </c>
      <c r="L959" s="392" t="s">
        <v>25</v>
      </c>
      <c r="M959" s="395">
        <v>45261</v>
      </c>
      <c r="N959" s="395">
        <v>45275</v>
      </c>
      <c r="O959" s="392" t="s">
        <v>690</v>
      </c>
      <c r="P959" s="392" t="str">
        <f t="shared" si="28"/>
        <v>390XXPRESC</v>
      </c>
      <c r="Q959" s="392" t="s">
        <v>1382</v>
      </c>
      <c r="R959" s="392" t="s">
        <v>1383</v>
      </c>
      <c r="S959" s="392" t="str">
        <f t="shared" si="29"/>
        <v>253901A</v>
      </c>
      <c r="T959" s="392" t="str">
        <f>IFERROR(VLOOKUP($S959,'Projects FERCs'!$A$9:$C$294,2,FALSE),0)</f>
        <v>UNSG Training Facility</v>
      </c>
      <c r="U959" s="392" t="s">
        <v>1384</v>
      </c>
      <c r="V959" s="394">
        <v>-44.81</v>
      </c>
    </row>
    <row r="960" spans="1:22" ht="33.75" x14ac:dyDescent="0.25">
      <c r="A960" s="396">
        <v>202407</v>
      </c>
      <c r="B960" s="392" t="s">
        <v>1268</v>
      </c>
      <c r="C960" s="392" t="s">
        <v>21</v>
      </c>
      <c r="D960" s="392" t="s">
        <v>28</v>
      </c>
      <c r="E960" s="392" t="s">
        <v>28</v>
      </c>
      <c r="F960" s="392" t="s">
        <v>22</v>
      </c>
      <c r="G960" s="392" t="s">
        <v>1379</v>
      </c>
      <c r="H960" s="392" t="s">
        <v>1413</v>
      </c>
      <c r="I960" s="392" t="s">
        <v>1414</v>
      </c>
      <c r="J960" s="392" t="s">
        <v>23</v>
      </c>
      <c r="K960" s="392" t="s">
        <v>24</v>
      </c>
      <c r="L960" s="392" t="s">
        <v>25</v>
      </c>
      <c r="M960" s="395">
        <v>45261</v>
      </c>
      <c r="N960" s="395">
        <v>45275</v>
      </c>
      <c r="O960" s="392" t="s">
        <v>690</v>
      </c>
      <c r="P960" s="392" t="str">
        <f t="shared" si="28"/>
        <v>390XXPRESC</v>
      </c>
      <c r="Q960" s="392" t="s">
        <v>1382</v>
      </c>
      <c r="R960" s="392" t="s">
        <v>1383</v>
      </c>
      <c r="S960" s="392" t="str">
        <f t="shared" si="29"/>
        <v>253901A</v>
      </c>
      <c r="T960" s="392" t="str">
        <f>IFERROR(VLOOKUP($S960,'Projects FERCs'!$A$9:$C$294,2,FALSE),0)</f>
        <v>UNSG Training Facility</v>
      </c>
      <c r="U960" s="392" t="s">
        <v>1384</v>
      </c>
      <c r="V960" s="394">
        <v>530347.24</v>
      </c>
    </row>
    <row r="961" spans="1:22" ht="33.75" x14ac:dyDescent="0.25">
      <c r="A961" s="396">
        <v>202407</v>
      </c>
      <c r="B961" s="392" t="s">
        <v>1268</v>
      </c>
      <c r="C961" s="392" t="s">
        <v>21</v>
      </c>
      <c r="D961" s="392" t="s">
        <v>28</v>
      </c>
      <c r="E961" s="392" t="s">
        <v>28</v>
      </c>
      <c r="F961" s="392" t="s">
        <v>22</v>
      </c>
      <c r="G961" s="392" t="s">
        <v>1379</v>
      </c>
      <c r="H961" s="392" t="s">
        <v>1415</v>
      </c>
      <c r="I961" s="392" t="s">
        <v>1416</v>
      </c>
      <c r="J961" s="392" t="s">
        <v>27</v>
      </c>
      <c r="K961" s="392" t="s">
        <v>24</v>
      </c>
      <c r="L961" s="392" t="s">
        <v>25</v>
      </c>
      <c r="M961" s="395">
        <v>45261</v>
      </c>
      <c r="N961" s="395">
        <v>45275</v>
      </c>
      <c r="O961" s="392" t="s">
        <v>690</v>
      </c>
      <c r="P961" s="392" t="str">
        <f t="shared" si="28"/>
        <v>390XXPRESC</v>
      </c>
      <c r="Q961" s="392" t="s">
        <v>1382</v>
      </c>
      <c r="R961" s="392" t="s">
        <v>1383</v>
      </c>
      <c r="S961" s="392" t="str">
        <f t="shared" si="29"/>
        <v>253901A</v>
      </c>
      <c r="T961" s="392" t="str">
        <f>IFERROR(VLOOKUP($S961,'Projects FERCs'!$A$9:$C$294,2,FALSE),0)</f>
        <v>UNSG Training Facility</v>
      </c>
      <c r="U961" s="392" t="s">
        <v>1384</v>
      </c>
      <c r="V961" s="394">
        <v>-4.24</v>
      </c>
    </row>
    <row r="962" spans="1:22" ht="33.75" x14ac:dyDescent="0.25">
      <c r="A962" s="396">
        <v>202407</v>
      </c>
      <c r="B962" s="392" t="s">
        <v>1268</v>
      </c>
      <c r="C962" s="392" t="s">
        <v>21</v>
      </c>
      <c r="D962" s="392" t="s">
        <v>28</v>
      </c>
      <c r="E962" s="392" t="s">
        <v>28</v>
      </c>
      <c r="F962" s="392" t="s">
        <v>22</v>
      </c>
      <c r="G962" s="392" t="s">
        <v>1379</v>
      </c>
      <c r="H962" s="392" t="s">
        <v>1415</v>
      </c>
      <c r="I962" s="392" t="s">
        <v>1416</v>
      </c>
      <c r="J962" s="392" t="s">
        <v>23</v>
      </c>
      <c r="K962" s="392" t="s">
        <v>24</v>
      </c>
      <c r="L962" s="392" t="s">
        <v>25</v>
      </c>
      <c r="M962" s="395">
        <v>45261</v>
      </c>
      <c r="N962" s="395">
        <v>45275</v>
      </c>
      <c r="O962" s="392" t="s">
        <v>690</v>
      </c>
      <c r="P962" s="392" t="str">
        <f t="shared" si="28"/>
        <v>390XXPRESC</v>
      </c>
      <c r="Q962" s="392" t="s">
        <v>1382</v>
      </c>
      <c r="R962" s="392" t="s">
        <v>1383</v>
      </c>
      <c r="S962" s="392" t="str">
        <f t="shared" si="29"/>
        <v>253901A</v>
      </c>
      <c r="T962" s="392" t="str">
        <f>IFERROR(VLOOKUP($S962,'Projects FERCs'!$A$9:$C$294,2,FALSE),0)</f>
        <v>UNSG Training Facility</v>
      </c>
      <c r="U962" s="392" t="s">
        <v>1384</v>
      </c>
      <c r="V962" s="394">
        <v>50219.38</v>
      </c>
    </row>
    <row r="963" spans="1:22" ht="33.75" x14ac:dyDescent="0.25">
      <c r="A963" s="396">
        <v>202407</v>
      </c>
      <c r="B963" s="392" t="s">
        <v>1268</v>
      </c>
      <c r="C963" s="392" t="s">
        <v>21</v>
      </c>
      <c r="D963" s="392" t="s">
        <v>28</v>
      </c>
      <c r="E963" s="392" t="s">
        <v>28</v>
      </c>
      <c r="F963" s="392" t="s">
        <v>22</v>
      </c>
      <c r="G963" s="392" t="s">
        <v>1379</v>
      </c>
      <c r="H963" s="392" t="s">
        <v>1417</v>
      </c>
      <c r="I963" s="392" t="s">
        <v>1418</v>
      </c>
      <c r="J963" s="392" t="s">
        <v>27</v>
      </c>
      <c r="K963" s="392" t="s">
        <v>24</v>
      </c>
      <c r="L963" s="392" t="s">
        <v>25</v>
      </c>
      <c r="M963" s="395">
        <v>45261</v>
      </c>
      <c r="N963" s="395">
        <v>45275</v>
      </c>
      <c r="O963" s="392" t="s">
        <v>690</v>
      </c>
      <c r="P963" s="392" t="str">
        <f t="shared" si="28"/>
        <v>390XXPRESC</v>
      </c>
      <c r="Q963" s="392" t="s">
        <v>1382</v>
      </c>
      <c r="R963" s="392" t="s">
        <v>1383</v>
      </c>
      <c r="S963" s="392" t="str">
        <f t="shared" si="29"/>
        <v>253901A</v>
      </c>
      <c r="T963" s="392" t="str">
        <f>IFERROR(VLOOKUP($S963,'Projects FERCs'!$A$9:$C$294,2,FALSE),0)</f>
        <v>UNSG Training Facility</v>
      </c>
      <c r="U963" s="392" t="s">
        <v>1384</v>
      </c>
      <c r="V963" s="394">
        <v>-20.12</v>
      </c>
    </row>
    <row r="964" spans="1:22" ht="33.75" x14ac:dyDescent="0.25">
      <c r="A964" s="396">
        <v>202407</v>
      </c>
      <c r="B964" s="392" t="s">
        <v>1268</v>
      </c>
      <c r="C964" s="392" t="s">
        <v>21</v>
      </c>
      <c r="D964" s="392" t="s">
        <v>28</v>
      </c>
      <c r="E964" s="392" t="s">
        <v>28</v>
      </c>
      <c r="F964" s="392" t="s">
        <v>22</v>
      </c>
      <c r="G964" s="392" t="s">
        <v>1379</v>
      </c>
      <c r="H964" s="392" t="s">
        <v>1417</v>
      </c>
      <c r="I964" s="392" t="s">
        <v>1418</v>
      </c>
      <c r="J964" s="392" t="s">
        <v>23</v>
      </c>
      <c r="K964" s="392" t="s">
        <v>24</v>
      </c>
      <c r="L964" s="392" t="s">
        <v>25</v>
      </c>
      <c r="M964" s="395">
        <v>45261</v>
      </c>
      <c r="N964" s="395">
        <v>45275</v>
      </c>
      <c r="O964" s="392" t="s">
        <v>690</v>
      </c>
      <c r="P964" s="392" t="str">
        <f t="shared" si="28"/>
        <v>390XXPRESC</v>
      </c>
      <c r="Q964" s="392" t="s">
        <v>1382</v>
      </c>
      <c r="R964" s="392" t="s">
        <v>1383</v>
      </c>
      <c r="S964" s="392" t="str">
        <f t="shared" si="29"/>
        <v>253901A</v>
      </c>
      <c r="T964" s="392" t="str">
        <f>IFERROR(VLOOKUP($S964,'Projects FERCs'!$A$9:$C$294,2,FALSE),0)</f>
        <v>UNSG Training Facility</v>
      </c>
      <c r="U964" s="392" t="s">
        <v>1384</v>
      </c>
      <c r="V964" s="394">
        <v>238161.66</v>
      </c>
    </row>
    <row r="965" spans="1:22" ht="33.75" x14ac:dyDescent="0.25">
      <c r="A965" s="396">
        <v>202407</v>
      </c>
      <c r="B965" s="392" t="s">
        <v>1268</v>
      </c>
      <c r="C965" s="392" t="s">
        <v>21</v>
      </c>
      <c r="D965" s="392" t="s">
        <v>28</v>
      </c>
      <c r="E965" s="392" t="s">
        <v>28</v>
      </c>
      <c r="F965" s="392" t="s">
        <v>22</v>
      </c>
      <c r="G965" s="392" t="s">
        <v>1379</v>
      </c>
      <c r="H965" s="392" t="s">
        <v>1419</v>
      </c>
      <c r="I965" s="392" t="s">
        <v>1420</v>
      </c>
      <c r="J965" s="392" t="s">
        <v>27</v>
      </c>
      <c r="K965" s="392" t="s">
        <v>24</v>
      </c>
      <c r="L965" s="392" t="s">
        <v>25</v>
      </c>
      <c r="M965" s="395">
        <v>45261</v>
      </c>
      <c r="N965" s="395">
        <v>45275</v>
      </c>
      <c r="O965" s="392" t="s">
        <v>690</v>
      </c>
      <c r="P965" s="392" t="str">
        <f t="shared" si="28"/>
        <v>390XXPRESC</v>
      </c>
      <c r="Q965" s="392" t="s">
        <v>1382</v>
      </c>
      <c r="R965" s="392" t="s">
        <v>1383</v>
      </c>
      <c r="S965" s="392" t="str">
        <f t="shared" si="29"/>
        <v>253901A</v>
      </c>
      <c r="T965" s="392" t="str">
        <f>IFERROR(VLOOKUP($S965,'Projects FERCs'!$A$9:$C$294,2,FALSE),0)</f>
        <v>UNSG Training Facility</v>
      </c>
      <c r="U965" s="392" t="s">
        <v>1384</v>
      </c>
      <c r="V965" s="394">
        <v>-46.16</v>
      </c>
    </row>
    <row r="966" spans="1:22" ht="33.75" x14ac:dyDescent="0.25">
      <c r="A966" s="396">
        <v>202407</v>
      </c>
      <c r="B966" s="392" t="s">
        <v>1268</v>
      </c>
      <c r="C966" s="392" t="s">
        <v>21</v>
      </c>
      <c r="D966" s="392" t="s">
        <v>28</v>
      </c>
      <c r="E966" s="392" t="s">
        <v>28</v>
      </c>
      <c r="F966" s="392" t="s">
        <v>22</v>
      </c>
      <c r="G966" s="392" t="s">
        <v>1379</v>
      </c>
      <c r="H966" s="392" t="s">
        <v>1419</v>
      </c>
      <c r="I966" s="392" t="s">
        <v>1420</v>
      </c>
      <c r="J966" s="392" t="s">
        <v>23</v>
      </c>
      <c r="K966" s="392" t="s">
        <v>24</v>
      </c>
      <c r="L966" s="392" t="s">
        <v>25</v>
      </c>
      <c r="M966" s="395">
        <v>45261</v>
      </c>
      <c r="N966" s="395">
        <v>45275</v>
      </c>
      <c r="O966" s="392" t="s">
        <v>690</v>
      </c>
      <c r="P966" s="392" t="str">
        <f t="shared" si="28"/>
        <v>390XXPRESC</v>
      </c>
      <c r="Q966" s="392" t="s">
        <v>1382</v>
      </c>
      <c r="R966" s="392" t="s">
        <v>1383</v>
      </c>
      <c r="S966" s="392" t="str">
        <f t="shared" si="29"/>
        <v>253901A</v>
      </c>
      <c r="T966" s="392" t="str">
        <f>IFERROR(VLOOKUP($S966,'Projects FERCs'!$A$9:$C$294,2,FALSE),0)</f>
        <v>UNSG Training Facility</v>
      </c>
      <c r="U966" s="392" t="s">
        <v>1384</v>
      </c>
      <c r="V966" s="394">
        <v>546326.11</v>
      </c>
    </row>
    <row r="967" spans="1:22" ht="33.75" x14ac:dyDescent="0.25">
      <c r="A967" s="396">
        <v>202407</v>
      </c>
      <c r="B967" s="392" t="s">
        <v>1268</v>
      </c>
      <c r="C967" s="392" t="s">
        <v>21</v>
      </c>
      <c r="D967" s="392" t="s">
        <v>28</v>
      </c>
      <c r="E967" s="392" t="s">
        <v>28</v>
      </c>
      <c r="F967" s="392" t="s">
        <v>22</v>
      </c>
      <c r="G967" s="392" t="s">
        <v>1379</v>
      </c>
      <c r="H967" s="392" t="s">
        <v>415</v>
      </c>
      <c r="I967" s="392" t="s">
        <v>416</v>
      </c>
      <c r="J967" s="392" t="s">
        <v>27</v>
      </c>
      <c r="K967" s="392" t="s">
        <v>24</v>
      </c>
      <c r="L967" s="392" t="s">
        <v>25</v>
      </c>
      <c r="M967" s="395">
        <v>45261</v>
      </c>
      <c r="N967" s="395">
        <v>45275</v>
      </c>
      <c r="O967" s="392" t="s">
        <v>690</v>
      </c>
      <c r="P967" s="392" t="str">
        <f t="shared" si="28"/>
        <v>390XXPRESC</v>
      </c>
      <c r="Q967" s="392" t="s">
        <v>1382</v>
      </c>
      <c r="R967" s="392" t="s">
        <v>1383</v>
      </c>
      <c r="S967" s="392" t="str">
        <f t="shared" si="29"/>
        <v>253901A</v>
      </c>
      <c r="T967" s="392" t="str">
        <f>IFERROR(VLOOKUP($S967,'Projects FERCs'!$A$9:$C$294,2,FALSE),0)</f>
        <v>UNSG Training Facility</v>
      </c>
      <c r="U967" s="392" t="s">
        <v>1384</v>
      </c>
      <c r="V967" s="394">
        <v>-32.270000000000003</v>
      </c>
    </row>
    <row r="968" spans="1:22" ht="33.75" x14ac:dyDescent="0.25">
      <c r="A968" s="396">
        <v>202407</v>
      </c>
      <c r="B968" s="392" t="s">
        <v>1268</v>
      </c>
      <c r="C968" s="392" t="s">
        <v>21</v>
      </c>
      <c r="D968" s="392" t="s">
        <v>28</v>
      </c>
      <c r="E968" s="392" t="s">
        <v>28</v>
      </c>
      <c r="F968" s="392" t="s">
        <v>22</v>
      </c>
      <c r="G968" s="392" t="s">
        <v>1379</v>
      </c>
      <c r="H968" s="392" t="s">
        <v>415</v>
      </c>
      <c r="I968" s="392" t="s">
        <v>416</v>
      </c>
      <c r="J968" s="392" t="s">
        <v>23</v>
      </c>
      <c r="K968" s="392" t="s">
        <v>24</v>
      </c>
      <c r="L968" s="392" t="s">
        <v>25</v>
      </c>
      <c r="M968" s="395">
        <v>45261</v>
      </c>
      <c r="N968" s="395">
        <v>45275</v>
      </c>
      <c r="O968" s="392" t="s">
        <v>690</v>
      </c>
      <c r="P968" s="392" t="str">
        <f t="shared" si="28"/>
        <v>390XXPRESC</v>
      </c>
      <c r="Q968" s="392" t="s">
        <v>1382</v>
      </c>
      <c r="R968" s="392" t="s">
        <v>1383</v>
      </c>
      <c r="S968" s="392" t="str">
        <f t="shared" si="29"/>
        <v>253901A</v>
      </c>
      <c r="T968" s="392" t="str">
        <f>IFERROR(VLOOKUP($S968,'Projects FERCs'!$A$9:$C$294,2,FALSE),0)</f>
        <v>UNSG Training Facility</v>
      </c>
      <c r="U968" s="392" t="s">
        <v>1384</v>
      </c>
      <c r="V968" s="394">
        <v>381971.75</v>
      </c>
    </row>
    <row r="969" spans="1:22" ht="33.75" x14ac:dyDescent="0.25">
      <c r="A969" s="396">
        <v>202407</v>
      </c>
      <c r="B969" s="392" t="s">
        <v>1268</v>
      </c>
      <c r="C969" s="392" t="s">
        <v>21</v>
      </c>
      <c r="D969" s="392" t="s">
        <v>28</v>
      </c>
      <c r="E969" s="392" t="s">
        <v>28</v>
      </c>
      <c r="F969" s="392" t="s">
        <v>22</v>
      </c>
      <c r="G969" s="392" t="s">
        <v>1379</v>
      </c>
      <c r="H969" s="392" t="s">
        <v>1421</v>
      </c>
      <c r="I969" s="392" t="s">
        <v>1422</v>
      </c>
      <c r="J969" s="392" t="s">
        <v>27</v>
      </c>
      <c r="K969" s="392" t="s">
        <v>24</v>
      </c>
      <c r="L969" s="392" t="s">
        <v>25</v>
      </c>
      <c r="M969" s="395">
        <v>45261</v>
      </c>
      <c r="N969" s="395">
        <v>45275</v>
      </c>
      <c r="O969" s="392" t="s">
        <v>690</v>
      </c>
      <c r="P969" s="392" t="str">
        <f t="shared" ref="P969:P1032" si="30">CONCATENATE((MID($O969,2,3)),$D969,$G969)</f>
        <v>390XXPRESC</v>
      </c>
      <c r="Q969" s="392" t="s">
        <v>1382</v>
      </c>
      <c r="R969" s="392" t="s">
        <v>1383</v>
      </c>
      <c r="S969" s="392" t="str">
        <f t="shared" ref="S969:S1032" si="31">RIGHT($R969,7)</f>
        <v>253901A</v>
      </c>
      <c r="T969" s="392" t="str">
        <f>IFERROR(VLOOKUP($S969,'Projects FERCs'!$A$9:$C$294,2,FALSE),0)</f>
        <v>UNSG Training Facility</v>
      </c>
      <c r="U969" s="392" t="s">
        <v>1384</v>
      </c>
      <c r="V969" s="394">
        <v>-9</v>
      </c>
    </row>
    <row r="970" spans="1:22" ht="33.75" x14ac:dyDescent="0.25">
      <c r="A970" s="396">
        <v>202407</v>
      </c>
      <c r="B970" s="392" t="s">
        <v>1268</v>
      </c>
      <c r="C970" s="392" t="s">
        <v>21</v>
      </c>
      <c r="D970" s="392" t="s">
        <v>28</v>
      </c>
      <c r="E970" s="392" t="s">
        <v>28</v>
      </c>
      <c r="F970" s="392" t="s">
        <v>22</v>
      </c>
      <c r="G970" s="392" t="s">
        <v>1379</v>
      </c>
      <c r="H970" s="392" t="s">
        <v>1421</v>
      </c>
      <c r="I970" s="392" t="s">
        <v>1422</v>
      </c>
      <c r="J970" s="392" t="s">
        <v>23</v>
      </c>
      <c r="K970" s="392" t="s">
        <v>24</v>
      </c>
      <c r="L970" s="392" t="s">
        <v>25</v>
      </c>
      <c r="M970" s="395">
        <v>45261</v>
      </c>
      <c r="N970" s="395">
        <v>45275</v>
      </c>
      <c r="O970" s="392" t="s">
        <v>690</v>
      </c>
      <c r="P970" s="392" t="str">
        <f t="shared" si="30"/>
        <v>390XXPRESC</v>
      </c>
      <c r="Q970" s="392" t="s">
        <v>1382</v>
      </c>
      <c r="R970" s="392" t="s">
        <v>1383</v>
      </c>
      <c r="S970" s="392" t="str">
        <f t="shared" si="31"/>
        <v>253901A</v>
      </c>
      <c r="T970" s="392" t="str">
        <f>IFERROR(VLOOKUP($S970,'Projects FERCs'!$A$9:$C$294,2,FALSE),0)</f>
        <v>UNSG Training Facility</v>
      </c>
      <c r="U970" s="392" t="s">
        <v>1384</v>
      </c>
      <c r="V970" s="394">
        <v>106525.97</v>
      </c>
    </row>
    <row r="971" spans="1:22" ht="33.75" x14ac:dyDescent="0.25">
      <c r="A971" s="396">
        <v>202408</v>
      </c>
      <c r="B971" s="392" t="s">
        <v>1268</v>
      </c>
      <c r="C971" s="392" t="s">
        <v>21</v>
      </c>
      <c r="D971" s="392" t="s">
        <v>28</v>
      </c>
      <c r="E971" s="392" t="s">
        <v>28</v>
      </c>
      <c r="F971" s="392" t="s">
        <v>22</v>
      </c>
      <c r="G971" s="392" t="s">
        <v>1379</v>
      </c>
      <c r="H971" s="392" t="s">
        <v>1380</v>
      </c>
      <c r="I971" s="392" t="s">
        <v>1381</v>
      </c>
      <c r="J971" s="392" t="s">
        <v>27</v>
      </c>
      <c r="K971" s="392" t="s">
        <v>24</v>
      </c>
      <c r="L971" s="392" t="s">
        <v>25</v>
      </c>
      <c r="M971" s="395">
        <v>45261</v>
      </c>
      <c r="N971" s="395">
        <v>45275</v>
      </c>
      <c r="O971" s="392" t="s">
        <v>690</v>
      </c>
      <c r="P971" s="392" t="str">
        <f t="shared" si="30"/>
        <v>390XXPRESC</v>
      </c>
      <c r="Q971" s="392" t="s">
        <v>1382</v>
      </c>
      <c r="R971" s="392" t="s">
        <v>1383</v>
      </c>
      <c r="S971" s="392" t="str">
        <f t="shared" si="31"/>
        <v>253901A</v>
      </c>
      <c r="T971" s="392" t="str">
        <f>IFERROR(VLOOKUP($S971,'Projects FERCs'!$A$9:$C$294,2,FALSE),0)</f>
        <v>UNSG Training Facility</v>
      </c>
      <c r="U971" s="392" t="s">
        <v>1384</v>
      </c>
      <c r="V971" s="394">
        <v>-3.33</v>
      </c>
    </row>
    <row r="972" spans="1:22" ht="33.75" x14ac:dyDescent="0.25">
      <c r="A972" s="396">
        <v>202408</v>
      </c>
      <c r="B972" s="392" t="s">
        <v>1268</v>
      </c>
      <c r="C972" s="392" t="s">
        <v>21</v>
      </c>
      <c r="D972" s="392" t="s">
        <v>28</v>
      </c>
      <c r="E972" s="392" t="s">
        <v>28</v>
      </c>
      <c r="F972" s="392" t="s">
        <v>22</v>
      </c>
      <c r="G972" s="392" t="s">
        <v>1379</v>
      </c>
      <c r="H972" s="392" t="s">
        <v>1385</v>
      </c>
      <c r="I972" s="392" t="s">
        <v>1386</v>
      </c>
      <c r="J972" s="392" t="s">
        <v>27</v>
      </c>
      <c r="K972" s="392" t="s">
        <v>24</v>
      </c>
      <c r="L972" s="392" t="s">
        <v>25</v>
      </c>
      <c r="M972" s="395">
        <v>45261</v>
      </c>
      <c r="N972" s="395">
        <v>45275</v>
      </c>
      <c r="O972" s="392" t="s">
        <v>690</v>
      </c>
      <c r="P972" s="392" t="str">
        <f t="shared" si="30"/>
        <v>390XXPRESC</v>
      </c>
      <c r="Q972" s="392" t="s">
        <v>1382</v>
      </c>
      <c r="R972" s="392" t="s">
        <v>1383</v>
      </c>
      <c r="S972" s="392" t="str">
        <f t="shared" si="31"/>
        <v>253901A</v>
      </c>
      <c r="T972" s="392" t="str">
        <f>IFERROR(VLOOKUP($S972,'Projects FERCs'!$A$9:$C$294,2,FALSE),0)</f>
        <v>UNSG Training Facility</v>
      </c>
      <c r="U972" s="392" t="s">
        <v>1384</v>
      </c>
      <c r="V972" s="394">
        <v>-2.85</v>
      </c>
    </row>
    <row r="973" spans="1:22" ht="33.75" x14ac:dyDescent="0.25">
      <c r="A973" s="396">
        <v>202408</v>
      </c>
      <c r="B973" s="392" t="s">
        <v>1268</v>
      </c>
      <c r="C973" s="392" t="s">
        <v>21</v>
      </c>
      <c r="D973" s="392" t="s">
        <v>28</v>
      </c>
      <c r="E973" s="392" t="s">
        <v>28</v>
      </c>
      <c r="F973" s="392" t="s">
        <v>22</v>
      </c>
      <c r="G973" s="392" t="s">
        <v>1379</v>
      </c>
      <c r="H973" s="392" t="s">
        <v>1387</v>
      </c>
      <c r="I973" s="392" t="s">
        <v>1388</v>
      </c>
      <c r="J973" s="392" t="s">
        <v>27</v>
      </c>
      <c r="K973" s="392" t="s">
        <v>24</v>
      </c>
      <c r="L973" s="392" t="s">
        <v>25</v>
      </c>
      <c r="M973" s="395">
        <v>45261</v>
      </c>
      <c r="N973" s="395">
        <v>45275</v>
      </c>
      <c r="O973" s="392" t="s">
        <v>690</v>
      </c>
      <c r="P973" s="392" t="str">
        <f t="shared" si="30"/>
        <v>390XXPRESC</v>
      </c>
      <c r="Q973" s="392" t="s">
        <v>1382</v>
      </c>
      <c r="R973" s="392" t="s">
        <v>1383</v>
      </c>
      <c r="S973" s="392" t="str">
        <f t="shared" si="31"/>
        <v>253901A</v>
      </c>
      <c r="T973" s="392" t="str">
        <f>IFERROR(VLOOKUP($S973,'Projects FERCs'!$A$9:$C$294,2,FALSE),0)</f>
        <v>UNSG Training Facility</v>
      </c>
      <c r="U973" s="392" t="s">
        <v>1384</v>
      </c>
      <c r="V973" s="394">
        <v>-5.09</v>
      </c>
    </row>
    <row r="974" spans="1:22" ht="33.75" x14ac:dyDescent="0.25">
      <c r="A974" s="396">
        <v>202408</v>
      </c>
      <c r="B974" s="392" t="s">
        <v>1268</v>
      </c>
      <c r="C974" s="392" t="s">
        <v>21</v>
      </c>
      <c r="D974" s="392" t="s">
        <v>28</v>
      </c>
      <c r="E974" s="392" t="s">
        <v>28</v>
      </c>
      <c r="F974" s="392" t="s">
        <v>22</v>
      </c>
      <c r="G974" s="392" t="s">
        <v>1379</v>
      </c>
      <c r="H974" s="392" t="s">
        <v>1389</v>
      </c>
      <c r="I974" s="392" t="s">
        <v>1390</v>
      </c>
      <c r="J974" s="392" t="s">
        <v>27</v>
      </c>
      <c r="K974" s="392" t="s">
        <v>24</v>
      </c>
      <c r="L974" s="392" t="s">
        <v>25</v>
      </c>
      <c r="M974" s="395">
        <v>45261</v>
      </c>
      <c r="N974" s="395">
        <v>45275</v>
      </c>
      <c r="O974" s="392" t="s">
        <v>690</v>
      </c>
      <c r="P974" s="392" t="str">
        <f t="shared" si="30"/>
        <v>390XXPRESC</v>
      </c>
      <c r="Q974" s="392" t="s">
        <v>1382</v>
      </c>
      <c r="R974" s="392" t="s">
        <v>1383</v>
      </c>
      <c r="S974" s="392" t="str">
        <f t="shared" si="31"/>
        <v>253901A</v>
      </c>
      <c r="T974" s="392" t="str">
        <f>IFERROR(VLOOKUP($S974,'Projects FERCs'!$A$9:$C$294,2,FALSE),0)</f>
        <v>UNSG Training Facility</v>
      </c>
      <c r="U974" s="392" t="s">
        <v>1384</v>
      </c>
      <c r="V974" s="394">
        <v>-5.32</v>
      </c>
    </row>
    <row r="975" spans="1:22" ht="33.75" x14ac:dyDescent="0.25">
      <c r="A975" s="396">
        <v>202408</v>
      </c>
      <c r="B975" s="392" t="s">
        <v>1268</v>
      </c>
      <c r="C975" s="392" t="s">
        <v>21</v>
      </c>
      <c r="D975" s="392" t="s">
        <v>28</v>
      </c>
      <c r="E975" s="392" t="s">
        <v>28</v>
      </c>
      <c r="F975" s="392" t="s">
        <v>22</v>
      </c>
      <c r="G975" s="392" t="s">
        <v>1379</v>
      </c>
      <c r="H975" s="392" t="s">
        <v>1391</v>
      </c>
      <c r="I975" s="392" t="s">
        <v>1392</v>
      </c>
      <c r="J975" s="392" t="s">
        <v>27</v>
      </c>
      <c r="K975" s="392" t="s">
        <v>24</v>
      </c>
      <c r="L975" s="392" t="s">
        <v>25</v>
      </c>
      <c r="M975" s="395">
        <v>45261</v>
      </c>
      <c r="N975" s="395">
        <v>45275</v>
      </c>
      <c r="O975" s="392" t="s">
        <v>690</v>
      </c>
      <c r="P975" s="392" t="str">
        <f t="shared" si="30"/>
        <v>390XXPRESC</v>
      </c>
      <c r="Q975" s="392" t="s">
        <v>1382</v>
      </c>
      <c r="R975" s="392" t="s">
        <v>1383</v>
      </c>
      <c r="S975" s="392" t="str">
        <f t="shared" si="31"/>
        <v>253901A</v>
      </c>
      <c r="T975" s="392" t="str">
        <f>IFERROR(VLOOKUP($S975,'Projects FERCs'!$A$9:$C$294,2,FALSE),0)</f>
        <v>UNSG Training Facility</v>
      </c>
      <c r="U975" s="392" t="s">
        <v>1384</v>
      </c>
      <c r="V975" s="394">
        <v>-0.69</v>
      </c>
    </row>
    <row r="976" spans="1:22" ht="33.75" x14ac:dyDescent="0.25">
      <c r="A976" s="396">
        <v>202408</v>
      </c>
      <c r="B976" s="392" t="s">
        <v>1268</v>
      </c>
      <c r="C976" s="392" t="s">
        <v>21</v>
      </c>
      <c r="D976" s="392" t="s">
        <v>28</v>
      </c>
      <c r="E976" s="392" t="s">
        <v>28</v>
      </c>
      <c r="F976" s="392" t="s">
        <v>22</v>
      </c>
      <c r="G976" s="392" t="s">
        <v>1379</v>
      </c>
      <c r="H976" s="392" t="s">
        <v>1393</v>
      </c>
      <c r="I976" s="392" t="s">
        <v>1394</v>
      </c>
      <c r="J976" s="392" t="s">
        <v>27</v>
      </c>
      <c r="K976" s="392" t="s">
        <v>24</v>
      </c>
      <c r="L976" s="392" t="s">
        <v>25</v>
      </c>
      <c r="M976" s="395">
        <v>45261</v>
      </c>
      <c r="N976" s="395">
        <v>45275</v>
      </c>
      <c r="O976" s="392" t="s">
        <v>690</v>
      </c>
      <c r="P976" s="392" t="str">
        <f t="shared" si="30"/>
        <v>390XXPRESC</v>
      </c>
      <c r="Q976" s="392" t="s">
        <v>1382</v>
      </c>
      <c r="R976" s="392" t="s">
        <v>1383</v>
      </c>
      <c r="S976" s="392" t="str">
        <f t="shared" si="31"/>
        <v>253901A</v>
      </c>
      <c r="T976" s="392" t="str">
        <f>IFERROR(VLOOKUP($S976,'Projects FERCs'!$A$9:$C$294,2,FALSE),0)</f>
        <v>UNSG Training Facility</v>
      </c>
      <c r="U976" s="392" t="s">
        <v>1384</v>
      </c>
      <c r="V976" s="394">
        <v>-0.69</v>
      </c>
    </row>
    <row r="977" spans="1:22" ht="33.75" x14ac:dyDescent="0.25">
      <c r="A977" s="396">
        <v>202408</v>
      </c>
      <c r="B977" s="392" t="s">
        <v>1268</v>
      </c>
      <c r="C977" s="392" t="s">
        <v>21</v>
      </c>
      <c r="D977" s="392" t="s">
        <v>28</v>
      </c>
      <c r="E977" s="392" t="s">
        <v>28</v>
      </c>
      <c r="F977" s="392" t="s">
        <v>22</v>
      </c>
      <c r="G977" s="392" t="s">
        <v>1379</v>
      </c>
      <c r="H977" s="392" t="s">
        <v>1395</v>
      </c>
      <c r="I977" s="392" t="s">
        <v>1396</v>
      </c>
      <c r="J977" s="392" t="s">
        <v>27</v>
      </c>
      <c r="K977" s="392" t="s">
        <v>24</v>
      </c>
      <c r="L977" s="392" t="s">
        <v>25</v>
      </c>
      <c r="M977" s="395">
        <v>45261</v>
      </c>
      <c r="N977" s="395">
        <v>45275</v>
      </c>
      <c r="O977" s="392" t="s">
        <v>690</v>
      </c>
      <c r="P977" s="392" t="str">
        <f t="shared" si="30"/>
        <v>390XXPRESC</v>
      </c>
      <c r="Q977" s="392" t="s">
        <v>1382</v>
      </c>
      <c r="R977" s="392" t="s">
        <v>1383</v>
      </c>
      <c r="S977" s="392" t="str">
        <f t="shared" si="31"/>
        <v>253901A</v>
      </c>
      <c r="T977" s="392" t="str">
        <f>IFERROR(VLOOKUP($S977,'Projects FERCs'!$A$9:$C$294,2,FALSE),0)</f>
        <v>UNSG Training Facility</v>
      </c>
      <c r="U977" s="392" t="s">
        <v>1384</v>
      </c>
      <c r="V977" s="394">
        <v>-0.21</v>
      </c>
    </row>
    <row r="978" spans="1:22" ht="33.75" x14ac:dyDescent="0.25">
      <c r="A978" s="396">
        <v>202408</v>
      </c>
      <c r="B978" s="392" t="s">
        <v>1268</v>
      </c>
      <c r="C978" s="392" t="s">
        <v>21</v>
      </c>
      <c r="D978" s="392" t="s">
        <v>28</v>
      </c>
      <c r="E978" s="392" t="s">
        <v>28</v>
      </c>
      <c r="F978" s="392" t="s">
        <v>22</v>
      </c>
      <c r="G978" s="392" t="s">
        <v>1379</v>
      </c>
      <c r="H978" s="392" t="s">
        <v>1397</v>
      </c>
      <c r="I978" s="392" t="s">
        <v>1398</v>
      </c>
      <c r="J978" s="392" t="s">
        <v>27</v>
      </c>
      <c r="K978" s="392" t="s">
        <v>24</v>
      </c>
      <c r="L978" s="392" t="s">
        <v>25</v>
      </c>
      <c r="M978" s="395">
        <v>45261</v>
      </c>
      <c r="N978" s="395">
        <v>45275</v>
      </c>
      <c r="O978" s="392" t="s">
        <v>690</v>
      </c>
      <c r="P978" s="392" t="str">
        <f t="shared" si="30"/>
        <v>390XXPRESC</v>
      </c>
      <c r="Q978" s="392" t="s">
        <v>1382</v>
      </c>
      <c r="R978" s="392" t="s">
        <v>1383</v>
      </c>
      <c r="S978" s="392" t="str">
        <f t="shared" si="31"/>
        <v>253901A</v>
      </c>
      <c r="T978" s="392" t="str">
        <f>IFERROR(VLOOKUP($S978,'Projects FERCs'!$A$9:$C$294,2,FALSE),0)</f>
        <v>UNSG Training Facility</v>
      </c>
      <c r="U978" s="392" t="s">
        <v>1384</v>
      </c>
      <c r="V978" s="394">
        <v>-2.3199999999999998</v>
      </c>
    </row>
    <row r="979" spans="1:22" ht="33.75" x14ac:dyDescent="0.25">
      <c r="A979" s="396">
        <v>202408</v>
      </c>
      <c r="B979" s="392" t="s">
        <v>1268</v>
      </c>
      <c r="C979" s="392" t="s">
        <v>21</v>
      </c>
      <c r="D979" s="392" t="s">
        <v>28</v>
      </c>
      <c r="E979" s="392" t="s">
        <v>28</v>
      </c>
      <c r="F979" s="392" t="s">
        <v>22</v>
      </c>
      <c r="G979" s="392" t="s">
        <v>1379</v>
      </c>
      <c r="H979" s="392" t="s">
        <v>413</v>
      </c>
      <c r="I979" s="392" t="s">
        <v>414</v>
      </c>
      <c r="J979" s="392" t="s">
        <v>27</v>
      </c>
      <c r="K979" s="392" t="s">
        <v>24</v>
      </c>
      <c r="L979" s="392" t="s">
        <v>25</v>
      </c>
      <c r="M979" s="395">
        <v>45261</v>
      </c>
      <c r="N979" s="395">
        <v>45275</v>
      </c>
      <c r="O979" s="392" t="s">
        <v>690</v>
      </c>
      <c r="P979" s="392" t="str">
        <f t="shared" si="30"/>
        <v>390XXPRESC</v>
      </c>
      <c r="Q979" s="392" t="s">
        <v>1382</v>
      </c>
      <c r="R979" s="392" t="s">
        <v>1383</v>
      </c>
      <c r="S979" s="392" t="str">
        <f t="shared" si="31"/>
        <v>253901A</v>
      </c>
      <c r="T979" s="392" t="str">
        <f>IFERROR(VLOOKUP($S979,'Projects FERCs'!$A$9:$C$294,2,FALSE),0)</f>
        <v>UNSG Training Facility</v>
      </c>
      <c r="U979" s="392" t="s">
        <v>1384</v>
      </c>
      <c r="V979" s="394">
        <v>-5.21</v>
      </c>
    </row>
    <row r="980" spans="1:22" ht="33.75" x14ac:dyDescent="0.25">
      <c r="A980" s="396">
        <v>202408</v>
      </c>
      <c r="B980" s="392" t="s">
        <v>1268</v>
      </c>
      <c r="C980" s="392" t="s">
        <v>21</v>
      </c>
      <c r="D980" s="392" t="s">
        <v>28</v>
      </c>
      <c r="E980" s="392" t="s">
        <v>28</v>
      </c>
      <c r="F980" s="392" t="s">
        <v>22</v>
      </c>
      <c r="G980" s="392" t="s">
        <v>1379</v>
      </c>
      <c r="H980" s="392" t="s">
        <v>1399</v>
      </c>
      <c r="I980" s="392" t="s">
        <v>1400</v>
      </c>
      <c r="J980" s="392" t="s">
        <v>27</v>
      </c>
      <c r="K980" s="392" t="s">
        <v>24</v>
      </c>
      <c r="L980" s="392" t="s">
        <v>25</v>
      </c>
      <c r="M980" s="395">
        <v>45261</v>
      </c>
      <c r="N980" s="395">
        <v>45275</v>
      </c>
      <c r="O980" s="392" t="s">
        <v>690</v>
      </c>
      <c r="P980" s="392" t="str">
        <f t="shared" si="30"/>
        <v>390XXPRESC</v>
      </c>
      <c r="Q980" s="392" t="s">
        <v>1382</v>
      </c>
      <c r="R980" s="392" t="s">
        <v>1383</v>
      </c>
      <c r="S980" s="392" t="str">
        <f t="shared" si="31"/>
        <v>253901A</v>
      </c>
      <c r="T980" s="392" t="str">
        <f>IFERROR(VLOOKUP($S980,'Projects FERCs'!$A$9:$C$294,2,FALSE),0)</f>
        <v>UNSG Training Facility</v>
      </c>
      <c r="U980" s="392" t="s">
        <v>1384</v>
      </c>
      <c r="V980" s="394">
        <v>-9.33</v>
      </c>
    </row>
    <row r="981" spans="1:22" ht="33.75" x14ac:dyDescent="0.25">
      <c r="A981" s="396">
        <v>202408</v>
      </c>
      <c r="B981" s="392" t="s">
        <v>1268</v>
      </c>
      <c r="C981" s="392" t="s">
        <v>21</v>
      </c>
      <c r="D981" s="392" t="s">
        <v>28</v>
      </c>
      <c r="E981" s="392" t="s">
        <v>28</v>
      </c>
      <c r="F981" s="392" t="s">
        <v>22</v>
      </c>
      <c r="G981" s="392" t="s">
        <v>1379</v>
      </c>
      <c r="H981" s="392" t="s">
        <v>1401</v>
      </c>
      <c r="I981" s="392" t="s">
        <v>1402</v>
      </c>
      <c r="J981" s="392" t="s">
        <v>27</v>
      </c>
      <c r="K981" s="392" t="s">
        <v>24</v>
      </c>
      <c r="L981" s="392" t="s">
        <v>25</v>
      </c>
      <c r="M981" s="395">
        <v>45261</v>
      </c>
      <c r="N981" s="395">
        <v>45275</v>
      </c>
      <c r="O981" s="392" t="s">
        <v>690</v>
      </c>
      <c r="P981" s="392" t="str">
        <f t="shared" si="30"/>
        <v>390XXPRESC</v>
      </c>
      <c r="Q981" s="392" t="s">
        <v>1382</v>
      </c>
      <c r="R981" s="392" t="s">
        <v>1383</v>
      </c>
      <c r="S981" s="392" t="str">
        <f t="shared" si="31"/>
        <v>253901A</v>
      </c>
      <c r="T981" s="392" t="str">
        <f>IFERROR(VLOOKUP($S981,'Projects FERCs'!$A$9:$C$294,2,FALSE),0)</f>
        <v>UNSG Training Facility</v>
      </c>
      <c r="U981" s="392" t="s">
        <v>1384</v>
      </c>
      <c r="V981" s="394">
        <v>-0.16</v>
      </c>
    </row>
    <row r="982" spans="1:22" ht="33.75" x14ac:dyDescent="0.25">
      <c r="A982" s="396">
        <v>202408</v>
      </c>
      <c r="B982" s="392" t="s">
        <v>1268</v>
      </c>
      <c r="C982" s="392" t="s">
        <v>21</v>
      </c>
      <c r="D982" s="392" t="s">
        <v>28</v>
      </c>
      <c r="E982" s="392" t="s">
        <v>28</v>
      </c>
      <c r="F982" s="392" t="s">
        <v>22</v>
      </c>
      <c r="G982" s="392" t="s">
        <v>1379</v>
      </c>
      <c r="H982" s="392" t="s">
        <v>1403</v>
      </c>
      <c r="I982" s="392" t="s">
        <v>1404</v>
      </c>
      <c r="J982" s="392" t="s">
        <v>27</v>
      </c>
      <c r="K982" s="392" t="s">
        <v>24</v>
      </c>
      <c r="L982" s="392" t="s">
        <v>25</v>
      </c>
      <c r="M982" s="395">
        <v>45261</v>
      </c>
      <c r="N982" s="395">
        <v>45275</v>
      </c>
      <c r="O982" s="392" t="s">
        <v>690</v>
      </c>
      <c r="P982" s="392" t="str">
        <f t="shared" si="30"/>
        <v>390XXPRESC</v>
      </c>
      <c r="Q982" s="392" t="s">
        <v>1382</v>
      </c>
      <c r="R982" s="392" t="s">
        <v>1383</v>
      </c>
      <c r="S982" s="392" t="str">
        <f t="shared" si="31"/>
        <v>253901A</v>
      </c>
      <c r="T982" s="392" t="str">
        <f>IFERROR(VLOOKUP($S982,'Projects FERCs'!$A$9:$C$294,2,FALSE),0)</f>
        <v>UNSG Training Facility</v>
      </c>
      <c r="U982" s="392" t="s">
        <v>1384</v>
      </c>
      <c r="V982" s="394">
        <v>-4.8</v>
      </c>
    </row>
    <row r="983" spans="1:22" ht="33.75" x14ac:dyDescent="0.25">
      <c r="A983" s="396">
        <v>202408</v>
      </c>
      <c r="B983" s="392" t="s">
        <v>1268</v>
      </c>
      <c r="C983" s="392" t="s">
        <v>21</v>
      </c>
      <c r="D983" s="392" t="s">
        <v>28</v>
      </c>
      <c r="E983" s="392" t="s">
        <v>28</v>
      </c>
      <c r="F983" s="392" t="s">
        <v>22</v>
      </c>
      <c r="G983" s="392" t="s">
        <v>1379</v>
      </c>
      <c r="H983" s="392" t="s">
        <v>1403</v>
      </c>
      <c r="I983" s="392" t="s">
        <v>1404</v>
      </c>
      <c r="J983" s="392" t="s">
        <v>23</v>
      </c>
      <c r="K983" s="392" t="s">
        <v>24</v>
      </c>
      <c r="L983" s="392" t="s">
        <v>25</v>
      </c>
      <c r="M983" s="395">
        <v>45444</v>
      </c>
      <c r="N983" s="395">
        <v>45446</v>
      </c>
      <c r="O983" s="392" t="s">
        <v>690</v>
      </c>
      <c r="P983" s="392" t="str">
        <f t="shared" si="30"/>
        <v>390XXPRESC</v>
      </c>
      <c r="Q983" s="392" t="s">
        <v>1382</v>
      </c>
      <c r="R983" s="392" t="s">
        <v>1423</v>
      </c>
      <c r="S983" s="392" t="str">
        <f t="shared" si="31"/>
        <v>253900A</v>
      </c>
      <c r="T983" s="392" t="str">
        <f>IFERROR(VLOOKUP($S983,'Projects FERCs'!$A$9:$C$294,2,FALSE),0)</f>
        <v>Struct &amp; Improv - New (Pres)</v>
      </c>
      <c r="U983" s="392" t="s">
        <v>1424</v>
      </c>
      <c r="V983" s="394">
        <v>10336.69</v>
      </c>
    </row>
    <row r="984" spans="1:22" ht="33.75" x14ac:dyDescent="0.25">
      <c r="A984" s="396">
        <v>202408</v>
      </c>
      <c r="B984" s="392" t="s">
        <v>1268</v>
      </c>
      <c r="C984" s="392" t="s">
        <v>21</v>
      </c>
      <c r="D984" s="392" t="s">
        <v>28</v>
      </c>
      <c r="E984" s="392" t="s">
        <v>28</v>
      </c>
      <c r="F984" s="392" t="s">
        <v>22</v>
      </c>
      <c r="G984" s="392" t="s">
        <v>1379</v>
      </c>
      <c r="H984" s="392" t="s">
        <v>1405</v>
      </c>
      <c r="I984" s="392" t="s">
        <v>1406</v>
      </c>
      <c r="J984" s="392" t="s">
        <v>27</v>
      </c>
      <c r="K984" s="392" t="s">
        <v>24</v>
      </c>
      <c r="L984" s="392" t="s">
        <v>25</v>
      </c>
      <c r="M984" s="395">
        <v>45261</v>
      </c>
      <c r="N984" s="395">
        <v>45275</v>
      </c>
      <c r="O984" s="392" t="s">
        <v>690</v>
      </c>
      <c r="P984" s="392" t="str">
        <f t="shared" si="30"/>
        <v>390XXPRESC</v>
      </c>
      <c r="Q984" s="392" t="s">
        <v>1382</v>
      </c>
      <c r="R984" s="392" t="s">
        <v>1383</v>
      </c>
      <c r="S984" s="392" t="str">
        <f t="shared" si="31"/>
        <v>253901A</v>
      </c>
      <c r="T984" s="392" t="str">
        <f>IFERROR(VLOOKUP($S984,'Projects FERCs'!$A$9:$C$294,2,FALSE),0)</f>
        <v>UNSG Training Facility</v>
      </c>
      <c r="U984" s="392" t="s">
        <v>1384</v>
      </c>
      <c r="V984" s="394">
        <v>-1</v>
      </c>
    </row>
    <row r="985" spans="1:22" ht="33.75" x14ac:dyDescent="0.25">
      <c r="A985" s="396">
        <v>202408</v>
      </c>
      <c r="B985" s="392" t="s">
        <v>1268</v>
      </c>
      <c r="C985" s="392" t="s">
        <v>21</v>
      </c>
      <c r="D985" s="392" t="s">
        <v>28</v>
      </c>
      <c r="E985" s="392" t="s">
        <v>28</v>
      </c>
      <c r="F985" s="392" t="s">
        <v>22</v>
      </c>
      <c r="G985" s="392" t="s">
        <v>1379</v>
      </c>
      <c r="H985" s="392" t="s">
        <v>1407</v>
      </c>
      <c r="I985" s="392" t="s">
        <v>1408</v>
      </c>
      <c r="J985" s="392" t="s">
        <v>27</v>
      </c>
      <c r="K985" s="392" t="s">
        <v>24</v>
      </c>
      <c r="L985" s="392" t="s">
        <v>25</v>
      </c>
      <c r="M985" s="395">
        <v>45261</v>
      </c>
      <c r="N985" s="395">
        <v>45275</v>
      </c>
      <c r="O985" s="392" t="s">
        <v>690</v>
      </c>
      <c r="P985" s="392" t="str">
        <f t="shared" si="30"/>
        <v>390XXPRESC</v>
      </c>
      <c r="Q985" s="392" t="s">
        <v>1382</v>
      </c>
      <c r="R985" s="392" t="s">
        <v>1383</v>
      </c>
      <c r="S985" s="392" t="str">
        <f t="shared" si="31"/>
        <v>253901A</v>
      </c>
      <c r="T985" s="392" t="str">
        <f>IFERROR(VLOOKUP($S985,'Projects FERCs'!$A$9:$C$294,2,FALSE),0)</f>
        <v>UNSG Training Facility</v>
      </c>
      <c r="U985" s="392" t="s">
        <v>1384</v>
      </c>
      <c r="V985" s="394">
        <v>-1.75</v>
      </c>
    </row>
    <row r="986" spans="1:22" ht="33.75" x14ac:dyDescent="0.25">
      <c r="A986" s="396">
        <v>202408</v>
      </c>
      <c r="B986" s="392" t="s">
        <v>1268</v>
      </c>
      <c r="C986" s="392" t="s">
        <v>21</v>
      </c>
      <c r="D986" s="392" t="s">
        <v>28</v>
      </c>
      <c r="E986" s="392" t="s">
        <v>28</v>
      </c>
      <c r="F986" s="392" t="s">
        <v>22</v>
      </c>
      <c r="G986" s="392" t="s">
        <v>1379</v>
      </c>
      <c r="H986" s="392" t="s">
        <v>1409</v>
      </c>
      <c r="I986" s="392" t="s">
        <v>1410</v>
      </c>
      <c r="J986" s="392" t="s">
        <v>27</v>
      </c>
      <c r="K986" s="392" t="s">
        <v>24</v>
      </c>
      <c r="L986" s="392" t="s">
        <v>25</v>
      </c>
      <c r="M986" s="395">
        <v>45261</v>
      </c>
      <c r="N986" s="395">
        <v>45275</v>
      </c>
      <c r="O986" s="392" t="s">
        <v>690</v>
      </c>
      <c r="P986" s="392" t="str">
        <f t="shared" si="30"/>
        <v>390XXPRESC</v>
      </c>
      <c r="Q986" s="392" t="s">
        <v>1382</v>
      </c>
      <c r="R986" s="392" t="s">
        <v>1383</v>
      </c>
      <c r="S986" s="392" t="str">
        <f t="shared" si="31"/>
        <v>253901A</v>
      </c>
      <c r="T986" s="392" t="str">
        <f>IFERROR(VLOOKUP($S986,'Projects FERCs'!$A$9:$C$294,2,FALSE),0)</f>
        <v>UNSG Training Facility</v>
      </c>
      <c r="U986" s="392" t="s">
        <v>1384</v>
      </c>
      <c r="V986" s="394">
        <v>-6.29</v>
      </c>
    </row>
    <row r="987" spans="1:22" ht="33.75" x14ac:dyDescent="0.25">
      <c r="A987" s="396">
        <v>202408</v>
      </c>
      <c r="B987" s="392" t="s">
        <v>1268</v>
      </c>
      <c r="C987" s="392" t="s">
        <v>21</v>
      </c>
      <c r="D987" s="392" t="s">
        <v>28</v>
      </c>
      <c r="E987" s="392" t="s">
        <v>28</v>
      </c>
      <c r="F987" s="392" t="s">
        <v>22</v>
      </c>
      <c r="G987" s="392" t="s">
        <v>1379</v>
      </c>
      <c r="H987" s="392" t="s">
        <v>1411</v>
      </c>
      <c r="I987" s="392" t="s">
        <v>1412</v>
      </c>
      <c r="J987" s="392" t="s">
        <v>27</v>
      </c>
      <c r="K987" s="392" t="s">
        <v>24</v>
      </c>
      <c r="L987" s="392" t="s">
        <v>25</v>
      </c>
      <c r="M987" s="395">
        <v>45261</v>
      </c>
      <c r="N987" s="395">
        <v>45275</v>
      </c>
      <c r="O987" s="392" t="s">
        <v>690</v>
      </c>
      <c r="P987" s="392" t="str">
        <f t="shared" si="30"/>
        <v>390XXPRESC</v>
      </c>
      <c r="Q987" s="392" t="s">
        <v>1382</v>
      </c>
      <c r="R987" s="392" t="s">
        <v>1383</v>
      </c>
      <c r="S987" s="392" t="str">
        <f t="shared" si="31"/>
        <v>253901A</v>
      </c>
      <c r="T987" s="392" t="str">
        <f>IFERROR(VLOOKUP($S987,'Projects FERCs'!$A$9:$C$294,2,FALSE),0)</f>
        <v>UNSG Training Facility</v>
      </c>
      <c r="U987" s="392" t="s">
        <v>1384</v>
      </c>
      <c r="V987" s="394">
        <v>-7.31</v>
      </c>
    </row>
    <row r="988" spans="1:22" ht="33.75" x14ac:dyDescent="0.25">
      <c r="A988" s="396">
        <v>202408</v>
      </c>
      <c r="B988" s="392" t="s">
        <v>1268</v>
      </c>
      <c r="C988" s="392" t="s">
        <v>21</v>
      </c>
      <c r="D988" s="392" t="s">
        <v>28</v>
      </c>
      <c r="E988" s="392" t="s">
        <v>28</v>
      </c>
      <c r="F988" s="392" t="s">
        <v>22</v>
      </c>
      <c r="G988" s="392" t="s">
        <v>1379</v>
      </c>
      <c r="H988" s="392" t="s">
        <v>1413</v>
      </c>
      <c r="I988" s="392" t="s">
        <v>1414</v>
      </c>
      <c r="J988" s="392" t="s">
        <v>27</v>
      </c>
      <c r="K988" s="392" t="s">
        <v>24</v>
      </c>
      <c r="L988" s="392" t="s">
        <v>25</v>
      </c>
      <c r="M988" s="395">
        <v>45261</v>
      </c>
      <c r="N988" s="395">
        <v>45275</v>
      </c>
      <c r="O988" s="392" t="s">
        <v>690</v>
      </c>
      <c r="P988" s="392" t="str">
        <f t="shared" si="30"/>
        <v>390XXPRESC</v>
      </c>
      <c r="Q988" s="392" t="s">
        <v>1382</v>
      </c>
      <c r="R988" s="392" t="s">
        <v>1383</v>
      </c>
      <c r="S988" s="392" t="str">
        <f t="shared" si="31"/>
        <v>253901A</v>
      </c>
      <c r="T988" s="392" t="str">
        <f>IFERROR(VLOOKUP($S988,'Projects FERCs'!$A$9:$C$294,2,FALSE),0)</f>
        <v>UNSG Training Facility</v>
      </c>
      <c r="U988" s="392" t="s">
        <v>1384</v>
      </c>
      <c r="V988" s="394">
        <v>-5.42</v>
      </c>
    </row>
    <row r="989" spans="1:22" ht="33.75" x14ac:dyDescent="0.25">
      <c r="A989" s="396">
        <v>202408</v>
      </c>
      <c r="B989" s="392" t="s">
        <v>1268</v>
      </c>
      <c r="C989" s="392" t="s">
        <v>21</v>
      </c>
      <c r="D989" s="392" t="s">
        <v>28</v>
      </c>
      <c r="E989" s="392" t="s">
        <v>28</v>
      </c>
      <c r="F989" s="392" t="s">
        <v>22</v>
      </c>
      <c r="G989" s="392" t="s">
        <v>1379</v>
      </c>
      <c r="H989" s="392" t="s">
        <v>1415</v>
      </c>
      <c r="I989" s="392" t="s">
        <v>1416</v>
      </c>
      <c r="J989" s="392" t="s">
        <v>27</v>
      </c>
      <c r="K989" s="392" t="s">
        <v>24</v>
      </c>
      <c r="L989" s="392" t="s">
        <v>25</v>
      </c>
      <c r="M989" s="395">
        <v>45261</v>
      </c>
      <c r="N989" s="395">
        <v>45275</v>
      </c>
      <c r="O989" s="392" t="s">
        <v>690</v>
      </c>
      <c r="P989" s="392" t="str">
        <f t="shared" si="30"/>
        <v>390XXPRESC</v>
      </c>
      <c r="Q989" s="392" t="s">
        <v>1382</v>
      </c>
      <c r="R989" s="392" t="s">
        <v>1383</v>
      </c>
      <c r="S989" s="392" t="str">
        <f t="shared" si="31"/>
        <v>253901A</v>
      </c>
      <c r="T989" s="392" t="str">
        <f>IFERROR(VLOOKUP($S989,'Projects FERCs'!$A$9:$C$294,2,FALSE),0)</f>
        <v>UNSG Training Facility</v>
      </c>
      <c r="U989" s="392" t="s">
        <v>1384</v>
      </c>
      <c r="V989" s="394">
        <v>-0.51</v>
      </c>
    </row>
    <row r="990" spans="1:22" ht="33.75" x14ac:dyDescent="0.25">
      <c r="A990" s="396">
        <v>202408</v>
      </c>
      <c r="B990" s="392" t="s">
        <v>1268</v>
      </c>
      <c r="C990" s="392" t="s">
        <v>21</v>
      </c>
      <c r="D990" s="392" t="s">
        <v>28</v>
      </c>
      <c r="E990" s="392" t="s">
        <v>28</v>
      </c>
      <c r="F990" s="392" t="s">
        <v>22</v>
      </c>
      <c r="G990" s="392" t="s">
        <v>1379</v>
      </c>
      <c r="H990" s="392" t="s">
        <v>1417</v>
      </c>
      <c r="I990" s="392" t="s">
        <v>1418</v>
      </c>
      <c r="J990" s="392" t="s">
        <v>27</v>
      </c>
      <c r="K990" s="392" t="s">
        <v>24</v>
      </c>
      <c r="L990" s="392" t="s">
        <v>25</v>
      </c>
      <c r="M990" s="395">
        <v>45261</v>
      </c>
      <c r="N990" s="395">
        <v>45275</v>
      </c>
      <c r="O990" s="392" t="s">
        <v>690</v>
      </c>
      <c r="P990" s="392" t="str">
        <f t="shared" si="30"/>
        <v>390XXPRESC</v>
      </c>
      <c r="Q990" s="392" t="s">
        <v>1382</v>
      </c>
      <c r="R990" s="392" t="s">
        <v>1383</v>
      </c>
      <c r="S990" s="392" t="str">
        <f t="shared" si="31"/>
        <v>253901A</v>
      </c>
      <c r="T990" s="392" t="str">
        <f>IFERROR(VLOOKUP($S990,'Projects FERCs'!$A$9:$C$294,2,FALSE),0)</f>
        <v>UNSG Training Facility</v>
      </c>
      <c r="U990" s="392" t="s">
        <v>1384</v>
      </c>
      <c r="V990" s="394">
        <v>-2.4300000000000002</v>
      </c>
    </row>
    <row r="991" spans="1:22" ht="33.75" x14ac:dyDescent="0.25">
      <c r="A991" s="396">
        <v>202408</v>
      </c>
      <c r="B991" s="392" t="s">
        <v>1268</v>
      </c>
      <c r="C991" s="392" t="s">
        <v>21</v>
      </c>
      <c r="D991" s="392" t="s">
        <v>28</v>
      </c>
      <c r="E991" s="392" t="s">
        <v>28</v>
      </c>
      <c r="F991" s="392" t="s">
        <v>22</v>
      </c>
      <c r="G991" s="392" t="s">
        <v>1379</v>
      </c>
      <c r="H991" s="392" t="s">
        <v>1419</v>
      </c>
      <c r="I991" s="392" t="s">
        <v>1420</v>
      </c>
      <c r="J991" s="392" t="s">
        <v>27</v>
      </c>
      <c r="K991" s="392" t="s">
        <v>24</v>
      </c>
      <c r="L991" s="392" t="s">
        <v>25</v>
      </c>
      <c r="M991" s="395">
        <v>45261</v>
      </c>
      <c r="N991" s="395">
        <v>45275</v>
      </c>
      <c r="O991" s="392" t="s">
        <v>690</v>
      </c>
      <c r="P991" s="392" t="str">
        <f t="shared" si="30"/>
        <v>390XXPRESC</v>
      </c>
      <c r="Q991" s="392" t="s">
        <v>1382</v>
      </c>
      <c r="R991" s="392" t="s">
        <v>1383</v>
      </c>
      <c r="S991" s="392" t="str">
        <f t="shared" si="31"/>
        <v>253901A</v>
      </c>
      <c r="T991" s="392" t="str">
        <f>IFERROR(VLOOKUP($S991,'Projects FERCs'!$A$9:$C$294,2,FALSE),0)</f>
        <v>UNSG Training Facility</v>
      </c>
      <c r="U991" s="392" t="s">
        <v>1384</v>
      </c>
      <c r="V991" s="394">
        <v>-5.58</v>
      </c>
    </row>
    <row r="992" spans="1:22" ht="33.75" x14ac:dyDescent="0.25">
      <c r="A992" s="396">
        <v>202408</v>
      </c>
      <c r="B992" s="392" t="s">
        <v>1268</v>
      </c>
      <c r="C992" s="392" t="s">
        <v>21</v>
      </c>
      <c r="D992" s="392" t="s">
        <v>28</v>
      </c>
      <c r="E992" s="392" t="s">
        <v>28</v>
      </c>
      <c r="F992" s="392" t="s">
        <v>22</v>
      </c>
      <c r="G992" s="392" t="s">
        <v>1379</v>
      </c>
      <c r="H992" s="392" t="s">
        <v>415</v>
      </c>
      <c r="I992" s="392" t="s">
        <v>416</v>
      </c>
      <c r="J992" s="392" t="s">
        <v>27</v>
      </c>
      <c r="K992" s="392" t="s">
        <v>24</v>
      </c>
      <c r="L992" s="392" t="s">
        <v>25</v>
      </c>
      <c r="M992" s="395">
        <v>45261</v>
      </c>
      <c r="N992" s="395">
        <v>45275</v>
      </c>
      <c r="O992" s="392" t="s">
        <v>690</v>
      </c>
      <c r="P992" s="392" t="str">
        <f t="shared" si="30"/>
        <v>390XXPRESC</v>
      </c>
      <c r="Q992" s="392" t="s">
        <v>1382</v>
      </c>
      <c r="R992" s="392" t="s">
        <v>1383</v>
      </c>
      <c r="S992" s="392" t="str">
        <f t="shared" si="31"/>
        <v>253901A</v>
      </c>
      <c r="T992" s="392" t="str">
        <f>IFERROR(VLOOKUP($S992,'Projects FERCs'!$A$9:$C$294,2,FALSE),0)</f>
        <v>UNSG Training Facility</v>
      </c>
      <c r="U992" s="392" t="s">
        <v>1384</v>
      </c>
      <c r="V992" s="394">
        <v>-3.9</v>
      </c>
    </row>
    <row r="993" spans="1:22" ht="33.75" x14ac:dyDescent="0.25">
      <c r="A993" s="396">
        <v>202408</v>
      </c>
      <c r="B993" s="392" t="s">
        <v>1268</v>
      </c>
      <c r="C993" s="392" t="s">
        <v>21</v>
      </c>
      <c r="D993" s="392" t="s">
        <v>28</v>
      </c>
      <c r="E993" s="392" t="s">
        <v>28</v>
      </c>
      <c r="F993" s="392" t="s">
        <v>22</v>
      </c>
      <c r="G993" s="392" t="s">
        <v>1379</v>
      </c>
      <c r="H993" s="392" t="s">
        <v>1421</v>
      </c>
      <c r="I993" s="392" t="s">
        <v>1422</v>
      </c>
      <c r="J993" s="392" t="s">
        <v>27</v>
      </c>
      <c r="K993" s="392" t="s">
        <v>24</v>
      </c>
      <c r="L993" s="392" t="s">
        <v>25</v>
      </c>
      <c r="M993" s="395">
        <v>45261</v>
      </c>
      <c r="N993" s="395">
        <v>45275</v>
      </c>
      <c r="O993" s="392" t="s">
        <v>690</v>
      </c>
      <c r="P993" s="392" t="str">
        <f t="shared" si="30"/>
        <v>390XXPRESC</v>
      </c>
      <c r="Q993" s="392" t="s">
        <v>1382</v>
      </c>
      <c r="R993" s="392" t="s">
        <v>1383</v>
      </c>
      <c r="S993" s="392" t="str">
        <f t="shared" si="31"/>
        <v>253901A</v>
      </c>
      <c r="T993" s="392" t="str">
        <f>IFERROR(VLOOKUP($S993,'Projects FERCs'!$A$9:$C$294,2,FALSE),0)</f>
        <v>UNSG Training Facility</v>
      </c>
      <c r="U993" s="392" t="s">
        <v>1384</v>
      </c>
      <c r="V993" s="394">
        <v>-1.0900000000000001</v>
      </c>
    </row>
    <row r="994" spans="1:22" ht="33.75" x14ac:dyDescent="0.25">
      <c r="A994" s="396">
        <v>202408</v>
      </c>
      <c r="B994" s="392" t="s">
        <v>1268</v>
      </c>
      <c r="C994" s="392" t="s">
        <v>21</v>
      </c>
      <c r="D994" s="392" t="s">
        <v>28</v>
      </c>
      <c r="E994" s="392" t="s">
        <v>28</v>
      </c>
      <c r="F994" s="392" t="s">
        <v>22</v>
      </c>
      <c r="G994" s="392" t="s">
        <v>1425</v>
      </c>
      <c r="H994" s="392" t="s">
        <v>1426</v>
      </c>
      <c r="I994" s="392" t="s">
        <v>1427</v>
      </c>
      <c r="J994" s="392" t="s">
        <v>23</v>
      </c>
      <c r="K994" s="392" t="s">
        <v>24</v>
      </c>
      <c r="L994" s="392" t="s">
        <v>25</v>
      </c>
      <c r="M994" s="395">
        <v>45474</v>
      </c>
      <c r="N994" s="395">
        <v>45467</v>
      </c>
      <c r="O994" s="392" t="s">
        <v>690</v>
      </c>
      <c r="P994" s="392" t="str">
        <f t="shared" si="30"/>
        <v>390XXSHOWL</v>
      </c>
      <c r="Q994" s="392" t="s">
        <v>1382</v>
      </c>
      <c r="R994" s="392" t="s">
        <v>1428</v>
      </c>
      <c r="S994" s="392" t="str">
        <f t="shared" si="31"/>
        <v>257900A</v>
      </c>
      <c r="T994" s="392" t="str">
        <f>IFERROR(VLOOKUP($S994,'Projects FERCs'!$A$9:$C$294,2,FALSE),0)</f>
        <v>Structures &amp; Improv-New SL</v>
      </c>
      <c r="U994" s="392" t="s">
        <v>1429</v>
      </c>
      <c r="V994" s="394">
        <v>625.62</v>
      </c>
    </row>
    <row r="995" spans="1:22" ht="33.75" x14ac:dyDescent="0.25">
      <c r="A995" s="396">
        <v>202409</v>
      </c>
      <c r="B995" s="392" t="s">
        <v>1268</v>
      </c>
      <c r="C995" s="392" t="s">
        <v>21</v>
      </c>
      <c r="D995" s="392" t="s">
        <v>28</v>
      </c>
      <c r="E995" s="392" t="s">
        <v>28</v>
      </c>
      <c r="F995" s="392" t="s">
        <v>22</v>
      </c>
      <c r="G995" s="392" t="s">
        <v>1379</v>
      </c>
      <c r="H995" s="392" t="s">
        <v>1380</v>
      </c>
      <c r="I995" s="392" t="s">
        <v>1381</v>
      </c>
      <c r="J995" s="392" t="s">
        <v>23</v>
      </c>
      <c r="K995" s="392" t="s">
        <v>24</v>
      </c>
      <c r="L995" s="392" t="s">
        <v>25</v>
      </c>
      <c r="M995" s="395">
        <v>45474</v>
      </c>
      <c r="N995" s="395">
        <v>45478</v>
      </c>
      <c r="O995" s="392" t="s">
        <v>690</v>
      </c>
      <c r="P995" s="392" t="str">
        <f t="shared" si="30"/>
        <v>390XXPRESC</v>
      </c>
      <c r="Q995" s="392" t="s">
        <v>1382</v>
      </c>
      <c r="R995" s="392" t="s">
        <v>1520</v>
      </c>
      <c r="S995" s="392" t="str">
        <f t="shared" si="31"/>
        <v>250900A</v>
      </c>
      <c r="T995" s="392" t="str">
        <f>IFERROR(VLOOKUP($S995,'Projects FERCs'!$A$9:$C$294,2,FALSE),0)</f>
        <v>Structures &amp; Improve (Admin)</v>
      </c>
      <c r="U995" s="392" t="s">
        <v>1519</v>
      </c>
      <c r="V995" s="394">
        <v>18923.310000000001</v>
      </c>
    </row>
    <row r="996" spans="1:22" ht="33.75" x14ac:dyDescent="0.25">
      <c r="A996" s="396">
        <v>202411</v>
      </c>
      <c r="B996" s="392" t="s">
        <v>1268</v>
      </c>
      <c r="C996" s="392" t="s">
        <v>21</v>
      </c>
      <c r="D996" s="392" t="s">
        <v>28</v>
      </c>
      <c r="E996" s="392" t="s">
        <v>28</v>
      </c>
      <c r="F996" s="392" t="s">
        <v>22</v>
      </c>
      <c r="G996" s="392" t="s">
        <v>1439</v>
      </c>
      <c r="H996" s="392" t="s">
        <v>2581</v>
      </c>
      <c r="I996" s="392" t="s">
        <v>2580</v>
      </c>
      <c r="J996" s="392" t="s">
        <v>23</v>
      </c>
      <c r="K996" s="392" t="s">
        <v>24</v>
      </c>
      <c r="L996" s="392" t="s">
        <v>25</v>
      </c>
      <c r="M996" s="395">
        <v>45566</v>
      </c>
      <c r="N996" s="395">
        <v>45551</v>
      </c>
      <c r="O996" s="392" t="s">
        <v>690</v>
      </c>
      <c r="P996" s="392" t="str">
        <f t="shared" si="30"/>
        <v>390XXCOTTN</v>
      </c>
      <c r="Q996" s="392" t="s">
        <v>1382</v>
      </c>
      <c r="R996" s="392" t="s">
        <v>2307</v>
      </c>
      <c r="S996" s="392" t="str">
        <f t="shared" si="31"/>
        <v>255900A</v>
      </c>
      <c r="T996" s="392" t="str">
        <f>IFERROR(VLOOKUP($S996,'Projects FERCs'!$A$9:$C$294,2,FALSE),0)</f>
        <v>Struct &amp; Improv- New (Verde)</v>
      </c>
      <c r="U996" s="392" t="s">
        <v>2306</v>
      </c>
      <c r="V996" s="394">
        <v>2449.7600000000002</v>
      </c>
    </row>
    <row r="997" spans="1:22" ht="33.75" x14ac:dyDescent="0.25">
      <c r="A997" s="396">
        <v>202503</v>
      </c>
      <c r="B997" s="392" t="s">
        <v>1268</v>
      </c>
      <c r="C997" s="392" t="s">
        <v>21</v>
      </c>
      <c r="D997" s="392" t="s">
        <v>28</v>
      </c>
      <c r="E997" s="392" t="s">
        <v>28</v>
      </c>
      <c r="F997" s="392" t="s">
        <v>22</v>
      </c>
      <c r="G997" s="392" t="s">
        <v>1439</v>
      </c>
      <c r="H997" s="392" t="s">
        <v>2579</v>
      </c>
      <c r="I997" s="392" t="s">
        <v>2578</v>
      </c>
      <c r="J997" s="392" t="s">
        <v>23</v>
      </c>
      <c r="K997" s="392" t="s">
        <v>24</v>
      </c>
      <c r="L997" s="392" t="s">
        <v>25</v>
      </c>
      <c r="M997" s="395">
        <v>45689</v>
      </c>
      <c r="N997" s="395">
        <v>45648</v>
      </c>
      <c r="O997" s="392" t="s">
        <v>690</v>
      </c>
      <c r="P997" s="392" t="str">
        <f t="shared" si="30"/>
        <v>390XXCOTTN</v>
      </c>
      <c r="Q997" s="392" t="s">
        <v>1382</v>
      </c>
      <c r="R997" s="392" t="s">
        <v>2303</v>
      </c>
      <c r="S997" s="392" t="str">
        <f t="shared" si="31"/>
        <v>255900A</v>
      </c>
      <c r="T997" s="392" t="str">
        <f>IFERROR(VLOOKUP($S997,'Projects FERCs'!$A$9:$C$294,2,FALSE),0)</f>
        <v>Struct &amp; Improv- New (Verde)</v>
      </c>
      <c r="U997" s="392" t="s">
        <v>2302</v>
      </c>
      <c r="V997" s="394">
        <v>6771.15</v>
      </c>
    </row>
    <row r="998" spans="1:22" ht="33.75" x14ac:dyDescent="0.25">
      <c r="A998" s="396">
        <v>202504</v>
      </c>
      <c r="B998" s="392" t="s">
        <v>1268</v>
      </c>
      <c r="C998" s="392" t="s">
        <v>21</v>
      </c>
      <c r="D998" s="392" t="s">
        <v>28</v>
      </c>
      <c r="E998" s="392" t="s">
        <v>28</v>
      </c>
      <c r="F998" s="392" t="s">
        <v>22</v>
      </c>
      <c r="G998" s="392" t="s">
        <v>1379</v>
      </c>
      <c r="H998" s="392" t="s">
        <v>1380</v>
      </c>
      <c r="I998" s="392" t="s">
        <v>1381</v>
      </c>
      <c r="J998" s="392" t="s">
        <v>27</v>
      </c>
      <c r="K998" s="392" t="s">
        <v>24</v>
      </c>
      <c r="L998" s="392" t="s">
        <v>25</v>
      </c>
      <c r="M998" s="395">
        <v>45261</v>
      </c>
      <c r="N998" s="395">
        <v>45275</v>
      </c>
      <c r="O998" s="392" t="s">
        <v>690</v>
      </c>
      <c r="P998" s="392" t="str">
        <f t="shared" si="30"/>
        <v>390XXPRESC</v>
      </c>
      <c r="Q998" s="392" t="s">
        <v>1382</v>
      </c>
      <c r="R998" s="392" t="s">
        <v>1383</v>
      </c>
      <c r="S998" s="392" t="str">
        <f t="shared" si="31"/>
        <v>253901A</v>
      </c>
      <c r="T998" s="392" t="str">
        <f>IFERROR(VLOOKUP($S998,'Projects FERCs'!$A$9:$C$294,2,FALSE),0)</f>
        <v>UNSG Training Facility</v>
      </c>
      <c r="U998" s="392" t="s">
        <v>1384</v>
      </c>
      <c r="V998" s="394">
        <v>1362.03</v>
      </c>
    </row>
    <row r="999" spans="1:22" ht="33.75" x14ac:dyDescent="0.25">
      <c r="A999" s="396">
        <v>202504</v>
      </c>
      <c r="B999" s="392" t="s">
        <v>1268</v>
      </c>
      <c r="C999" s="392" t="s">
        <v>21</v>
      </c>
      <c r="D999" s="392" t="s">
        <v>28</v>
      </c>
      <c r="E999" s="392" t="s">
        <v>28</v>
      </c>
      <c r="F999" s="392" t="s">
        <v>22</v>
      </c>
      <c r="G999" s="392" t="s">
        <v>1379</v>
      </c>
      <c r="H999" s="392" t="s">
        <v>1385</v>
      </c>
      <c r="I999" s="392" t="s">
        <v>1386</v>
      </c>
      <c r="J999" s="392" t="s">
        <v>27</v>
      </c>
      <c r="K999" s="392" t="s">
        <v>24</v>
      </c>
      <c r="L999" s="392" t="s">
        <v>25</v>
      </c>
      <c r="M999" s="395">
        <v>45261</v>
      </c>
      <c r="N999" s="395">
        <v>45275</v>
      </c>
      <c r="O999" s="392" t="s">
        <v>690</v>
      </c>
      <c r="P999" s="392" t="str">
        <f t="shared" si="30"/>
        <v>390XXPRESC</v>
      </c>
      <c r="Q999" s="392" t="s">
        <v>1382</v>
      </c>
      <c r="R999" s="392" t="s">
        <v>1383</v>
      </c>
      <c r="S999" s="392" t="str">
        <f t="shared" si="31"/>
        <v>253901A</v>
      </c>
      <c r="T999" s="392" t="str">
        <f>IFERROR(VLOOKUP($S999,'Projects FERCs'!$A$9:$C$294,2,FALSE),0)</f>
        <v>UNSG Training Facility</v>
      </c>
      <c r="U999" s="392" t="s">
        <v>1384</v>
      </c>
      <c r="V999" s="394">
        <v>1164.73</v>
      </c>
    </row>
    <row r="1000" spans="1:22" ht="33.75" x14ac:dyDescent="0.25">
      <c r="A1000" s="396">
        <v>202504</v>
      </c>
      <c r="B1000" s="392" t="s">
        <v>1268</v>
      </c>
      <c r="C1000" s="392" t="s">
        <v>21</v>
      </c>
      <c r="D1000" s="392" t="s">
        <v>28</v>
      </c>
      <c r="E1000" s="392" t="s">
        <v>28</v>
      </c>
      <c r="F1000" s="392" t="s">
        <v>22</v>
      </c>
      <c r="G1000" s="392" t="s">
        <v>1379</v>
      </c>
      <c r="H1000" s="392" t="s">
        <v>1387</v>
      </c>
      <c r="I1000" s="392" t="s">
        <v>1388</v>
      </c>
      <c r="J1000" s="392" t="s">
        <v>27</v>
      </c>
      <c r="K1000" s="392" t="s">
        <v>24</v>
      </c>
      <c r="L1000" s="392" t="s">
        <v>25</v>
      </c>
      <c r="M1000" s="395">
        <v>45261</v>
      </c>
      <c r="N1000" s="395">
        <v>45275</v>
      </c>
      <c r="O1000" s="392" t="s">
        <v>690</v>
      </c>
      <c r="P1000" s="392" t="str">
        <f t="shared" si="30"/>
        <v>390XXPRESC</v>
      </c>
      <c r="Q1000" s="392" t="s">
        <v>1382</v>
      </c>
      <c r="R1000" s="392" t="s">
        <v>1383</v>
      </c>
      <c r="S1000" s="392" t="str">
        <f t="shared" si="31"/>
        <v>253901A</v>
      </c>
      <c r="T1000" s="392" t="str">
        <f>IFERROR(VLOOKUP($S1000,'Projects FERCs'!$A$9:$C$294,2,FALSE),0)</f>
        <v>UNSG Training Facility</v>
      </c>
      <c r="U1000" s="392" t="s">
        <v>1384</v>
      </c>
      <c r="V1000" s="394">
        <v>2081.23</v>
      </c>
    </row>
    <row r="1001" spans="1:22" ht="33.75" x14ac:dyDescent="0.25">
      <c r="A1001" s="396">
        <v>202504</v>
      </c>
      <c r="B1001" s="392" t="s">
        <v>1268</v>
      </c>
      <c r="C1001" s="392" t="s">
        <v>21</v>
      </c>
      <c r="D1001" s="392" t="s">
        <v>28</v>
      </c>
      <c r="E1001" s="392" t="s">
        <v>28</v>
      </c>
      <c r="F1001" s="392" t="s">
        <v>22</v>
      </c>
      <c r="G1001" s="392" t="s">
        <v>1379</v>
      </c>
      <c r="H1001" s="392" t="s">
        <v>1389</v>
      </c>
      <c r="I1001" s="392" t="s">
        <v>1390</v>
      </c>
      <c r="J1001" s="392" t="s">
        <v>27</v>
      </c>
      <c r="K1001" s="392" t="s">
        <v>24</v>
      </c>
      <c r="L1001" s="392" t="s">
        <v>25</v>
      </c>
      <c r="M1001" s="395">
        <v>45261</v>
      </c>
      <c r="N1001" s="395">
        <v>45275</v>
      </c>
      <c r="O1001" s="392" t="s">
        <v>690</v>
      </c>
      <c r="P1001" s="392" t="str">
        <f t="shared" si="30"/>
        <v>390XXPRESC</v>
      </c>
      <c r="Q1001" s="392" t="s">
        <v>1382</v>
      </c>
      <c r="R1001" s="392" t="s">
        <v>1383</v>
      </c>
      <c r="S1001" s="392" t="str">
        <f t="shared" si="31"/>
        <v>253901A</v>
      </c>
      <c r="T1001" s="392" t="str">
        <f>IFERROR(VLOOKUP($S1001,'Projects FERCs'!$A$9:$C$294,2,FALSE),0)</f>
        <v>UNSG Training Facility</v>
      </c>
      <c r="U1001" s="392" t="s">
        <v>1384</v>
      </c>
      <c r="V1001" s="394">
        <v>2176.6999999999998</v>
      </c>
    </row>
    <row r="1002" spans="1:22" ht="33.75" x14ac:dyDescent="0.25">
      <c r="A1002" s="396">
        <v>202504</v>
      </c>
      <c r="B1002" s="392" t="s">
        <v>1268</v>
      </c>
      <c r="C1002" s="392" t="s">
        <v>21</v>
      </c>
      <c r="D1002" s="392" t="s">
        <v>28</v>
      </c>
      <c r="E1002" s="392" t="s">
        <v>28</v>
      </c>
      <c r="F1002" s="392" t="s">
        <v>22</v>
      </c>
      <c r="G1002" s="392" t="s">
        <v>1379</v>
      </c>
      <c r="H1002" s="392" t="s">
        <v>1391</v>
      </c>
      <c r="I1002" s="392" t="s">
        <v>1392</v>
      </c>
      <c r="J1002" s="392" t="s">
        <v>27</v>
      </c>
      <c r="K1002" s="392" t="s">
        <v>24</v>
      </c>
      <c r="L1002" s="392" t="s">
        <v>25</v>
      </c>
      <c r="M1002" s="395">
        <v>45261</v>
      </c>
      <c r="N1002" s="395">
        <v>45275</v>
      </c>
      <c r="O1002" s="392" t="s">
        <v>690</v>
      </c>
      <c r="P1002" s="392" t="str">
        <f t="shared" si="30"/>
        <v>390XXPRESC</v>
      </c>
      <c r="Q1002" s="392" t="s">
        <v>1382</v>
      </c>
      <c r="R1002" s="392" t="s">
        <v>1383</v>
      </c>
      <c r="S1002" s="392" t="str">
        <f t="shared" si="31"/>
        <v>253901A</v>
      </c>
      <c r="T1002" s="392" t="str">
        <f>IFERROR(VLOOKUP($S1002,'Projects FERCs'!$A$9:$C$294,2,FALSE),0)</f>
        <v>UNSG Training Facility</v>
      </c>
      <c r="U1002" s="392" t="s">
        <v>1384</v>
      </c>
      <c r="V1002" s="394">
        <v>283.23</v>
      </c>
    </row>
    <row r="1003" spans="1:22" ht="33.75" x14ac:dyDescent="0.25">
      <c r="A1003" s="396">
        <v>202504</v>
      </c>
      <c r="B1003" s="392" t="s">
        <v>1268</v>
      </c>
      <c r="C1003" s="392" t="s">
        <v>21</v>
      </c>
      <c r="D1003" s="392" t="s">
        <v>28</v>
      </c>
      <c r="E1003" s="392" t="s">
        <v>28</v>
      </c>
      <c r="F1003" s="392" t="s">
        <v>22</v>
      </c>
      <c r="G1003" s="392" t="s">
        <v>1379</v>
      </c>
      <c r="H1003" s="392" t="s">
        <v>1393</v>
      </c>
      <c r="I1003" s="392" t="s">
        <v>1394</v>
      </c>
      <c r="J1003" s="392" t="s">
        <v>27</v>
      </c>
      <c r="K1003" s="392" t="s">
        <v>24</v>
      </c>
      <c r="L1003" s="392" t="s">
        <v>25</v>
      </c>
      <c r="M1003" s="395">
        <v>45261</v>
      </c>
      <c r="N1003" s="395">
        <v>45275</v>
      </c>
      <c r="O1003" s="392" t="s">
        <v>690</v>
      </c>
      <c r="P1003" s="392" t="str">
        <f t="shared" si="30"/>
        <v>390XXPRESC</v>
      </c>
      <c r="Q1003" s="392" t="s">
        <v>1382</v>
      </c>
      <c r="R1003" s="392" t="s">
        <v>1383</v>
      </c>
      <c r="S1003" s="392" t="str">
        <f t="shared" si="31"/>
        <v>253901A</v>
      </c>
      <c r="T1003" s="392" t="str">
        <f>IFERROR(VLOOKUP($S1003,'Projects FERCs'!$A$9:$C$294,2,FALSE),0)</f>
        <v>UNSG Training Facility</v>
      </c>
      <c r="U1003" s="392" t="s">
        <v>1384</v>
      </c>
      <c r="V1003" s="394">
        <v>283.23</v>
      </c>
    </row>
    <row r="1004" spans="1:22" ht="33.75" x14ac:dyDescent="0.25">
      <c r="A1004" s="396">
        <v>202504</v>
      </c>
      <c r="B1004" s="392" t="s">
        <v>1268</v>
      </c>
      <c r="C1004" s="392" t="s">
        <v>21</v>
      </c>
      <c r="D1004" s="392" t="s">
        <v>28</v>
      </c>
      <c r="E1004" s="392" t="s">
        <v>28</v>
      </c>
      <c r="F1004" s="392" t="s">
        <v>22</v>
      </c>
      <c r="G1004" s="392" t="s">
        <v>1379</v>
      </c>
      <c r="H1004" s="392" t="s">
        <v>1395</v>
      </c>
      <c r="I1004" s="392" t="s">
        <v>1396</v>
      </c>
      <c r="J1004" s="392" t="s">
        <v>27</v>
      </c>
      <c r="K1004" s="392" t="s">
        <v>24</v>
      </c>
      <c r="L1004" s="392" t="s">
        <v>25</v>
      </c>
      <c r="M1004" s="395">
        <v>45261</v>
      </c>
      <c r="N1004" s="395">
        <v>45275</v>
      </c>
      <c r="O1004" s="392" t="s">
        <v>690</v>
      </c>
      <c r="P1004" s="392" t="str">
        <f t="shared" si="30"/>
        <v>390XXPRESC</v>
      </c>
      <c r="Q1004" s="392" t="s">
        <v>1382</v>
      </c>
      <c r="R1004" s="392" t="s">
        <v>1383</v>
      </c>
      <c r="S1004" s="392" t="str">
        <f t="shared" si="31"/>
        <v>253901A</v>
      </c>
      <c r="T1004" s="392" t="str">
        <f>IFERROR(VLOOKUP($S1004,'Projects FERCs'!$A$9:$C$294,2,FALSE),0)</f>
        <v>UNSG Training Facility</v>
      </c>
      <c r="U1004" s="392" t="s">
        <v>1384</v>
      </c>
      <c r="V1004" s="394">
        <v>85.92</v>
      </c>
    </row>
    <row r="1005" spans="1:22" ht="33.75" x14ac:dyDescent="0.25">
      <c r="A1005" s="396">
        <v>202504</v>
      </c>
      <c r="B1005" s="392" t="s">
        <v>1268</v>
      </c>
      <c r="C1005" s="392" t="s">
        <v>21</v>
      </c>
      <c r="D1005" s="392" t="s">
        <v>28</v>
      </c>
      <c r="E1005" s="392" t="s">
        <v>28</v>
      </c>
      <c r="F1005" s="392" t="s">
        <v>22</v>
      </c>
      <c r="G1005" s="392" t="s">
        <v>1379</v>
      </c>
      <c r="H1005" s="392" t="s">
        <v>1397</v>
      </c>
      <c r="I1005" s="392" t="s">
        <v>1398</v>
      </c>
      <c r="J1005" s="392" t="s">
        <v>27</v>
      </c>
      <c r="K1005" s="392" t="s">
        <v>24</v>
      </c>
      <c r="L1005" s="392" t="s">
        <v>25</v>
      </c>
      <c r="M1005" s="395">
        <v>45261</v>
      </c>
      <c r="N1005" s="395">
        <v>45275</v>
      </c>
      <c r="O1005" s="392" t="s">
        <v>690</v>
      </c>
      <c r="P1005" s="392" t="str">
        <f t="shared" si="30"/>
        <v>390XXPRESC</v>
      </c>
      <c r="Q1005" s="392" t="s">
        <v>1382</v>
      </c>
      <c r="R1005" s="392" t="s">
        <v>1383</v>
      </c>
      <c r="S1005" s="392" t="str">
        <f t="shared" si="31"/>
        <v>253901A</v>
      </c>
      <c r="T1005" s="392" t="str">
        <f>IFERROR(VLOOKUP($S1005,'Projects FERCs'!$A$9:$C$294,2,FALSE),0)</f>
        <v>UNSG Training Facility</v>
      </c>
      <c r="U1005" s="392" t="s">
        <v>1384</v>
      </c>
      <c r="V1005" s="394">
        <v>948.33</v>
      </c>
    </row>
    <row r="1006" spans="1:22" ht="33.75" x14ac:dyDescent="0.25">
      <c r="A1006" s="396">
        <v>202504</v>
      </c>
      <c r="B1006" s="392" t="s">
        <v>1268</v>
      </c>
      <c r="C1006" s="392" t="s">
        <v>21</v>
      </c>
      <c r="D1006" s="392" t="s">
        <v>28</v>
      </c>
      <c r="E1006" s="392" t="s">
        <v>28</v>
      </c>
      <c r="F1006" s="392" t="s">
        <v>22</v>
      </c>
      <c r="G1006" s="392" t="s">
        <v>1379</v>
      </c>
      <c r="H1006" s="392" t="s">
        <v>413</v>
      </c>
      <c r="I1006" s="392" t="s">
        <v>414</v>
      </c>
      <c r="J1006" s="392" t="s">
        <v>27</v>
      </c>
      <c r="K1006" s="392" t="s">
        <v>24</v>
      </c>
      <c r="L1006" s="392" t="s">
        <v>25</v>
      </c>
      <c r="M1006" s="395">
        <v>45261</v>
      </c>
      <c r="N1006" s="395">
        <v>45275</v>
      </c>
      <c r="O1006" s="392" t="s">
        <v>690</v>
      </c>
      <c r="P1006" s="392" t="str">
        <f t="shared" si="30"/>
        <v>390XXPRESC</v>
      </c>
      <c r="Q1006" s="392" t="s">
        <v>1382</v>
      </c>
      <c r="R1006" s="392" t="s">
        <v>1383</v>
      </c>
      <c r="S1006" s="392" t="str">
        <f t="shared" si="31"/>
        <v>253901A</v>
      </c>
      <c r="T1006" s="392" t="str">
        <f>IFERROR(VLOOKUP($S1006,'Projects FERCs'!$A$9:$C$294,2,FALSE),0)</f>
        <v>UNSG Training Facility</v>
      </c>
      <c r="U1006" s="392" t="s">
        <v>1384</v>
      </c>
      <c r="V1006" s="394">
        <v>2132.15</v>
      </c>
    </row>
    <row r="1007" spans="1:22" ht="33.75" x14ac:dyDescent="0.25">
      <c r="A1007" s="396">
        <v>202504</v>
      </c>
      <c r="B1007" s="392" t="s">
        <v>1268</v>
      </c>
      <c r="C1007" s="392" t="s">
        <v>21</v>
      </c>
      <c r="D1007" s="392" t="s">
        <v>28</v>
      </c>
      <c r="E1007" s="392" t="s">
        <v>28</v>
      </c>
      <c r="F1007" s="392" t="s">
        <v>22</v>
      </c>
      <c r="G1007" s="392" t="s">
        <v>1379</v>
      </c>
      <c r="H1007" s="392" t="s">
        <v>1399</v>
      </c>
      <c r="I1007" s="392" t="s">
        <v>1400</v>
      </c>
      <c r="J1007" s="392" t="s">
        <v>27</v>
      </c>
      <c r="K1007" s="392" t="s">
        <v>24</v>
      </c>
      <c r="L1007" s="392" t="s">
        <v>25</v>
      </c>
      <c r="M1007" s="395">
        <v>45261</v>
      </c>
      <c r="N1007" s="395">
        <v>45275</v>
      </c>
      <c r="O1007" s="392" t="s">
        <v>690</v>
      </c>
      <c r="P1007" s="392" t="str">
        <f t="shared" si="30"/>
        <v>390XXPRESC</v>
      </c>
      <c r="Q1007" s="392" t="s">
        <v>1382</v>
      </c>
      <c r="R1007" s="392" t="s">
        <v>1383</v>
      </c>
      <c r="S1007" s="392" t="str">
        <f t="shared" si="31"/>
        <v>253901A</v>
      </c>
      <c r="T1007" s="392" t="str">
        <f>IFERROR(VLOOKUP($S1007,'Projects FERCs'!$A$9:$C$294,2,FALSE),0)</f>
        <v>UNSG Training Facility</v>
      </c>
      <c r="U1007" s="392" t="s">
        <v>1384</v>
      </c>
      <c r="V1007" s="394">
        <v>3812.42</v>
      </c>
    </row>
    <row r="1008" spans="1:22" ht="33.75" x14ac:dyDescent="0.25">
      <c r="A1008" s="396">
        <v>202504</v>
      </c>
      <c r="B1008" s="392" t="s">
        <v>1268</v>
      </c>
      <c r="C1008" s="392" t="s">
        <v>21</v>
      </c>
      <c r="D1008" s="392" t="s">
        <v>28</v>
      </c>
      <c r="E1008" s="392" t="s">
        <v>28</v>
      </c>
      <c r="F1008" s="392" t="s">
        <v>22</v>
      </c>
      <c r="G1008" s="392" t="s">
        <v>1379</v>
      </c>
      <c r="H1008" s="392" t="s">
        <v>1401</v>
      </c>
      <c r="I1008" s="392" t="s">
        <v>1402</v>
      </c>
      <c r="J1008" s="392" t="s">
        <v>27</v>
      </c>
      <c r="K1008" s="392" t="s">
        <v>24</v>
      </c>
      <c r="L1008" s="392" t="s">
        <v>25</v>
      </c>
      <c r="M1008" s="395">
        <v>45261</v>
      </c>
      <c r="N1008" s="395">
        <v>45275</v>
      </c>
      <c r="O1008" s="392" t="s">
        <v>690</v>
      </c>
      <c r="P1008" s="392" t="str">
        <f t="shared" si="30"/>
        <v>390XXPRESC</v>
      </c>
      <c r="Q1008" s="392" t="s">
        <v>1382</v>
      </c>
      <c r="R1008" s="392" t="s">
        <v>1383</v>
      </c>
      <c r="S1008" s="392" t="str">
        <f t="shared" si="31"/>
        <v>253901A</v>
      </c>
      <c r="T1008" s="392" t="str">
        <f>IFERROR(VLOOKUP($S1008,'Projects FERCs'!$A$9:$C$294,2,FALSE),0)</f>
        <v>UNSG Training Facility</v>
      </c>
      <c r="U1008" s="392" t="s">
        <v>1384</v>
      </c>
      <c r="V1008" s="394">
        <v>63.65</v>
      </c>
    </row>
    <row r="1009" spans="1:22" ht="33.75" x14ac:dyDescent="0.25">
      <c r="A1009" s="396">
        <v>202504</v>
      </c>
      <c r="B1009" s="392" t="s">
        <v>1268</v>
      </c>
      <c r="C1009" s="392" t="s">
        <v>21</v>
      </c>
      <c r="D1009" s="392" t="s">
        <v>28</v>
      </c>
      <c r="E1009" s="392" t="s">
        <v>28</v>
      </c>
      <c r="F1009" s="392" t="s">
        <v>22</v>
      </c>
      <c r="G1009" s="392" t="s">
        <v>1379</v>
      </c>
      <c r="H1009" s="392" t="s">
        <v>1403</v>
      </c>
      <c r="I1009" s="392" t="s">
        <v>1404</v>
      </c>
      <c r="J1009" s="392" t="s">
        <v>27</v>
      </c>
      <c r="K1009" s="392" t="s">
        <v>24</v>
      </c>
      <c r="L1009" s="392" t="s">
        <v>25</v>
      </c>
      <c r="M1009" s="395">
        <v>45261</v>
      </c>
      <c r="N1009" s="395">
        <v>45275</v>
      </c>
      <c r="O1009" s="392" t="s">
        <v>690</v>
      </c>
      <c r="P1009" s="392" t="str">
        <f t="shared" si="30"/>
        <v>390XXPRESC</v>
      </c>
      <c r="Q1009" s="392" t="s">
        <v>1382</v>
      </c>
      <c r="R1009" s="392" t="s">
        <v>1383</v>
      </c>
      <c r="S1009" s="392" t="str">
        <f t="shared" si="31"/>
        <v>253901A</v>
      </c>
      <c r="T1009" s="392" t="str">
        <f>IFERROR(VLOOKUP($S1009,'Projects FERCs'!$A$9:$C$294,2,FALSE),0)</f>
        <v>UNSG Training Facility</v>
      </c>
      <c r="U1009" s="392" t="s">
        <v>1384</v>
      </c>
      <c r="V1009" s="394">
        <v>1963.49</v>
      </c>
    </row>
    <row r="1010" spans="1:22" ht="33.75" x14ac:dyDescent="0.25">
      <c r="A1010" s="396">
        <v>202504</v>
      </c>
      <c r="B1010" s="392" t="s">
        <v>1268</v>
      </c>
      <c r="C1010" s="392" t="s">
        <v>21</v>
      </c>
      <c r="D1010" s="392" t="s">
        <v>28</v>
      </c>
      <c r="E1010" s="392" t="s">
        <v>28</v>
      </c>
      <c r="F1010" s="392" t="s">
        <v>22</v>
      </c>
      <c r="G1010" s="392" t="s">
        <v>1379</v>
      </c>
      <c r="H1010" s="392" t="s">
        <v>2577</v>
      </c>
      <c r="I1010" s="392" t="s">
        <v>2576</v>
      </c>
      <c r="J1010" s="392" t="s">
        <v>23</v>
      </c>
      <c r="K1010" s="392" t="s">
        <v>24</v>
      </c>
      <c r="L1010" s="392" t="s">
        <v>25</v>
      </c>
      <c r="M1010" s="395">
        <v>45689</v>
      </c>
      <c r="N1010" s="395">
        <v>45686</v>
      </c>
      <c r="O1010" s="392" t="s">
        <v>690</v>
      </c>
      <c r="P1010" s="392" t="str">
        <f t="shared" si="30"/>
        <v>390XXPRESC</v>
      </c>
      <c r="Q1010" s="392" t="s">
        <v>1382</v>
      </c>
      <c r="R1010" s="392" t="s">
        <v>2301</v>
      </c>
      <c r="S1010" s="392" t="str">
        <f t="shared" si="31"/>
        <v>253900A</v>
      </c>
      <c r="T1010" s="392" t="str">
        <f>IFERROR(VLOOKUP($S1010,'Projects FERCs'!$A$9:$C$294,2,FALSE),0)</f>
        <v>Struct &amp; Improv - New (Pres)</v>
      </c>
      <c r="U1010" s="392" t="s">
        <v>2300</v>
      </c>
      <c r="V1010" s="394">
        <v>9245.7099999999991</v>
      </c>
    </row>
    <row r="1011" spans="1:22" ht="33.75" x14ac:dyDescent="0.25">
      <c r="A1011" s="396">
        <v>202504</v>
      </c>
      <c r="B1011" s="392" t="s">
        <v>1268</v>
      </c>
      <c r="C1011" s="392" t="s">
        <v>21</v>
      </c>
      <c r="D1011" s="392" t="s">
        <v>28</v>
      </c>
      <c r="E1011" s="392" t="s">
        <v>28</v>
      </c>
      <c r="F1011" s="392" t="s">
        <v>22</v>
      </c>
      <c r="G1011" s="392" t="s">
        <v>1379</v>
      </c>
      <c r="H1011" s="392" t="s">
        <v>1405</v>
      </c>
      <c r="I1011" s="392" t="s">
        <v>1406</v>
      </c>
      <c r="J1011" s="392" t="s">
        <v>27</v>
      </c>
      <c r="K1011" s="392" t="s">
        <v>24</v>
      </c>
      <c r="L1011" s="392" t="s">
        <v>25</v>
      </c>
      <c r="M1011" s="395">
        <v>45261</v>
      </c>
      <c r="N1011" s="395">
        <v>45275</v>
      </c>
      <c r="O1011" s="392" t="s">
        <v>690</v>
      </c>
      <c r="P1011" s="392" t="str">
        <f t="shared" si="30"/>
        <v>390XXPRESC</v>
      </c>
      <c r="Q1011" s="392" t="s">
        <v>1382</v>
      </c>
      <c r="R1011" s="392" t="s">
        <v>1383</v>
      </c>
      <c r="S1011" s="392" t="str">
        <f t="shared" si="31"/>
        <v>253901A</v>
      </c>
      <c r="T1011" s="392" t="str">
        <f>IFERROR(VLOOKUP($S1011,'Projects FERCs'!$A$9:$C$294,2,FALSE),0)</f>
        <v>UNSG Training Facility</v>
      </c>
      <c r="U1011" s="392" t="s">
        <v>1384</v>
      </c>
      <c r="V1011" s="394">
        <v>407.34</v>
      </c>
    </row>
    <row r="1012" spans="1:22" ht="33.75" x14ac:dyDescent="0.25">
      <c r="A1012" s="396">
        <v>202504</v>
      </c>
      <c r="B1012" s="392" t="s">
        <v>1268</v>
      </c>
      <c r="C1012" s="392" t="s">
        <v>21</v>
      </c>
      <c r="D1012" s="392" t="s">
        <v>28</v>
      </c>
      <c r="E1012" s="392" t="s">
        <v>28</v>
      </c>
      <c r="F1012" s="392" t="s">
        <v>22</v>
      </c>
      <c r="G1012" s="392" t="s">
        <v>1379</v>
      </c>
      <c r="H1012" s="392" t="s">
        <v>1407</v>
      </c>
      <c r="I1012" s="392" t="s">
        <v>1408</v>
      </c>
      <c r="J1012" s="392" t="s">
        <v>27</v>
      </c>
      <c r="K1012" s="392" t="s">
        <v>24</v>
      </c>
      <c r="L1012" s="392" t="s">
        <v>25</v>
      </c>
      <c r="M1012" s="395">
        <v>45261</v>
      </c>
      <c r="N1012" s="395">
        <v>45275</v>
      </c>
      <c r="O1012" s="392" t="s">
        <v>690</v>
      </c>
      <c r="P1012" s="392" t="str">
        <f t="shared" si="30"/>
        <v>390XXPRESC</v>
      </c>
      <c r="Q1012" s="392" t="s">
        <v>1382</v>
      </c>
      <c r="R1012" s="392" t="s">
        <v>1383</v>
      </c>
      <c r="S1012" s="392" t="str">
        <f t="shared" si="31"/>
        <v>253901A</v>
      </c>
      <c r="T1012" s="392" t="str">
        <f>IFERROR(VLOOKUP($S1012,'Projects FERCs'!$A$9:$C$294,2,FALSE),0)</f>
        <v>UNSG Training Facility</v>
      </c>
      <c r="U1012" s="392" t="s">
        <v>1384</v>
      </c>
      <c r="V1012" s="394">
        <v>716.02</v>
      </c>
    </row>
    <row r="1013" spans="1:22" ht="33.75" x14ac:dyDescent="0.25">
      <c r="A1013" s="396">
        <v>202504</v>
      </c>
      <c r="B1013" s="392" t="s">
        <v>1268</v>
      </c>
      <c r="C1013" s="392" t="s">
        <v>21</v>
      </c>
      <c r="D1013" s="392" t="s">
        <v>28</v>
      </c>
      <c r="E1013" s="392" t="s">
        <v>28</v>
      </c>
      <c r="F1013" s="392" t="s">
        <v>22</v>
      </c>
      <c r="G1013" s="392" t="s">
        <v>1379</v>
      </c>
      <c r="H1013" s="392" t="s">
        <v>1409</v>
      </c>
      <c r="I1013" s="392" t="s">
        <v>1410</v>
      </c>
      <c r="J1013" s="392" t="s">
        <v>27</v>
      </c>
      <c r="K1013" s="392" t="s">
        <v>24</v>
      </c>
      <c r="L1013" s="392" t="s">
        <v>25</v>
      </c>
      <c r="M1013" s="395">
        <v>45261</v>
      </c>
      <c r="N1013" s="395">
        <v>45275</v>
      </c>
      <c r="O1013" s="392" t="s">
        <v>690</v>
      </c>
      <c r="P1013" s="392" t="str">
        <f t="shared" si="30"/>
        <v>390XXPRESC</v>
      </c>
      <c r="Q1013" s="392" t="s">
        <v>1382</v>
      </c>
      <c r="R1013" s="392" t="s">
        <v>1383</v>
      </c>
      <c r="S1013" s="392" t="str">
        <f t="shared" si="31"/>
        <v>253901A</v>
      </c>
      <c r="T1013" s="392" t="str">
        <f>IFERROR(VLOOKUP($S1013,'Projects FERCs'!$A$9:$C$294,2,FALSE),0)</f>
        <v>UNSG Training Facility</v>
      </c>
      <c r="U1013" s="392" t="s">
        <v>1384</v>
      </c>
      <c r="V1013" s="394">
        <v>2574.4899999999998</v>
      </c>
    </row>
    <row r="1014" spans="1:22" ht="33.75" x14ac:dyDescent="0.25">
      <c r="A1014" s="396">
        <v>202504</v>
      </c>
      <c r="B1014" s="392" t="s">
        <v>1268</v>
      </c>
      <c r="C1014" s="392" t="s">
        <v>21</v>
      </c>
      <c r="D1014" s="392" t="s">
        <v>28</v>
      </c>
      <c r="E1014" s="392" t="s">
        <v>28</v>
      </c>
      <c r="F1014" s="392" t="s">
        <v>22</v>
      </c>
      <c r="G1014" s="392" t="s">
        <v>1379</v>
      </c>
      <c r="H1014" s="392" t="s">
        <v>1411</v>
      </c>
      <c r="I1014" s="392" t="s">
        <v>1412</v>
      </c>
      <c r="J1014" s="392" t="s">
        <v>27</v>
      </c>
      <c r="K1014" s="392" t="s">
        <v>24</v>
      </c>
      <c r="L1014" s="392" t="s">
        <v>25</v>
      </c>
      <c r="M1014" s="395">
        <v>45261</v>
      </c>
      <c r="N1014" s="395">
        <v>45275</v>
      </c>
      <c r="O1014" s="392" t="s">
        <v>690</v>
      </c>
      <c r="P1014" s="392" t="str">
        <f t="shared" si="30"/>
        <v>390XXPRESC</v>
      </c>
      <c r="Q1014" s="392" t="s">
        <v>1382</v>
      </c>
      <c r="R1014" s="392" t="s">
        <v>1383</v>
      </c>
      <c r="S1014" s="392" t="str">
        <f t="shared" si="31"/>
        <v>253901A</v>
      </c>
      <c r="T1014" s="392" t="str">
        <f>IFERROR(VLOOKUP($S1014,'Projects FERCs'!$A$9:$C$294,2,FALSE),0)</f>
        <v>UNSG Training Facility</v>
      </c>
      <c r="U1014" s="392" t="s">
        <v>1384</v>
      </c>
      <c r="V1014" s="394">
        <v>2991.38</v>
      </c>
    </row>
    <row r="1015" spans="1:22" ht="33.75" x14ac:dyDescent="0.25">
      <c r="A1015" s="396">
        <v>202504</v>
      </c>
      <c r="B1015" s="392" t="s">
        <v>1268</v>
      </c>
      <c r="C1015" s="392" t="s">
        <v>21</v>
      </c>
      <c r="D1015" s="392" t="s">
        <v>28</v>
      </c>
      <c r="E1015" s="392" t="s">
        <v>28</v>
      </c>
      <c r="F1015" s="392" t="s">
        <v>22</v>
      </c>
      <c r="G1015" s="392" t="s">
        <v>1379</v>
      </c>
      <c r="H1015" s="392" t="s">
        <v>1413</v>
      </c>
      <c r="I1015" s="392" t="s">
        <v>1414</v>
      </c>
      <c r="J1015" s="392" t="s">
        <v>27</v>
      </c>
      <c r="K1015" s="392" t="s">
        <v>24</v>
      </c>
      <c r="L1015" s="392" t="s">
        <v>25</v>
      </c>
      <c r="M1015" s="395">
        <v>45261</v>
      </c>
      <c r="N1015" s="395">
        <v>45275</v>
      </c>
      <c r="O1015" s="392" t="s">
        <v>690</v>
      </c>
      <c r="P1015" s="392" t="str">
        <f t="shared" si="30"/>
        <v>390XXPRESC</v>
      </c>
      <c r="Q1015" s="392" t="s">
        <v>1382</v>
      </c>
      <c r="R1015" s="388" t="s">
        <v>1383</v>
      </c>
      <c r="S1015" s="392" t="str">
        <f t="shared" si="31"/>
        <v>253901A</v>
      </c>
      <c r="T1015" s="392" t="str">
        <f>IFERROR(VLOOKUP($S1015,'Projects FERCs'!$A$9:$C$294,2,FALSE),0)</f>
        <v>UNSG Training Facility</v>
      </c>
      <c r="U1015" s="392" t="s">
        <v>1384</v>
      </c>
      <c r="V1015" s="394">
        <v>2218.0700000000002</v>
      </c>
    </row>
    <row r="1016" spans="1:22" ht="33.75" x14ac:dyDescent="0.25">
      <c r="A1016" s="396">
        <v>202504</v>
      </c>
      <c r="B1016" s="392" t="s">
        <v>1268</v>
      </c>
      <c r="C1016" s="392" t="s">
        <v>21</v>
      </c>
      <c r="D1016" s="392" t="s">
        <v>28</v>
      </c>
      <c r="E1016" s="392" t="s">
        <v>28</v>
      </c>
      <c r="F1016" s="392" t="s">
        <v>22</v>
      </c>
      <c r="G1016" s="392" t="s">
        <v>1379</v>
      </c>
      <c r="H1016" s="392" t="s">
        <v>1415</v>
      </c>
      <c r="I1016" s="392" t="s">
        <v>1416</v>
      </c>
      <c r="J1016" s="392" t="s">
        <v>27</v>
      </c>
      <c r="K1016" s="392" t="s">
        <v>24</v>
      </c>
      <c r="L1016" s="392" t="s">
        <v>25</v>
      </c>
      <c r="M1016" s="395">
        <v>45261</v>
      </c>
      <c r="N1016" s="395">
        <v>45275</v>
      </c>
      <c r="O1016" s="392" t="s">
        <v>690</v>
      </c>
      <c r="P1016" s="392" t="str">
        <f t="shared" si="30"/>
        <v>390XXPRESC</v>
      </c>
      <c r="Q1016" s="392" t="s">
        <v>1382</v>
      </c>
      <c r="R1016" s="392" t="s">
        <v>1383</v>
      </c>
      <c r="S1016" s="392" t="str">
        <f t="shared" si="31"/>
        <v>253901A</v>
      </c>
      <c r="T1016" s="392" t="str">
        <f>IFERROR(VLOOKUP($S1016,'Projects FERCs'!$A$9:$C$294,2,FALSE),0)</f>
        <v>UNSG Training Facility</v>
      </c>
      <c r="U1016" s="392" t="s">
        <v>1384</v>
      </c>
      <c r="V1016" s="394">
        <v>210.03</v>
      </c>
    </row>
    <row r="1017" spans="1:22" ht="33.75" x14ac:dyDescent="0.25">
      <c r="A1017" s="396">
        <v>202504</v>
      </c>
      <c r="B1017" s="392" t="s">
        <v>1268</v>
      </c>
      <c r="C1017" s="392" t="s">
        <v>21</v>
      </c>
      <c r="D1017" s="392" t="s">
        <v>28</v>
      </c>
      <c r="E1017" s="392" t="s">
        <v>28</v>
      </c>
      <c r="F1017" s="392" t="s">
        <v>22</v>
      </c>
      <c r="G1017" s="392" t="s">
        <v>1379</v>
      </c>
      <c r="H1017" s="392" t="s">
        <v>1417</v>
      </c>
      <c r="I1017" s="392" t="s">
        <v>1418</v>
      </c>
      <c r="J1017" s="392" t="s">
        <v>27</v>
      </c>
      <c r="K1017" s="392" t="s">
        <v>24</v>
      </c>
      <c r="L1017" s="392" t="s">
        <v>25</v>
      </c>
      <c r="M1017" s="395">
        <v>45261</v>
      </c>
      <c r="N1017" s="395">
        <v>45275</v>
      </c>
      <c r="O1017" s="392" t="s">
        <v>690</v>
      </c>
      <c r="P1017" s="392" t="str">
        <f t="shared" si="30"/>
        <v>390XXPRESC</v>
      </c>
      <c r="Q1017" s="392" t="s">
        <v>1382</v>
      </c>
      <c r="R1017" s="392" t="s">
        <v>1383</v>
      </c>
      <c r="S1017" s="392" t="str">
        <f t="shared" si="31"/>
        <v>253901A</v>
      </c>
      <c r="T1017" s="392" t="str">
        <f>IFERROR(VLOOKUP($S1017,'Projects FERCs'!$A$9:$C$294,2,FALSE),0)</f>
        <v>UNSG Training Facility</v>
      </c>
      <c r="U1017" s="392" t="s">
        <v>1384</v>
      </c>
      <c r="V1017" s="394">
        <v>996.06</v>
      </c>
    </row>
    <row r="1018" spans="1:22" ht="33.75" x14ac:dyDescent="0.25">
      <c r="A1018" s="396">
        <v>202504</v>
      </c>
      <c r="B1018" s="392" t="s">
        <v>1268</v>
      </c>
      <c r="C1018" s="392" t="s">
        <v>21</v>
      </c>
      <c r="D1018" s="392" t="s">
        <v>28</v>
      </c>
      <c r="E1018" s="392" t="s">
        <v>28</v>
      </c>
      <c r="F1018" s="392" t="s">
        <v>22</v>
      </c>
      <c r="G1018" s="392" t="s">
        <v>1379</v>
      </c>
      <c r="H1018" s="392" t="s">
        <v>1419</v>
      </c>
      <c r="I1018" s="392" t="s">
        <v>1420</v>
      </c>
      <c r="J1018" s="392" t="s">
        <v>27</v>
      </c>
      <c r="K1018" s="392" t="s">
        <v>24</v>
      </c>
      <c r="L1018" s="392" t="s">
        <v>25</v>
      </c>
      <c r="M1018" s="395">
        <v>45261</v>
      </c>
      <c r="N1018" s="395">
        <v>45275</v>
      </c>
      <c r="O1018" s="392" t="s">
        <v>690</v>
      </c>
      <c r="P1018" s="392" t="str">
        <f t="shared" si="30"/>
        <v>390XXPRESC</v>
      </c>
      <c r="Q1018" s="392" t="s">
        <v>1382</v>
      </c>
      <c r="R1018" s="392" t="s">
        <v>1383</v>
      </c>
      <c r="S1018" s="392" t="str">
        <f t="shared" si="31"/>
        <v>253901A</v>
      </c>
      <c r="T1018" s="392" t="str">
        <f>IFERROR(VLOOKUP($S1018,'Projects FERCs'!$A$9:$C$294,2,FALSE),0)</f>
        <v>UNSG Training Facility</v>
      </c>
      <c r="U1018" s="392" t="s">
        <v>1384</v>
      </c>
      <c r="V1018" s="394">
        <v>2284.9</v>
      </c>
    </row>
    <row r="1019" spans="1:22" ht="33.75" x14ac:dyDescent="0.25">
      <c r="A1019" s="396">
        <v>202504</v>
      </c>
      <c r="B1019" s="392" t="s">
        <v>1268</v>
      </c>
      <c r="C1019" s="392" t="s">
        <v>21</v>
      </c>
      <c r="D1019" s="392" t="s">
        <v>28</v>
      </c>
      <c r="E1019" s="392" t="s">
        <v>28</v>
      </c>
      <c r="F1019" s="392" t="s">
        <v>22</v>
      </c>
      <c r="G1019" s="392" t="s">
        <v>1379</v>
      </c>
      <c r="H1019" s="392" t="s">
        <v>415</v>
      </c>
      <c r="I1019" s="392" t="s">
        <v>416</v>
      </c>
      <c r="J1019" s="392" t="s">
        <v>27</v>
      </c>
      <c r="K1019" s="392" t="s">
        <v>24</v>
      </c>
      <c r="L1019" s="392" t="s">
        <v>25</v>
      </c>
      <c r="M1019" s="395">
        <v>45261</v>
      </c>
      <c r="N1019" s="395">
        <v>45275</v>
      </c>
      <c r="O1019" s="392" t="s">
        <v>690</v>
      </c>
      <c r="P1019" s="392" t="str">
        <f t="shared" si="30"/>
        <v>390XXPRESC</v>
      </c>
      <c r="Q1019" s="392" t="s">
        <v>1382</v>
      </c>
      <c r="R1019" s="392" t="s">
        <v>1383</v>
      </c>
      <c r="S1019" s="392" t="str">
        <f t="shared" si="31"/>
        <v>253901A</v>
      </c>
      <c r="T1019" s="392" t="str">
        <f>IFERROR(VLOOKUP($S1019,'Projects FERCs'!$A$9:$C$294,2,FALSE),0)</f>
        <v>UNSG Training Facility</v>
      </c>
      <c r="U1019" s="392" t="s">
        <v>1384</v>
      </c>
      <c r="V1019" s="394">
        <v>1597.52</v>
      </c>
    </row>
    <row r="1020" spans="1:22" ht="33.75" x14ac:dyDescent="0.25">
      <c r="A1020" s="396">
        <v>202504</v>
      </c>
      <c r="B1020" s="392" t="s">
        <v>1268</v>
      </c>
      <c r="C1020" s="392" t="s">
        <v>21</v>
      </c>
      <c r="D1020" s="392" t="s">
        <v>28</v>
      </c>
      <c r="E1020" s="392" t="s">
        <v>28</v>
      </c>
      <c r="F1020" s="392" t="s">
        <v>22</v>
      </c>
      <c r="G1020" s="392" t="s">
        <v>1379</v>
      </c>
      <c r="H1020" s="392" t="s">
        <v>1421</v>
      </c>
      <c r="I1020" s="392" t="s">
        <v>1422</v>
      </c>
      <c r="J1020" s="392" t="s">
        <v>27</v>
      </c>
      <c r="K1020" s="392" t="s">
        <v>24</v>
      </c>
      <c r="L1020" s="392" t="s">
        <v>25</v>
      </c>
      <c r="M1020" s="395">
        <v>45261</v>
      </c>
      <c r="N1020" s="395">
        <v>45275</v>
      </c>
      <c r="O1020" s="392" t="s">
        <v>690</v>
      </c>
      <c r="P1020" s="392" t="str">
        <f t="shared" si="30"/>
        <v>390XXPRESC</v>
      </c>
      <c r="Q1020" s="392" t="s">
        <v>1382</v>
      </c>
      <c r="R1020" s="392" t="s">
        <v>1383</v>
      </c>
      <c r="S1020" s="392" t="str">
        <f t="shared" si="31"/>
        <v>253901A</v>
      </c>
      <c r="T1020" s="392" t="str">
        <f>IFERROR(VLOOKUP($S1020,'Projects FERCs'!$A$9:$C$294,2,FALSE),0)</f>
        <v>UNSG Training Facility</v>
      </c>
      <c r="U1020" s="392" t="s">
        <v>1384</v>
      </c>
      <c r="V1020" s="394">
        <v>445.52</v>
      </c>
    </row>
    <row r="1021" spans="1:22" ht="33.75" x14ac:dyDescent="0.25">
      <c r="A1021" s="396">
        <v>202506</v>
      </c>
      <c r="B1021" s="392" t="s">
        <v>1268</v>
      </c>
      <c r="C1021" s="392" t="s">
        <v>21</v>
      </c>
      <c r="D1021" s="392" t="s">
        <v>28</v>
      </c>
      <c r="E1021" s="392" t="s">
        <v>28</v>
      </c>
      <c r="F1021" s="392" t="s">
        <v>22</v>
      </c>
      <c r="G1021" s="392" t="s">
        <v>1430</v>
      </c>
      <c r="H1021" s="392" t="s">
        <v>2577</v>
      </c>
      <c r="I1021" s="392" t="s">
        <v>2576</v>
      </c>
      <c r="J1021" s="392" t="s">
        <v>23</v>
      </c>
      <c r="K1021" s="392" t="s">
        <v>24</v>
      </c>
      <c r="L1021" s="392" t="s">
        <v>25</v>
      </c>
      <c r="M1021" s="395">
        <v>45689</v>
      </c>
      <c r="N1021" s="395">
        <v>45595</v>
      </c>
      <c r="O1021" s="392" t="s">
        <v>690</v>
      </c>
      <c r="P1021" s="392" t="str">
        <f t="shared" si="30"/>
        <v>390XXFLAGA</v>
      </c>
      <c r="Q1021" s="392" t="s">
        <v>1382</v>
      </c>
      <c r="R1021" s="392" t="s">
        <v>2295</v>
      </c>
      <c r="S1021" s="392" t="str">
        <f t="shared" si="31"/>
        <v>251900A</v>
      </c>
      <c r="T1021" s="392" t="str">
        <f>IFERROR(VLOOKUP($S1021,'Projects FERCs'!$A$9:$C$294,2,FALSE),0)</f>
        <v>Structures &amp; Improv-New(Flag)</v>
      </c>
      <c r="U1021" s="392" t="s">
        <v>2294</v>
      </c>
      <c r="V1021" s="394">
        <v>20516</v>
      </c>
    </row>
    <row r="1022" spans="1:22" ht="33.75" x14ac:dyDescent="0.25">
      <c r="A1022" s="396">
        <v>202407</v>
      </c>
      <c r="B1022" s="392" t="s">
        <v>1268</v>
      </c>
      <c r="C1022" s="392" t="s">
        <v>21</v>
      </c>
      <c r="D1022" s="392" t="s">
        <v>55</v>
      </c>
      <c r="E1022" s="392" t="s">
        <v>55</v>
      </c>
      <c r="F1022" s="392" t="s">
        <v>22</v>
      </c>
      <c r="G1022" s="392" t="s">
        <v>1430</v>
      </c>
      <c r="H1022" s="392" t="s">
        <v>52</v>
      </c>
      <c r="I1022" s="392" t="s">
        <v>53</v>
      </c>
      <c r="J1022" s="392" t="s">
        <v>23</v>
      </c>
      <c r="K1022" s="392" t="s">
        <v>24</v>
      </c>
      <c r="L1022" s="392" t="s">
        <v>25</v>
      </c>
      <c r="M1022" s="395">
        <v>45292</v>
      </c>
      <c r="N1022" s="395">
        <v>45474</v>
      </c>
      <c r="O1022" s="392" t="s">
        <v>695</v>
      </c>
      <c r="P1022" s="392" t="str">
        <f t="shared" si="30"/>
        <v>391NTFLAGA</v>
      </c>
      <c r="Q1022" s="392" t="s">
        <v>1431</v>
      </c>
      <c r="R1022" s="392" t="s">
        <v>698</v>
      </c>
      <c r="S1022" s="392" t="str">
        <f t="shared" si="31"/>
        <v>250912A</v>
      </c>
      <c r="T1022" s="392" t="str">
        <f>IFERROR(VLOOKUP($S1022,'Projects FERCs'!$A$9:$C$294,2,FALSE),0)</f>
        <v>Comp Equip - UNSG</v>
      </c>
      <c r="U1022" s="392" t="s">
        <v>699</v>
      </c>
      <c r="V1022" s="394">
        <v>5103.6400000000003</v>
      </c>
    </row>
    <row r="1023" spans="1:22" ht="33.75" x14ac:dyDescent="0.25">
      <c r="A1023" s="396">
        <v>202407</v>
      </c>
      <c r="B1023" s="392" t="s">
        <v>1268</v>
      </c>
      <c r="C1023" s="392" t="s">
        <v>21</v>
      </c>
      <c r="D1023" s="392" t="s">
        <v>55</v>
      </c>
      <c r="E1023" s="392" t="s">
        <v>55</v>
      </c>
      <c r="F1023" s="392" t="s">
        <v>22</v>
      </c>
      <c r="G1023" s="392" t="s">
        <v>1379</v>
      </c>
      <c r="H1023" s="392" t="s">
        <v>52</v>
      </c>
      <c r="I1023" s="392" t="s">
        <v>53</v>
      </c>
      <c r="J1023" s="392" t="s">
        <v>27</v>
      </c>
      <c r="K1023" s="392" t="s">
        <v>24</v>
      </c>
      <c r="L1023" s="392" t="s">
        <v>25</v>
      </c>
      <c r="M1023" s="395">
        <v>45261</v>
      </c>
      <c r="N1023" s="395">
        <v>45275</v>
      </c>
      <c r="O1023" s="392" t="s">
        <v>695</v>
      </c>
      <c r="P1023" s="392" t="str">
        <f t="shared" si="30"/>
        <v>391NTPRESC</v>
      </c>
      <c r="Q1023" s="392" t="s">
        <v>1431</v>
      </c>
      <c r="R1023" s="392" t="s">
        <v>1383</v>
      </c>
      <c r="S1023" s="392" t="str">
        <f t="shared" si="31"/>
        <v>253901A</v>
      </c>
      <c r="T1023" s="392" t="str">
        <f>IFERROR(VLOOKUP($S1023,'Projects FERCs'!$A$9:$C$294,2,FALSE),0)</f>
        <v>UNSG Training Facility</v>
      </c>
      <c r="U1023" s="392" t="s">
        <v>1384</v>
      </c>
      <c r="V1023" s="394">
        <v>-6.81</v>
      </c>
    </row>
    <row r="1024" spans="1:22" ht="33.75" x14ac:dyDescent="0.25">
      <c r="A1024" s="396">
        <v>202407</v>
      </c>
      <c r="B1024" s="392" t="s">
        <v>1268</v>
      </c>
      <c r="C1024" s="392" t="s">
        <v>21</v>
      </c>
      <c r="D1024" s="392" t="s">
        <v>55</v>
      </c>
      <c r="E1024" s="392" t="s">
        <v>55</v>
      </c>
      <c r="F1024" s="392" t="s">
        <v>22</v>
      </c>
      <c r="G1024" s="392" t="s">
        <v>1379</v>
      </c>
      <c r="H1024" s="392" t="s">
        <v>52</v>
      </c>
      <c r="I1024" s="392" t="s">
        <v>53</v>
      </c>
      <c r="J1024" s="392" t="s">
        <v>23</v>
      </c>
      <c r="K1024" s="392" t="s">
        <v>24</v>
      </c>
      <c r="L1024" s="392" t="s">
        <v>25</v>
      </c>
      <c r="M1024" s="395">
        <v>45261</v>
      </c>
      <c r="N1024" s="395">
        <v>45275</v>
      </c>
      <c r="O1024" s="392" t="s">
        <v>695</v>
      </c>
      <c r="P1024" s="392" t="str">
        <f t="shared" si="30"/>
        <v>391NTPRESC</v>
      </c>
      <c r="Q1024" s="392" t="s">
        <v>1431</v>
      </c>
      <c r="R1024" s="392" t="s">
        <v>1383</v>
      </c>
      <c r="S1024" s="392" t="str">
        <f t="shared" si="31"/>
        <v>253901A</v>
      </c>
      <c r="T1024" s="392" t="str">
        <f>IFERROR(VLOOKUP($S1024,'Projects FERCs'!$A$9:$C$294,2,FALSE),0)</f>
        <v>UNSG Training Facility</v>
      </c>
      <c r="U1024" s="392" t="s">
        <v>1384</v>
      </c>
      <c r="V1024" s="394">
        <v>80655.38</v>
      </c>
    </row>
    <row r="1025" spans="1:22" ht="33.75" x14ac:dyDescent="0.25">
      <c r="A1025" s="396">
        <v>202407</v>
      </c>
      <c r="B1025" s="392" t="s">
        <v>1268</v>
      </c>
      <c r="C1025" s="392" t="s">
        <v>21</v>
      </c>
      <c r="D1025" s="392" t="s">
        <v>56</v>
      </c>
      <c r="E1025" s="392" t="s">
        <v>56</v>
      </c>
      <c r="F1025" s="392" t="s">
        <v>22</v>
      </c>
      <c r="G1025" s="392" t="s">
        <v>1379</v>
      </c>
      <c r="H1025" s="392" t="s">
        <v>52</v>
      </c>
      <c r="I1025" s="392" t="s">
        <v>53</v>
      </c>
      <c r="J1025" s="392" t="s">
        <v>27</v>
      </c>
      <c r="K1025" s="392" t="s">
        <v>24</v>
      </c>
      <c r="L1025" s="392" t="s">
        <v>25</v>
      </c>
      <c r="M1025" s="395">
        <v>45261</v>
      </c>
      <c r="N1025" s="395">
        <v>45275</v>
      </c>
      <c r="O1025" s="392" t="s">
        <v>695</v>
      </c>
      <c r="P1025" s="392" t="str">
        <f t="shared" si="30"/>
        <v>391OEPRESC</v>
      </c>
      <c r="Q1025" s="392" t="s">
        <v>1431</v>
      </c>
      <c r="R1025" s="392" t="s">
        <v>1383</v>
      </c>
      <c r="S1025" s="392" t="str">
        <f t="shared" si="31"/>
        <v>253901A</v>
      </c>
      <c r="T1025" s="392" t="str">
        <f>IFERROR(VLOOKUP($S1025,'Projects FERCs'!$A$9:$C$294,2,FALSE),0)</f>
        <v>UNSG Training Facility</v>
      </c>
      <c r="U1025" s="392" t="s">
        <v>1384</v>
      </c>
      <c r="V1025" s="394">
        <v>-0.32</v>
      </c>
    </row>
    <row r="1026" spans="1:22" ht="33.75" x14ac:dyDescent="0.25">
      <c r="A1026" s="396">
        <v>202407</v>
      </c>
      <c r="B1026" s="392" t="s">
        <v>1268</v>
      </c>
      <c r="C1026" s="392" t="s">
        <v>21</v>
      </c>
      <c r="D1026" s="392" t="s">
        <v>56</v>
      </c>
      <c r="E1026" s="392" t="s">
        <v>56</v>
      </c>
      <c r="F1026" s="392" t="s">
        <v>22</v>
      </c>
      <c r="G1026" s="392" t="s">
        <v>1379</v>
      </c>
      <c r="H1026" s="392" t="s">
        <v>52</v>
      </c>
      <c r="I1026" s="392" t="s">
        <v>53</v>
      </c>
      <c r="J1026" s="392" t="s">
        <v>23</v>
      </c>
      <c r="K1026" s="392" t="s">
        <v>24</v>
      </c>
      <c r="L1026" s="392" t="s">
        <v>25</v>
      </c>
      <c r="M1026" s="395">
        <v>45261</v>
      </c>
      <c r="N1026" s="395">
        <v>45275</v>
      </c>
      <c r="O1026" s="392" t="s">
        <v>695</v>
      </c>
      <c r="P1026" s="392" t="str">
        <f t="shared" si="30"/>
        <v>391OEPRESC</v>
      </c>
      <c r="Q1026" s="392" t="s">
        <v>1431</v>
      </c>
      <c r="R1026" s="392" t="s">
        <v>1383</v>
      </c>
      <c r="S1026" s="392" t="str">
        <f t="shared" si="31"/>
        <v>253901A</v>
      </c>
      <c r="T1026" s="392" t="str">
        <f>IFERROR(VLOOKUP($S1026,'Projects FERCs'!$A$9:$C$294,2,FALSE),0)</f>
        <v>UNSG Training Facility</v>
      </c>
      <c r="U1026" s="392" t="s">
        <v>1384</v>
      </c>
      <c r="V1026" s="394">
        <v>3804.49</v>
      </c>
    </row>
    <row r="1027" spans="1:22" ht="33.75" x14ac:dyDescent="0.25">
      <c r="A1027" s="396">
        <v>202408</v>
      </c>
      <c r="B1027" s="392" t="s">
        <v>1268</v>
      </c>
      <c r="C1027" s="392" t="s">
        <v>21</v>
      </c>
      <c r="D1027" s="392" t="s">
        <v>55</v>
      </c>
      <c r="E1027" s="392" t="s">
        <v>55</v>
      </c>
      <c r="F1027" s="392" t="s">
        <v>22</v>
      </c>
      <c r="G1027" s="392" t="s">
        <v>1430</v>
      </c>
      <c r="H1027" s="392" t="s">
        <v>52</v>
      </c>
      <c r="I1027" s="392" t="s">
        <v>53</v>
      </c>
      <c r="J1027" s="392" t="s">
        <v>23</v>
      </c>
      <c r="K1027" s="392" t="s">
        <v>24</v>
      </c>
      <c r="L1027" s="392" t="s">
        <v>25</v>
      </c>
      <c r="M1027" s="395">
        <v>45292</v>
      </c>
      <c r="N1027" s="395">
        <v>45505</v>
      </c>
      <c r="O1027" s="392" t="s">
        <v>695</v>
      </c>
      <c r="P1027" s="392" t="str">
        <f t="shared" si="30"/>
        <v>391NTFLAGA</v>
      </c>
      <c r="Q1027" s="392" t="s">
        <v>1431</v>
      </c>
      <c r="R1027" s="392" t="s">
        <v>698</v>
      </c>
      <c r="S1027" s="392" t="str">
        <f t="shared" si="31"/>
        <v>250912A</v>
      </c>
      <c r="T1027" s="392" t="str">
        <f>IFERROR(VLOOKUP($S1027,'Projects FERCs'!$A$9:$C$294,2,FALSE),0)</f>
        <v>Comp Equip - UNSG</v>
      </c>
      <c r="U1027" s="392" t="s">
        <v>699</v>
      </c>
      <c r="V1027" s="394">
        <v>13968.71</v>
      </c>
    </row>
    <row r="1028" spans="1:22" ht="33.75" x14ac:dyDescent="0.25">
      <c r="A1028" s="396">
        <v>202408</v>
      </c>
      <c r="B1028" s="392" t="s">
        <v>1268</v>
      </c>
      <c r="C1028" s="392" t="s">
        <v>21</v>
      </c>
      <c r="D1028" s="392" t="s">
        <v>55</v>
      </c>
      <c r="E1028" s="392" t="s">
        <v>55</v>
      </c>
      <c r="F1028" s="392" t="s">
        <v>22</v>
      </c>
      <c r="G1028" s="392" t="s">
        <v>1379</v>
      </c>
      <c r="H1028" s="392" t="s">
        <v>52</v>
      </c>
      <c r="I1028" s="392" t="s">
        <v>53</v>
      </c>
      <c r="J1028" s="392" t="s">
        <v>27</v>
      </c>
      <c r="K1028" s="392" t="s">
        <v>24</v>
      </c>
      <c r="L1028" s="392" t="s">
        <v>25</v>
      </c>
      <c r="M1028" s="395">
        <v>45261</v>
      </c>
      <c r="N1028" s="395">
        <v>45275</v>
      </c>
      <c r="O1028" s="392" t="s">
        <v>695</v>
      </c>
      <c r="P1028" s="392" t="str">
        <f t="shared" si="30"/>
        <v>391NTPRESC</v>
      </c>
      <c r="Q1028" s="392" t="s">
        <v>1431</v>
      </c>
      <c r="R1028" s="392" t="s">
        <v>1383</v>
      </c>
      <c r="S1028" s="392" t="str">
        <f t="shared" si="31"/>
        <v>253901A</v>
      </c>
      <c r="T1028" s="392" t="str">
        <f>IFERROR(VLOOKUP($S1028,'Projects FERCs'!$A$9:$C$294,2,FALSE),0)</f>
        <v>UNSG Training Facility</v>
      </c>
      <c r="U1028" s="392" t="s">
        <v>1384</v>
      </c>
      <c r="V1028" s="394">
        <v>-0.82</v>
      </c>
    </row>
    <row r="1029" spans="1:22" ht="33.75" x14ac:dyDescent="0.25">
      <c r="A1029" s="396">
        <v>202408</v>
      </c>
      <c r="B1029" s="392" t="s">
        <v>1268</v>
      </c>
      <c r="C1029" s="392" t="s">
        <v>21</v>
      </c>
      <c r="D1029" s="392" t="s">
        <v>55</v>
      </c>
      <c r="E1029" s="392" t="s">
        <v>55</v>
      </c>
      <c r="F1029" s="392" t="s">
        <v>22</v>
      </c>
      <c r="G1029" s="392" t="s">
        <v>1379</v>
      </c>
      <c r="H1029" s="392" t="s">
        <v>52</v>
      </c>
      <c r="I1029" s="392" t="s">
        <v>53</v>
      </c>
      <c r="J1029" s="392" t="s">
        <v>23</v>
      </c>
      <c r="K1029" s="392" t="s">
        <v>24</v>
      </c>
      <c r="L1029" s="392" t="s">
        <v>25</v>
      </c>
      <c r="M1029" s="395">
        <v>45261</v>
      </c>
      <c r="N1029" s="395">
        <v>45268</v>
      </c>
      <c r="O1029" s="392" t="s">
        <v>695</v>
      </c>
      <c r="P1029" s="392" t="str">
        <f t="shared" si="30"/>
        <v>391NTPRESC</v>
      </c>
      <c r="Q1029" s="392" t="s">
        <v>1431</v>
      </c>
      <c r="R1029" s="392" t="s">
        <v>1432</v>
      </c>
      <c r="S1029" s="392" t="str">
        <f t="shared" si="31"/>
        <v>253901A</v>
      </c>
      <c r="T1029" s="392" t="str">
        <f>IFERROR(VLOOKUP($S1029,'Projects FERCs'!$A$9:$C$294,2,FALSE),0)</f>
        <v>UNSG Training Facility</v>
      </c>
      <c r="U1029" s="392" t="s">
        <v>1433</v>
      </c>
      <c r="V1029" s="394">
        <v>254710.24</v>
      </c>
    </row>
    <row r="1030" spans="1:22" ht="33.75" x14ac:dyDescent="0.25">
      <c r="A1030" s="396">
        <v>202408</v>
      </c>
      <c r="B1030" s="392" t="s">
        <v>1268</v>
      </c>
      <c r="C1030" s="392" t="s">
        <v>21</v>
      </c>
      <c r="D1030" s="392" t="s">
        <v>56</v>
      </c>
      <c r="E1030" s="392" t="s">
        <v>56</v>
      </c>
      <c r="F1030" s="392" t="s">
        <v>22</v>
      </c>
      <c r="G1030" s="392" t="s">
        <v>1439</v>
      </c>
      <c r="H1030" s="392" t="s">
        <v>52</v>
      </c>
      <c r="I1030" s="392" t="s">
        <v>53</v>
      </c>
      <c r="J1030" s="392" t="s">
        <v>23</v>
      </c>
      <c r="K1030" s="392" t="s">
        <v>24</v>
      </c>
      <c r="L1030" s="392" t="s">
        <v>25</v>
      </c>
      <c r="M1030" s="395">
        <v>45474</v>
      </c>
      <c r="N1030" s="395">
        <v>45505</v>
      </c>
      <c r="O1030" s="392" t="s">
        <v>695</v>
      </c>
      <c r="P1030" s="392" t="str">
        <f t="shared" si="30"/>
        <v>391OECOTTN</v>
      </c>
      <c r="Q1030" s="392" t="s">
        <v>1431</v>
      </c>
      <c r="R1030" s="392" t="s">
        <v>1099</v>
      </c>
      <c r="S1030" s="392" t="str">
        <f t="shared" si="31"/>
        <v>255910A</v>
      </c>
      <c r="T1030" s="392" t="str">
        <f>IFERROR(VLOOKUP($S1030,'Projects FERCs'!$A$9:$C$294,2,FALSE),0)</f>
        <v>Office Furn &amp; Eq-New (Verde)</v>
      </c>
      <c r="U1030" s="392" t="s">
        <v>1100</v>
      </c>
      <c r="V1030" s="394">
        <v>3436.04</v>
      </c>
    </row>
    <row r="1031" spans="1:22" ht="33.75" x14ac:dyDescent="0.25">
      <c r="A1031" s="396">
        <v>202408</v>
      </c>
      <c r="B1031" s="392" t="s">
        <v>1268</v>
      </c>
      <c r="C1031" s="392" t="s">
        <v>21</v>
      </c>
      <c r="D1031" s="392" t="s">
        <v>56</v>
      </c>
      <c r="E1031" s="392" t="s">
        <v>56</v>
      </c>
      <c r="F1031" s="392" t="s">
        <v>22</v>
      </c>
      <c r="G1031" s="392" t="s">
        <v>1439</v>
      </c>
      <c r="H1031" s="392" t="s">
        <v>52</v>
      </c>
      <c r="I1031" s="392" t="s">
        <v>53</v>
      </c>
      <c r="J1031" s="392" t="s">
        <v>23</v>
      </c>
      <c r="K1031" s="392" t="s">
        <v>24</v>
      </c>
      <c r="L1031" s="392" t="s">
        <v>25</v>
      </c>
      <c r="M1031" s="395">
        <v>45505</v>
      </c>
      <c r="N1031" s="395">
        <v>45505</v>
      </c>
      <c r="O1031" s="392" t="s">
        <v>695</v>
      </c>
      <c r="P1031" s="392" t="str">
        <f t="shared" si="30"/>
        <v>391OECOTTN</v>
      </c>
      <c r="Q1031" s="392" t="s">
        <v>1431</v>
      </c>
      <c r="R1031" s="392" t="s">
        <v>693</v>
      </c>
      <c r="S1031" s="392" t="str">
        <f t="shared" si="31"/>
        <v>250910A</v>
      </c>
      <c r="T1031" s="392" t="str">
        <f>IFERROR(VLOOKUP($S1031,'Projects FERCs'!$A$9:$C$294,2,FALSE),0)</f>
        <v>Office Furn &amp; Eq - New</v>
      </c>
      <c r="U1031" s="392" t="s">
        <v>694</v>
      </c>
      <c r="V1031" s="394">
        <v>1952.77</v>
      </c>
    </row>
    <row r="1032" spans="1:22" ht="33.75" x14ac:dyDescent="0.25">
      <c r="A1032" s="396">
        <v>202408</v>
      </c>
      <c r="B1032" s="392" t="s">
        <v>1268</v>
      </c>
      <c r="C1032" s="392" t="s">
        <v>21</v>
      </c>
      <c r="D1032" s="392" t="s">
        <v>56</v>
      </c>
      <c r="E1032" s="392" t="s">
        <v>56</v>
      </c>
      <c r="F1032" s="392" t="s">
        <v>22</v>
      </c>
      <c r="G1032" s="392" t="s">
        <v>1430</v>
      </c>
      <c r="H1032" s="392" t="s">
        <v>52</v>
      </c>
      <c r="I1032" s="392" t="s">
        <v>53</v>
      </c>
      <c r="J1032" s="392" t="s">
        <v>23</v>
      </c>
      <c r="K1032" s="392" t="s">
        <v>24</v>
      </c>
      <c r="L1032" s="392" t="s">
        <v>25</v>
      </c>
      <c r="M1032" s="395">
        <v>45505</v>
      </c>
      <c r="N1032" s="395">
        <v>45505</v>
      </c>
      <c r="O1032" s="392" t="s">
        <v>695</v>
      </c>
      <c r="P1032" s="392" t="str">
        <f t="shared" si="30"/>
        <v>391OEFLAGA</v>
      </c>
      <c r="Q1032" s="392" t="s">
        <v>1431</v>
      </c>
      <c r="R1032" s="392" t="s">
        <v>813</v>
      </c>
      <c r="S1032" s="392" t="str">
        <f t="shared" si="31"/>
        <v>251910A</v>
      </c>
      <c r="T1032" s="392" t="str">
        <f>IFERROR(VLOOKUP($S1032,'Projects FERCs'!$A$9:$C$294,2,FALSE),0)</f>
        <v>Office Furn &amp; Equip-New(Flag)</v>
      </c>
      <c r="U1032" s="392" t="s">
        <v>814</v>
      </c>
      <c r="V1032" s="394">
        <v>2841.13</v>
      </c>
    </row>
    <row r="1033" spans="1:22" ht="33.75" x14ac:dyDescent="0.25">
      <c r="A1033" s="396">
        <v>202408</v>
      </c>
      <c r="B1033" s="392" t="s">
        <v>1268</v>
      </c>
      <c r="C1033" s="392" t="s">
        <v>21</v>
      </c>
      <c r="D1033" s="392" t="s">
        <v>56</v>
      </c>
      <c r="E1033" s="392" t="s">
        <v>56</v>
      </c>
      <c r="F1033" s="392" t="s">
        <v>22</v>
      </c>
      <c r="G1033" s="392" t="s">
        <v>1379</v>
      </c>
      <c r="H1033" s="392" t="s">
        <v>52</v>
      </c>
      <c r="I1033" s="392" t="s">
        <v>53</v>
      </c>
      <c r="J1033" s="392" t="s">
        <v>27</v>
      </c>
      <c r="K1033" s="392" t="s">
        <v>24</v>
      </c>
      <c r="L1033" s="392" t="s">
        <v>25</v>
      </c>
      <c r="M1033" s="395">
        <v>45261</v>
      </c>
      <c r="N1033" s="395">
        <v>45275</v>
      </c>
      <c r="O1033" s="392" t="s">
        <v>695</v>
      </c>
      <c r="P1033" s="392" t="str">
        <f t="shared" ref="P1033:P1096" si="32">CONCATENATE((MID($O1033,2,3)),$D1033,$G1033)</f>
        <v>391OEPRESC</v>
      </c>
      <c r="Q1033" s="392" t="s">
        <v>1431</v>
      </c>
      <c r="R1033" s="392" t="s">
        <v>1383</v>
      </c>
      <c r="S1033" s="392" t="str">
        <f t="shared" ref="S1033:S1096" si="33">RIGHT($R1033,7)</f>
        <v>253901A</v>
      </c>
      <c r="T1033" s="392" t="str">
        <f>IFERROR(VLOOKUP($S1033,'Projects FERCs'!$A$9:$C$294,2,FALSE),0)</f>
        <v>UNSG Training Facility</v>
      </c>
      <c r="U1033" s="392" t="s">
        <v>1384</v>
      </c>
      <c r="V1033" s="394">
        <v>-0.04</v>
      </c>
    </row>
    <row r="1034" spans="1:22" ht="33.75" x14ac:dyDescent="0.25">
      <c r="A1034" s="396">
        <v>202409</v>
      </c>
      <c r="B1034" s="392" t="s">
        <v>1268</v>
      </c>
      <c r="C1034" s="392" t="s">
        <v>21</v>
      </c>
      <c r="D1034" s="392" t="s">
        <v>55</v>
      </c>
      <c r="E1034" s="392" t="s">
        <v>55</v>
      </c>
      <c r="F1034" s="392" t="s">
        <v>22</v>
      </c>
      <c r="G1034" s="392" t="s">
        <v>1430</v>
      </c>
      <c r="H1034" s="392" t="s">
        <v>52</v>
      </c>
      <c r="I1034" s="392" t="s">
        <v>53</v>
      </c>
      <c r="J1034" s="392" t="s">
        <v>23</v>
      </c>
      <c r="K1034" s="392" t="s">
        <v>24</v>
      </c>
      <c r="L1034" s="392" t="s">
        <v>25</v>
      </c>
      <c r="M1034" s="395">
        <v>45536</v>
      </c>
      <c r="N1034" s="395">
        <v>45536</v>
      </c>
      <c r="O1034" s="392" t="s">
        <v>695</v>
      </c>
      <c r="P1034" s="392" t="str">
        <f t="shared" si="32"/>
        <v>391NTFLAGA</v>
      </c>
      <c r="Q1034" s="392" t="s">
        <v>1431</v>
      </c>
      <c r="R1034" s="392" t="s">
        <v>698</v>
      </c>
      <c r="S1034" s="392" t="str">
        <f t="shared" si="33"/>
        <v>250912A</v>
      </c>
      <c r="T1034" s="392" t="str">
        <f>IFERROR(VLOOKUP($S1034,'Projects FERCs'!$A$9:$C$294,2,FALSE),0)</f>
        <v>Comp Equip - UNSG</v>
      </c>
      <c r="U1034" s="392" t="s">
        <v>699</v>
      </c>
      <c r="V1034" s="394">
        <v>9246.11</v>
      </c>
    </row>
    <row r="1035" spans="1:22" ht="33.75" x14ac:dyDescent="0.25">
      <c r="A1035" s="396">
        <v>202409</v>
      </c>
      <c r="B1035" s="392" t="s">
        <v>1268</v>
      </c>
      <c r="C1035" s="392" t="s">
        <v>21</v>
      </c>
      <c r="D1035" s="392" t="s">
        <v>56</v>
      </c>
      <c r="E1035" s="392" t="s">
        <v>56</v>
      </c>
      <c r="F1035" s="392" t="s">
        <v>22</v>
      </c>
      <c r="G1035" s="392" t="s">
        <v>1439</v>
      </c>
      <c r="H1035" s="392" t="s">
        <v>52</v>
      </c>
      <c r="I1035" s="392" t="s">
        <v>53</v>
      </c>
      <c r="J1035" s="392" t="s">
        <v>23</v>
      </c>
      <c r="K1035" s="392" t="s">
        <v>24</v>
      </c>
      <c r="L1035" s="392" t="s">
        <v>25</v>
      </c>
      <c r="M1035" s="395">
        <v>45536</v>
      </c>
      <c r="N1035" s="395">
        <v>45536</v>
      </c>
      <c r="O1035" s="392" t="s">
        <v>695</v>
      </c>
      <c r="P1035" s="392" t="str">
        <f t="shared" si="32"/>
        <v>391OECOTTN</v>
      </c>
      <c r="Q1035" s="392" t="s">
        <v>1431</v>
      </c>
      <c r="R1035" s="392" t="s">
        <v>693</v>
      </c>
      <c r="S1035" s="392" t="str">
        <f t="shared" si="33"/>
        <v>250910A</v>
      </c>
      <c r="T1035" s="392" t="str">
        <f>IFERROR(VLOOKUP($S1035,'Projects FERCs'!$A$9:$C$294,2,FALSE),0)</f>
        <v>Office Furn &amp; Eq - New</v>
      </c>
      <c r="U1035" s="392" t="s">
        <v>694</v>
      </c>
      <c r="V1035" s="394">
        <v>4267.59</v>
      </c>
    </row>
    <row r="1036" spans="1:22" ht="33.75" x14ac:dyDescent="0.25">
      <c r="A1036" s="396">
        <v>202410</v>
      </c>
      <c r="B1036" s="392" t="s">
        <v>1268</v>
      </c>
      <c r="C1036" s="392" t="s">
        <v>21</v>
      </c>
      <c r="D1036" s="392" t="s">
        <v>1521</v>
      </c>
      <c r="E1036" s="392" t="s">
        <v>1521</v>
      </c>
      <c r="F1036" s="392" t="s">
        <v>22</v>
      </c>
      <c r="G1036" s="392" t="s">
        <v>1430</v>
      </c>
      <c r="H1036" s="392" t="s">
        <v>52</v>
      </c>
      <c r="I1036" s="392" t="s">
        <v>53</v>
      </c>
      <c r="J1036" s="392" t="s">
        <v>23</v>
      </c>
      <c r="K1036" s="392" t="s">
        <v>24</v>
      </c>
      <c r="L1036" s="392" t="s">
        <v>25</v>
      </c>
      <c r="M1036" s="395">
        <v>45566</v>
      </c>
      <c r="N1036" s="395">
        <v>45566</v>
      </c>
      <c r="O1036" s="392" t="s">
        <v>695</v>
      </c>
      <c r="P1036" s="392" t="str">
        <f t="shared" si="32"/>
        <v>391CPFLAGA</v>
      </c>
      <c r="Q1036" s="392" t="s">
        <v>1431</v>
      </c>
      <c r="R1036" s="392" t="s">
        <v>712</v>
      </c>
      <c r="S1036" s="392" t="str">
        <f t="shared" si="33"/>
        <v>250916A</v>
      </c>
      <c r="T1036" s="392" t="str">
        <f>IFERROR(VLOOKUP($S1036,'Projects FERCs'!$A$9:$C$294,2,FALSE),0)</f>
        <v>Network IT Equip - UNSG</v>
      </c>
      <c r="U1036" s="392" t="s">
        <v>713</v>
      </c>
      <c r="V1036" s="394">
        <v>5568.48</v>
      </c>
    </row>
    <row r="1037" spans="1:22" ht="33.75" x14ac:dyDescent="0.25">
      <c r="A1037" s="396">
        <v>202410</v>
      </c>
      <c r="B1037" s="392" t="s">
        <v>1268</v>
      </c>
      <c r="C1037" s="392" t="s">
        <v>21</v>
      </c>
      <c r="D1037" s="392" t="s">
        <v>55</v>
      </c>
      <c r="E1037" s="392" t="s">
        <v>55</v>
      </c>
      <c r="F1037" s="392" t="s">
        <v>22</v>
      </c>
      <c r="G1037" s="392" t="s">
        <v>1430</v>
      </c>
      <c r="H1037" s="392" t="s">
        <v>52</v>
      </c>
      <c r="I1037" s="392" t="s">
        <v>53</v>
      </c>
      <c r="J1037" s="392" t="s">
        <v>23</v>
      </c>
      <c r="K1037" s="392" t="s">
        <v>24</v>
      </c>
      <c r="L1037" s="392" t="s">
        <v>25</v>
      </c>
      <c r="M1037" s="395">
        <v>45566</v>
      </c>
      <c r="N1037" s="395">
        <v>45566</v>
      </c>
      <c r="O1037" s="392" t="s">
        <v>695</v>
      </c>
      <c r="P1037" s="392" t="str">
        <f t="shared" si="32"/>
        <v>391NTFLAGA</v>
      </c>
      <c r="Q1037" s="392" t="s">
        <v>1431</v>
      </c>
      <c r="R1037" s="392" t="s">
        <v>698</v>
      </c>
      <c r="S1037" s="392" t="str">
        <f t="shared" si="33"/>
        <v>250912A</v>
      </c>
      <c r="T1037" s="392" t="str">
        <f>IFERROR(VLOOKUP($S1037,'Projects FERCs'!$A$9:$C$294,2,FALSE),0)</f>
        <v>Comp Equip - UNSG</v>
      </c>
      <c r="U1037" s="392" t="s">
        <v>699</v>
      </c>
      <c r="V1037" s="394">
        <v>-176.89</v>
      </c>
    </row>
    <row r="1038" spans="1:22" ht="33.75" x14ac:dyDescent="0.25">
      <c r="A1038" s="396">
        <v>202410</v>
      </c>
      <c r="B1038" s="392" t="s">
        <v>1268</v>
      </c>
      <c r="C1038" s="392" t="s">
        <v>21</v>
      </c>
      <c r="D1038" s="392" t="s">
        <v>56</v>
      </c>
      <c r="E1038" s="392" t="s">
        <v>56</v>
      </c>
      <c r="F1038" s="392" t="s">
        <v>22</v>
      </c>
      <c r="G1038" s="392" t="s">
        <v>1379</v>
      </c>
      <c r="H1038" s="392" t="s">
        <v>52</v>
      </c>
      <c r="I1038" s="392" t="s">
        <v>53</v>
      </c>
      <c r="J1038" s="392" t="s">
        <v>23</v>
      </c>
      <c r="K1038" s="392" t="s">
        <v>24</v>
      </c>
      <c r="L1038" s="392" t="s">
        <v>25</v>
      </c>
      <c r="M1038" s="395">
        <v>45566</v>
      </c>
      <c r="N1038" s="395">
        <v>45566</v>
      </c>
      <c r="O1038" s="392" t="s">
        <v>695</v>
      </c>
      <c r="P1038" s="392" t="str">
        <f t="shared" si="32"/>
        <v>391OEPRESC</v>
      </c>
      <c r="Q1038" s="392" t="s">
        <v>1431</v>
      </c>
      <c r="R1038" s="392" t="s">
        <v>1025</v>
      </c>
      <c r="S1038" s="392" t="str">
        <f t="shared" si="33"/>
        <v>253910A</v>
      </c>
      <c r="T1038" s="392" t="str">
        <f>IFERROR(VLOOKUP($S1038,'Projects FERCs'!$A$9:$C$294,2,FALSE),0)</f>
        <v>Office Furn &amp; Eq - New (Pres)</v>
      </c>
      <c r="U1038" s="392" t="s">
        <v>1026</v>
      </c>
      <c r="V1038" s="394">
        <v>2415.5300000000002</v>
      </c>
    </row>
    <row r="1039" spans="1:22" ht="33.75" x14ac:dyDescent="0.25">
      <c r="A1039" s="396">
        <v>202411</v>
      </c>
      <c r="B1039" s="392" t="s">
        <v>1268</v>
      </c>
      <c r="C1039" s="392" t="s">
        <v>21</v>
      </c>
      <c r="D1039" s="392" t="s">
        <v>1521</v>
      </c>
      <c r="E1039" s="392" t="s">
        <v>1521</v>
      </c>
      <c r="F1039" s="392" t="s">
        <v>22</v>
      </c>
      <c r="G1039" s="392" t="s">
        <v>1430</v>
      </c>
      <c r="H1039" s="392" t="s">
        <v>52</v>
      </c>
      <c r="I1039" s="392" t="s">
        <v>53</v>
      </c>
      <c r="J1039" s="392" t="s">
        <v>23</v>
      </c>
      <c r="K1039" s="392" t="s">
        <v>24</v>
      </c>
      <c r="L1039" s="392" t="s">
        <v>25</v>
      </c>
      <c r="M1039" s="395">
        <v>45597</v>
      </c>
      <c r="N1039" s="395">
        <v>45597</v>
      </c>
      <c r="O1039" s="392" t="s">
        <v>695</v>
      </c>
      <c r="P1039" s="392" t="str">
        <f t="shared" si="32"/>
        <v>391CPFLAGA</v>
      </c>
      <c r="Q1039" s="392" t="s">
        <v>1431</v>
      </c>
      <c r="R1039" s="392" t="s">
        <v>712</v>
      </c>
      <c r="S1039" s="392" t="str">
        <f t="shared" si="33"/>
        <v>250916A</v>
      </c>
      <c r="T1039" s="392" t="str">
        <f>IFERROR(VLOOKUP($S1039,'Projects FERCs'!$A$9:$C$294,2,FALSE),0)</f>
        <v>Network IT Equip - UNSG</v>
      </c>
      <c r="U1039" s="392" t="s">
        <v>713</v>
      </c>
      <c r="V1039" s="394">
        <v>10399.870000000001</v>
      </c>
    </row>
    <row r="1040" spans="1:22" ht="33.75" x14ac:dyDescent="0.25">
      <c r="A1040" s="396">
        <v>202411</v>
      </c>
      <c r="B1040" s="392" t="s">
        <v>1268</v>
      </c>
      <c r="C1040" s="392" t="s">
        <v>21</v>
      </c>
      <c r="D1040" s="392" t="s">
        <v>55</v>
      </c>
      <c r="E1040" s="392" t="s">
        <v>55</v>
      </c>
      <c r="F1040" s="392" t="s">
        <v>22</v>
      </c>
      <c r="G1040" s="392" t="s">
        <v>1430</v>
      </c>
      <c r="H1040" s="392" t="s">
        <v>52</v>
      </c>
      <c r="I1040" s="392" t="s">
        <v>53</v>
      </c>
      <c r="J1040" s="392" t="s">
        <v>23</v>
      </c>
      <c r="K1040" s="392" t="s">
        <v>24</v>
      </c>
      <c r="L1040" s="392" t="s">
        <v>25</v>
      </c>
      <c r="M1040" s="395">
        <v>45292</v>
      </c>
      <c r="N1040" s="395">
        <v>45597</v>
      </c>
      <c r="O1040" s="392" t="s">
        <v>695</v>
      </c>
      <c r="P1040" s="392" t="str">
        <f t="shared" si="32"/>
        <v>391NTFLAGA</v>
      </c>
      <c r="Q1040" s="392" t="s">
        <v>1431</v>
      </c>
      <c r="R1040" s="392" t="s">
        <v>698</v>
      </c>
      <c r="S1040" s="392" t="str">
        <f t="shared" si="33"/>
        <v>250912A</v>
      </c>
      <c r="T1040" s="392" t="str">
        <f>IFERROR(VLOOKUP($S1040,'Projects FERCs'!$A$9:$C$294,2,FALSE),0)</f>
        <v>Comp Equip - UNSG</v>
      </c>
      <c r="U1040" s="392" t="s">
        <v>699</v>
      </c>
      <c r="V1040" s="394">
        <v>79253.11</v>
      </c>
    </row>
    <row r="1041" spans="1:22" ht="33.75" x14ac:dyDescent="0.25">
      <c r="A1041" s="396">
        <v>202411</v>
      </c>
      <c r="B1041" s="392" t="s">
        <v>1268</v>
      </c>
      <c r="C1041" s="392" t="s">
        <v>21</v>
      </c>
      <c r="D1041" s="392" t="s">
        <v>56</v>
      </c>
      <c r="E1041" s="392" t="s">
        <v>56</v>
      </c>
      <c r="F1041" s="392" t="s">
        <v>22</v>
      </c>
      <c r="G1041" s="392" t="s">
        <v>1439</v>
      </c>
      <c r="H1041" s="392" t="s">
        <v>52</v>
      </c>
      <c r="I1041" s="392" t="s">
        <v>53</v>
      </c>
      <c r="J1041" s="392" t="s">
        <v>23</v>
      </c>
      <c r="K1041" s="392" t="s">
        <v>24</v>
      </c>
      <c r="L1041" s="392" t="s">
        <v>25</v>
      </c>
      <c r="M1041" s="395">
        <v>45597</v>
      </c>
      <c r="N1041" s="395">
        <v>45597</v>
      </c>
      <c r="O1041" s="392" t="s">
        <v>695</v>
      </c>
      <c r="P1041" s="392" t="str">
        <f t="shared" si="32"/>
        <v>391OECOTTN</v>
      </c>
      <c r="Q1041" s="392" t="s">
        <v>1431</v>
      </c>
      <c r="R1041" s="392" t="s">
        <v>693</v>
      </c>
      <c r="S1041" s="392" t="str">
        <f t="shared" si="33"/>
        <v>250910A</v>
      </c>
      <c r="T1041" s="392" t="str">
        <f>IFERROR(VLOOKUP($S1041,'Projects FERCs'!$A$9:$C$294,2,FALSE),0)</f>
        <v>Office Furn &amp; Eq - New</v>
      </c>
      <c r="U1041" s="392" t="s">
        <v>694</v>
      </c>
      <c r="V1041" s="394">
        <v>1200</v>
      </c>
    </row>
    <row r="1042" spans="1:22" ht="33.75" x14ac:dyDescent="0.25">
      <c r="A1042" s="396">
        <v>202412</v>
      </c>
      <c r="B1042" s="392" t="s">
        <v>1268</v>
      </c>
      <c r="C1042" s="392" t="s">
        <v>21</v>
      </c>
      <c r="D1042" s="392" t="s">
        <v>1521</v>
      </c>
      <c r="E1042" s="392" t="s">
        <v>1521</v>
      </c>
      <c r="F1042" s="392" t="s">
        <v>22</v>
      </c>
      <c r="G1042" s="392" t="s">
        <v>1430</v>
      </c>
      <c r="H1042" s="392" t="s">
        <v>52</v>
      </c>
      <c r="I1042" s="392" t="s">
        <v>53</v>
      </c>
      <c r="J1042" s="392" t="s">
        <v>23</v>
      </c>
      <c r="K1042" s="392" t="s">
        <v>24</v>
      </c>
      <c r="L1042" s="392" t="s">
        <v>25</v>
      </c>
      <c r="M1042" s="395">
        <v>45627</v>
      </c>
      <c r="N1042" s="395">
        <v>45627</v>
      </c>
      <c r="O1042" s="392" t="s">
        <v>695</v>
      </c>
      <c r="P1042" s="392" t="str">
        <f t="shared" si="32"/>
        <v>391CPFLAGA</v>
      </c>
      <c r="Q1042" s="392" t="s">
        <v>1431</v>
      </c>
      <c r="R1042" s="392" t="s">
        <v>712</v>
      </c>
      <c r="S1042" s="392" t="str">
        <f t="shared" si="33"/>
        <v>250916A</v>
      </c>
      <c r="T1042" s="392" t="str">
        <f>IFERROR(VLOOKUP($S1042,'Projects FERCs'!$A$9:$C$294,2,FALSE),0)</f>
        <v>Network IT Equip - UNSG</v>
      </c>
      <c r="U1042" s="392" t="s">
        <v>713</v>
      </c>
      <c r="V1042" s="394">
        <v>2842.68</v>
      </c>
    </row>
    <row r="1043" spans="1:22" ht="33.75" x14ac:dyDescent="0.25">
      <c r="A1043" s="396">
        <v>202412</v>
      </c>
      <c r="B1043" s="392" t="s">
        <v>1268</v>
      </c>
      <c r="C1043" s="392" t="s">
        <v>21</v>
      </c>
      <c r="D1043" s="392" t="s">
        <v>55</v>
      </c>
      <c r="E1043" s="392" t="s">
        <v>55</v>
      </c>
      <c r="F1043" s="392" t="s">
        <v>22</v>
      </c>
      <c r="G1043" s="392" t="s">
        <v>1430</v>
      </c>
      <c r="H1043" s="392" t="s">
        <v>52</v>
      </c>
      <c r="I1043" s="392" t="s">
        <v>53</v>
      </c>
      <c r="J1043" s="392" t="s">
        <v>23</v>
      </c>
      <c r="K1043" s="392" t="s">
        <v>24</v>
      </c>
      <c r="L1043" s="392" t="s">
        <v>25</v>
      </c>
      <c r="M1043" s="395">
        <v>45292</v>
      </c>
      <c r="N1043" s="395">
        <v>45627</v>
      </c>
      <c r="O1043" s="392" t="s">
        <v>695</v>
      </c>
      <c r="P1043" s="392" t="str">
        <f t="shared" si="32"/>
        <v>391NTFLAGA</v>
      </c>
      <c r="Q1043" s="392" t="s">
        <v>1431</v>
      </c>
      <c r="R1043" s="392" t="s">
        <v>698</v>
      </c>
      <c r="S1043" s="392" t="str">
        <f t="shared" si="33"/>
        <v>250912A</v>
      </c>
      <c r="T1043" s="392" t="str">
        <f>IFERROR(VLOOKUP($S1043,'Projects FERCs'!$A$9:$C$294,2,FALSE),0)</f>
        <v>Comp Equip - UNSG</v>
      </c>
      <c r="U1043" s="392" t="s">
        <v>699</v>
      </c>
      <c r="V1043" s="394">
        <v>35470.03</v>
      </c>
    </row>
    <row r="1044" spans="1:22" ht="33.75" x14ac:dyDescent="0.25">
      <c r="A1044" s="396">
        <v>202412</v>
      </c>
      <c r="B1044" s="392" t="s">
        <v>1268</v>
      </c>
      <c r="C1044" s="392" t="s">
        <v>21</v>
      </c>
      <c r="D1044" s="392" t="s">
        <v>56</v>
      </c>
      <c r="E1044" s="392" t="s">
        <v>56</v>
      </c>
      <c r="F1044" s="392" t="s">
        <v>22</v>
      </c>
      <c r="G1044" s="392" t="s">
        <v>1439</v>
      </c>
      <c r="H1044" s="392" t="s">
        <v>52</v>
      </c>
      <c r="I1044" s="392" t="s">
        <v>53</v>
      </c>
      <c r="J1044" s="392" t="s">
        <v>23</v>
      </c>
      <c r="K1044" s="392" t="s">
        <v>24</v>
      </c>
      <c r="L1044" s="392" t="s">
        <v>25</v>
      </c>
      <c r="M1044" s="395">
        <v>45474</v>
      </c>
      <c r="N1044" s="395">
        <v>45627</v>
      </c>
      <c r="O1044" s="392" t="s">
        <v>695</v>
      </c>
      <c r="P1044" s="392" t="str">
        <f t="shared" si="32"/>
        <v>391OECOTTN</v>
      </c>
      <c r="Q1044" s="392" t="s">
        <v>1431</v>
      </c>
      <c r="R1044" s="392" t="s">
        <v>1099</v>
      </c>
      <c r="S1044" s="392" t="str">
        <f t="shared" si="33"/>
        <v>255910A</v>
      </c>
      <c r="T1044" s="392" t="str">
        <f>IFERROR(VLOOKUP($S1044,'Projects FERCs'!$A$9:$C$294,2,FALSE),0)</f>
        <v>Office Furn &amp; Eq-New (Verde)</v>
      </c>
      <c r="U1044" s="392" t="s">
        <v>1100</v>
      </c>
      <c r="V1044" s="394">
        <v>1214.3900000000001</v>
      </c>
    </row>
    <row r="1045" spans="1:22" ht="33.75" x14ac:dyDescent="0.25">
      <c r="A1045" s="396">
        <v>202412</v>
      </c>
      <c r="B1045" s="392" t="s">
        <v>1268</v>
      </c>
      <c r="C1045" s="392" t="s">
        <v>21</v>
      </c>
      <c r="D1045" s="392" t="s">
        <v>56</v>
      </c>
      <c r="E1045" s="392" t="s">
        <v>56</v>
      </c>
      <c r="F1045" s="392" t="s">
        <v>22</v>
      </c>
      <c r="G1045" s="392" t="s">
        <v>1430</v>
      </c>
      <c r="H1045" s="392" t="s">
        <v>52</v>
      </c>
      <c r="I1045" s="392" t="s">
        <v>53</v>
      </c>
      <c r="J1045" s="392" t="s">
        <v>23</v>
      </c>
      <c r="K1045" s="392" t="s">
        <v>24</v>
      </c>
      <c r="L1045" s="392" t="s">
        <v>25</v>
      </c>
      <c r="M1045" s="395">
        <v>45627</v>
      </c>
      <c r="N1045" s="395">
        <v>45627</v>
      </c>
      <c r="O1045" s="392" t="s">
        <v>695</v>
      </c>
      <c r="P1045" s="392" t="str">
        <f t="shared" si="32"/>
        <v>391OEFLAGA</v>
      </c>
      <c r="Q1045" s="392" t="s">
        <v>1431</v>
      </c>
      <c r="R1045" s="392" t="s">
        <v>813</v>
      </c>
      <c r="S1045" s="392" t="str">
        <f t="shared" si="33"/>
        <v>251910A</v>
      </c>
      <c r="T1045" s="392" t="str">
        <f>IFERROR(VLOOKUP($S1045,'Projects FERCs'!$A$9:$C$294,2,FALSE),0)</f>
        <v>Office Furn &amp; Equip-New(Flag)</v>
      </c>
      <c r="U1045" s="392" t="s">
        <v>814</v>
      </c>
      <c r="V1045" s="394">
        <v>591.59</v>
      </c>
    </row>
    <row r="1046" spans="1:22" ht="33.75" x14ac:dyDescent="0.25">
      <c r="A1046" s="396">
        <v>202501</v>
      </c>
      <c r="B1046" s="392" t="s">
        <v>1268</v>
      </c>
      <c r="C1046" s="392" t="s">
        <v>21</v>
      </c>
      <c r="D1046" s="392" t="s">
        <v>1521</v>
      </c>
      <c r="E1046" s="392" t="s">
        <v>1521</v>
      </c>
      <c r="F1046" s="392" t="s">
        <v>22</v>
      </c>
      <c r="G1046" s="392" t="s">
        <v>1430</v>
      </c>
      <c r="H1046" s="392" t="s">
        <v>52</v>
      </c>
      <c r="I1046" s="392" t="s">
        <v>53</v>
      </c>
      <c r="J1046" s="392" t="s">
        <v>23</v>
      </c>
      <c r="K1046" s="392" t="s">
        <v>24</v>
      </c>
      <c r="L1046" s="392" t="s">
        <v>25</v>
      </c>
      <c r="M1046" s="395">
        <v>45658</v>
      </c>
      <c r="N1046" s="395">
        <v>45658</v>
      </c>
      <c r="O1046" s="392" t="s">
        <v>695</v>
      </c>
      <c r="P1046" s="392" t="str">
        <f t="shared" si="32"/>
        <v>391CPFLAGA</v>
      </c>
      <c r="Q1046" s="392" t="s">
        <v>1431</v>
      </c>
      <c r="R1046" s="392" t="s">
        <v>712</v>
      </c>
      <c r="S1046" s="392" t="str">
        <f t="shared" si="33"/>
        <v>250916A</v>
      </c>
      <c r="T1046" s="392" t="str">
        <f>IFERROR(VLOOKUP($S1046,'Projects FERCs'!$A$9:$C$294,2,FALSE),0)</f>
        <v>Network IT Equip - UNSG</v>
      </c>
      <c r="U1046" s="392" t="s">
        <v>713</v>
      </c>
      <c r="V1046" s="394">
        <v>75.099999999999994</v>
      </c>
    </row>
    <row r="1047" spans="1:22" ht="33.75" x14ac:dyDescent="0.25">
      <c r="A1047" s="396">
        <v>202501</v>
      </c>
      <c r="B1047" s="392" t="s">
        <v>1268</v>
      </c>
      <c r="C1047" s="392" t="s">
        <v>21</v>
      </c>
      <c r="D1047" s="392" t="s">
        <v>1521</v>
      </c>
      <c r="E1047" s="392" t="s">
        <v>1521</v>
      </c>
      <c r="F1047" s="392" t="s">
        <v>22</v>
      </c>
      <c r="G1047" s="392" t="s">
        <v>1430</v>
      </c>
      <c r="H1047" s="392" t="s">
        <v>52</v>
      </c>
      <c r="I1047" s="392" t="s">
        <v>53</v>
      </c>
      <c r="J1047" s="392" t="s">
        <v>23</v>
      </c>
      <c r="K1047" s="392" t="s">
        <v>24</v>
      </c>
      <c r="L1047" s="392" t="s">
        <v>25</v>
      </c>
      <c r="M1047" s="395">
        <v>45658</v>
      </c>
      <c r="N1047" s="395">
        <v>45658</v>
      </c>
      <c r="O1047" s="392" t="s">
        <v>695</v>
      </c>
      <c r="P1047" s="392" t="str">
        <f t="shared" si="32"/>
        <v>391CPFLAGA</v>
      </c>
      <c r="Q1047" s="392" t="s">
        <v>1431</v>
      </c>
      <c r="R1047" s="392" t="s">
        <v>714</v>
      </c>
      <c r="S1047" s="392" t="str">
        <f t="shared" si="33"/>
        <v>250917A</v>
      </c>
      <c r="T1047" s="392" t="str">
        <f>IFERROR(VLOOKUP($S1047,'Projects FERCs'!$A$9:$C$294,2,FALSE),0)</f>
        <v>Systems IT Equip - UNSG</v>
      </c>
      <c r="U1047" s="392" t="s">
        <v>715</v>
      </c>
      <c r="V1047" s="394">
        <v>847.99</v>
      </c>
    </row>
    <row r="1048" spans="1:22" ht="33.75" x14ac:dyDescent="0.25">
      <c r="A1048" s="396">
        <v>202501</v>
      </c>
      <c r="B1048" s="392" t="s">
        <v>1268</v>
      </c>
      <c r="C1048" s="392" t="s">
        <v>21</v>
      </c>
      <c r="D1048" s="392" t="s">
        <v>55</v>
      </c>
      <c r="E1048" s="392" t="s">
        <v>55</v>
      </c>
      <c r="F1048" s="392" t="s">
        <v>22</v>
      </c>
      <c r="G1048" s="392" t="s">
        <v>1430</v>
      </c>
      <c r="H1048" s="392" t="s">
        <v>52</v>
      </c>
      <c r="I1048" s="392" t="s">
        <v>53</v>
      </c>
      <c r="J1048" s="392" t="s">
        <v>23</v>
      </c>
      <c r="K1048" s="392" t="s">
        <v>24</v>
      </c>
      <c r="L1048" s="392" t="s">
        <v>25</v>
      </c>
      <c r="M1048" s="395">
        <v>45658</v>
      </c>
      <c r="N1048" s="395">
        <v>45658</v>
      </c>
      <c r="O1048" s="392" t="s">
        <v>695</v>
      </c>
      <c r="P1048" s="392" t="str">
        <f t="shared" si="32"/>
        <v>391NTFLAGA</v>
      </c>
      <c r="Q1048" s="392" t="s">
        <v>1431</v>
      </c>
      <c r="R1048" s="392" t="s">
        <v>698</v>
      </c>
      <c r="S1048" s="392" t="str">
        <f t="shared" si="33"/>
        <v>250912A</v>
      </c>
      <c r="T1048" s="392" t="str">
        <f>IFERROR(VLOOKUP($S1048,'Projects FERCs'!$A$9:$C$294,2,FALSE),0)</f>
        <v>Comp Equip - UNSG</v>
      </c>
      <c r="U1048" s="392" t="s">
        <v>699</v>
      </c>
      <c r="V1048" s="394">
        <v>10528.12</v>
      </c>
    </row>
    <row r="1049" spans="1:22" ht="33.75" x14ac:dyDescent="0.25">
      <c r="A1049" s="396">
        <v>202501</v>
      </c>
      <c r="B1049" s="392" t="s">
        <v>1268</v>
      </c>
      <c r="C1049" s="392" t="s">
        <v>21</v>
      </c>
      <c r="D1049" s="392" t="s">
        <v>56</v>
      </c>
      <c r="E1049" s="392" t="s">
        <v>56</v>
      </c>
      <c r="F1049" s="392" t="s">
        <v>22</v>
      </c>
      <c r="G1049" s="392" t="s">
        <v>1425</v>
      </c>
      <c r="H1049" s="392" t="s">
        <v>52</v>
      </c>
      <c r="I1049" s="392" t="s">
        <v>53</v>
      </c>
      <c r="J1049" s="392" t="s">
        <v>23</v>
      </c>
      <c r="K1049" s="392" t="s">
        <v>24</v>
      </c>
      <c r="L1049" s="392" t="s">
        <v>25</v>
      </c>
      <c r="M1049" s="395">
        <v>45658</v>
      </c>
      <c r="N1049" s="395">
        <v>45658</v>
      </c>
      <c r="O1049" s="392" t="s">
        <v>695</v>
      </c>
      <c r="P1049" s="392" t="str">
        <f t="shared" si="32"/>
        <v>391OESHOWL</v>
      </c>
      <c r="Q1049" s="392" t="s">
        <v>1431</v>
      </c>
      <c r="R1049" s="392" t="s">
        <v>1239</v>
      </c>
      <c r="S1049" s="392" t="str">
        <f t="shared" si="33"/>
        <v>257910A</v>
      </c>
      <c r="T1049" s="392" t="str">
        <f>IFERROR(VLOOKUP($S1049,'Projects FERCs'!$A$9:$C$294,2,FALSE),0)</f>
        <v>Office Furn &amp; Equip- New SL</v>
      </c>
      <c r="U1049" s="392" t="s">
        <v>1240</v>
      </c>
      <c r="V1049" s="394">
        <v>6281.55</v>
      </c>
    </row>
    <row r="1050" spans="1:22" ht="33.75" x14ac:dyDescent="0.25">
      <c r="A1050" s="396">
        <v>202502</v>
      </c>
      <c r="B1050" s="392" t="s">
        <v>1268</v>
      </c>
      <c r="C1050" s="392" t="s">
        <v>21</v>
      </c>
      <c r="D1050" s="392" t="s">
        <v>55</v>
      </c>
      <c r="E1050" s="392" t="s">
        <v>55</v>
      </c>
      <c r="F1050" s="392" t="s">
        <v>22</v>
      </c>
      <c r="G1050" s="392" t="s">
        <v>1430</v>
      </c>
      <c r="H1050" s="392" t="s">
        <v>52</v>
      </c>
      <c r="I1050" s="392" t="s">
        <v>53</v>
      </c>
      <c r="J1050" s="392" t="s">
        <v>23</v>
      </c>
      <c r="K1050" s="392" t="s">
        <v>24</v>
      </c>
      <c r="L1050" s="392" t="s">
        <v>25</v>
      </c>
      <c r="M1050" s="395">
        <v>45689</v>
      </c>
      <c r="N1050" s="395">
        <v>45689</v>
      </c>
      <c r="O1050" s="392" t="s">
        <v>695</v>
      </c>
      <c r="P1050" s="392" t="str">
        <f t="shared" si="32"/>
        <v>391NTFLAGA</v>
      </c>
      <c r="Q1050" s="392" t="s">
        <v>1431</v>
      </c>
      <c r="R1050" s="392" t="s">
        <v>698</v>
      </c>
      <c r="S1050" s="392" t="str">
        <f t="shared" si="33"/>
        <v>250912A</v>
      </c>
      <c r="T1050" s="392" t="str">
        <f>IFERROR(VLOOKUP($S1050,'Projects FERCs'!$A$9:$C$294,2,FALSE),0)</f>
        <v>Comp Equip - UNSG</v>
      </c>
      <c r="U1050" s="392" t="s">
        <v>699</v>
      </c>
      <c r="V1050" s="394">
        <v>20761.099999999999</v>
      </c>
    </row>
    <row r="1051" spans="1:22" ht="33.75" x14ac:dyDescent="0.25">
      <c r="A1051" s="396">
        <v>202502</v>
      </c>
      <c r="B1051" s="392" t="s">
        <v>1268</v>
      </c>
      <c r="C1051" s="392" t="s">
        <v>21</v>
      </c>
      <c r="D1051" s="392" t="s">
        <v>56</v>
      </c>
      <c r="E1051" s="392" t="s">
        <v>56</v>
      </c>
      <c r="F1051" s="392" t="s">
        <v>22</v>
      </c>
      <c r="G1051" s="392" t="s">
        <v>1379</v>
      </c>
      <c r="H1051" s="392" t="s">
        <v>52</v>
      </c>
      <c r="I1051" s="392" t="s">
        <v>53</v>
      </c>
      <c r="J1051" s="392" t="s">
        <v>23</v>
      </c>
      <c r="K1051" s="392" t="s">
        <v>24</v>
      </c>
      <c r="L1051" s="392" t="s">
        <v>25</v>
      </c>
      <c r="M1051" s="395">
        <v>45689</v>
      </c>
      <c r="N1051" s="395">
        <v>45689</v>
      </c>
      <c r="O1051" s="392" t="s">
        <v>695</v>
      </c>
      <c r="P1051" s="392" t="str">
        <f t="shared" si="32"/>
        <v>391OEPRESC</v>
      </c>
      <c r="Q1051" s="392" t="s">
        <v>1431</v>
      </c>
      <c r="R1051" s="392" t="s">
        <v>1025</v>
      </c>
      <c r="S1051" s="392" t="str">
        <f t="shared" si="33"/>
        <v>253910A</v>
      </c>
      <c r="T1051" s="392" t="str">
        <f>IFERROR(VLOOKUP($S1051,'Projects FERCs'!$A$9:$C$294,2,FALSE),0)</f>
        <v>Office Furn &amp; Eq - New (Pres)</v>
      </c>
      <c r="U1051" s="392" t="s">
        <v>1026</v>
      </c>
      <c r="V1051" s="394">
        <v>20453.11</v>
      </c>
    </row>
    <row r="1052" spans="1:22" ht="33.75" x14ac:dyDescent="0.25">
      <c r="A1052" s="396">
        <v>202503</v>
      </c>
      <c r="B1052" s="392" t="s">
        <v>1268</v>
      </c>
      <c r="C1052" s="392" t="s">
        <v>21</v>
      </c>
      <c r="D1052" s="392" t="s">
        <v>55</v>
      </c>
      <c r="E1052" s="392" t="s">
        <v>55</v>
      </c>
      <c r="F1052" s="392" t="s">
        <v>22</v>
      </c>
      <c r="G1052" s="392" t="s">
        <v>1430</v>
      </c>
      <c r="H1052" s="392" t="s">
        <v>52</v>
      </c>
      <c r="I1052" s="392" t="s">
        <v>53</v>
      </c>
      <c r="J1052" s="392" t="s">
        <v>23</v>
      </c>
      <c r="K1052" s="392" t="s">
        <v>24</v>
      </c>
      <c r="L1052" s="392" t="s">
        <v>25</v>
      </c>
      <c r="M1052" s="395">
        <v>45717</v>
      </c>
      <c r="N1052" s="395">
        <v>45717</v>
      </c>
      <c r="O1052" s="392" t="s">
        <v>695</v>
      </c>
      <c r="P1052" s="392" t="str">
        <f t="shared" si="32"/>
        <v>391NTFLAGA</v>
      </c>
      <c r="Q1052" s="392" t="s">
        <v>1431</v>
      </c>
      <c r="R1052" s="392" t="s">
        <v>698</v>
      </c>
      <c r="S1052" s="392" t="str">
        <f t="shared" si="33"/>
        <v>250912A</v>
      </c>
      <c r="T1052" s="392" t="str">
        <f>IFERROR(VLOOKUP($S1052,'Projects FERCs'!$A$9:$C$294,2,FALSE),0)</f>
        <v>Comp Equip - UNSG</v>
      </c>
      <c r="U1052" s="392" t="s">
        <v>699</v>
      </c>
      <c r="V1052" s="394">
        <v>63424.32</v>
      </c>
    </row>
    <row r="1053" spans="1:22" ht="33.75" x14ac:dyDescent="0.25">
      <c r="A1053" s="396">
        <v>202503</v>
      </c>
      <c r="B1053" s="392" t="s">
        <v>1268</v>
      </c>
      <c r="C1053" s="392" t="s">
        <v>21</v>
      </c>
      <c r="D1053" s="392" t="s">
        <v>56</v>
      </c>
      <c r="E1053" s="392" t="s">
        <v>56</v>
      </c>
      <c r="F1053" s="392" t="s">
        <v>22</v>
      </c>
      <c r="G1053" s="392" t="s">
        <v>1425</v>
      </c>
      <c r="H1053" s="392" t="s">
        <v>52</v>
      </c>
      <c r="I1053" s="392" t="s">
        <v>53</v>
      </c>
      <c r="J1053" s="392" t="s">
        <v>23</v>
      </c>
      <c r="K1053" s="392" t="s">
        <v>24</v>
      </c>
      <c r="L1053" s="392" t="s">
        <v>25</v>
      </c>
      <c r="M1053" s="395">
        <v>45717</v>
      </c>
      <c r="N1053" s="395">
        <v>45717</v>
      </c>
      <c r="O1053" s="392" t="s">
        <v>695</v>
      </c>
      <c r="P1053" s="392" t="str">
        <f t="shared" si="32"/>
        <v>391OESHOWL</v>
      </c>
      <c r="Q1053" s="392" t="s">
        <v>1431</v>
      </c>
      <c r="R1053" s="392" t="s">
        <v>1239</v>
      </c>
      <c r="S1053" s="392" t="str">
        <f t="shared" si="33"/>
        <v>257910A</v>
      </c>
      <c r="T1053" s="392" t="str">
        <f>IFERROR(VLOOKUP($S1053,'Projects FERCs'!$A$9:$C$294,2,FALSE),0)</f>
        <v>Office Furn &amp; Equip- New SL</v>
      </c>
      <c r="U1053" s="392" t="s">
        <v>1240</v>
      </c>
      <c r="V1053" s="394">
        <v>290.95</v>
      </c>
    </row>
    <row r="1054" spans="1:22" ht="33.75" x14ac:dyDescent="0.25">
      <c r="A1054" s="396">
        <v>202504</v>
      </c>
      <c r="B1054" s="392" t="s">
        <v>1268</v>
      </c>
      <c r="C1054" s="392" t="s">
        <v>21</v>
      </c>
      <c r="D1054" s="392" t="s">
        <v>1521</v>
      </c>
      <c r="E1054" s="392" t="s">
        <v>1521</v>
      </c>
      <c r="F1054" s="392" t="s">
        <v>22</v>
      </c>
      <c r="G1054" s="392" t="s">
        <v>1430</v>
      </c>
      <c r="H1054" s="392" t="s">
        <v>52</v>
      </c>
      <c r="I1054" s="392" t="s">
        <v>53</v>
      </c>
      <c r="J1054" s="392" t="s">
        <v>23</v>
      </c>
      <c r="K1054" s="392" t="s">
        <v>24</v>
      </c>
      <c r="L1054" s="392" t="s">
        <v>25</v>
      </c>
      <c r="M1054" s="395">
        <v>45748</v>
      </c>
      <c r="N1054" s="395">
        <v>45748</v>
      </c>
      <c r="O1054" s="392" t="s">
        <v>695</v>
      </c>
      <c r="P1054" s="392" t="str">
        <f t="shared" si="32"/>
        <v>391CPFLAGA</v>
      </c>
      <c r="Q1054" s="392" t="s">
        <v>1431</v>
      </c>
      <c r="R1054" s="392" t="s">
        <v>712</v>
      </c>
      <c r="S1054" s="392" t="str">
        <f t="shared" si="33"/>
        <v>250916A</v>
      </c>
      <c r="T1054" s="392" t="str">
        <f>IFERROR(VLOOKUP($S1054,'Projects FERCs'!$A$9:$C$294,2,FALSE),0)</f>
        <v>Network IT Equip - UNSG</v>
      </c>
      <c r="U1054" s="392" t="s">
        <v>713</v>
      </c>
      <c r="V1054" s="394">
        <v>2284.9299999999998</v>
      </c>
    </row>
    <row r="1055" spans="1:22" ht="33.75" x14ac:dyDescent="0.25">
      <c r="A1055" s="396">
        <v>202504</v>
      </c>
      <c r="B1055" s="392" t="s">
        <v>1268</v>
      </c>
      <c r="C1055" s="392" t="s">
        <v>21</v>
      </c>
      <c r="D1055" s="392" t="s">
        <v>55</v>
      </c>
      <c r="E1055" s="392" t="s">
        <v>55</v>
      </c>
      <c r="F1055" s="392" t="s">
        <v>22</v>
      </c>
      <c r="G1055" s="392" t="s">
        <v>1430</v>
      </c>
      <c r="H1055" s="392" t="s">
        <v>52</v>
      </c>
      <c r="I1055" s="392" t="s">
        <v>53</v>
      </c>
      <c r="J1055" s="392" t="s">
        <v>23</v>
      </c>
      <c r="K1055" s="392" t="s">
        <v>24</v>
      </c>
      <c r="L1055" s="392" t="s">
        <v>25</v>
      </c>
      <c r="M1055" s="395">
        <v>45717</v>
      </c>
      <c r="N1055" s="395">
        <v>45748</v>
      </c>
      <c r="O1055" s="392" t="s">
        <v>695</v>
      </c>
      <c r="P1055" s="392" t="str">
        <f t="shared" si="32"/>
        <v>391NTFLAGA</v>
      </c>
      <c r="Q1055" s="392" t="s">
        <v>1431</v>
      </c>
      <c r="R1055" s="392" t="s">
        <v>698</v>
      </c>
      <c r="S1055" s="392" t="str">
        <f t="shared" si="33"/>
        <v>250912A</v>
      </c>
      <c r="T1055" s="392" t="str">
        <f>IFERROR(VLOOKUP($S1055,'Projects FERCs'!$A$9:$C$294,2,FALSE),0)</f>
        <v>Comp Equip - UNSG</v>
      </c>
      <c r="U1055" s="392" t="s">
        <v>699</v>
      </c>
      <c r="V1055" s="394">
        <v>103060.71</v>
      </c>
    </row>
    <row r="1056" spans="1:22" ht="33.75" x14ac:dyDescent="0.25">
      <c r="A1056" s="396">
        <v>202504</v>
      </c>
      <c r="B1056" s="392" t="s">
        <v>1268</v>
      </c>
      <c r="C1056" s="392" t="s">
        <v>21</v>
      </c>
      <c r="D1056" s="392" t="s">
        <v>55</v>
      </c>
      <c r="E1056" s="392" t="s">
        <v>55</v>
      </c>
      <c r="F1056" s="392" t="s">
        <v>22</v>
      </c>
      <c r="G1056" s="392" t="s">
        <v>1379</v>
      </c>
      <c r="H1056" s="392" t="s">
        <v>52</v>
      </c>
      <c r="I1056" s="392" t="s">
        <v>53</v>
      </c>
      <c r="J1056" s="392" t="s">
        <v>27</v>
      </c>
      <c r="K1056" s="392" t="s">
        <v>24</v>
      </c>
      <c r="L1056" s="392" t="s">
        <v>25</v>
      </c>
      <c r="M1056" s="395">
        <v>45261</v>
      </c>
      <c r="N1056" s="395">
        <v>45275</v>
      </c>
      <c r="O1056" s="392" t="s">
        <v>695</v>
      </c>
      <c r="P1056" s="392" t="str">
        <f t="shared" si="32"/>
        <v>391NTPRESC</v>
      </c>
      <c r="Q1056" s="392" t="s">
        <v>1431</v>
      </c>
      <c r="R1056" s="392" t="s">
        <v>1383</v>
      </c>
      <c r="S1056" s="392" t="str">
        <f t="shared" si="33"/>
        <v>253901A</v>
      </c>
      <c r="T1056" s="392" t="str">
        <f>IFERROR(VLOOKUP($S1056,'Projects FERCs'!$A$9:$C$294,2,FALSE),0)</f>
        <v>UNSG Training Facility</v>
      </c>
      <c r="U1056" s="392" t="s">
        <v>1384</v>
      </c>
      <c r="V1056" s="394">
        <v>337.33</v>
      </c>
    </row>
    <row r="1057" spans="1:22" ht="33.75" x14ac:dyDescent="0.25">
      <c r="A1057" s="396">
        <v>202504</v>
      </c>
      <c r="B1057" s="392" t="s">
        <v>1268</v>
      </c>
      <c r="C1057" s="392" t="s">
        <v>21</v>
      </c>
      <c r="D1057" s="392" t="s">
        <v>56</v>
      </c>
      <c r="E1057" s="392" t="s">
        <v>56</v>
      </c>
      <c r="F1057" s="392" t="s">
        <v>22</v>
      </c>
      <c r="G1057" s="392" t="s">
        <v>1430</v>
      </c>
      <c r="H1057" s="392" t="s">
        <v>52</v>
      </c>
      <c r="I1057" s="392" t="s">
        <v>53</v>
      </c>
      <c r="J1057" s="392" t="s">
        <v>23</v>
      </c>
      <c r="K1057" s="392" t="s">
        <v>24</v>
      </c>
      <c r="L1057" s="392" t="s">
        <v>25</v>
      </c>
      <c r="M1057" s="395">
        <v>45748</v>
      </c>
      <c r="N1057" s="395">
        <v>45748</v>
      </c>
      <c r="O1057" s="392" t="s">
        <v>695</v>
      </c>
      <c r="P1057" s="392" t="str">
        <f t="shared" si="32"/>
        <v>391OEFLAGA</v>
      </c>
      <c r="Q1057" s="392" t="s">
        <v>1431</v>
      </c>
      <c r="R1057" s="392" t="s">
        <v>813</v>
      </c>
      <c r="S1057" s="392" t="str">
        <f t="shared" si="33"/>
        <v>251910A</v>
      </c>
      <c r="T1057" s="392" t="str">
        <f>IFERROR(VLOOKUP($S1057,'Projects FERCs'!$A$9:$C$294,2,FALSE),0)</f>
        <v>Office Furn &amp; Equip-New(Flag)</v>
      </c>
      <c r="U1057" s="392" t="s">
        <v>814</v>
      </c>
      <c r="V1057" s="394">
        <v>1073.57</v>
      </c>
    </row>
    <row r="1058" spans="1:22" ht="33.75" x14ac:dyDescent="0.25">
      <c r="A1058" s="396">
        <v>202504</v>
      </c>
      <c r="B1058" s="392" t="s">
        <v>1268</v>
      </c>
      <c r="C1058" s="392" t="s">
        <v>21</v>
      </c>
      <c r="D1058" s="392" t="s">
        <v>56</v>
      </c>
      <c r="E1058" s="392" t="s">
        <v>56</v>
      </c>
      <c r="F1058" s="392" t="s">
        <v>22</v>
      </c>
      <c r="G1058" s="392" t="s">
        <v>1379</v>
      </c>
      <c r="H1058" s="392" t="s">
        <v>52</v>
      </c>
      <c r="I1058" s="392" t="s">
        <v>53</v>
      </c>
      <c r="J1058" s="392" t="s">
        <v>27</v>
      </c>
      <c r="K1058" s="392" t="s">
        <v>24</v>
      </c>
      <c r="L1058" s="392" t="s">
        <v>25</v>
      </c>
      <c r="M1058" s="395">
        <v>45261</v>
      </c>
      <c r="N1058" s="395">
        <v>45275</v>
      </c>
      <c r="O1058" s="392" t="s">
        <v>695</v>
      </c>
      <c r="P1058" s="392" t="str">
        <f t="shared" si="32"/>
        <v>391OEPRESC</v>
      </c>
      <c r="Q1058" s="392" t="s">
        <v>1431</v>
      </c>
      <c r="R1058" s="392" t="s">
        <v>1383</v>
      </c>
      <c r="S1058" s="392" t="str">
        <f t="shared" si="33"/>
        <v>253901A</v>
      </c>
      <c r="T1058" s="392" t="str">
        <f>IFERROR(VLOOKUP($S1058,'Projects FERCs'!$A$9:$C$294,2,FALSE),0)</f>
        <v>UNSG Training Facility</v>
      </c>
      <c r="U1058" s="392" t="s">
        <v>1384</v>
      </c>
      <c r="V1058" s="394">
        <v>15.91</v>
      </c>
    </row>
    <row r="1059" spans="1:22" ht="33.75" x14ac:dyDescent="0.25">
      <c r="A1059" s="396">
        <v>202505</v>
      </c>
      <c r="B1059" s="392" t="s">
        <v>1268</v>
      </c>
      <c r="C1059" s="392" t="s">
        <v>21</v>
      </c>
      <c r="D1059" s="392" t="s">
        <v>55</v>
      </c>
      <c r="E1059" s="392" t="s">
        <v>55</v>
      </c>
      <c r="F1059" s="392" t="s">
        <v>22</v>
      </c>
      <c r="G1059" s="392" t="s">
        <v>1430</v>
      </c>
      <c r="H1059" s="392" t="s">
        <v>52</v>
      </c>
      <c r="I1059" s="392" t="s">
        <v>53</v>
      </c>
      <c r="J1059" s="392" t="s">
        <v>23</v>
      </c>
      <c r="K1059" s="392" t="s">
        <v>24</v>
      </c>
      <c r="L1059" s="392" t="s">
        <v>25</v>
      </c>
      <c r="M1059" s="395">
        <v>45778</v>
      </c>
      <c r="N1059" s="395">
        <v>45778</v>
      </c>
      <c r="O1059" s="392" t="s">
        <v>695</v>
      </c>
      <c r="P1059" s="392" t="str">
        <f t="shared" si="32"/>
        <v>391NTFLAGA</v>
      </c>
      <c r="Q1059" s="392" t="s">
        <v>1431</v>
      </c>
      <c r="R1059" s="392" t="s">
        <v>698</v>
      </c>
      <c r="S1059" s="392" t="str">
        <f t="shared" si="33"/>
        <v>250912A</v>
      </c>
      <c r="T1059" s="392" t="str">
        <f>IFERROR(VLOOKUP($S1059,'Projects FERCs'!$A$9:$C$294,2,FALSE),0)</f>
        <v>Comp Equip - UNSG</v>
      </c>
      <c r="U1059" s="392" t="s">
        <v>699</v>
      </c>
      <c r="V1059" s="394">
        <v>343570.54</v>
      </c>
    </row>
    <row r="1060" spans="1:22" ht="33.75" x14ac:dyDescent="0.25">
      <c r="A1060" s="396">
        <v>202506</v>
      </c>
      <c r="B1060" s="392" t="s">
        <v>1268</v>
      </c>
      <c r="C1060" s="392" t="s">
        <v>21</v>
      </c>
      <c r="D1060" s="392" t="s">
        <v>55</v>
      </c>
      <c r="E1060" s="392" t="s">
        <v>55</v>
      </c>
      <c r="F1060" s="392" t="s">
        <v>22</v>
      </c>
      <c r="G1060" s="392" t="s">
        <v>1430</v>
      </c>
      <c r="H1060" s="392" t="s">
        <v>52</v>
      </c>
      <c r="I1060" s="392" t="s">
        <v>53</v>
      </c>
      <c r="J1060" s="392" t="s">
        <v>23</v>
      </c>
      <c r="K1060" s="392" t="s">
        <v>24</v>
      </c>
      <c r="L1060" s="392" t="s">
        <v>25</v>
      </c>
      <c r="M1060" s="395">
        <v>45809</v>
      </c>
      <c r="N1060" s="395">
        <v>45809</v>
      </c>
      <c r="O1060" s="392" t="s">
        <v>695</v>
      </c>
      <c r="P1060" s="392" t="str">
        <f t="shared" si="32"/>
        <v>391NTFLAGA</v>
      </c>
      <c r="Q1060" s="392" t="s">
        <v>1431</v>
      </c>
      <c r="R1060" s="392" t="s">
        <v>698</v>
      </c>
      <c r="S1060" s="392" t="str">
        <f t="shared" si="33"/>
        <v>250912A</v>
      </c>
      <c r="T1060" s="392" t="str">
        <f>IFERROR(VLOOKUP($S1060,'Projects FERCs'!$A$9:$C$294,2,FALSE),0)</f>
        <v>Comp Equip - UNSG</v>
      </c>
      <c r="U1060" s="392" t="s">
        <v>699</v>
      </c>
      <c r="V1060" s="394">
        <v>12408.51</v>
      </c>
    </row>
    <row r="1061" spans="1:22" ht="33.75" x14ac:dyDescent="0.25">
      <c r="A1061" s="396">
        <v>202407</v>
      </c>
      <c r="B1061" s="392" t="s">
        <v>1268</v>
      </c>
      <c r="C1061" s="392" t="s">
        <v>21</v>
      </c>
      <c r="D1061" s="392" t="s">
        <v>1434</v>
      </c>
      <c r="E1061" s="392" t="s">
        <v>1434</v>
      </c>
      <c r="F1061" s="392" t="s">
        <v>22</v>
      </c>
      <c r="G1061" s="392" t="s">
        <v>39</v>
      </c>
      <c r="H1061" s="392" t="s">
        <v>58</v>
      </c>
      <c r="I1061" s="392" t="s">
        <v>59</v>
      </c>
      <c r="J1061" s="392" t="s">
        <v>27</v>
      </c>
      <c r="K1061" s="392" t="s">
        <v>24</v>
      </c>
      <c r="L1061" s="392" t="s">
        <v>25</v>
      </c>
      <c r="M1061" s="395">
        <v>45413</v>
      </c>
      <c r="N1061" s="395">
        <v>45427</v>
      </c>
      <c r="O1061" s="392" t="s">
        <v>681</v>
      </c>
      <c r="P1061" s="392" t="str">
        <f t="shared" si="32"/>
        <v>392C300000</v>
      </c>
      <c r="Q1061" s="392" t="s">
        <v>1435</v>
      </c>
      <c r="R1061" s="392" t="s">
        <v>1436</v>
      </c>
      <c r="S1061" s="392" t="str">
        <f t="shared" si="33"/>
        <v>250000A</v>
      </c>
      <c r="T1061" s="392" t="str">
        <f>IFERROR(VLOOKUP($S1061,'Projects FERCs'!$A$9:$C$294,2,FALSE),0)</f>
        <v>UNSG Transportation Equip</v>
      </c>
      <c r="U1061" s="392" t="s">
        <v>1437</v>
      </c>
      <c r="V1061" s="394">
        <v>208.7</v>
      </c>
    </row>
    <row r="1062" spans="1:22" ht="33.75" x14ac:dyDescent="0.25">
      <c r="A1062" s="396">
        <v>202407</v>
      </c>
      <c r="B1062" s="392" t="s">
        <v>1268</v>
      </c>
      <c r="C1062" s="392" t="s">
        <v>21</v>
      </c>
      <c r="D1062" s="392" t="s">
        <v>1434</v>
      </c>
      <c r="E1062" s="392" t="s">
        <v>1434</v>
      </c>
      <c r="F1062" s="392" t="s">
        <v>22</v>
      </c>
      <c r="G1062" s="392" t="s">
        <v>39</v>
      </c>
      <c r="H1062" s="392" t="s">
        <v>58</v>
      </c>
      <c r="I1062" s="392" t="s">
        <v>59</v>
      </c>
      <c r="J1062" s="392" t="s">
        <v>27</v>
      </c>
      <c r="K1062" s="392" t="s">
        <v>24</v>
      </c>
      <c r="L1062" s="392" t="s">
        <v>25</v>
      </c>
      <c r="M1062" s="395">
        <v>45413</v>
      </c>
      <c r="N1062" s="395">
        <v>45428</v>
      </c>
      <c r="O1062" s="392" t="s">
        <v>681</v>
      </c>
      <c r="P1062" s="392" t="str">
        <f t="shared" si="32"/>
        <v>392C300000</v>
      </c>
      <c r="Q1062" s="392" t="s">
        <v>1435</v>
      </c>
      <c r="R1062" s="392" t="s">
        <v>1438</v>
      </c>
      <c r="S1062" s="392" t="str">
        <f t="shared" si="33"/>
        <v>250000A</v>
      </c>
      <c r="T1062" s="392" t="str">
        <f>IFERROR(VLOOKUP($S1062,'Projects FERCs'!$A$9:$C$294,2,FALSE),0)</f>
        <v>UNSG Transportation Equip</v>
      </c>
      <c r="U1062" s="392" t="s">
        <v>1437</v>
      </c>
      <c r="V1062" s="394">
        <v>208.7</v>
      </c>
    </row>
    <row r="1063" spans="1:22" ht="33.75" x14ac:dyDescent="0.25">
      <c r="A1063" s="396">
        <v>202409</v>
      </c>
      <c r="B1063" s="392" t="s">
        <v>1268</v>
      </c>
      <c r="C1063" s="392" t="s">
        <v>21</v>
      </c>
      <c r="D1063" s="392" t="s">
        <v>2137</v>
      </c>
      <c r="E1063" s="392" t="s">
        <v>2137</v>
      </c>
      <c r="F1063" s="392" t="s">
        <v>22</v>
      </c>
      <c r="G1063" s="392" t="s">
        <v>39</v>
      </c>
      <c r="H1063" s="392" t="s">
        <v>2575</v>
      </c>
      <c r="I1063" s="392" t="s">
        <v>2574</v>
      </c>
      <c r="J1063" s="392" t="s">
        <v>23</v>
      </c>
      <c r="K1063" s="392" t="s">
        <v>24</v>
      </c>
      <c r="L1063" s="392" t="s">
        <v>25</v>
      </c>
      <c r="M1063" s="395">
        <v>45505</v>
      </c>
      <c r="N1063" s="395">
        <v>45506</v>
      </c>
      <c r="O1063" s="392" t="s">
        <v>681</v>
      </c>
      <c r="P1063" s="392" t="str">
        <f t="shared" si="32"/>
        <v>392C100000</v>
      </c>
      <c r="Q1063" s="392" t="s">
        <v>1435</v>
      </c>
      <c r="R1063" s="392" t="s">
        <v>1622</v>
      </c>
      <c r="S1063" s="392" t="str">
        <f t="shared" si="33"/>
        <v>250000A</v>
      </c>
      <c r="T1063" s="392" t="str">
        <f>IFERROR(VLOOKUP($S1063,'Projects FERCs'!$A$9:$C$294,2,FALSE),0)</f>
        <v>UNSG Transportation Equip</v>
      </c>
      <c r="U1063" s="392" t="s">
        <v>1623</v>
      </c>
      <c r="V1063" s="394">
        <v>46324</v>
      </c>
    </row>
    <row r="1064" spans="1:22" ht="33.75" x14ac:dyDescent="0.25">
      <c r="A1064" s="396">
        <v>202409</v>
      </c>
      <c r="B1064" s="392" t="s">
        <v>1268</v>
      </c>
      <c r="C1064" s="392" t="s">
        <v>21</v>
      </c>
      <c r="D1064" s="392" t="s">
        <v>1434</v>
      </c>
      <c r="E1064" s="392" t="s">
        <v>1434</v>
      </c>
      <c r="F1064" s="392" t="s">
        <v>22</v>
      </c>
      <c r="G1064" s="392" t="s">
        <v>39</v>
      </c>
      <c r="H1064" s="392" t="s">
        <v>58</v>
      </c>
      <c r="I1064" s="392" t="s">
        <v>59</v>
      </c>
      <c r="J1064" s="392" t="s">
        <v>23</v>
      </c>
      <c r="K1064" s="392" t="s">
        <v>24</v>
      </c>
      <c r="L1064" s="392" t="s">
        <v>25</v>
      </c>
      <c r="M1064" s="395">
        <v>45505</v>
      </c>
      <c r="N1064" s="395">
        <v>45450</v>
      </c>
      <c r="O1064" s="392" t="s">
        <v>681</v>
      </c>
      <c r="P1064" s="392" t="str">
        <f t="shared" si="32"/>
        <v>392C300000</v>
      </c>
      <c r="Q1064" s="392" t="s">
        <v>1435</v>
      </c>
      <c r="R1064" s="392" t="s">
        <v>2156</v>
      </c>
      <c r="S1064" s="392" t="str">
        <f t="shared" si="33"/>
        <v>250000A</v>
      </c>
      <c r="T1064" s="392" t="str">
        <f>IFERROR(VLOOKUP($S1064,'Projects FERCs'!$A$9:$C$294,2,FALSE),0)</f>
        <v>UNSG Transportation Equip</v>
      </c>
      <c r="U1064" s="392" t="s">
        <v>1437</v>
      </c>
      <c r="V1064" s="394">
        <v>87009.08</v>
      </c>
    </row>
    <row r="1065" spans="1:22" ht="33.75" x14ac:dyDescent="0.25">
      <c r="A1065" s="396">
        <v>202409</v>
      </c>
      <c r="B1065" s="392" t="s">
        <v>1268</v>
      </c>
      <c r="C1065" s="392" t="s">
        <v>21</v>
      </c>
      <c r="D1065" s="392" t="s">
        <v>1434</v>
      </c>
      <c r="E1065" s="392" t="s">
        <v>1434</v>
      </c>
      <c r="F1065" s="392" t="s">
        <v>22</v>
      </c>
      <c r="G1065" s="392" t="s">
        <v>39</v>
      </c>
      <c r="H1065" s="392" t="s">
        <v>58</v>
      </c>
      <c r="I1065" s="392" t="s">
        <v>59</v>
      </c>
      <c r="J1065" s="392" t="s">
        <v>23</v>
      </c>
      <c r="K1065" s="392" t="s">
        <v>24</v>
      </c>
      <c r="L1065" s="392" t="s">
        <v>25</v>
      </c>
      <c r="M1065" s="395">
        <v>45505</v>
      </c>
      <c r="N1065" s="395">
        <v>45463</v>
      </c>
      <c r="O1065" s="392" t="s">
        <v>681</v>
      </c>
      <c r="P1065" s="392" t="str">
        <f t="shared" si="32"/>
        <v>392C300000</v>
      </c>
      <c r="Q1065" s="392" t="s">
        <v>1435</v>
      </c>
      <c r="R1065" s="392" t="s">
        <v>2158</v>
      </c>
      <c r="S1065" s="392" t="str">
        <f t="shared" si="33"/>
        <v>250000A</v>
      </c>
      <c r="T1065" s="392" t="str">
        <f>IFERROR(VLOOKUP($S1065,'Projects FERCs'!$A$9:$C$294,2,FALSE),0)</f>
        <v>UNSG Transportation Equip</v>
      </c>
      <c r="U1065" s="392" t="s">
        <v>2138</v>
      </c>
      <c r="V1065" s="394">
        <v>96628.83</v>
      </c>
    </row>
    <row r="1066" spans="1:22" ht="33.75" x14ac:dyDescent="0.25">
      <c r="A1066" s="396">
        <v>202409</v>
      </c>
      <c r="B1066" s="392" t="s">
        <v>1268</v>
      </c>
      <c r="C1066" s="392" t="s">
        <v>21</v>
      </c>
      <c r="D1066" s="392" t="s">
        <v>1434</v>
      </c>
      <c r="E1066" s="392" t="s">
        <v>1434</v>
      </c>
      <c r="F1066" s="392" t="s">
        <v>22</v>
      </c>
      <c r="G1066" s="392" t="s">
        <v>39</v>
      </c>
      <c r="H1066" s="392" t="s">
        <v>58</v>
      </c>
      <c r="I1066" s="392" t="s">
        <v>59</v>
      </c>
      <c r="J1066" s="392" t="s">
        <v>23</v>
      </c>
      <c r="K1066" s="392" t="s">
        <v>24</v>
      </c>
      <c r="L1066" s="392" t="s">
        <v>25</v>
      </c>
      <c r="M1066" s="395">
        <v>45505</v>
      </c>
      <c r="N1066" s="395">
        <v>45463</v>
      </c>
      <c r="O1066" s="392" t="s">
        <v>681</v>
      </c>
      <c r="P1066" s="392" t="str">
        <f t="shared" si="32"/>
        <v>392C300000</v>
      </c>
      <c r="Q1066" s="392" t="s">
        <v>1435</v>
      </c>
      <c r="R1066" s="392" t="s">
        <v>2157</v>
      </c>
      <c r="S1066" s="392" t="str">
        <f t="shared" si="33"/>
        <v>250000A</v>
      </c>
      <c r="T1066" s="392" t="str">
        <f>IFERROR(VLOOKUP($S1066,'Projects FERCs'!$A$9:$C$294,2,FALSE),0)</f>
        <v>UNSG Transportation Equip</v>
      </c>
      <c r="U1066" s="392" t="s">
        <v>1437</v>
      </c>
      <c r="V1066" s="394">
        <v>92233.72</v>
      </c>
    </row>
    <row r="1067" spans="1:22" ht="33.75" x14ac:dyDescent="0.25">
      <c r="A1067" s="396">
        <v>202409</v>
      </c>
      <c r="B1067" s="392" t="s">
        <v>1268</v>
      </c>
      <c r="C1067" s="392" t="s">
        <v>21</v>
      </c>
      <c r="D1067" s="392" t="s">
        <v>2139</v>
      </c>
      <c r="E1067" s="392" t="s">
        <v>2139</v>
      </c>
      <c r="F1067" s="392" t="s">
        <v>22</v>
      </c>
      <c r="G1067" s="392" t="s">
        <v>39</v>
      </c>
      <c r="H1067" s="392" t="s">
        <v>2571</v>
      </c>
      <c r="I1067" s="392" t="s">
        <v>2570</v>
      </c>
      <c r="J1067" s="392" t="s">
        <v>23</v>
      </c>
      <c r="K1067" s="392" t="s">
        <v>24</v>
      </c>
      <c r="L1067" s="392" t="s">
        <v>25</v>
      </c>
      <c r="M1067" s="395">
        <v>45505</v>
      </c>
      <c r="N1067" s="395">
        <v>45503</v>
      </c>
      <c r="O1067" s="392" t="s">
        <v>681</v>
      </c>
      <c r="P1067" s="392" t="str">
        <f t="shared" si="32"/>
        <v>392C900000</v>
      </c>
      <c r="Q1067" s="392" t="s">
        <v>1435</v>
      </c>
      <c r="R1067" s="392" t="s">
        <v>2159</v>
      </c>
      <c r="S1067" s="392" t="str">
        <f t="shared" si="33"/>
        <v>250000A</v>
      </c>
      <c r="T1067" s="392" t="str">
        <f>IFERROR(VLOOKUP($S1067,'Projects FERCs'!$A$9:$C$294,2,FALSE),0)</f>
        <v>UNSG Transportation Equip</v>
      </c>
      <c r="U1067" s="392" t="s">
        <v>2140</v>
      </c>
      <c r="V1067" s="394">
        <v>5920.74</v>
      </c>
    </row>
    <row r="1068" spans="1:22" ht="33.75" x14ac:dyDescent="0.25">
      <c r="A1068" s="396">
        <v>202410</v>
      </c>
      <c r="B1068" s="392" t="s">
        <v>1268</v>
      </c>
      <c r="C1068" s="392" t="s">
        <v>21</v>
      </c>
      <c r="D1068" s="392" t="s">
        <v>2285</v>
      </c>
      <c r="E1068" s="392" t="s">
        <v>2285</v>
      </c>
      <c r="F1068" s="392" t="s">
        <v>22</v>
      </c>
      <c r="G1068" s="392" t="s">
        <v>39</v>
      </c>
      <c r="H1068" s="392" t="s">
        <v>58</v>
      </c>
      <c r="I1068" s="392" t="s">
        <v>59</v>
      </c>
      <c r="J1068" s="392" t="s">
        <v>27</v>
      </c>
      <c r="K1068" s="392" t="s">
        <v>24</v>
      </c>
      <c r="L1068" s="392" t="s">
        <v>25</v>
      </c>
      <c r="M1068" s="395">
        <v>45536</v>
      </c>
      <c r="N1068" s="395">
        <v>45560</v>
      </c>
      <c r="O1068" s="392" t="s">
        <v>681</v>
      </c>
      <c r="P1068" s="392" t="str">
        <f t="shared" si="32"/>
        <v>392C200000</v>
      </c>
      <c r="Q1068" s="392" t="s">
        <v>1435</v>
      </c>
      <c r="R1068" s="392" t="s">
        <v>1579</v>
      </c>
      <c r="S1068" s="392" t="str">
        <f t="shared" si="33"/>
        <v>250000A</v>
      </c>
      <c r="T1068" s="392" t="str">
        <f>IFERROR(VLOOKUP($S1068,'Projects FERCs'!$A$9:$C$294,2,FALSE),0)</f>
        <v>UNSG Transportation Equip</v>
      </c>
      <c r="U1068" s="392" t="s">
        <v>2289</v>
      </c>
      <c r="V1068" s="394">
        <v>1317.44</v>
      </c>
    </row>
    <row r="1069" spans="1:22" ht="33.75" x14ac:dyDescent="0.25">
      <c r="A1069" s="396">
        <v>202410</v>
      </c>
      <c r="B1069" s="392" t="s">
        <v>1268</v>
      </c>
      <c r="C1069" s="392" t="s">
        <v>21</v>
      </c>
      <c r="D1069" s="392" t="s">
        <v>2285</v>
      </c>
      <c r="E1069" s="392" t="s">
        <v>2285</v>
      </c>
      <c r="F1069" s="392" t="s">
        <v>22</v>
      </c>
      <c r="G1069" s="392" t="s">
        <v>39</v>
      </c>
      <c r="H1069" s="392" t="s">
        <v>58</v>
      </c>
      <c r="I1069" s="392" t="s">
        <v>59</v>
      </c>
      <c r="J1069" s="392" t="s">
        <v>23</v>
      </c>
      <c r="K1069" s="392" t="s">
        <v>24</v>
      </c>
      <c r="L1069" s="392" t="s">
        <v>25</v>
      </c>
      <c r="M1069" s="395">
        <v>45536</v>
      </c>
      <c r="N1069" s="395">
        <v>45560</v>
      </c>
      <c r="O1069" s="392" t="s">
        <v>681</v>
      </c>
      <c r="P1069" s="392" t="str">
        <f t="shared" si="32"/>
        <v>392C200000</v>
      </c>
      <c r="Q1069" s="392" t="s">
        <v>1435</v>
      </c>
      <c r="R1069" s="392" t="s">
        <v>1579</v>
      </c>
      <c r="S1069" s="392" t="str">
        <f t="shared" si="33"/>
        <v>250000A</v>
      </c>
      <c r="T1069" s="392" t="str">
        <f>IFERROR(VLOOKUP($S1069,'Projects FERCs'!$A$9:$C$294,2,FALSE),0)</f>
        <v>UNSG Transportation Equip</v>
      </c>
      <c r="U1069" s="392" t="s">
        <v>2289</v>
      </c>
      <c r="V1069" s="394">
        <v>57286.74</v>
      </c>
    </row>
    <row r="1070" spans="1:22" ht="33.75" x14ac:dyDescent="0.25">
      <c r="A1070" s="396">
        <v>202410</v>
      </c>
      <c r="B1070" s="392" t="s">
        <v>1268</v>
      </c>
      <c r="C1070" s="392" t="s">
        <v>21</v>
      </c>
      <c r="D1070" s="392" t="s">
        <v>2139</v>
      </c>
      <c r="E1070" s="392" t="s">
        <v>2139</v>
      </c>
      <c r="F1070" s="392" t="s">
        <v>22</v>
      </c>
      <c r="G1070" s="392" t="s">
        <v>39</v>
      </c>
      <c r="H1070" s="392" t="s">
        <v>2571</v>
      </c>
      <c r="I1070" s="392" t="s">
        <v>2570</v>
      </c>
      <c r="J1070" s="392" t="s">
        <v>23</v>
      </c>
      <c r="K1070" s="392" t="s">
        <v>24</v>
      </c>
      <c r="L1070" s="392" t="s">
        <v>25</v>
      </c>
      <c r="M1070" s="395">
        <v>45536</v>
      </c>
      <c r="N1070" s="395">
        <v>45512</v>
      </c>
      <c r="O1070" s="392" t="s">
        <v>681</v>
      </c>
      <c r="P1070" s="392" t="str">
        <f t="shared" si="32"/>
        <v>392C900000</v>
      </c>
      <c r="Q1070" s="392" t="s">
        <v>1435</v>
      </c>
      <c r="R1070" s="392" t="s">
        <v>1588</v>
      </c>
      <c r="S1070" s="392" t="str">
        <f t="shared" si="33"/>
        <v>250000A</v>
      </c>
      <c r="T1070" s="392" t="str">
        <f>IFERROR(VLOOKUP($S1070,'Projects FERCs'!$A$9:$C$294,2,FALSE),0)</f>
        <v>UNSG Transportation Equip</v>
      </c>
      <c r="U1070" s="392" t="s">
        <v>2288</v>
      </c>
      <c r="V1070" s="394">
        <v>29433.61</v>
      </c>
    </row>
    <row r="1071" spans="1:22" ht="33.75" x14ac:dyDescent="0.25">
      <c r="A1071" s="396">
        <v>202411</v>
      </c>
      <c r="B1071" s="392" t="s">
        <v>1268</v>
      </c>
      <c r="C1071" s="392" t="s">
        <v>21</v>
      </c>
      <c r="D1071" s="392" t="s">
        <v>2285</v>
      </c>
      <c r="E1071" s="392" t="s">
        <v>2285</v>
      </c>
      <c r="F1071" s="392" t="s">
        <v>22</v>
      </c>
      <c r="G1071" s="392" t="s">
        <v>39</v>
      </c>
      <c r="H1071" s="392" t="s">
        <v>58</v>
      </c>
      <c r="I1071" s="392" t="s">
        <v>59</v>
      </c>
      <c r="J1071" s="392" t="s">
        <v>23</v>
      </c>
      <c r="K1071" s="392" t="s">
        <v>24</v>
      </c>
      <c r="L1071" s="392" t="s">
        <v>25</v>
      </c>
      <c r="M1071" s="395">
        <v>45566</v>
      </c>
      <c r="N1071" s="395">
        <v>45576</v>
      </c>
      <c r="O1071" s="392" t="s">
        <v>681</v>
      </c>
      <c r="P1071" s="392" t="str">
        <f t="shared" si="32"/>
        <v>392C200000</v>
      </c>
      <c r="Q1071" s="392" t="s">
        <v>1435</v>
      </c>
      <c r="R1071" s="392" t="s">
        <v>2068</v>
      </c>
      <c r="S1071" s="392" t="str">
        <f t="shared" si="33"/>
        <v>250000A</v>
      </c>
      <c r="T1071" s="392" t="str">
        <f>IFERROR(VLOOKUP($S1071,'Projects FERCs'!$A$9:$C$294,2,FALSE),0)</f>
        <v>UNSG Transportation Equip</v>
      </c>
      <c r="U1071" s="392" t="s">
        <v>2069</v>
      </c>
      <c r="V1071" s="394">
        <v>68520.179999999993</v>
      </c>
    </row>
    <row r="1072" spans="1:22" ht="33.75" x14ac:dyDescent="0.25">
      <c r="A1072" s="396">
        <v>202411</v>
      </c>
      <c r="B1072" s="392" t="s">
        <v>1268</v>
      </c>
      <c r="C1072" s="392" t="s">
        <v>21</v>
      </c>
      <c r="D1072" s="392" t="s">
        <v>2139</v>
      </c>
      <c r="E1072" s="392" t="s">
        <v>2139</v>
      </c>
      <c r="F1072" s="392" t="s">
        <v>22</v>
      </c>
      <c r="G1072" s="392" t="s">
        <v>39</v>
      </c>
      <c r="H1072" s="392" t="s">
        <v>2571</v>
      </c>
      <c r="I1072" s="392" t="s">
        <v>2570</v>
      </c>
      <c r="J1072" s="392" t="s">
        <v>23</v>
      </c>
      <c r="K1072" s="392" t="s">
        <v>24</v>
      </c>
      <c r="L1072" s="392" t="s">
        <v>25</v>
      </c>
      <c r="M1072" s="395">
        <v>45566</v>
      </c>
      <c r="N1072" s="395">
        <v>45589</v>
      </c>
      <c r="O1072" s="392" t="s">
        <v>681</v>
      </c>
      <c r="P1072" s="392" t="str">
        <f t="shared" si="32"/>
        <v>392C900000</v>
      </c>
      <c r="Q1072" s="392" t="s">
        <v>1435</v>
      </c>
      <c r="R1072" s="392" t="s">
        <v>2059</v>
      </c>
      <c r="S1072" s="392" t="str">
        <f t="shared" si="33"/>
        <v>250000A</v>
      </c>
      <c r="T1072" s="392" t="str">
        <f>IFERROR(VLOOKUP($S1072,'Projects FERCs'!$A$9:$C$294,2,FALSE),0)</f>
        <v>UNSG Transportation Equip</v>
      </c>
      <c r="U1072" s="392" t="s">
        <v>2060</v>
      </c>
      <c r="V1072" s="394">
        <v>48898.03</v>
      </c>
    </row>
    <row r="1073" spans="1:22" ht="33.75" x14ac:dyDescent="0.25">
      <c r="A1073" s="396">
        <v>202412</v>
      </c>
      <c r="B1073" s="392" t="s">
        <v>1268</v>
      </c>
      <c r="C1073" s="392" t="s">
        <v>21</v>
      </c>
      <c r="D1073" s="392" t="s">
        <v>2137</v>
      </c>
      <c r="E1073" s="392" t="s">
        <v>2137</v>
      </c>
      <c r="F1073" s="392" t="s">
        <v>22</v>
      </c>
      <c r="G1073" s="392" t="s">
        <v>39</v>
      </c>
      <c r="H1073" s="392" t="s">
        <v>58</v>
      </c>
      <c r="I1073" s="392" t="s">
        <v>59</v>
      </c>
      <c r="J1073" s="392" t="s">
        <v>27</v>
      </c>
      <c r="K1073" s="392" t="s">
        <v>24</v>
      </c>
      <c r="L1073" s="392" t="s">
        <v>25</v>
      </c>
      <c r="M1073" s="395">
        <v>45597</v>
      </c>
      <c r="N1073" s="395">
        <v>45598</v>
      </c>
      <c r="O1073" s="392" t="s">
        <v>681</v>
      </c>
      <c r="P1073" s="392" t="str">
        <f t="shared" si="32"/>
        <v>392C100000</v>
      </c>
      <c r="Q1073" s="392" t="s">
        <v>1435</v>
      </c>
      <c r="R1073" s="392" t="s">
        <v>2063</v>
      </c>
      <c r="S1073" s="392" t="str">
        <f t="shared" si="33"/>
        <v>250000A</v>
      </c>
      <c r="T1073" s="392" t="str">
        <f>IFERROR(VLOOKUP($S1073,'Projects FERCs'!$A$9:$C$294,2,FALSE),0)</f>
        <v>UNSG Transportation Equip</v>
      </c>
      <c r="U1073" s="392" t="s">
        <v>2286</v>
      </c>
      <c r="V1073" s="394">
        <v>554.17999999999995</v>
      </c>
    </row>
    <row r="1074" spans="1:22" ht="33.75" x14ac:dyDescent="0.25">
      <c r="A1074" s="396">
        <v>202412</v>
      </c>
      <c r="B1074" s="392" t="s">
        <v>1268</v>
      </c>
      <c r="C1074" s="392" t="s">
        <v>21</v>
      </c>
      <c r="D1074" s="392" t="s">
        <v>2137</v>
      </c>
      <c r="E1074" s="392" t="s">
        <v>2137</v>
      </c>
      <c r="F1074" s="392" t="s">
        <v>22</v>
      </c>
      <c r="G1074" s="392" t="s">
        <v>39</v>
      </c>
      <c r="H1074" s="392" t="s">
        <v>58</v>
      </c>
      <c r="I1074" s="392" t="s">
        <v>59</v>
      </c>
      <c r="J1074" s="392" t="s">
        <v>27</v>
      </c>
      <c r="K1074" s="392" t="s">
        <v>24</v>
      </c>
      <c r="L1074" s="392" t="s">
        <v>25</v>
      </c>
      <c r="M1074" s="395">
        <v>45597</v>
      </c>
      <c r="N1074" s="395">
        <v>45600</v>
      </c>
      <c r="O1074" s="392" t="s">
        <v>681</v>
      </c>
      <c r="P1074" s="392" t="str">
        <f t="shared" si="32"/>
        <v>392C100000</v>
      </c>
      <c r="Q1074" s="392" t="s">
        <v>1435</v>
      </c>
      <c r="R1074" s="392" t="s">
        <v>1648</v>
      </c>
      <c r="S1074" s="392" t="str">
        <f t="shared" si="33"/>
        <v>250000A</v>
      </c>
      <c r="T1074" s="392" t="str">
        <f>IFERROR(VLOOKUP($S1074,'Projects FERCs'!$A$9:$C$294,2,FALSE),0)</f>
        <v>UNSG Transportation Equip</v>
      </c>
      <c r="U1074" s="392" t="s">
        <v>2286</v>
      </c>
      <c r="V1074" s="394">
        <v>370.63</v>
      </c>
    </row>
    <row r="1075" spans="1:22" ht="33.75" x14ac:dyDescent="0.25">
      <c r="A1075" s="396">
        <v>202412</v>
      </c>
      <c r="B1075" s="392" t="s">
        <v>1268</v>
      </c>
      <c r="C1075" s="392" t="s">
        <v>21</v>
      </c>
      <c r="D1075" s="392" t="s">
        <v>2137</v>
      </c>
      <c r="E1075" s="392" t="s">
        <v>2137</v>
      </c>
      <c r="F1075" s="392" t="s">
        <v>22</v>
      </c>
      <c r="G1075" s="392" t="s">
        <v>39</v>
      </c>
      <c r="H1075" s="392" t="s">
        <v>58</v>
      </c>
      <c r="I1075" s="392" t="s">
        <v>59</v>
      </c>
      <c r="J1075" s="392" t="s">
        <v>27</v>
      </c>
      <c r="K1075" s="392" t="s">
        <v>24</v>
      </c>
      <c r="L1075" s="392" t="s">
        <v>25</v>
      </c>
      <c r="M1075" s="395">
        <v>45597</v>
      </c>
      <c r="N1075" s="395">
        <v>45600</v>
      </c>
      <c r="O1075" s="392" t="s">
        <v>681</v>
      </c>
      <c r="P1075" s="392" t="str">
        <f t="shared" si="32"/>
        <v>392C100000</v>
      </c>
      <c r="Q1075" s="392" t="s">
        <v>1435</v>
      </c>
      <c r="R1075" s="392" t="s">
        <v>1560</v>
      </c>
      <c r="S1075" s="392" t="str">
        <f t="shared" si="33"/>
        <v>250000A</v>
      </c>
      <c r="T1075" s="392" t="str">
        <f>IFERROR(VLOOKUP($S1075,'Projects FERCs'!$A$9:$C$294,2,FALSE),0)</f>
        <v>UNSG Transportation Equip</v>
      </c>
      <c r="U1075" s="392" t="s">
        <v>2286</v>
      </c>
      <c r="V1075" s="394">
        <v>213.9</v>
      </c>
    </row>
    <row r="1076" spans="1:22" ht="33.75" x14ac:dyDescent="0.25">
      <c r="A1076" s="396">
        <v>202412</v>
      </c>
      <c r="B1076" s="392" t="s">
        <v>1268</v>
      </c>
      <c r="C1076" s="392" t="s">
        <v>21</v>
      </c>
      <c r="D1076" s="392" t="s">
        <v>2137</v>
      </c>
      <c r="E1076" s="392" t="s">
        <v>2137</v>
      </c>
      <c r="F1076" s="392" t="s">
        <v>22</v>
      </c>
      <c r="G1076" s="392" t="s">
        <v>39</v>
      </c>
      <c r="H1076" s="392" t="s">
        <v>58</v>
      </c>
      <c r="I1076" s="392" t="s">
        <v>59</v>
      </c>
      <c r="J1076" s="392" t="s">
        <v>27</v>
      </c>
      <c r="K1076" s="392" t="s">
        <v>24</v>
      </c>
      <c r="L1076" s="392" t="s">
        <v>25</v>
      </c>
      <c r="M1076" s="395">
        <v>45597</v>
      </c>
      <c r="N1076" s="395">
        <v>45600</v>
      </c>
      <c r="O1076" s="392" t="s">
        <v>681</v>
      </c>
      <c r="P1076" s="392" t="str">
        <f t="shared" si="32"/>
        <v>392C100000</v>
      </c>
      <c r="Q1076" s="392" t="s">
        <v>1435</v>
      </c>
      <c r="R1076" s="392" t="s">
        <v>2057</v>
      </c>
      <c r="S1076" s="392" t="str">
        <f t="shared" si="33"/>
        <v>250000A</v>
      </c>
      <c r="T1076" s="392" t="str">
        <f>IFERROR(VLOOKUP($S1076,'Projects FERCs'!$A$9:$C$294,2,FALSE),0)</f>
        <v>UNSG Transportation Equip</v>
      </c>
      <c r="U1076" s="392" t="s">
        <v>2286</v>
      </c>
      <c r="V1076" s="394">
        <v>182.69</v>
      </c>
    </row>
    <row r="1077" spans="1:22" ht="33.75" x14ac:dyDescent="0.25">
      <c r="A1077" s="396">
        <v>202412</v>
      </c>
      <c r="B1077" s="392" t="s">
        <v>1268</v>
      </c>
      <c r="C1077" s="392" t="s">
        <v>21</v>
      </c>
      <c r="D1077" s="392" t="s">
        <v>2137</v>
      </c>
      <c r="E1077" s="392" t="s">
        <v>2137</v>
      </c>
      <c r="F1077" s="392" t="s">
        <v>22</v>
      </c>
      <c r="G1077" s="392" t="s">
        <v>39</v>
      </c>
      <c r="H1077" s="392" t="s">
        <v>58</v>
      </c>
      <c r="I1077" s="392" t="s">
        <v>59</v>
      </c>
      <c r="J1077" s="392" t="s">
        <v>27</v>
      </c>
      <c r="K1077" s="392" t="s">
        <v>24</v>
      </c>
      <c r="L1077" s="392" t="s">
        <v>25</v>
      </c>
      <c r="M1077" s="395">
        <v>45597</v>
      </c>
      <c r="N1077" s="395">
        <v>45600</v>
      </c>
      <c r="O1077" s="392" t="s">
        <v>681</v>
      </c>
      <c r="P1077" s="392" t="str">
        <f t="shared" si="32"/>
        <v>392C100000</v>
      </c>
      <c r="Q1077" s="392" t="s">
        <v>1435</v>
      </c>
      <c r="R1077" s="392" t="s">
        <v>2058</v>
      </c>
      <c r="S1077" s="392" t="str">
        <f t="shared" si="33"/>
        <v>250000A</v>
      </c>
      <c r="T1077" s="392" t="str">
        <f>IFERROR(VLOOKUP($S1077,'Projects FERCs'!$A$9:$C$294,2,FALSE),0)</f>
        <v>UNSG Transportation Equip</v>
      </c>
      <c r="U1077" s="392" t="s">
        <v>2286</v>
      </c>
      <c r="V1077" s="394">
        <v>511.16</v>
      </c>
    </row>
    <row r="1078" spans="1:22" ht="33.75" x14ac:dyDescent="0.25">
      <c r="A1078" s="396">
        <v>202412</v>
      </c>
      <c r="B1078" s="392" t="s">
        <v>1268</v>
      </c>
      <c r="C1078" s="392" t="s">
        <v>21</v>
      </c>
      <c r="D1078" s="392" t="s">
        <v>2137</v>
      </c>
      <c r="E1078" s="392" t="s">
        <v>2137</v>
      </c>
      <c r="F1078" s="392" t="s">
        <v>22</v>
      </c>
      <c r="G1078" s="392" t="s">
        <v>39</v>
      </c>
      <c r="H1078" s="392" t="s">
        <v>58</v>
      </c>
      <c r="I1078" s="392" t="s">
        <v>59</v>
      </c>
      <c r="J1078" s="392" t="s">
        <v>27</v>
      </c>
      <c r="K1078" s="392" t="s">
        <v>24</v>
      </c>
      <c r="L1078" s="392" t="s">
        <v>25</v>
      </c>
      <c r="M1078" s="395">
        <v>45597</v>
      </c>
      <c r="N1078" s="395">
        <v>45614</v>
      </c>
      <c r="O1078" s="392" t="s">
        <v>681</v>
      </c>
      <c r="P1078" s="392" t="str">
        <f t="shared" si="32"/>
        <v>392C100000</v>
      </c>
      <c r="Q1078" s="392" t="s">
        <v>1435</v>
      </c>
      <c r="R1078" s="392" t="s">
        <v>1563</v>
      </c>
      <c r="S1078" s="392" t="str">
        <f t="shared" si="33"/>
        <v>250000A</v>
      </c>
      <c r="T1078" s="392" t="str">
        <f>IFERROR(VLOOKUP($S1078,'Projects FERCs'!$A$9:$C$294,2,FALSE),0)</f>
        <v>UNSG Transportation Equip</v>
      </c>
      <c r="U1078" s="392" t="s">
        <v>2286</v>
      </c>
      <c r="V1078" s="394">
        <v>554.17999999999995</v>
      </c>
    </row>
    <row r="1079" spans="1:22" ht="33.75" x14ac:dyDescent="0.25">
      <c r="A1079" s="396">
        <v>202412</v>
      </c>
      <c r="B1079" s="392" t="s">
        <v>1268</v>
      </c>
      <c r="C1079" s="392" t="s">
        <v>21</v>
      </c>
      <c r="D1079" s="392" t="s">
        <v>2137</v>
      </c>
      <c r="E1079" s="392" t="s">
        <v>2137</v>
      </c>
      <c r="F1079" s="392" t="s">
        <v>22</v>
      </c>
      <c r="G1079" s="392" t="s">
        <v>39</v>
      </c>
      <c r="H1079" s="392" t="s">
        <v>58</v>
      </c>
      <c r="I1079" s="392" t="s">
        <v>59</v>
      </c>
      <c r="J1079" s="392" t="s">
        <v>23</v>
      </c>
      <c r="K1079" s="392" t="s">
        <v>24</v>
      </c>
      <c r="L1079" s="392" t="s">
        <v>25</v>
      </c>
      <c r="M1079" s="395">
        <v>45597</v>
      </c>
      <c r="N1079" s="395">
        <v>45598</v>
      </c>
      <c r="O1079" s="392" t="s">
        <v>681</v>
      </c>
      <c r="P1079" s="392" t="str">
        <f t="shared" si="32"/>
        <v>392C100000</v>
      </c>
      <c r="Q1079" s="392" t="s">
        <v>1435</v>
      </c>
      <c r="R1079" s="392" t="s">
        <v>2063</v>
      </c>
      <c r="S1079" s="392" t="str">
        <f t="shared" si="33"/>
        <v>250000A</v>
      </c>
      <c r="T1079" s="392" t="str">
        <f>IFERROR(VLOOKUP($S1079,'Projects FERCs'!$A$9:$C$294,2,FALSE),0)</f>
        <v>UNSG Transportation Equip</v>
      </c>
      <c r="U1079" s="392" t="s">
        <v>2286</v>
      </c>
      <c r="V1079" s="394">
        <v>55760.75</v>
      </c>
    </row>
    <row r="1080" spans="1:22" ht="33.75" x14ac:dyDescent="0.25">
      <c r="A1080" s="396">
        <v>202412</v>
      </c>
      <c r="B1080" s="392" t="s">
        <v>1268</v>
      </c>
      <c r="C1080" s="392" t="s">
        <v>21</v>
      </c>
      <c r="D1080" s="392" t="s">
        <v>2137</v>
      </c>
      <c r="E1080" s="392" t="s">
        <v>2137</v>
      </c>
      <c r="F1080" s="392" t="s">
        <v>22</v>
      </c>
      <c r="G1080" s="392" t="s">
        <v>39</v>
      </c>
      <c r="H1080" s="392" t="s">
        <v>58</v>
      </c>
      <c r="I1080" s="392" t="s">
        <v>59</v>
      </c>
      <c r="J1080" s="392" t="s">
        <v>23</v>
      </c>
      <c r="K1080" s="392" t="s">
        <v>24</v>
      </c>
      <c r="L1080" s="392" t="s">
        <v>25</v>
      </c>
      <c r="M1080" s="395">
        <v>45597</v>
      </c>
      <c r="N1080" s="395">
        <v>45600</v>
      </c>
      <c r="O1080" s="392" t="s">
        <v>681</v>
      </c>
      <c r="P1080" s="392" t="str">
        <f t="shared" si="32"/>
        <v>392C100000</v>
      </c>
      <c r="Q1080" s="392" t="s">
        <v>1435</v>
      </c>
      <c r="R1080" s="392" t="s">
        <v>1648</v>
      </c>
      <c r="S1080" s="392" t="str">
        <f t="shared" si="33"/>
        <v>250000A</v>
      </c>
      <c r="T1080" s="392" t="str">
        <f>IFERROR(VLOOKUP($S1080,'Projects FERCs'!$A$9:$C$294,2,FALSE),0)</f>
        <v>UNSG Transportation Equip</v>
      </c>
      <c r="U1080" s="392" t="s">
        <v>2286</v>
      </c>
      <c r="V1080" s="394">
        <v>56370.33</v>
      </c>
    </row>
    <row r="1081" spans="1:22" ht="33.75" x14ac:dyDescent="0.25">
      <c r="A1081" s="396">
        <v>202412</v>
      </c>
      <c r="B1081" s="392" t="s">
        <v>1268</v>
      </c>
      <c r="C1081" s="392" t="s">
        <v>21</v>
      </c>
      <c r="D1081" s="392" t="s">
        <v>2137</v>
      </c>
      <c r="E1081" s="392" t="s">
        <v>2137</v>
      </c>
      <c r="F1081" s="392" t="s">
        <v>22</v>
      </c>
      <c r="G1081" s="392" t="s">
        <v>39</v>
      </c>
      <c r="H1081" s="392" t="s">
        <v>58</v>
      </c>
      <c r="I1081" s="392" t="s">
        <v>59</v>
      </c>
      <c r="J1081" s="392" t="s">
        <v>23</v>
      </c>
      <c r="K1081" s="392" t="s">
        <v>24</v>
      </c>
      <c r="L1081" s="392" t="s">
        <v>25</v>
      </c>
      <c r="M1081" s="395">
        <v>45597</v>
      </c>
      <c r="N1081" s="395">
        <v>45600</v>
      </c>
      <c r="O1081" s="392" t="s">
        <v>681</v>
      </c>
      <c r="P1081" s="392" t="str">
        <f t="shared" si="32"/>
        <v>392C100000</v>
      </c>
      <c r="Q1081" s="392" t="s">
        <v>1435</v>
      </c>
      <c r="R1081" s="392" t="s">
        <v>1560</v>
      </c>
      <c r="S1081" s="392" t="str">
        <f t="shared" si="33"/>
        <v>250000A</v>
      </c>
      <c r="T1081" s="392" t="str">
        <f>IFERROR(VLOOKUP($S1081,'Projects FERCs'!$A$9:$C$294,2,FALSE),0)</f>
        <v>UNSG Transportation Equip</v>
      </c>
      <c r="U1081" s="392" t="s">
        <v>2286</v>
      </c>
      <c r="V1081" s="394">
        <v>54935.13</v>
      </c>
    </row>
    <row r="1082" spans="1:22" ht="33.75" x14ac:dyDescent="0.25">
      <c r="A1082" s="396">
        <v>202412</v>
      </c>
      <c r="B1082" s="392" t="s">
        <v>1268</v>
      </c>
      <c r="C1082" s="392" t="s">
        <v>21</v>
      </c>
      <c r="D1082" s="392" t="s">
        <v>2137</v>
      </c>
      <c r="E1082" s="392" t="s">
        <v>2137</v>
      </c>
      <c r="F1082" s="392" t="s">
        <v>22</v>
      </c>
      <c r="G1082" s="392" t="s">
        <v>39</v>
      </c>
      <c r="H1082" s="392" t="s">
        <v>58</v>
      </c>
      <c r="I1082" s="392" t="s">
        <v>59</v>
      </c>
      <c r="J1082" s="392" t="s">
        <v>23</v>
      </c>
      <c r="K1082" s="392" t="s">
        <v>24</v>
      </c>
      <c r="L1082" s="392" t="s">
        <v>25</v>
      </c>
      <c r="M1082" s="395">
        <v>45597</v>
      </c>
      <c r="N1082" s="395">
        <v>45600</v>
      </c>
      <c r="O1082" s="392" t="s">
        <v>681</v>
      </c>
      <c r="P1082" s="392" t="str">
        <f t="shared" si="32"/>
        <v>392C100000</v>
      </c>
      <c r="Q1082" s="392" t="s">
        <v>1435</v>
      </c>
      <c r="R1082" s="392" t="s">
        <v>2057</v>
      </c>
      <c r="S1082" s="392" t="str">
        <f t="shared" si="33"/>
        <v>250000A</v>
      </c>
      <c r="T1082" s="392" t="str">
        <f>IFERROR(VLOOKUP($S1082,'Projects FERCs'!$A$9:$C$294,2,FALSE),0)</f>
        <v>UNSG Transportation Equip</v>
      </c>
      <c r="U1082" s="392" t="s">
        <v>2286</v>
      </c>
      <c r="V1082" s="394">
        <v>55646.81</v>
      </c>
    </row>
    <row r="1083" spans="1:22" ht="33.75" x14ac:dyDescent="0.25">
      <c r="A1083" s="396">
        <v>202412</v>
      </c>
      <c r="B1083" s="392" t="s">
        <v>1268</v>
      </c>
      <c r="C1083" s="392" t="s">
        <v>21</v>
      </c>
      <c r="D1083" s="392" t="s">
        <v>2137</v>
      </c>
      <c r="E1083" s="392" t="s">
        <v>2137</v>
      </c>
      <c r="F1083" s="392" t="s">
        <v>22</v>
      </c>
      <c r="G1083" s="392" t="s">
        <v>39</v>
      </c>
      <c r="H1083" s="392" t="s">
        <v>58</v>
      </c>
      <c r="I1083" s="392" t="s">
        <v>59</v>
      </c>
      <c r="J1083" s="392" t="s">
        <v>23</v>
      </c>
      <c r="K1083" s="392" t="s">
        <v>24</v>
      </c>
      <c r="L1083" s="392" t="s">
        <v>25</v>
      </c>
      <c r="M1083" s="395">
        <v>45597</v>
      </c>
      <c r="N1083" s="395">
        <v>45600</v>
      </c>
      <c r="O1083" s="392" t="s">
        <v>681</v>
      </c>
      <c r="P1083" s="392" t="str">
        <f t="shared" si="32"/>
        <v>392C100000</v>
      </c>
      <c r="Q1083" s="392" t="s">
        <v>1435</v>
      </c>
      <c r="R1083" s="392" t="s">
        <v>2058</v>
      </c>
      <c r="S1083" s="392" t="str">
        <f t="shared" si="33"/>
        <v>250000A</v>
      </c>
      <c r="T1083" s="392" t="str">
        <f>IFERROR(VLOOKUP($S1083,'Projects FERCs'!$A$9:$C$294,2,FALSE),0)</f>
        <v>UNSG Transportation Equip</v>
      </c>
      <c r="U1083" s="392" t="s">
        <v>2286</v>
      </c>
      <c r="V1083" s="394">
        <v>57644.76</v>
      </c>
    </row>
    <row r="1084" spans="1:22" ht="33.75" x14ac:dyDescent="0.25">
      <c r="A1084" s="396">
        <v>202412</v>
      </c>
      <c r="B1084" s="392" t="s">
        <v>1268</v>
      </c>
      <c r="C1084" s="392" t="s">
        <v>21</v>
      </c>
      <c r="D1084" s="392" t="s">
        <v>2137</v>
      </c>
      <c r="E1084" s="392" t="s">
        <v>2137</v>
      </c>
      <c r="F1084" s="392" t="s">
        <v>22</v>
      </c>
      <c r="G1084" s="392" t="s">
        <v>39</v>
      </c>
      <c r="H1084" s="392" t="s">
        <v>58</v>
      </c>
      <c r="I1084" s="392" t="s">
        <v>59</v>
      </c>
      <c r="J1084" s="392" t="s">
        <v>23</v>
      </c>
      <c r="K1084" s="392" t="s">
        <v>24</v>
      </c>
      <c r="L1084" s="392" t="s">
        <v>25</v>
      </c>
      <c r="M1084" s="395">
        <v>45597</v>
      </c>
      <c r="N1084" s="395">
        <v>45600</v>
      </c>
      <c r="O1084" s="392" t="s">
        <v>681</v>
      </c>
      <c r="P1084" s="392" t="str">
        <f t="shared" si="32"/>
        <v>392C100000</v>
      </c>
      <c r="Q1084" s="392" t="s">
        <v>1435</v>
      </c>
      <c r="R1084" s="392" t="s">
        <v>2070</v>
      </c>
      <c r="S1084" s="392" t="str">
        <f t="shared" si="33"/>
        <v>250000A</v>
      </c>
      <c r="T1084" s="392" t="str">
        <f>IFERROR(VLOOKUP($S1084,'Projects FERCs'!$A$9:$C$294,2,FALSE),0)</f>
        <v>UNSG Transportation Equip</v>
      </c>
      <c r="U1084" s="392" t="s">
        <v>2287</v>
      </c>
      <c r="V1084" s="394">
        <v>54907.27</v>
      </c>
    </row>
    <row r="1085" spans="1:22" ht="33.75" x14ac:dyDescent="0.25">
      <c r="A1085" s="396">
        <v>202412</v>
      </c>
      <c r="B1085" s="392" t="s">
        <v>1268</v>
      </c>
      <c r="C1085" s="392" t="s">
        <v>21</v>
      </c>
      <c r="D1085" s="392" t="s">
        <v>2137</v>
      </c>
      <c r="E1085" s="392" t="s">
        <v>2137</v>
      </c>
      <c r="F1085" s="392" t="s">
        <v>22</v>
      </c>
      <c r="G1085" s="392" t="s">
        <v>39</v>
      </c>
      <c r="H1085" s="392" t="s">
        <v>58</v>
      </c>
      <c r="I1085" s="392" t="s">
        <v>59</v>
      </c>
      <c r="J1085" s="392" t="s">
        <v>23</v>
      </c>
      <c r="K1085" s="392" t="s">
        <v>24</v>
      </c>
      <c r="L1085" s="392" t="s">
        <v>25</v>
      </c>
      <c r="M1085" s="395">
        <v>45597</v>
      </c>
      <c r="N1085" s="395">
        <v>45614</v>
      </c>
      <c r="O1085" s="392" t="s">
        <v>681</v>
      </c>
      <c r="P1085" s="392" t="str">
        <f t="shared" si="32"/>
        <v>392C100000</v>
      </c>
      <c r="Q1085" s="392" t="s">
        <v>1435</v>
      </c>
      <c r="R1085" s="392" t="s">
        <v>1563</v>
      </c>
      <c r="S1085" s="392" t="str">
        <f t="shared" si="33"/>
        <v>250000A</v>
      </c>
      <c r="T1085" s="392" t="str">
        <f>IFERROR(VLOOKUP($S1085,'Projects FERCs'!$A$9:$C$294,2,FALSE),0)</f>
        <v>UNSG Transportation Equip</v>
      </c>
      <c r="U1085" s="392" t="s">
        <v>2286</v>
      </c>
      <c r="V1085" s="394">
        <v>56694.01</v>
      </c>
    </row>
    <row r="1086" spans="1:22" ht="33.75" x14ac:dyDescent="0.25">
      <c r="A1086" s="396">
        <v>202412</v>
      </c>
      <c r="B1086" s="392" t="s">
        <v>1268</v>
      </c>
      <c r="C1086" s="392" t="s">
        <v>21</v>
      </c>
      <c r="D1086" s="392" t="s">
        <v>2285</v>
      </c>
      <c r="E1086" s="392" t="s">
        <v>2285</v>
      </c>
      <c r="F1086" s="392" t="s">
        <v>22</v>
      </c>
      <c r="G1086" s="392" t="s">
        <v>39</v>
      </c>
      <c r="H1086" s="392" t="s">
        <v>58</v>
      </c>
      <c r="I1086" s="392" t="s">
        <v>59</v>
      </c>
      <c r="J1086" s="392" t="s">
        <v>27</v>
      </c>
      <c r="K1086" s="392" t="s">
        <v>24</v>
      </c>
      <c r="L1086" s="392" t="s">
        <v>25</v>
      </c>
      <c r="M1086" s="395">
        <v>45597</v>
      </c>
      <c r="N1086" s="395">
        <v>45615</v>
      </c>
      <c r="O1086" s="392" t="s">
        <v>681</v>
      </c>
      <c r="P1086" s="392" t="str">
        <f t="shared" si="32"/>
        <v>392C200000</v>
      </c>
      <c r="Q1086" s="392" t="s">
        <v>1435</v>
      </c>
      <c r="R1086" s="392" t="s">
        <v>2052</v>
      </c>
      <c r="S1086" s="392" t="str">
        <f t="shared" si="33"/>
        <v>250000A</v>
      </c>
      <c r="T1086" s="392" t="str">
        <f>IFERROR(VLOOKUP($S1086,'Projects FERCs'!$A$9:$C$294,2,FALSE),0)</f>
        <v>UNSG Transportation Equip</v>
      </c>
      <c r="U1086" s="392" t="s">
        <v>2054</v>
      </c>
      <c r="V1086" s="394">
        <v>511.16</v>
      </c>
    </row>
    <row r="1087" spans="1:22" ht="33.75" x14ac:dyDescent="0.25">
      <c r="A1087" s="396">
        <v>202412</v>
      </c>
      <c r="B1087" s="392" t="s">
        <v>1268</v>
      </c>
      <c r="C1087" s="392" t="s">
        <v>21</v>
      </c>
      <c r="D1087" s="392" t="s">
        <v>2285</v>
      </c>
      <c r="E1087" s="392" t="s">
        <v>2285</v>
      </c>
      <c r="F1087" s="392" t="s">
        <v>22</v>
      </c>
      <c r="G1087" s="392" t="s">
        <v>39</v>
      </c>
      <c r="H1087" s="392" t="s">
        <v>58</v>
      </c>
      <c r="I1087" s="392" t="s">
        <v>59</v>
      </c>
      <c r="J1087" s="392" t="s">
        <v>23</v>
      </c>
      <c r="K1087" s="392" t="s">
        <v>24</v>
      </c>
      <c r="L1087" s="392" t="s">
        <v>25</v>
      </c>
      <c r="M1087" s="395">
        <v>45597</v>
      </c>
      <c r="N1087" s="395">
        <v>45615</v>
      </c>
      <c r="O1087" s="392" t="s">
        <v>681</v>
      </c>
      <c r="P1087" s="392" t="str">
        <f t="shared" si="32"/>
        <v>392C200000</v>
      </c>
      <c r="Q1087" s="392" t="s">
        <v>1435</v>
      </c>
      <c r="R1087" s="392" t="s">
        <v>2052</v>
      </c>
      <c r="S1087" s="392" t="str">
        <f t="shared" si="33"/>
        <v>250000A</v>
      </c>
      <c r="T1087" s="392" t="str">
        <f>IFERROR(VLOOKUP($S1087,'Projects FERCs'!$A$9:$C$294,2,FALSE),0)</f>
        <v>UNSG Transportation Equip</v>
      </c>
      <c r="U1087" s="392" t="s">
        <v>2054</v>
      </c>
      <c r="V1087" s="394">
        <v>63496.45</v>
      </c>
    </row>
    <row r="1088" spans="1:22" ht="33.75" x14ac:dyDescent="0.25">
      <c r="A1088" s="396">
        <v>202412</v>
      </c>
      <c r="B1088" s="392" t="s">
        <v>1268</v>
      </c>
      <c r="C1088" s="392" t="s">
        <v>21</v>
      </c>
      <c r="D1088" s="392" t="s">
        <v>1434</v>
      </c>
      <c r="E1088" s="392" t="s">
        <v>1434</v>
      </c>
      <c r="F1088" s="392" t="s">
        <v>22</v>
      </c>
      <c r="G1088" s="392" t="s">
        <v>39</v>
      </c>
      <c r="H1088" s="392" t="s">
        <v>58</v>
      </c>
      <c r="I1088" s="392" t="s">
        <v>59</v>
      </c>
      <c r="J1088" s="392" t="s">
        <v>27</v>
      </c>
      <c r="K1088" s="392" t="s">
        <v>24</v>
      </c>
      <c r="L1088" s="392" t="s">
        <v>25</v>
      </c>
      <c r="M1088" s="395">
        <v>45597</v>
      </c>
      <c r="N1088" s="395">
        <v>45595</v>
      </c>
      <c r="O1088" s="392" t="s">
        <v>681</v>
      </c>
      <c r="P1088" s="392" t="str">
        <f t="shared" si="32"/>
        <v>392C300000</v>
      </c>
      <c r="Q1088" s="392" t="s">
        <v>1435</v>
      </c>
      <c r="R1088" s="392" t="s">
        <v>1612</v>
      </c>
      <c r="S1088" s="392" t="str">
        <f t="shared" si="33"/>
        <v>250000A</v>
      </c>
      <c r="T1088" s="392" t="str">
        <f>IFERROR(VLOOKUP($S1088,'Projects FERCs'!$A$9:$C$294,2,FALSE),0)</f>
        <v>UNSG Transportation Equip</v>
      </c>
      <c r="U1088" s="392" t="s">
        <v>2138</v>
      </c>
      <c r="V1088" s="394">
        <v>707.63</v>
      </c>
    </row>
    <row r="1089" spans="1:22" ht="33.75" x14ac:dyDescent="0.25">
      <c r="A1089" s="396">
        <v>202412</v>
      </c>
      <c r="B1089" s="392" t="s">
        <v>1268</v>
      </c>
      <c r="C1089" s="392" t="s">
        <v>21</v>
      </c>
      <c r="D1089" s="392" t="s">
        <v>1434</v>
      </c>
      <c r="E1089" s="392" t="s">
        <v>1434</v>
      </c>
      <c r="F1089" s="392" t="s">
        <v>22</v>
      </c>
      <c r="G1089" s="392" t="s">
        <v>39</v>
      </c>
      <c r="H1089" s="392" t="s">
        <v>58</v>
      </c>
      <c r="I1089" s="392" t="s">
        <v>59</v>
      </c>
      <c r="J1089" s="392" t="s">
        <v>27</v>
      </c>
      <c r="K1089" s="392" t="s">
        <v>24</v>
      </c>
      <c r="L1089" s="392" t="s">
        <v>25</v>
      </c>
      <c r="M1089" s="395">
        <v>45597</v>
      </c>
      <c r="N1089" s="395">
        <v>45600</v>
      </c>
      <c r="O1089" s="392" t="s">
        <v>681</v>
      </c>
      <c r="P1089" s="392" t="str">
        <f t="shared" si="32"/>
        <v>392C300000</v>
      </c>
      <c r="Q1089" s="392" t="s">
        <v>1435</v>
      </c>
      <c r="R1089" s="392" t="s">
        <v>1591</v>
      </c>
      <c r="S1089" s="392" t="str">
        <f t="shared" si="33"/>
        <v>250000A</v>
      </c>
      <c r="T1089" s="392" t="str">
        <f>IFERROR(VLOOKUP($S1089,'Projects FERCs'!$A$9:$C$294,2,FALSE),0)</f>
        <v>UNSG Transportation Equip</v>
      </c>
      <c r="U1089" s="392" t="s">
        <v>1437</v>
      </c>
      <c r="V1089" s="394">
        <v>2511.19</v>
      </c>
    </row>
    <row r="1090" spans="1:22" ht="33.75" x14ac:dyDescent="0.25">
      <c r="A1090" s="396">
        <v>202412</v>
      </c>
      <c r="B1090" s="392" t="s">
        <v>1268</v>
      </c>
      <c r="C1090" s="392" t="s">
        <v>21</v>
      </c>
      <c r="D1090" s="392" t="s">
        <v>1434</v>
      </c>
      <c r="E1090" s="392" t="s">
        <v>1434</v>
      </c>
      <c r="F1090" s="392" t="s">
        <v>22</v>
      </c>
      <c r="G1090" s="392" t="s">
        <v>39</v>
      </c>
      <c r="H1090" s="392" t="s">
        <v>58</v>
      </c>
      <c r="I1090" s="392" t="s">
        <v>59</v>
      </c>
      <c r="J1090" s="392" t="s">
        <v>27</v>
      </c>
      <c r="K1090" s="392" t="s">
        <v>24</v>
      </c>
      <c r="L1090" s="392" t="s">
        <v>25</v>
      </c>
      <c r="M1090" s="395">
        <v>45597</v>
      </c>
      <c r="N1090" s="395">
        <v>45614</v>
      </c>
      <c r="O1090" s="392" t="s">
        <v>681</v>
      </c>
      <c r="P1090" s="392" t="str">
        <f t="shared" si="32"/>
        <v>392C300000</v>
      </c>
      <c r="Q1090" s="392" t="s">
        <v>1435</v>
      </c>
      <c r="R1090" s="392" t="s">
        <v>1545</v>
      </c>
      <c r="S1090" s="392" t="str">
        <f t="shared" si="33"/>
        <v>250000A</v>
      </c>
      <c r="T1090" s="392" t="str">
        <f>IFERROR(VLOOKUP($S1090,'Projects FERCs'!$A$9:$C$294,2,FALSE),0)</f>
        <v>UNSG Transportation Equip</v>
      </c>
      <c r="U1090" s="392" t="s">
        <v>2138</v>
      </c>
      <c r="V1090" s="394">
        <v>1331.39</v>
      </c>
    </row>
    <row r="1091" spans="1:22" ht="33.75" x14ac:dyDescent="0.25">
      <c r="A1091" s="396">
        <v>202412</v>
      </c>
      <c r="B1091" s="392" t="s">
        <v>1268</v>
      </c>
      <c r="C1091" s="392" t="s">
        <v>21</v>
      </c>
      <c r="D1091" s="392" t="s">
        <v>1434</v>
      </c>
      <c r="E1091" s="392" t="s">
        <v>1434</v>
      </c>
      <c r="F1091" s="392" t="s">
        <v>22</v>
      </c>
      <c r="G1091" s="392" t="s">
        <v>39</v>
      </c>
      <c r="H1091" s="392" t="s">
        <v>58</v>
      </c>
      <c r="I1091" s="392" t="s">
        <v>59</v>
      </c>
      <c r="J1091" s="392" t="s">
        <v>23</v>
      </c>
      <c r="K1091" s="392" t="s">
        <v>24</v>
      </c>
      <c r="L1091" s="392" t="s">
        <v>25</v>
      </c>
      <c r="M1091" s="395">
        <v>45597</v>
      </c>
      <c r="N1091" s="395">
        <v>45595</v>
      </c>
      <c r="O1091" s="392" t="s">
        <v>681</v>
      </c>
      <c r="P1091" s="392" t="str">
        <f t="shared" si="32"/>
        <v>392C300000</v>
      </c>
      <c r="Q1091" s="392" t="s">
        <v>1435</v>
      </c>
      <c r="R1091" s="392" t="s">
        <v>1612</v>
      </c>
      <c r="S1091" s="392" t="str">
        <f t="shared" si="33"/>
        <v>250000A</v>
      </c>
      <c r="T1091" s="392" t="str">
        <f>IFERROR(VLOOKUP($S1091,'Projects FERCs'!$A$9:$C$294,2,FALSE),0)</f>
        <v>UNSG Transportation Equip</v>
      </c>
      <c r="U1091" s="392" t="s">
        <v>2138</v>
      </c>
      <c r="V1091" s="394">
        <v>85292.56</v>
      </c>
    </row>
    <row r="1092" spans="1:22" ht="33.75" x14ac:dyDescent="0.25">
      <c r="A1092" s="396">
        <v>202412</v>
      </c>
      <c r="B1092" s="392" t="s">
        <v>1268</v>
      </c>
      <c r="C1092" s="392" t="s">
        <v>21</v>
      </c>
      <c r="D1092" s="392" t="s">
        <v>1434</v>
      </c>
      <c r="E1092" s="392" t="s">
        <v>1434</v>
      </c>
      <c r="F1092" s="392" t="s">
        <v>22</v>
      </c>
      <c r="G1092" s="392" t="s">
        <v>39</v>
      </c>
      <c r="H1092" s="392" t="s">
        <v>58</v>
      </c>
      <c r="I1092" s="392" t="s">
        <v>59</v>
      </c>
      <c r="J1092" s="392" t="s">
        <v>23</v>
      </c>
      <c r="K1092" s="392" t="s">
        <v>24</v>
      </c>
      <c r="L1092" s="392" t="s">
        <v>25</v>
      </c>
      <c r="M1092" s="395">
        <v>45597</v>
      </c>
      <c r="N1092" s="395">
        <v>45600</v>
      </c>
      <c r="O1092" s="392" t="s">
        <v>681</v>
      </c>
      <c r="P1092" s="392" t="str">
        <f t="shared" si="32"/>
        <v>392C300000</v>
      </c>
      <c r="Q1092" s="392" t="s">
        <v>1435</v>
      </c>
      <c r="R1092" s="392" t="s">
        <v>1680</v>
      </c>
      <c r="S1092" s="392" t="str">
        <f t="shared" si="33"/>
        <v>250000A</v>
      </c>
      <c r="T1092" s="392" t="str">
        <f>IFERROR(VLOOKUP($S1092,'Projects FERCs'!$A$9:$C$294,2,FALSE),0)</f>
        <v>UNSG Transportation Equip</v>
      </c>
      <c r="U1092" s="392" t="s">
        <v>1682</v>
      </c>
      <c r="V1092" s="394">
        <v>85341.47</v>
      </c>
    </row>
    <row r="1093" spans="1:22" ht="33.75" x14ac:dyDescent="0.25">
      <c r="A1093" s="396">
        <v>202412</v>
      </c>
      <c r="B1093" s="392" t="s">
        <v>1268</v>
      </c>
      <c r="C1093" s="392" t="s">
        <v>21</v>
      </c>
      <c r="D1093" s="392" t="s">
        <v>1434</v>
      </c>
      <c r="E1093" s="392" t="s">
        <v>1434</v>
      </c>
      <c r="F1093" s="392" t="s">
        <v>22</v>
      </c>
      <c r="G1093" s="392" t="s">
        <v>39</v>
      </c>
      <c r="H1093" s="392" t="s">
        <v>58</v>
      </c>
      <c r="I1093" s="392" t="s">
        <v>59</v>
      </c>
      <c r="J1093" s="392" t="s">
        <v>23</v>
      </c>
      <c r="K1093" s="392" t="s">
        <v>24</v>
      </c>
      <c r="L1093" s="392" t="s">
        <v>25</v>
      </c>
      <c r="M1093" s="395">
        <v>45597</v>
      </c>
      <c r="N1093" s="395">
        <v>45600</v>
      </c>
      <c r="O1093" s="392" t="s">
        <v>681</v>
      </c>
      <c r="P1093" s="392" t="str">
        <f t="shared" si="32"/>
        <v>392C300000</v>
      </c>
      <c r="Q1093" s="392" t="s">
        <v>1435</v>
      </c>
      <c r="R1093" s="392" t="s">
        <v>1591</v>
      </c>
      <c r="S1093" s="392" t="str">
        <f t="shared" si="33"/>
        <v>250000A</v>
      </c>
      <c r="T1093" s="392" t="str">
        <f>IFERROR(VLOOKUP($S1093,'Projects FERCs'!$A$9:$C$294,2,FALSE),0)</f>
        <v>UNSG Transportation Equip</v>
      </c>
      <c r="U1093" s="392" t="s">
        <v>1437</v>
      </c>
      <c r="V1093" s="394">
        <v>85096.72</v>
      </c>
    </row>
    <row r="1094" spans="1:22" ht="33.75" x14ac:dyDescent="0.25">
      <c r="A1094" s="396">
        <v>202412</v>
      </c>
      <c r="B1094" s="392" t="s">
        <v>1268</v>
      </c>
      <c r="C1094" s="392" t="s">
        <v>21</v>
      </c>
      <c r="D1094" s="392" t="s">
        <v>1434</v>
      </c>
      <c r="E1094" s="392" t="s">
        <v>1434</v>
      </c>
      <c r="F1094" s="392" t="s">
        <v>22</v>
      </c>
      <c r="G1094" s="392" t="s">
        <v>39</v>
      </c>
      <c r="H1094" s="392" t="s">
        <v>58</v>
      </c>
      <c r="I1094" s="392" t="s">
        <v>59</v>
      </c>
      <c r="J1094" s="392" t="s">
        <v>23</v>
      </c>
      <c r="K1094" s="392" t="s">
        <v>24</v>
      </c>
      <c r="L1094" s="392" t="s">
        <v>25</v>
      </c>
      <c r="M1094" s="395">
        <v>45597</v>
      </c>
      <c r="N1094" s="395">
        <v>45614</v>
      </c>
      <c r="O1094" s="392" t="s">
        <v>681</v>
      </c>
      <c r="P1094" s="392" t="str">
        <f t="shared" si="32"/>
        <v>392C300000</v>
      </c>
      <c r="Q1094" s="392" t="s">
        <v>1435</v>
      </c>
      <c r="R1094" s="392" t="s">
        <v>1545</v>
      </c>
      <c r="S1094" s="392" t="str">
        <f t="shared" si="33"/>
        <v>250000A</v>
      </c>
      <c r="T1094" s="392" t="str">
        <f>IFERROR(VLOOKUP($S1094,'Projects FERCs'!$A$9:$C$294,2,FALSE),0)</f>
        <v>UNSG Transportation Equip</v>
      </c>
      <c r="U1094" s="392" t="s">
        <v>2138</v>
      </c>
      <c r="V1094" s="394">
        <v>85644.25</v>
      </c>
    </row>
    <row r="1095" spans="1:22" ht="33.75" x14ac:dyDescent="0.25">
      <c r="A1095" s="396">
        <v>202412</v>
      </c>
      <c r="B1095" s="392" t="s">
        <v>1268</v>
      </c>
      <c r="C1095" s="392" t="s">
        <v>21</v>
      </c>
      <c r="D1095" s="392" t="s">
        <v>2277</v>
      </c>
      <c r="E1095" s="392" t="s">
        <v>2277</v>
      </c>
      <c r="F1095" s="392" t="s">
        <v>22</v>
      </c>
      <c r="G1095" s="392" t="s">
        <v>39</v>
      </c>
      <c r="H1095" s="392" t="s">
        <v>58</v>
      </c>
      <c r="I1095" s="392" t="s">
        <v>59</v>
      </c>
      <c r="J1095" s="392" t="s">
        <v>23</v>
      </c>
      <c r="K1095" s="392" t="s">
        <v>24</v>
      </c>
      <c r="L1095" s="392" t="s">
        <v>25</v>
      </c>
      <c r="M1095" s="395">
        <v>45597</v>
      </c>
      <c r="N1095" s="395">
        <v>45595</v>
      </c>
      <c r="O1095" s="392" t="s">
        <v>681</v>
      </c>
      <c r="P1095" s="392" t="str">
        <f t="shared" si="32"/>
        <v>392C700000</v>
      </c>
      <c r="Q1095" s="392" t="s">
        <v>1435</v>
      </c>
      <c r="R1095" s="392" t="s">
        <v>1653</v>
      </c>
      <c r="S1095" s="392" t="str">
        <f t="shared" si="33"/>
        <v>250000A</v>
      </c>
      <c r="T1095" s="392" t="str">
        <f>IFERROR(VLOOKUP($S1095,'Projects FERCs'!$A$9:$C$294,2,FALSE),0)</f>
        <v>UNSG Transportation Equip</v>
      </c>
      <c r="U1095" s="392" t="s">
        <v>1655</v>
      </c>
      <c r="V1095" s="394">
        <v>164756.48000000001</v>
      </c>
    </row>
    <row r="1096" spans="1:22" ht="33.75" x14ac:dyDescent="0.25">
      <c r="A1096" s="396">
        <v>202412</v>
      </c>
      <c r="B1096" s="392" t="s">
        <v>1268</v>
      </c>
      <c r="C1096" s="392" t="s">
        <v>21</v>
      </c>
      <c r="D1096" s="392" t="s">
        <v>2139</v>
      </c>
      <c r="E1096" s="392" t="s">
        <v>2139</v>
      </c>
      <c r="F1096" s="392" t="s">
        <v>22</v>
      </c>
      <c r="G1096" s="392" t="s">
        <v>39</v>
      </c>
      <c r="H1096" s="392" t="s">
        <v>2571</v>
      </c>
      <c r="I1096" s="392" t="s">
        <v>2570</v>
      </c>
      <c r="J1096" s="392" t="s">
        <v>23</v>
      </c>
      <c r="K1096" s="392" t="s">
        <v>24</v>
      </c>
      <c r="L1096" s="392" t="s">
        <v>25</v>
      </c>
      <c r="M1096" s="395">
        <v>45597</v>
      </c>
      <c r="N1096" s="395">
        <v>45595</v>
      </c>
      <c r="O1096" s="392" t="s">
        <v>681</v>
      </c>
      <c r="P1096" s="392" t="str">
        <f t="shared" si="32"/>
        <v>392C900000</v>
      </c>
      <c r="Q1096" s="392" t="s">
        <v>1435</v>
      </c>
      <c r="R1096" s="392" t="s">
        <v>2061</v>
      </c>
      <c r="S1096" s="392" t="str">
        <f t="shared" si="33"/>
        <v>250000A</v>
      </c>
      <c r="T1096" s="392" t="str">
        <f>IFERROR(VLOOKUP($S1096,'Projects FERCs'!$A$9:$C$294,2,FALSE),0)</f>
        <v>UNSG Transportation Equip</v>
      </c>
      <c r="U1096" s="392" t="s">
        <v>2062</v>
      </c>
      <c r="V1096" s="394">
        <v>59464.71</v>
      </c>
    </row>
    <row r="1097" spans="1:22" ht="33.75" x14ac:dyDescent="0.25">
      <c r="A1097" s="396">
        <v>202501</v>
      </c>
      <c r="B1097" s="392" t="s">
        <v>1268</v>
      </c>
      <c r="C1097" s="392" t="s">
        <v>21</v>
      </c>
      <c r="D1097" s="392" t="s">
        <v>2137</v>
      </c>
      <c r="E1097" s="392" t="s">
        <v>2137</v>
      </c>
      <c r="F1097" s="392" t="s">
        <v>22</v>
      </c>
      <c r="G1097" s="392" t="s">
        <v>39</v>
      </c>
      <c r="H1097" s="392" t="s">
        <v>58</v>
      </c>
      <c r="I1097" s="392" t="s">
        <v>59</v>
      </c>
      <c r="J1097" s="392" t="s">
        <v>27</v>
      </c>
      <c r="K1097" s="392" t="s">
        <v>24</v>
      </c>
      <c r="L1097" s="392" t="s">
        <v>25</v>
      </c>
      <c r="M1097" s="395">
        <v>45597</v>
      </c>
      <c r="N1097" s="395">
        <v>45598</v>
      </c>
      <c r="O1097" s="392" t="s">
        <v>681</v>
      </c>
      <c r="P1097" s="392" t="str">
        <f t="shared" ref="P1097:P1160" si="34">CONCATENATE((MID($O1097,2,3)),$D1097,$G1097)</f>
        <v>392C100000</v>
      </c>
      <c r="Q1097" s="392" t="s">
        <v>1435</v>
      </c>
      <c r="R1097" s="392" t="s">
        <v>2063</v>
      </c>
      <c r="S1097" s="392" t="str">
        <f t="shared" ref="S1097:S1160" si="35">RIGHT($R1097,7)</f>
        <v>250000A</v>
      </c>
      <c r="T1097" s="392" t="str">
        <f>IFERROR(VLOOKUP($S1097,'Projects FERCs'!$A$9:$C$294,2,FALSE),0)</f>
        <v>UNSG Transportation Equip</v>
      </c>
      <c r="U1097" s="392" t="s">
        <v>2286</v>
      </c>
      <c r="V1097" s="394">
        <v>166.34</v>
      </c>
    </row>
    <row r="1098" spans="1:22" ht="33.75" x14ac:dyDescent="0.25">
      <c r="A1098" s="396">
        <v>202501</v>
      </c>
      <c r="B1098" s="392" t="s">
        <v>1268</v>
      </c>
      <c r="C1098" s="392" t="s">
        <v>21</v>
      </c>
      <c r="D1098" s="392" t="s">
        <v>2137</v>
      </c>
      <c r="E1098" s="392" t="s">
        <v>2137</v>
      </c>
      <c r="F1098" s="392" t="s">
        <v>22</v>
      </c>
      <c r="G1098" s="392" t="s">
        <v>39</v>
      </c>
      <c r="H1098" s="392" t="s">
        <v>58</v>
      </c>
      <c r="I1098" s="392" t="s">
        <v>59</v>
      </c>
      <c r="J1098" s="392" t="s">
        <v>27</v>
      </c>
      <c r="K1098" s="392" t="s">
        <v>24</v>
      </c>
      <c r="L1098" s="392" t="s">
        <v>25</v>
      </c>
      <c r="M1098" s="395">
        <v>45597</v>
      </c>
      <c r="N1098" s="395">
        <v>45600</v>
      </c>
      <c r="O1098" s="392" t="s">
        <v>681</v>
      </c>
      <c r="P1098" s="392" t="str">
        <f t="shared" si="34"/>
        <v>392C100000</v>
      </c>
      <c r="Q1098" s="392" t="s">
        <v>1435</v>
      </c>
      <c r="R1098" s="392" t="s">
        <v>1648</v>
      </c>
      <c r="S1098" s="392" t="str">
        <f t="shared" si="35"/>
        <v>250000A</v>
      </c>
      <c r="T1098" s="392" t="str">
        <f>IFERROR(VLOOKUP($S1098,'Projects FERCs'!$A$9:$C$294,2,FALSE),0)</f>
        <v>UNSG Transportation Equip</v>
      </c>
      <c r="U1098" s="392" t="s">
        <v>2286</v>
      </c>
      <c r="V1098" s="394">
        <v>104.78</v>
      </c>
    </row>
    <row r="1099" spans="1:22" ht="33.75" x14ac:dyDescent="0.25">
      <c r="A1099" s="396">
        <v>202501</v>
      </c>
      <c r="B1099" s="392" t="s">
        <v>1268</v>
      </c>
      <c r="C1099" s="392" t="s">
        <v>21</v>
      </c>
      <c r="D1099" s="392" t="s">
        <v>2137</v>
      </c>
      <c r="E1099" s="392" t="s">
        <v>2137</v>
      </c>
      <c r="F1099" s="392" t="s">
        <v>22</v>
      </c>
      <c r="G1099" s="392" t="s">
        <v>39</v>
      </c>
      <c r="H1099" s="392" t="s">
        <v>58</v>
      </c>
      <c r="I1099" s="392" t="s">
        <v>59</v>
      </c>
      <c r="J1099" s="392" t="s">
        <v>27</v>
      </c>
      <c r="K1099" s="392" t="s">
        <v>24</v>
      </c>
      <c r="L1099" s="392" t="s">
        <v>25</v>
      </c>
      <c r="M1099" s="395">
        <v>45597</v>
      </c>
      <c r="N1099" s="395">
        <v>45600</v>
      </c>
      <c r="O1099" s="392" t="s">
        <v>681</v>
      </c>
      <c r="P1099" s="392" t="str">
        <f t="shared" si="34"/>
        <v>392C100000</v>
      </c>
      <c r="Q1099" s="392" t="s">
        <v>1435</v>
      </c>
      <c r="R1099" s="392" t="s">
        <v>1560</v>
      </c>
      <c r="S1099" s="392" t="str">
        <f t="shared" si="35"/>
        <v>250000A</v>
      </c>
      <c r="T1099" s="392" t="str">
        <f>IFERROR(VLOOKUP($S1099,'Projects FERCs'!$A$9:$C$294,2,FALSE),0)</f>
        <v>UNSG Transportation Equip</v>
      </c>
      <c r="U1099" s="392" t="s">
        <v>2286</v>
      </c>
      <c r="V1099" s="394">
        <v>1191.9100000000001</v>
      </c>
    </row>
    <row r="1100" spans="1:22" ht="33.75" x14ac:dyDescent="0.25">
      <c r="A1100" s="396">
        <v>202501</v>
      </c>
      <c r="B1100" s="392" t="s">
        <v>1268</v>
      </c>
      <c r="C1100" s="392" t="s">
        <v>21</v>
      </c>
      <c r="D1100" s="392" t="s">
        <v>2137</v>
      </c>
      <c r="E1100" s="392" t="s">
        <v>2137</v>
      </c>
      <c r="F1100" s="392" t="s">
        <v>22</v>
      </c>
      <c r="G1100" s="392" t="s">
        <v>39</v>
      </c>
      <c r="H1100" s="392" t="s">
        <v>58</v>
      </c>
      <c r="I1100" s="392" t="s">
        <v>59</v>
      </c>
      <c r="J1100" s="392" t="s">
        <v>27</v>
      </c>
      <c r="K1100" s="392" t="s">
        <v>24</v>
      </c>
      <c r="L1100" s="392" t="s">
        <v>25</v>
      </c>
      <c r="M1100" s="395">
        <v>45597</v>
      </c>
      <c r="N1100" s="395">
        <v>45600</v>
      </c>
      <c r="O1100" s="392" t="s">
        <v>681</v>
      </c>
      <c r="P1100" s="392" t="str">
        <f t="shared" si="34"/>
        <v>392C100000</v>
      </c>
      <c r="Q1100" s="392" t="s">
        <v>1435</v>
      </c>
      <c r="R1100" s="392" t="s">
        <v>2058</v>
      </c>
      <c r="S1100" s="392" t="str">
        <f t="shared" si="35"/>
        <v>250000A</v>
      </c>
      <c r="T1100" s="392" t="str">
        <f>IFERROR(VLOOKUP($S1100,'Projects FERCs'!$A$9:$C$294,2,FALSE),0)</f>
        <v>UNSG Transportation Equip</v>
      </c>
      <c r="U1100" s="392" t="s">
        <v>2286</v>
      </c>
      <c r="V1100" s="394">
        <v>124.76</v>
      </c>
    </row>
    <row r="1101" spans="1:22" ht="33.75" x14ac:dyDescent="0.25">
      <c r="A1101" s="396">
        <v>202501</v>
      </c>
      <c r="B1101" s="392" t="s">
        <v>1268</v>
      </c>
      <c r="C1101" s="392" t="s">
        <v>21</v>
      </c>
      <c r="D1101" s="392" t="s">
        <v>2137</v>
      </c>
      <c r="E1101" s="392" t="s">
        <v>2137</v>
      </c>
      <c r="F1101" s="392" t="s">
        <v>22</v>
      </c>
      <c r="G1101" s="392" t="s">
        <v>39</v>
      </c>
      <c r="H1101" s="392" t="s">
        <v>58</v>
      </c>
      <c r="I1101" s="392" t="s">
        <v>59</v>
      </c>
      <c r="J1101" s="392" t="s">
        <v>27</v>
      </c>
      <c r="K1101" s="392" t="s">
        <v>24</v>
      </c>
      <c r="L1101" s="392" t="s">
        <v>25</v>
      </c>
      <c r="M1101" s="395">
        <v>45597</v>
      </c>
      <c r="N1101" s="395">
        <v>45614</v>
      </c>
      <c r="O1101" s="392" t="s">
        <v>681</v>
      </c>
      <c r="P1101" s="392" t="str">
        <f t="shared" si="34"/>
        <v>392C100000</v>
      </c>
      <c r="Q1101" s="392" t="s">
        <v>1435</v>
      </c>
      <c r="R1101" s="392" t="s">
        <v>1563</v>
      </c>
      <c r="S1101" s="392" t="str">
        <f t="shared" si="35"/>
        <v>250000A</v>
      </c>
      <c r="T1101" s="392" t="str">
        <f>IFERROR(VLOOKUP($S1101,'Projects FERCs'!$A$9:$C$294,2,FALSE),0)</f>
        <v>UNSG Transportation Equip</v>
      </c>
      <c r="U1101" s="392" t="s">
        <v>2286</v>
      </c>
      <c r="V1101" s="394">
        <v>166.34</v>
      </c>
    </row>
    <row r="1102" spans="1:22" ht="33.75" x14ac:dyDescent="0.25">
      <c r="A1102" s="396">
        <v>202501</v>
      </c>
      <c r="B1102" s="392" t="s">
        <v>1268</v>
      </c>
      <c r="C1102" s="392" t="s">
        <v>21</v>
      </c>
      <c r="D1102" s="392" t="s">
        <v>2285</v>
      </c>
      <c r="E1102" s="392" t="s">
        <v>2285</v>
      </c>
      <c r="F1102" s="392" t="s">
        <v>22</v>
      </c>
      <c r="G1102" s="392" t="s">
        <v>39</v>
      </c>
      <c r="H1102" s="392" t="s">
        <v>58</v>
      </c>
      <c r="I1102" s="392" t="s">
        <v>59</v>
      </c>
      <c r="J1102" s="392" t="s">
        <v>27</v>
      </c>
      <c r="K1102" s="392" t="s">
        <v>24</v>
      </c>
      <c r="L1102" s="392" t="s">
        <v>25</v>
      </c>
      <c r="M1102" s="395">
        <v>45566</v>
      </c>
      <c r="N1102" s="395">
        <v>45576</v>
      </c>
      <c r="O1102" s="392" t="s">
        <v>681</v>
      </c>
      <c r="P1102" s="392" t="str">
        <f t="shared" si="34"/>
        <v>392C200000</v>
      </c>
      <c r="Q1102" s="392" t="s">
        <v>1435</v>
      </c>
      <c r="R1102" s="392" t="s">
        <v>2068</v>
      </c>
      <c r="S1102" s="392" t="str">
        <f t="shared" si="35"/>
        <v>250000A</v>
      </c>
      <c r="T1102" s="392" t="str">
        <f>IFERROR(VLOOKUP($S1102,'Projects FERCs'!$A$9:$C$294,2,FALSE),0)</f>
        <v>UNSG Transportation Equip</v>
      </c>
      <c r="U1102" s="392" t="s">
        <v>2069</v>
      </c>
      <c r="V1102" s="394">
        <v>1354.4</v>
      </c>
    </row>
    <row r="1103" spans="1:22" ht="33.75" x14ac:dyDescent="0.25">
      <c r="A1103" s="396">
        <v>202501</v>
      </c>
      <c r="B1103" s="392" t="s">
        <v>1268</v>
      </c>
      <c r="C1103" s="392" t="s">
        <v>21</v>
      </c>
      <c r="D1103" s="392" t="s">
        <v>2285</v>
      </c>
      <c r="E1103" s="392" t="s">
        <v>2285</v>
      </c>
      <c r="F1103" s="392" t="s">
        <v>22</v>
      </c>
      <c r="G1103" s="392" t="s">
        <v>39</v>
      </c>
      <c r="H1103" s="392" t="s">
        <v>58</v>
      </c>
      <c r="I1103" s="392" t="s">
        <v>59</v>
      </c>
      <c r="J1103" s="392" t="s">
        <v>27</v>
      </c>
      <c r="K1103" s="392" t="s">
        <v>24</v>
      </c>
      <c r="L1103" s="392" t="s">
        <v>25</v>
      </c>
      <c r="M1103" s="395">
        <v>45597</v>
      </c>
      <c r="N1103" s="395">
        <v>45615</v>
      </c>
      <c r="O1103" s="392" t="s">
        <v>681</v>
      </c>
      <c r="P1103" s="392" t="str">
        <f t="shared" si="34"/>
        <v>392C200000</v>
      </c>
      <c r="Q1103" s="392" t="s">
        <v>1435</v>
      </c>
      <c r="R1103" s="392" t="s">
        <v>2052</v>
      </c>
      <c r="S1103" s="392" t="str">
        <f t="shared" si="35"/>
        <v>250000A</v>
      </c>
      <c r="T1103" s="392" t="str">
        <f>IFERROR(VLOOKUP($S1103,'Projects FERCs'!$A$9:$C$294,2,FALSE),0)</f>
        <v>UNSG Transportation Equip</v>
      </c>
      <c r="U1103" s="392" t="s">
        <v>2054</v>
      </c>
      <c r="V1103" s="394">
        <v>124.76</v>
      </c>
    </row>
    <row r="1104" spans="1:22" ht="33.75" x14ac:dyDescent="0.25">
      <c r="A1104" s="396">
        <v>202501</v>
      </c>
      <c r="B1104" s="392" t="s">
        <v>1268</v>
      </c>
      <c r="C1104" s="392" t="s">
        <v>21</v>
      </c>
      <c r="D1104" s="392" t="s">
        <v>1434</v>
      </c>
      <c r="E1104" s="392" t="s">
        <v>1434</v>
      </c>
      <c r="F1104" s="392" t="s">
        <v>22</v>
      </c>
      <c r="G1104" s="392" t="s">
        <v>39</v>
      </c>
      <c r="H1104" s="392" t="s">
        <v>58</v>
      </c>
      <c r="I1104" s="392" t="s">
        <v>59</v>
      </c>
      <c r="J1104" s="392" t="s">
        <v>27</v>
      </c>
      <c r="K1104" s="392" t="s">
        <v>24</v>
      </c>
      <c r="L1104" s="392" t="s">
        <v>25</v>
      </c>
      <c r="M1104" s="395">
        <v>45597</v>
      </c>
      <c r="N1104" s="395">
        <v>45600</v>
      </c>
      <c r="O1104" s="392" t="s">
        <v>681</v>
      </c>
      <c r="P1104" s="392" t="str">
        <f t="shared" si="34"/>
        <v>392C300000</v>
      </c>
      <c r="Q1104" s="392" t="s">
        <v>1435</v>
      </c>
      <c r="R1104" s="392" t="s">
        <v>1591</v>
      </c>
      <c r="S1104" s="392" t="str">
        <f t="shared" si="35"/>
        <v>250000A</v>
      </c>
      <c r="T1104" s="392" t="str">
        <f>IFERROR(VLOOKUP($S1104,'Projects FERCs'!$A$9:$C$294,2,FALSE),0)</f>
        <v>UNSG Transportation Equip</v>
      </c>
      <c r="U1104" s="392" t="s">
        <v>1437</v>
      </c>
      <c r="V1104" s="394">
        <v>270.31</v>
      </c>
    </row>
    <row r="1105" spans="1:22" ht="33.75" x14ac:dyDescent="0.25">
      <c r="A1105" s="396">
        <v>202501</v>
      </c>
      <c r="B1105" s="392" t="s">
        <v>1268</v>
      </c>
      <c r="C1105" s="392" t="s">
        <v>21</v>
      </c>
      <c r="D1105" s="392" t="s">
        <v>1434</v>
      </c>
      <c r="E1105" s="392" t="s">
        <v>1434</v>
      </c>
      <c r="F1105" s="392" t="s">
        <v>22</v>
      </c>
      <c r="G1105" s="392" t="s">
        <v>39</v>
      </c>
      <c r="H1105" s="392" t="s">
        <v>58</v>
      </c>
      <c r="I1105" s="392" t="s">
        <v>59</v>
      </c>
      <c r="J1105" s="392" t="s">
        <v>27</v>
      </c>
      <c r="K1105" s="392" t="s">
        <v>24</v>
      </c>
      <c r="L1105" s="392" t="s">
        <v>25</v>
      </c>
      <c r="M1105" s="395">
        <v>45597</v>
      </c>
      <c r="N1105" s="395">
        <v>45614</v>
      </c>
      <c r="O1105" s="392" t="s">
        <v>681</v>
      </c>
      <c r="P1105" s="392" t="str">
        <f t="shared" si="34"/>
        <v>392C300000</v>
      </c>
      <c r="Q1105" s="392" t="s">
        <v>1435</v>
      </c>
      <c r="R1105" s="392" t="s">
        <v>1545</v>
      </c>
      <c r="S1105" s="392" t="str">
        <f t="shared" si="35"/>
        <v>250000A</v>
      </c>
      <c r="T1105" s="392" t="str">
        <f>IFERROR(VLOOKUP($S1105,'Projects FERCs'!$A$9:$C$294,2,FALSE),0)</f>
        <v>UNSG Transportation Equip</v>
      </c>
      <c r="U1105" s="392" t="s">
        <v>2138</v>
      </c>
      <c r="V1105" s="394">
        <v>345.57</v>
      </c>
    </row>
    <row r="1106" spans="1:22" ht="33.75" x14ac:dyDescent="0.25">
      <c r="A1106" s="396">
        <v>202501</v>
      </c>
      <c r="B1106" s="392" t="s">
        <v>1268</v>
      </c>
      <c r="C1106" s="392" t="s">
        <v>21</v>
      </c>
      <c r="D1106" s="392" t="s">
        <v>2277</v>
      </c>
      <c r="E1106" s="392" t="s">
        <v>2277</v>
      </c>
      <c r="F1106" s="392" t="s">
        <v>22</v>
      </c>
      <c r="G1106" s="392" t="s">
        <v>39</v>
      </c>
      <c r="H1106" s="392" t="s">
        <v>58</v>
      </c>
      <c r="I1106" s="392" t="s">
        <v>59</v>
      </c>
      <c r="J1106" s="392" t="s">
        <v>27</v>
      </c>
      <c r="K1106" s="392" t="s">
        <v>24</v>
      </c>
      <c r="L1106" s="392" t="s">
        <v>25</v>
      </c>
      <c r="M1106" s="395">
        <v>45597</v>
      </c>
      <c r="N1106" s="395">
        <v>45595</v>
      </c>
      <c r="O1106" s="392" t="s">
        <v>681</v>
      </c>
      <c r="P1106" s="392" t="str">
        <f t="shared" si="34"/>
        <v>392C700000</v>
      </c>
      <c r="Q1106" s="392" t="s">
        <v>1435</v>
      </c>
      <c r="R1106" s="392" t="s">
        <v>1653</v>
      </c>
      <c r="S1106" s="392" t="str">
        <f t="shared" si="35"/>
        <v>250000A</v>
      </c>
      <c r="T1106" s="392" t="str">
        <f>IFERROR(VLOOKUP($S1106,'Projects FERCs'!$A$9:$C$294,2,FALSE),0)</f>
        <v>UNSG Transportation Equip</v>
      </c>
      <c r="U1106" s="392" t="s">
        <v>1655</v>
      </c>
      <c r="V1106" s="394">
        <v>1234.1600000000001</v>
      </c>
    </row>
    <row r="1107" spans="1:22" ht="33.75" x14ac:dyDescent="0.25">
      <c r="A1107" s="396">
        <v>202502</v>
      </c>
      <c r="B1107" s="392" t="s">
        <v>1268</v>
      </c>
      <c r="C1107" s="392" t="s">
        <v>21</v>
      </c>
      <c r="D1107" s="392" t="s">
        <v>2137</v>
      </c>
      <c r="E1107" s="392" t="s">
        <v>2137</v>
      </c>
      <c r="F1107" s="392" t="s">
        <v>22</v>
      </c>
      <c r="G1107" s="392" t="s">
        <v>39</v>
      </c>
      <c r="H1107" s="392" t="s">
        <v>58</v>
      </c>
      <c r="I1107" s="392" t="s">
        <v>59</v>
      </c>
      <c r="J1107" s="392" t="s">
        <v>27</v>
      </c>
      <c r="K1107" s="392" t="s">
        <v>24</v>
      </c>
      <c r="L1107" s="392" t="s">
        <v>25</v>
      </c>
      <c r="M1107" s="395">
        <v>45597</v>
      </c>
      <c r="N1107" s="395">
        <v>45600</v>
      </c>
      <c r="O1107" s="392" t="s">
        <v>681</v>
      </c>
      <c r="P1107" s="392" t="str">
        <f t="shared" si="34"/>
        <v>392C100000</v>
      </c>
      <c r="Q1107" s="392" t="s">
        <v>1435</v>
      </c>
      <c r="R1107" s="392" t="s">
        <v>2057</v>
      </c>
      <c r="S1107" s="392" t="str">
        <f t="shared" si="35"/>
        <v>250000A</v>
      </c>
      <c r="T1107" s="392" t="str">
        <f>IFERROR(VLOOKUP($S1107,'Projects FERCs'!$A$9:$C$294,2,FALSE),0)</f>
        <v>UNSG Transportation Equip</v>
      </c>
      <c r="U1107" s="392" t="s">
        <v>2286</v>
      </c>
      <c r="V1107" s="394">
        <v>208.7</v>
      </c>
    </row>
    <row r="1108" spans="1:22" ht="33.75" x14ac:dyDescent="0.25">
      <c r="A1108" s="396">
        <v>202502</v>
      </c>
      <c r="B1108" s="392" t="s">
        <v>1268</v>
      </c>
      <c r="C1108" s="392" t="s">
        <v>21</v>
      </c>
      <c r="D1108" s="392" t="s">
        <v>2137</v>
      </c>
      <c r="E1108" s="392" t="s">
        <v>2137</v>
      </c>
      <c r="F1108" s="392" t="s">
        <v>22</v>
      </c>
      <c r="G1108" s="392" t="s">
        <v>39</v>
      </c>
      <c r="H1108" s="392" t="s">
        <v>58</v>
      </c>
      <c r="I1108" s="392" t="s">
        <v>59</v>
      </c>
      <c r="J1108" s="392" t="s">
        <v>27</v>
      </c>
      <c r="K1108" s="392" t="s">
        <v>24</v>
      </c>
      <c r="L1108" s="392" t="s">
        <v>25</v>
      </c>
      <c r="M1108" s="395">
        <v>45597</v>
      </c>
      <c r="N1108" s="395">
        <v>45614</v>
      </c>
      <c r="O1108" s="392" t="s">
        <v>681</v>
      </c>
      <c r="P1108" s="392" t="str">
        <f t="shared" si="34"/>
        <v>392C100000</v>
      </c>
      <c r="Q1108" s="392" t="s">
        <v>1435</v>
      </c>
      <c r="R1108" s="392" t="s">
        <v>1563</v>
      </c>
      <c r="S1108" s="392" t="str">
        <f t="shared" si="35"/>
        <v>250000A</v>
      </c>
      <c r="T1108" s="392" t="str">
        <f>IFERROR(VLOOKUP($S1108,'Projects FERCs'!$A$9:$C$294,2,FALSE),0)</f>
        <v>UNSG Transportation Equip</v>
      </c>
      <c r="U1108" s="392" t="s">
        <v>2286</v>
      </c>
      <c r="V1108" s="394">
        <v>208.7</v>
      </c>
    </row>
    <row r="1109" spans="1:22" ht="33.75" x14ac:dyDescent="0.25">
      <c r="A1109" s="396">
        <v>202502</v>
      </c>
      <c r="B1109" s="392" t="s">
        <v>1268</v>
      </c>
      <c r="C1109" s="392" t="s">
        <v>21</v>
      </c>
      <c r="D1109" s="392" t="s">
        <v>2137</v>
      </c>
      <c r="E1109" s="392" t="s">
        <v>2137</v>
      </c>
      <c r="F1109" s="392" t="s">
        <v>22</v>
      </c>
      <c r="G1109" s="392" t="s">
        <v>39</v>
      </c>
      <c r="H1109" s="392" t="s">
        <v>58</v>
      </c>
      <c r="I1109" s="392" t="s">
        <v>59</v>
      </c>
      <c r="J1109" s="392" t="s">
        <v>23</v>
      </c>
      <c r="K1109" s="392" t="s">
        <v>24</v>
      </c>
      <c r="L1109" s="392" t="s">
        <v>25</v>
      </c>
      <c r="M1109" s="395">
        <v>45627</v>
      </c>
      <c r="N1109" s="395">
        <v>45642</v>
      </c>
      <c r="O1109" s="392" t="s">
        <v>681</v>
      </c>
      <c r="P1109" s="392" t="str">
        <f t="shared" si="34"/>
        <v>392C100000</v>
      </c>
      <c r="Q1109" s="392" t="s">
        <v>1435</v>
      </c>
      <c r="R1109" s="392" t="s">
        <v>1596</v>
      </c>
      <c r="S1109" s="392" t="str">
        <f t="shared" si="35"/>
        <v>250000A</v>
      </c>
      <c r="T1109" s="392" t="str">
        <f>IFERROR(VLOOKUP($S1109,'Projects FERCs'!$A$9:$C$294,2,FALSE),0)</f>
        <v>UNSG Transportation Equip</v>
      </c>
      <c r="U1109" s="392" t="s">
        <v>2286</v>
      </c>
      <c r="V1109" s="394">
        <v>58280.639999999999</v>
      </c>
    </row>
    <row r="1110" spans="1:22" ht="33.75" x14ac:dyDescent="0.25">
      <c r="A1110" s="396">
        <v>202502</v>
      </c>
      <c r="B1110" s="392" t="s">
        <v>1268</v>
      </c>
      <c r="C1110" s="392" t="s">
        <v>21</v>
      </c>
      <c r="D1110" s="392" t="s">
        <v>2285</v>
      </c>
      <c r="E1110" s="392" t="s">
        <v>2285</v>
      </c>
      <c r="F1110" s="392" t="s">
        <v>22</v>
      </c>
      <c r="G1110" s="392" t="s">
        <v>39</v>
      </c>
      <c r="H1110" s="392" t="s">
        <v>58</v>
      </c>
      <c r="I1110" s="392" t="s">
        <v>59</v>
      </c>
      <c r="J1110" s="392" t="s">
        <v>23</v>
      </c>
      <c r="K1110" s="392" t="s">
        <v>24</v>
      </c>
      <c r="L1110" s="392" t="s">
        <v>25</v>
      </c>
      <c r="M1110" s="395">
        <v>45627</v>
      </c>
      <c r="N1110" s="395">
        <v>45632</v>
      </c>
      <c r="O1110" s="392" t="s">
        <v>681</v>
      </c>
      <c r="P1110" s="392" t="str">
        <f t="shared" si="34"/>
        <v>392C200000</v>
      </c>
      <c r="Q1110" s="392" t="s">
        <v>1435</v>
      </c>
      <c r="R1110" s="392" t="s">
        <v>2049</v>
      </c>
      <c r="S1110" s="392" t="str">
        <f t="shared" si="35"/>
        <v>250000A</v>
      </c>
      <c r="T1110" s="392" t="str">
        <f>IFERROR(VLOOKUP($S1110,'Projects FERCs'!$A$9:$C$294,2,FALSE),0)</f>
        <v>UNSG Transportation Equip</v>
      </c>
      <c r="U1110" s="392" t="s">
        <v>2284</v>
      </c>
      <c r="V1110" s="394">
        <v>70776.710000000006</v>
      </c>
    </row>
    <row r="1111" spans="1:22" ht="33.75" x14ac:dyDescent="0.25">
      <c r="A1111" s="396">
        <v>202502</v>
      </c>
      <c r="B1111" s="392" t="s">
        <v>1268</v>
      </c>
      <c r="C1111" s="392" t="s">
        <v>21</v>
      </c>
      <c r="D1111" s="392" t="s">
        <v>1434</v>
      </c>
      <c r="E1111" s="392" t="s">
        <v>1434</v>
      </c>
      <c r="F1111" s="392" t="s">
        <v>22</v>
      </c>
      <c r="G1111" s="392" t="s">
        <v>39</v>
      </c>
      <c r="H1111" s="392" t="s">
        <v>58</v>
      </c>
      <c r="I1111" s="392" t="s">
        <v>59</v>
      </c>
      <c r="J1111" s="392" t="s">
        <v>23</v>
      </c>
      <c r="K1111" s="392" t="s">
        <v>24</v>
      </c>
      <c r="L1111" s="392" t="s">
        <v>25</v>
      </c>
      <c r="M1111" s="395">
        <v>45627</v>
      </c>
      <c r="N1111" s="395">
        <v>45638</v>
      </c>
      <c r="O1111" s="392" t="s">
        <v>681</v>
      </c>
      <c r="P1111" s="392" t="str">
        <f t="shared" si="34"/>
        <v>392C300000</v>
      </c>
      <c r="Q1111" s="392" t="s">
        <v>1435</v>
      </c>
      <c r="R1111" s="392" t="s">
        <v>1639</v>
      </c>
      <c r="S1111" s="392" t="str">
        <f t="shared" si="35"/>
        <v>250000A</v>
      </c>
      <c r="T1111" s="392" t="str">
        <f>IFERROR(VLOOKUP($S1111,'Projects FERCs'!$A$9:$C$294,2,FALSE),0)</f>
        <v>UNSG Transportation Equip</v>
      </c>
      <c r="U1111" s="392" t="s">
        <v>1641</v>
      </c>
      <c r="V1111" s="394">
        <v>92828.58</v>
      </c>
    </row>
    <row r="1112" spans="1:22" ht="33.75" x14ac:dyDescent="0.25">
      <c r="A1112" s="396">
        <v>202504</v>
      </c>
      <c r="B1112" s="392" t="s">
        <v>1268</v>
      </c>
      <c r="C1112" s="392" t="s">
        <v>21</v>
      </c>
      <c r="D1112" s="392" t="s">
        <v>2137</v>
      </c>
      <c r="E1112" s="392" t="s">
        <v>2137</v>
      </c>
      <c r="F1112" s="392" t="s">
        <v>22</v>
      </c>
      <c r="G1112" s="392" t="s">
        <v>39</v>
      </c>
      <c r="H1112" s="392" t="s">
        <v>2575</v>
      </c>
      <c r="I1112" s="392" t="s">
        <v>2574</v>
      </c>
      <c r="J1112" s="392" t="s">
        <v>23</v>
      </c>
      <c r="K1112" s="392" t="s">
        <v>24</v>
      </c>
      <c r="L1112" s="392" t="s">
        <v>25</v>
      </c>
      <c r="M1112" s="395">
        <v>45717</v>
      </c>
      <c r="N1112" s="395">
        <v>45719</v>
      </c>
      <c r="O1112" s="392" t="s">
        <v>681</v>
      </c>
      <c r="P1112" s="392" t="str">
        <f t="shared" si="34"/>
        <v>392C100000</v>
      </c>
      <c r="Q1112" s="392" t="s">
        <v>1435</v>
      </c>
      <c r="R1112" s="392" t="s">
        <v>2279</v>
      </c>
      <c r="S1112" s="392" t="str">
        <f t="shared" si="35"/>
        <v>250000A</v>
      </c>
      <c r="T1112" s="392" t="str">
        <f>IFERROR(VLOOKUP($S1112,'Projects FERCs'!$A$9:$C$294,2,FALSE),0)</f>
        <v>UNSG Transportation Equip</v>
      </c>
      <c r="U1112" s="392" t="s">
        <v>2278</v>
      </c>
      <c r="V1112" s="394">
        <v>50050.1</v>
      </c>
    </row>
    <row r="1113" spans="1:22" ht="33.75" x14ac:dyDescent="0.25">
      <c r="A1113" s="396">
        <v>202504</v>
      </c>
      <c r="B1113" s="392" t="s">
        <v>1268</v>
      </c>
      <c r="C1113" s="392" t="s">
        <v>21</v>
      </c>
      <c r="D1113" s="392" t="s">
        <v>2137</v>
      </c>
      <c r="E1113" s="392" t="s">
        <v>2137</v>
      </c>
      <c r="F1113" s="392" t="s">
        <v>22</v>
      </c>
      <c r="G1113" s="392" t="s">
        <v>39</v>
      </c>
      <c r="H1113" s="392" t="s">
        <v>58</v>
      </c>
      <c r="I1113" s="392" t="s">
        <v>59</v>
      </c>
      <c r="J1113" s="392" t="s">
        <v>27</v>
      </c>
      <c r="K1113" s="392" t="s">
        <v>24</v>
      </c>
      <c r="L1113" s="392" t="s">
        <v>25</v>
      </c>
      <c r="M1113" s="395">
        <v>45689</v>
      </c>
      <c r="N1113" s="395">
        <v>45698</v>
      </c>
      <c r="O1113" s="392" t="s">
        <v>681</v>
      </c>
      <c r="P1113" s="392" t="str">
        <f t="shared" si="34"/>
        <v>392C100000</v>
      </c>
      <c r="Q1113" s="392" t="s">
        <v>1435</v>
      </c>
      <c r="R1113" s="392" t="s">
        <v>2281</v>
      </c>
      <c r="S1113" s="392" t="str">
        <f t="shared" si="35"/>
        <v>250000A</v>
      </c>
      <c r="T1113" s="392" t="str">
        <f>IFERROR(VLOOKUP($S1113,'Projects FERCs'!$A$9:$C$294,2,FALSE),0)</f>
        <v>UNSG Transportation Equip</v>
      </c>
      <c r="U1113" s="392" t="s">
        <v>2280</v>
      </c>
      <c r="V1113" s="394">
        <v>1401.24</v>
      </c>
    </row>
    <row r="1114" spans="1:22" ht="33.75" x14ac:dyDescent="0.25">
      <c r="A1114" s="396">
        <v>202504</v>
      </c>
      <c r="B1114" s="392" t="s">
        <v>1268</v>
      </c>
      <c r="C1114" s="392" t="s">
        <v>21</v>
      </c>
      <c r="D1114" s="392" t="s">
        <v>2137</v>
      </c>
      <c r="E1114" s="392" t="s">
        <v>2137</v>
      </c>
      <c r="F1114" s="392" t="s">
        <v>22</v>
      </c>
      <c r="G1114" s="392" t="s">
        <v>39</v>
      </c>
      <c r="H1114" s="392" t="s">
        <v>58</v>
      </c>
      <c r="I1114" s="392" t="s">
        <v>59</v>
      </c>
      <c r="J1114" s="392" t="s">
        <v>23</v>
      </c>
      <c r="K1114" s="392" t="s">
        <v>24</v>
      </c>
      <c r="L1114" s="392" t="s">
        <v>25</v>
      </c>
      <c r="M1114" s="395">
        <v>45689</v>
      </c>
      <c r="N1114" s="395">
        <v>45698</v>
      </c>
      <c r="O1114" s="392" t="s">
        <v>681</v>
      </c>
      <c r="P1114" s="392" t="str">
        <f t="shared" si="34"/>
        <v>392C100000</v>
      </c>
      <c r="Q1114" s="392" t="s">
        <v>1435</v>
      </c>
      <c r="R1114" s="392" t="s">
        <v>2281</v>
      </c>
      <c r="S1114" s="392" t="str">
        <f t="shared" si="35"/>
        <v>250000A</v>
      </c>
      <c r="T1114" s="392" t="str">
        <f>IFERROR(VLOOKUP($S1114,'Projects FERCs'!$A$9:$C$294,2,FALSE),0)</f>
        <v>UNSG Transportation Equip</v>
      </c>
      <c r="U1114" s="392" t="s">
        <v>2280</v>
      </c>
      <c r="V1114" s="394">
        <v>44287.72</v>
      </c>
    </row>
    <row r="1115" spans="1:22" ht="33.75" x14ac:dyDescent="0.25">
      <c r="A1115" s="396">
        <v>202504</v>
      </c>
      <c r="B1115" s="392" t="s">
        <v>1268</v>
      </c>
      <c r="C1115" s="392" t="s">
        <v>21</v>
      </c>
      <c r="D1115" s="392" t="s">
        <v>2277</v>
      </c>
      <c r="E1115" s="392" t="s">
        <v>2277</v>
      </c>
      <c r="F1115" s="392" t="s">
        <v>22</v>
      </c>
      <c r="G1115" s="392" t="s">
        <v>39</v>
      </c>
      <c r="H1115" s="392" t="s">
        <v>58</v>
      </c>
      <c r="I1115" s="392" t="s">
        <v>59</v>
      </c>
      <c r="J1115" s="392" t="s">
        <v>23</v>
      </c>
      <c r="K1115" s="392" t="s">
        <v>24</v>
      </c>
      <c r="L1115" s="392" t="s">
        <v>25</v>
      </c>
      <c r="M1115" s="395">
        <v>45689</v>
      </c>
      <c r="N1115" s="395">
        <v>45698</v>
      </c>
      <c r="O1115" s="392" t="s">
        <v>681</v>
      </c>
      <c r="P1115" s="392" t="str">
        <f t="shared" si="34"/>
        <v>392C700000</v>
      </c>
      <c r="Q1115" s="392" t="s">
        <v>1435</v>
      </c>
      <c r="R1115" s="392" t="s">
        <v>1675</v>
      </c>
      <c r="S1115" s="392" t="str">
        <f t="shared" si="35"/>
        <v>250000A</v>
      </c>
      <c r="T1115" s="392" t="str">
        <f>IFERROR(VLOOKUP($S1115,'Projects FERCs'!$A$9:$C$294,2,FALSE),0)</f>
        <v>UNSG Transportation Equip</v>
      </c>
      <c r="U1115" s="392" t="s">
        <v>1677</v>
      </c>
      <c r="V1115" s="394">
        <v>271381.96999999997</v>
      </c>
    </row>
    <row r="1116" spans="1:22" ht="33.75" x14ac:dyDescent="0.25">
      <c r="A1116" s="396">
        <v>202504</v>
      </c>
      <c r="B1116" s="392" t="s">
        <v>1268</v>
      </c>
      <c r="C1116" s="392" t="s">
        <v>21</v>
      </c>
      <c r="D1116" s="392" t="s">
        <v>2139</v>
      </c>
      <c r="E1116" s="392" t="s">
        <v>2139</v>
      </c>
      <c r="F1116" s="392" t="s">
        <v>22</v>
      </c>
      <c r="G1116" s="392" t="s">
        <v>39</v>
      </c>
      <c r="H1116" s="392" t="s">
        <v>58</v>
      </c>
      <c r="I1116" s="392" t="s">
        <v>59</v>
      </c>
      <c r="J1116" s="392" t="s">
        <v>23</v>
      </c>
      <c r="K1116" s="392" t="s">
        <v>24</v>
      </c>
      <c r="L1116" s="392" t="s">
        <v>25</v>
      </c>
      <c r="M1116" s="395">
        <v>45689</v>
      </c>
      <c r="N1116" s="395">
        <v>45709</v>
      </c>
      <c r="O1116" s="392" t="s">
        <v>681</v>
      </c>
      <c r="P1116" s="392" t="str">
        <f t="shared" si="34"/>
        <v>392C900000</v>
      </c>
      <c r="Q1116" s="392" t="s">
        <v>1435</v>
      </c>
      <c r="R1116" s="392" t="s">
        <v>2081</v>
      </c>
      <c r="S1116" s="392" t="str">
        <f t="shared" si="35"/>
        <v>250000A</v>
      </c>
      <c r="T1116" s="392" t="str">
        <f>IFERROR(VLOOKUP($S1116,'Projects FERCs'!$A$9:$C$294,2,FALSE),0)</f>
        <v>UNSG Transportation Equip</v>
      </c>
      <c r="U1116" s="392" t="s">
        <v>2274</v>
      </c>
      <c r="V1116" s="394">
        <v>261946.81</v>
      </c>
    </row>
    <row r="1117" spans="1:22" ht="33.75" x14ac:dyDescent="0.25">
      <c r="A1117" s="396">
        <v>202504</v>
      </c>
      <c r="B1117" s="392" t="s">
        <v>1268</v>
      </c>
      <c r="C1117" s="392" t="s">
        <v>21</v>
      </c>
      <c r="D1117" s="392" t="s">
        <v>2139</v>
      </c>
      <c r="E1117" s="392" t="s">
        <v>2139</v>
      </c>
      <c r="F1117" s="392" t="s">
        <v>22</v>
      </c>
      <c r="G1117" s="392" t="s">
        <v>39</v>
      </c>
      <c r="H1117" s="392" t="s">
        <v>58</v>
      </c>
      <c r="I1117" s="392" t="s">
        <v>59</v>
      </c>
      <c r="J1117" s="392" t="s">
        <v>23</v>
      </c>
      <c r="K1117" s="392" t="s">
        <v>24</v>
      </c>
      <c r="L1117" s="392" t="s">
        <v>25</v>
      </c>
      <c r="M1117" s="395">
        <v>45689</v>
      </c>
      <c r="N1117" s="395">
        <v>45709</v>
      </c>
      <c r="O1117" s="392" t="s">
        <v>681</v>
      </c>
      <c r="P1117" s="392" t="str">
        <f t="shared" si="34"/>
        <v>392C900000</v>
      </c>
      <c r="Q1117" s="392" t="s">
        <v>1435</v>
      </c>
      <c r="R1117" s="392" t="s">
        <v>2064</v>
      </c>
      <c r="S1117" s="392" t="str">
        <f t="shared" si="35"/>
        <v>250000A</v>
      </c>
      <c r="T1117" s="392" t="str">
        <f>IFERROR(VLOOKUP($S1117,'Projects FERCs'!$A$9:$C$294,2,FALSE),0)</f>
        <v>UNSG Transportation Equip</v>
      </c>
      <c r="U1117" s="392" t="s">
        <v>2276</v>
      </c>
      <c r="V1117" s="394">
        <v>263140.28000000003</v>
      </c>
    </row>
    <row r="1118" spans="1:22" ht="33.75" x14ac:dyDescent="0.25">
      <c r="A1118" s="396">
        <v>202504</v>
      </c>
      <c r="B1118" s="392" t="s">
        <v>1268</v>
      </c>
      <c r="C1118" s="392" t="s">
        <v>21</v>
      </c>
      <c r="D1118" s="392" t="s">
        <v>2139</v>
      </c>
      <c r="E1118" s="392" t="s">
        <v>2139</v>
      </c>
      <c r="F1118" s="392" t="s">
        <v>22</v>
      </c>
      <c r="G1118" s="392" t="s">
        <v>39</v>
      </c>
      <c r="H1118" s="392" t="s">
        <v>58</v>
      </c>
      <c r="I1118" s="392" t="s">
        <v>59</v>
      </c>
      <c r="J1118" s="392" t="s">
        <v>23</v>
      </c>
      <c r="K1118" s="392" t="s">
        <v>24</v>
      </c>
      <c r="L1118" s="392" t="s">
        <v>25</v>
      </c>
      <c r="M1118" s="395">
        <v>45689</v>
      </c>
      <c r="N1118" s="395">
        <v>45709</v>
      </c>
      <c r="O1118" s="392" t="s">
        <v>681</v>
      </c>
      <c r="P1118" s="392" t="str">
        <f t="shared" si="34"/>
        <v>392C900000</v>
      </c>
      <c r="Q1118" s="392" t="s">
        <v>1435</v>
      </c>
      <c r="R1118" s="392" t="s">
        <v>2078</v>
      </c>
      <c r="S1118" s="392" t="str">
        <f t="shared" si="35"/>
        <v>250000A</v>
      </c>
      <c r="T1118" s="392" t="str">
        <f>IFERROR(VLOOKUP($S1118,'Projects FERCs'!$A$9:$C$294,2,FALSE),0)</f>
        <v>UNSG Transportation Equip</v>
      </c>
      <c r="U1118" s="392" t="s">
        <v>2275</v>
      </c>
      <c r="V1118" s="394">
        <v>262818.40000000002</v>
      </c>
    </row>
    <row r="1119" spans="1:22" ht="33.75" x14ac:dyDescent="0.25">
      <c r="A1119" s="396">
        <v>202505</v>
      </c>
      <c r="B1119" s="392" t="s">
        <v>1268</v>
      </c>
      <c r="C1119" s="392" t="s">
        <v>21</v>
      </c>
      <c r="D1119" s="392" t="s">
        <v>2137</v>
      </c>
      <c r="E1119" s="392" t="s">
        <v>2137</v>
      </c>
      <c r="F1119" s="392" t="s">
        <v>22</v>
      </c>
      <c r="G1119" s="392" t="s">
        <v>39</v>
      </c>
      <c r="H1119" s="392" t="s">
        <v>2575</v>
      </c>
      <c r="I1119" s="392" t="s">
        <v>2574</v>
      </c>
      <c r="J1119" s="392" t="s">
        <v>27</v>
      </c>
      <c r="K1119" s="392" t="s">
        <v>24</v>
      </c>
      <c r="L1119" s="392" t="s">
        <v>25</v>
      </c>
      <c r="M1119" s="395">
        <v>45717</v>
      </c>
      <c r="N1119" s="395">
        <v>45719</v>
      </c>
      <c r="O1119" s="392" t="s">
        <v>681</v>
      </c>
      <c r="P1119" s="392" t="str">
        <f t="shared" si="34"/>
        <v>392C100000</v>
      </c>
      <c r="Q1119" s="392" t="s">
        <v>1435</v>
      </c>
      <c r="R1119" s="392" t="s">
        <v>2279</v>
      </c>
      <c r="S1119" s="392" t="str">
        <f t="shared" si="35"/>
        <v>250000A</v>
      </c>
      <c r="T1119" s="392" t="str">
        <f>IFERROR(VLOOKUP($S1119,'Projects FERCs'!$A$9:$C$294,2,FALSE),0)</f>
        <v>UNSG Transportation Equip</v>
      </c>
      <c r="U1119" s="392" t="s">
        <v>2278</v>
      </c>
      <c r="V1119" s="394">
        <v>261.38</v>
      </c>
    </row>
    <row r="1120" spans="1:22" ht="33.75" x14ac:dyDescent="0.25">
      <c r="A1120" s="396">
        <v>202506</v>
      </c>
      <c r="B1120" s="392" t="s">
        <v>1268</v>
      </c>
      <c r="C1120" s="392" t="s">
        <v>21</v>
      </c>
      <c r="D1120" s="392" t="s">
        <v>2137</v>
      </c>
      <c r="E1120" s="392" t="s">
        <v>2137</v>
      </c>
      <c r="F1120" s="392" t="s">
        <v>22</v>
      </c>
      <c r="G1120" s="392" t="s">
        <v>39</v>
      </c>
      <c r="H1120" s="392" t="s">
        <v>2573</v>
      </c>
      <c r="I1120" s="392" t="s">
        <v>2572</v>
      </c>
      <c r="J1120" s="392" t="s">
        <v>23</v>
      </c>
      <c r="K1120" s="392" t="s">
        <v>24</v>
      </c>
      <c r="L1120" s="392" t="s">
        <v>25</v>
      </c>
      <c r="M1120" s="395">
        <v>45778</v>
      </c>
      <c r="N1120" s="395">
        <v>45800</v>
      </c>
      <c r="O1120" s="392" t="s">
        <v>681</v>
      </c>
      <c r="P1120" s="392" t="str">
        <f t="shared" si="34"/>
        <v>392C100000</v>
      </c>
      <c r="Q1120" s="392" t="s">
        <v>1435</v>
      </c>
      <c r="R1120" s="392" t="s">
        <v>2273</v>
      </c>
      <c r="S1120" s="392" t="str">
        <f t="shared" si="35"/>
        <v>250000A</v>
      </c>
      <c r="T1120" s="392" t="str">
        <f>IFERROR(VLOOKUP($S1120,'Projects FERCs'!$A$9:$C$294,2,FALSE),0)</f>
        <v>UNSG Transportation Equip</v>
      </c>
      <c r="U1120" s="392" t="s">
        <v>2272</v>
      </c>
      <c r="V1120" s="394">
        <v>54766.85</v>
      </c>
    </row>
    <row r="1121" spans="1:22" ht="33.75" x14ac:dyDescent="0.25">
      <c r="A1121" s="396">
        <v>202506</v>
      </c>
      <c r="B1121" s="392" t="s">
        <v>1268</v>
      </c>
      <c r="C1121" s="392" t="s">
        <v>21</v>
      </c>
      <c r="D1121" s="392" t="s">
        <v>2139</v>
      </c>
      <c r="E1121" s="392" t="s">
        <v>2139</v>
      </c>
      <c r="F1121" s="392" t="s">
        <v>22</v>
      </c>
      <c r="G1121" s="392" t="s">
        <v>39</v>
      </c>
      <c r="H1121" s="392" t="s">
        <v>2571</v>
      </c>
      <c r="I1121" s="392" t="s">
        <v>2570</v>
      </c>
      <c r="J1121" s="392" t="s">
        <v>23</v>
      </c>
      <c r="K1121" s="392" t="s">
        <v>24</v>
      </c>
      <c r="L1121" s="392" t="s">
        <v>25</v>
      </c>
      <c r="M1121" s="395">
        <v>45778</v>
      </c>
      <c r="N1121" s="395">
        <v>45783</v>
      </c>
      <c r="O1121" s="392" t="s">
        <v>681</v>
      </c>
      <c r="P1121" s="392" t="str">
        <f t="shared" si="34"/>
        <v>392C900000</v>
      </c>
      <c r="Q1121" s="392" t="s">
        <v>1435</v>
      </c>
      <c r="R1121" s="392" t="s">
        <v>2271</v>
      </c>
      <c r="S1121" s="392" t="str">
        <f t="shared" si="35"/>
        <v>250000A</v>
      </c>
      <c r="T1121" s="392" t="str">
        <f>IFERROR(VLOOKUP($S1121,'Projects FERCs'!$A$9:$C$294,2,FALSE),0)</f>
        <v>UNSG Transportation Equip</v>
      </c>
      <c r="U1121" s="392" t="s">
        <v>2270</v>
      </c>
      <c r="V1121" s="394">
        <v>109987.81</v>
      </c>
    </row>
    <row r="1122" spans="1:22" ht="33.75" x14ac:dyDescent="0.25">
      <c r="A1122" s="396">
        <v>202506</v>
      </c>
      <c r="B1122" s="392" t="s">
        <v>1268</v>
      </c>
      <c r="C1122" s="392" t="s">
        <v>21</v>
      </c>
      <c r="D1122" s="392" t="s">
        <v>2139</v>
      </c>
      <c r="E1122" s="392" t="s">
        <v>2139</v>
      </c>
      <c r="F1122" s="392" t="s">
        <v>22</v>
      </c>
      <c r="G1122" s="392" t="s">
        <v>39</v>
      </c>
      <c r="H1122" s="392" t="s">
        <v>2571</v>
      </c>
      <c r="I1122" s="392" t="s">
        <v>2570</v>
      </c>
      <c r="J1122" s="392" t="s">
        <v>23</v>
      </c>
      <c r="K1122" s="392" t="s">
        <v>24</v>
      </c>
      <c r="L1122" s="392" t="s">
        <v>25</v>
      </c>
      <c r="M1122" s="395">
        <v>45778</v>
      </c>
      <c r="N1122" s="395">
        <v>45783</v>
      </c>
      <c r="O1122" s="392" t="s">
        <v>681</v>
      </c>
      <c r="P1122" s="392" t="str">
        <f t="shared" si="34"/>
        <v>392C900000</v>
      </c>
      <c r="Q1122" s="392" t="s">
        <v>1435</v>
      </c>
      <c r="R1122" s="392" t="s">
        <v>2269</v>
      </c>
      <c r="S1122" s="392" t="str">
        <f t="shared" si="35"/>
        <v>250000A</v>
      </c>
      <c r="T1122" s="392" t="str">
        <f>IFERROR(VLOOKUP($S1122,'Projects FERCs'!$A$9:$C$294,2,FALSE),0)</f>
        <v>UNSG Transportation Equip</v>
      </c>
      <c r="U1122" s="392" t="s">
        <v>2268</v>
      </c>
      <c r="V1122" s="394">
        <v>110211.86</v>
      </c>
    </row>
    <row r="1123" spans="1:22" ht="33.75" x14ac:dyDescent="0.25">
      <c r="A1123" s="396">
        <v>202407</v>
      </c>
      <c r="B1123" s="392" t="s">
        <v>1268</v>
      </c>
      <c r="C1123" s="392" t="s">
        <v>21</v>
      </c>
      <c r="D1123" s="392" t="s">
        <v>28</v>
      </c>
      <c r="E1123" s="392" t="s">
        <v>28</v>
      </c>
      <c r="F1123" s="392" t="s">
        <v>22</v>
      </c>
      <c r="G1123" s="392" t="s">
        <v>1439</v>
      </c>
      <c r="H1123" s="392" t="s">
        <v>61</v>
      </c>
      <c r="I1123" s="392" t="s">
        <v>62</v>
      </c>
      <c r="J1123" s="392" t="s">
        <v>23</v>
      </c>
      <c r="K1123" s="392" t="s">
        <v>24</v>
      </c>
      <c r="L1123" s="392" t="s">
        <v>25</v>
      </c>
      <c r="M1123" s="395">
        <v>45292</v>
      </c>
      <c r="N1123" s="395">
        <v>45474</v>
      </c>
      <c r="O1123" s="392" t="s">
        <v>733</v>
      </c>
      <c r="P1123" s="392" t="str">
        <f t="shared" si="34"/>
        <v>394XXCOTTN</v>
      </c>
      <c r="Q1123" s="392" t="s">
        <v>1440</v>
      </c>
      <c r="R1123" s="392" t="s">
        <v>1113</v>
      </c>
      <c r="S1123" s="392" t="str">
        <f t="shared" si="35"/>
        <v>255940A</v>
      </c>
      <c r="T1123" s="392" t="str">
        <f>IFERROR(VLOOKUP($S1123,'Projects FERCs'!$A$9:$C$294,2,FALSE),0)</f>
        <v>Tools,Shop,Gar Eq-New(Verde)</v>
      </c>
      <c r="U1123" s="392" t="s">
        <v>1114</v>
      </c>
      <c r="V1123" s="394">
        <v>522.09</v>
      </c>
    </row>
    <row r="1124" spans="1:22" ht="33.75" x14ac:dyDescent="0.25">
      <c r="A1124" s="396">
        <v>202407</v>
      </c>
      <c r="B1124" s="392" t="s">
        <v>1268</v>
      </c>
      <c r="C1124" s="392" t="s">
        <v>21</v>
      </c>
      <c r="D1124" s="392" t="s">
        <v>28</v>
      </c>
      <c r="E1124" s="392" t="s">
        <v>28</v>
      </c>
      <c r="F1124" s="392" t="s">
        <v>22</v>
      </c>
      <c r="G1124" s="392" t="s">
        <v>417</v>
      </c>
      <c r="H1124" s="392" t="s">
        <v>61</v>
      </c>
      <c r="I1124" s="392" t="s">
        <v>62</v>
      </c>
      <c r="J1124" s="392" t="s">
        <v>23</v>
      </c>
      <c r="K1124" s="392" t="s">
        <v>24</v>
      </c>
      <c r="L1124" s="392" t="s">
        <v>25</v>
      </c>
      <c r="M1124" s="395">
        <v>45474</v>
      </c>
      <c r="N1124" s="395">
        <v>45474</v>
      </c>
      <c r="O1124" s="392" t="s">
        <v>733</v>
      </c>
      <c r="P1124" s="392" t="str">
        <f t="shared" si="34"/>
        <v>394XXKINGM</v>
      </c>
      <c r="Q1124" s="392" t="s">
        <v>1440</v>
      </c>
      <c r="R1124" s="392" t="s">
        <v>929</v>
      </c>
      <c r="S1124" s="392" t="str">
        <f t="shared" si="35"/>
        <v>252940A</v>
      </c>
      <c r="T1124" s="392" t="str">
        <f>IFERROR(VLOOKUP($S1124,'Projects FERCs'!$A$9:$C$294,2,FALSE),0)</f>
        <v>Tool,Shop,Gar Eq-New (King)</v>
      </c>
      <c r="U1124" s="392" t="s">
        <v>930</v>
      </c>
      <c r="V1124" s="394">
        <v>630.75</v>
      </c>
    </row>
    <row r="1125" spans="1:22" ht="33.75" x14ac:dyDescent="0.25">
      <c r="A1125" s="396">
        <v>202408</v>
      </c>
      <c r="B1125" s="392" t="s">
        <v>1268</v>
      </c>
      <c r="C1125" s="392" t="s">
        <v>21</v>
      </c>
      <c r="D1125" s="392" t="s">
        <v>28</v>
      </c>
      <c r="E1125" s="392" t="s">
        <v>28</v>
      </c>
      <c r="F1125" s="392" t="s">
        <v>22</v>
      </c>
      <c r="G1125" s="392" t="s">
        <v>1439</v>
      </c>
      <c r="H1125" s="392" t="s">
        <v>61</v>
      </c>
      <c r="I1125" s="392" t="s">
        <v>62</v>
      </c>
      <c r="J1125" s="392" t="s">
        <v>23</v>
      </c>
      <c r="K1125" s="392" t="s">
        <v>24</v>
      </c>
      <c r="L1125" s="392" t="s">
        <v>25</v>
      </c>
      <c r="M1125" s="395">
        <v>45292</v>
      </c>
      <c r="N1125" s="395">
        <v>45505</v>
      </c>
      <c r="O1125" s="392" t="s">
        <v>733</v>
      </c>
      <c r="P1125" s="392" t="str">
        <f t="shared" si="34"/>
        <v>394XXCOTTN</v>
      </c>
      <c r="Q1125" s="392" t="s">
        <v>1440</v>
      </c>
      <c r="R1125" s="392" t="s">
        <v>1113</v>
      </c>
      <c r="S1125" s="392" t="str">
        <f t="shared" si="35"/>
        <v>255940A</v>
      </c>
      <c r="T1125" s="392" t="str">
        <f>IFERROR(VLOOKUP($S1125,'Projects FERCs'!$A$9:$C$294,2,FALSE),0)</f>
        <v>Tools,Shop,Gar Eq-New(Verde)</v>
      </c>
      <c r="U1125" s="392" t="s">
        <v>1114</v>
      </c>
      <c r="V1125" s="394">
        <v>9834.65</v>
      </c>
    </row>
    <row r="1126" spans="1:22" ht="33.75" x14ac:dyDescent="0.25">
      <c r="A1126" s="396">
        <v>202408</v>
      </c>
      <c r="B1126" s="392" t="s">
        <v>1268</v>
      </c>
      <c r="C1126" s="392" t="s">
        <v>21</v>
      </c>
      <c r="D1126" s="392" t="s">
        <v>28</v>
      </c>
      <c r="E1126" s="392" t="s">
        <v>28</v>
      </c>
      <c r="F1126" s="392" t="s">
        <v>22</v>
      </c>
      <c r="G1126" s="392" t="s">
        <v>2122</v>
      </c>
      <c r="H1126" s="392" t="s">
        <v>61</v>
      </c>
      <c r="I1126" s="392" t="s">
        <v>62</v>
      </c>
      <c r="J1126" s="392" t="s">
        <v>23</v>
      </c>
      <c r="K1126" s="392" t="s">
        <v>24</v>
      </c>
      <c r="L1126" s="392" t="s">
        <v>25</v>
      </c>
      <c r="M1126" s="395">
        <v>45292</v>
      </c>
      <c r="N1126" s="395">
        <v>45505</v>
      </c>
      <c r="O1126" s="392" t="s">
        <v>733</v>
      </c>
      <c r="P1126" s="392" t="str">
        <f t="shared" si="34"/>
        <v>394XXFLAG0</v>
      </c>
      <c r="Q1126" s="392" t="s">
        <v>1440</v>
      </c>
      <c r="R1126" s="392" t="s">
        <v>731</v>
      </c>
      <c r="S1126" s="392" t="str">
        <f t="shared" si="35"/>
        <v>250940A</v>
      </c>
      <c r="T1126" s="392" t="str">
        <f>IFERROR(VLOOKUP($S1126,'Projects FERCs'!$A$9:$C$294,2,FALSE),0)</f>
        <v>Tools,Shop,Gar Eq - New</v>
      </c>
      <c r="U1126" s="392" t="s">
        <v>732</v>
      </c>
      <c r="V1126" s="394">
        <v>25994.81</v>
      </c>
    </row>
    <row r="1127" spans="1:22" ht="33.75" x14ac:dyDescent="0.25">
      <c r="A1127" s="396">
        <v>202408</v>
      </c>
      <c r="B1127" s="392" t="s">
        <v>1268</v>
      </c>
      <c r="C1127" s="392" t="s">
        <v>21</v>
      </c>
      <c r="D1127" s="392" t="s">
        <v>28</v>
      </c>
      <c r="E1127" s="392" t="s">
        <v>28</v>
      </c>
      <c r="F1127" s="392" t="s">
        <v>22</v>
      </c>
      <c r="G1127" s="392" t="s">
        <v>2122</v>
      </c>
      <c r="H1127" s="392" t="s">
        <v>61</v>
      </c>
      <c r="I1127" s="392" t="s">
        <v>62</v>
      </c>
      <c r="J1127" s="392" t="s">
        <v>23</v>
      </c>
      <c r="K1127" s="392" t="s">
        <v>24</v>
      </c>
      <c r="L1127" s="392" t="s">
        <v>25</v>
      </c>
      <c r="M1127" s="395">
        <v>45413</v>
      </c>
      <c r="N1127" s="395">
        <v>45505</v>
      </c>
      <c r="O1127" s="392" t="s">
        <v>733</v>
      </c>
      <c r="P1127" s="392" t="str">
        <f t="shared" si="34"/>
        <v>394XXFLAG0</v>
      </c>
      <c r="Q1127" s="392" t="s">
        <v>1440</v>
      </c>
      <c r="R1127" s="392" t="s">
        <v>828</v>
      </c>
      <c r="S1127" s="392" t="str">
        <f t="shared" si="35"/>
        <v>251940A</v>
      </c>
      <c r="T1127" s="392" t="str">
        <f>IFERROR(VLOOKUP($S1127,'Projects FERCs'!$A$9:$C$294,2,FALSE),0)</f>
        <v>Tools,Shop,Gar Eq-New(Flag)</v>
      </c>
      <c r="U1127" s="392" t="s">
        <v>829</v>
      </c>
      <c r="V1127" s="394">
        <v>1699.17</v>
      </c>
    </row>
    <row r="1128" spans="1:22" ht="33.75" x14ac:dyDescent="0.25">
      <c r="A1128" s="396">
        <v>202408</v>
      </c>
      <c r="B1128" s="392" t="s">
        <v>1268</v>
      </c>
      <c r="C1128" s="392" t="s">
        <v>21</v>
      </c>
      <c r="D1128" s="392" t="s">
        <v>28</v>
      </c>
      <c r="E1128" s="392" t="s">
        <v>28</v>
      </c>
      <c r="F1128" s="392" t="s">
        <v>22</v>
      </c>
      <c r="G1128" s="392" t="s">
        <v>417</v>
      </c>
      <c r="H1128" s="392" t="s">
        <v>61</v>
      </c>
      <c r="I1128" s="392" t="s">
        <v>62</v>
      </c>
      <c r="J1128" s="392" t="s">
        <v>23</v>
      </c>
      <c r="K1128" s="392" t="s">
        <v>24</v>
      </c>
      <c r="L1128" s="392" t="s">
        <v>25</v>
      </c>
      <c r="M1128" s="395">
        <v>45505</v>
      </c>
      <c r="N1128" s="395">
        <v>45505</v>
      </c>
      <c r="O1128" s="392" t="s">
        <v>733</v>
      </c>
      <c r="P1128" s="392" t="str">
        <f t="shared" si="34"/>
        <v>394XXKINGM</v>
      </c>
      <c r="Q1128" s="392" t="s">
        <v>1440</v>
      </c>
      <c r="R1128" s="392" t="s">
        <v>929</v>
      </c>
      <c r="S1128" s="392" t="str">
        <f t="shared" si="35"/>
        <v>252940A</v>
      </c>
      <c r="T1128" s="392" t="str">
        <f>IFERROR(VLOOKUP($S1128,'Projects FERCs'!$A$9:$C$294,2,FALSE),0)</f>
        <v>Tool,Shop,Gar Eq-New (King)</v>
      </c>
      <c r="U1128" s="392" t="s">
        <v>930</v>
      </c>
      <c r="V1128" s="394">
        <v>5640</v>
      </c>
    </row>
    <row r="1129" spans="1:22" ht="33.75" x14ac:dyDescent="0.25">
      <c r="A1129" s="396">
        <v>202408</v>
      </c>
      <c r="B1129" s="392" t="s">
        <v>1268</v>
      </c>
      <c r="C1129" s="392" t="s">
        <v>21</v>
      </c>
      <c r="D1129" s="392" t="s">
        <v>28</v>
      </c>
      <c r="E1129" s="392" t="s">
        <v>28</v>
      </c>
      <c r="F1129" s="392" t="s">
        <v>22</v>
      </c>
      <c r="G1129" s="392" t="s">
        <v>1379</v>
      </c>
      <c r="H1129" s="392" t="s">
        <v>61</v>
      </c>
      <c r="I1129" s="392" t="s">
        <v>62</v>
      </c>
      <c r="J1129" s="392" t="s">
        <v>23</v>
      </c>
      <c r="K1129" s="392" t="s">
        <v>24</v>
      </c>
      <c r="L1129" s="392" t="s">
        <v>25</v>
      </c>
      <c r="M1129" s="395">
        <v>45413</v>
      </c>
      <c r="N1129" s="395">
        <v>45505</v>
      </c>
      <c r="O1129" s="392" t="s">
        <v>733</v>
      </c>
      <c r="P1129" s="392" t="str">
        <f t="shared" si="34"/>
        <v>394XXPRESC</v>
      </c>
      <c r="Q1129" s="392" t="s">
        <v>1440</v>
      </c>
      <c r="R1129" s="392" t="s">
        <v>1037</v>
      </c>
      <c r="S1129" s="392" t="str">
        <f t="shared" si="35"/>
        <v>253940A</v>
      </c>
      <c r="T1129" s="392" t="str">
        <f>IFERROR(VLOOKUP($S1129,'Projects FERCs'!$A$9:$C$294,2,FALSE),0)</f>
        <v>Tools,Shop,Gar Eq-New (Pres)</v>
      </c>
      <c r="U1129" s="392" t="s">
        <v>1038</v>
      </c>
      <c r="V1129" s="394">
        <v>70641.97</v>
      </c>
    </row>
    <row r="1130" spans="1:22" ht="33.75" x14ac:dyDescent="0.25">
      <c r="A1130" s="396">
        <v>202408</v>
      </c>
      <c r="B1130" s="392" t="s">
        <v>1268</v>
      </c>
      <c r="C1130" s="392" t="s">
        <v>21</v>
      </c>
      <c r="D1130" s="392" t="s">
        <v>28</v>
      </c>
      <c r="E1130" s="392" t="s">
        <v>28</v>
      </c>
      <c r="F1130" s="392" t="s">
        <v>22</v>
      </c>
      <c r="G1130" s="392" t="s">
        <v>2123</v>
      </c>
      <c r="H1130" s="392" t="s">
        <v>61</v>
      </c>
      <c r="I1130" s="392" t="s">
        <v>62</v>
      </c>
      <c r="J1130" s="392" t="s">
        <v>23</v>
      </c>
      <c r="K1130" s="392" t="s">
        <v>24</v>
      </c>
      <c r="L1130" s="392" t="s">
        <v>25</v>
      </c>
      <c r="M1130" s="395">
        <v>45474</v>
      </c>
      <c r="N1130" s="395">
        <v>45505</v>
      </c>
      <c r="O1130" s="392" t="s">
        <v>733</v>
      </c>
      <c r="P1130" s="392" t="str">
        <f t="shared" si="34"/>
        <v>394XXSCWHG</v>
      </c>
      <c r="Q1130" s="392" t="s">
        <v>1440</v>
      </c>
      <c r="R1130" s="392" t="s">
        <v>1183</v>
      </c>
      <c r="S1130" s="392" t="str">
        <f t="shared" si="35"/>
        <v>256940A</v>
      </c>
      <c r="T1130" s="392" t="str">
        <f>IFERROR(VLOOKUP($S1130,'Projects FERCs'!$A$9:$C$294,2,FALSE),0)</f>
        <v>Tools,Shop,Gar Eq-New (Nog)</v>
      </c>
      <c r="U1130" s="392" t="s">
        <v>1184</v>
      </c>
      <c r="V1130" s="394">
        <v>9572.49</v>
      </c>
    </row>
    <row r="1131" spans="1:22" ht="33.75" x14ac:dyDescent="0.25">
      <c r="A1131" s="396">
        <v>202408</v>
      </c>
      <c r="B1131" s="392" t="s">
        <v>1268</v>
      </c>
      <c r="C1131" s="392" t="s">
        <v>21</v>
      </c>
      <c r="D1131" s="392" t="s">
        <v>28</v>
      </c>
      <c r="E1131" s="392" t="s">
        <v>28</v>
      </c>
      <c r="F1131" s="392" t="s">
        <v>22</v>
      </c>
      <c r="G1131" s="392" t="s">
        <v>1425</v>
      </c>
      <c r="H1131" s="392" t="s">
        <v>61</v>
      </c>
      <c r="I1131" s="392" t="s">
        <v>62</v>
      </c>
      <c r="J1131" s="392" t="s">
        <v>23</v>
      </c>
      <c r="K1131" s="392" t="s">
        <v>24</v>
      </c>
      <c r="L1131" s="392" t="s">
        <v>25</v>
      </c>
      <c r="M1131" s="395">
        <v>45413</v>
      </c>
      <c r="N1131" s="395">
        <v>45505</v>
      </c>
      <c r="O1131" s="392" t="s">
        <v>733</v>
      </c>
      <c r="P1131" s="392" t="str">
        <f t="shared" si="34"/>
        <v>394XXSHOWL</v>
      </c>
      <c r="Q1131" s="392" t="s">
        <v>1440</v>
      </c>
      <c r="R1131" s="392" t="s">
        <v>828</v>
      </c>
      <c r="S1131" s="392" t="str">
        <f t="shared" si="35"/>
        <v>251940A</v>
      </c>
      <c r="T1131" s="392" t="str">
        <f>IFERROR(VLOOKUP($S1131,'Projects FERCs'!$A$9:$C$294,2,FALSE),0)</f>
        <v>Tools,Shop,Gar Eq-New(Flag)</v>
      </c>
      <c r="U1131" s="392" t="s">
        <v>829</v>
      </c>
      <c r="V1131" s="394">
        <v>11371.34</v>
      </c>
    </row>
    <row r="1132" spans="1:22" ht="33.75" x14ac:dyDescent="0.25">
      <c r="A1132" s="396">
        <v>202408</v>
      </c>
      <c r="B1132" s="392" t="s">
        <v>1268</v>
      </c>
      <c r="C1132" s="392" t="s">
        <v>21</v>
      </c>
      <c r="D1132" s="392" t="s">
        <v>28</v>
      </c>
      <c r="E1132" s="392" t="s">
        <v>28</v>
      </c>
      <c r="F1132" s="392" t="s">
        <v>22</v>
      </c>
      <c r="G1132" s="392" t="s">
        <v>1425</v>
      </c>
      <c r="H1132" s="392" t="s">
        <v>61</v>
      </c>
      <c r="I1132" s="392" t="s">
        <v>62</v>
      </c>
      <c r="J1132" s="392" t="s">
        <v>23</v>
      </c>
      <c r="K1132" s="392" t="s">
        <v>24</v>
      </c>
      <c r="L1132" s="392" t="s">
        <v>25</v>
      </c>
      <c r="M1132" s="395">
        <v>45505</v>
      </c>
      <c r="N1132" s="395">
        <v>45505</v>
      </c>
      <c r="O1132" s="392" t="s">
        <v>733</v>
      </c>
      <c r="P1132" s="392" t="str">
        <f t="shared" si="34"/>
        <v>394XXSHOWL</v>
      </c>
      <c r="Q1132" s="392" t="s">
        <v>1440</v>
      </c>
      <c r="R1132" s="392" t="s">
        <v>1249</v>
      </c>
      <c r="S1132" s="392" t="str">
        <f t="shared" si="35"/>
        <v>257940A</v>
      </c>
      <c r="T1132" s="392" t="str">
        <f>IFERROR(VLOOKUP($S1132,'Projects FERCs'!$A$9:$C$294,2,FALSE),0)</f>
        <v>Tools,Shop,Gar Eq - New SL</v>
      </c>
      <c r="U1132" s="392" t="s">
        <v>1250</v>
      </c>
      <c r="V1132" s="394">
        <v>12213.67</v>
      </c>
    </row>
    <row r="1133" spans="1:22" ht="33.75" x14ac:dyDescent="0.25">
      <c r="A1133" s="396">
        <v>202409</v>
      </c>
      <c r="B1133" s="392" t="s">
        <v>1268</v>
      </c>
      <c r="C1133" s="392" t="s">
        <v>21</v>
      </c>
      <c r="D1133" s="392" t="s">
        <v>28</v>
      </c>
      <c r="E1133" s="392" t="s">
        <v>28</v>
      </c>
      <c r="F1133" s="392" t="s">
        <v>22</v>
      </c>
      <c r="G1133" s="392" t="s">
        <v>1439</v>
      </c>
      <c r="H1133" s="392" t="s">
        <v>61</v>
      </c>
      <c r="I1133" s="392" t="s">
        <v>62</v>
      </c>
      <c r="J1133" s="392" t="s">
        <v>23</v>
      </c>
      <c r="K1133" s="392" t="s">
        <v>24</v>
      </c>
      <c r="L1133" s="392" t="s">
        <v>25</v>
      </c>
      <c r="M1133" s="395">
        <v>45292</v>
      </c>
      <c r="N1133" s="395">
        <v>45536</v>
      </c>
      <c r="O1133" s="392" t="s">
        <v>733</v>
      </c>
      <c r="P1133" s="392" t="str">
        <f t="shared" si="34"/>
        <v>394XXCOTTN</v>
      </c>
      <c r="Q1133" s="392" t="s">
        <v>1440</v>
      </c>
      <c r="R1133" s="392" t="s">
        <v>1113</v>
      </c>
      <c r="S1133" s="392" t="str">
        <f t="shared" si="35"/>
        <v>255940A</v>
      </c>
      <c r="T1133" s="392" t="str">
        <f>IFERROR(VLOOKUP($S1133,'Projects FERCs'!$A$9:$C$294,2,FALSE),0)</f>
        <v>Tools,Shop,Gar Eq-New(Verde)</v>
      </c>
      <c r="U1133" s="392" t="s">
        <v>1114</v>
      </c>
      <c r="V1133" s="394">
        <v>6780.69</v>
      </c>
    </row>
    <row r="1134" spans="1:22" ht="33.75" x14ac:dyDescent="0.25">
      <c r="A1134" s="396">
        <v>202409</v>
      </c>
      <c r="B1134" s="392" t="s">
        <v>1268</v>
      </c>
      <c r="C1134" s="392" t="s">
        <v>21</v>
      </c>
      <c r="D1134" s="392" t="s">
        <v>28</v>
      </c>
      <c r="E1134" s="392" t="s">
        <v>28</v>
      </c>
      <c r="F1134" s="392" t="s">
        <v>22</v>
      </c>
      <c r="G1134" s="392" t="s">
        <v>2122</v>
      </c>
      <c r="H1134" s="392" t="s">
        <v>61</v>
      </c>
      <c r="I1134" s="392" t="s">
        <v>62</v>
      </c>
      <c r="J1134" s="392" t="s">
        <v>23</v>
      </c>
      <c r="K1134" s="392" t="s">
        <v>24</v>
      </c>
      <c r="L1134" s="392" t="s">
        <v>25</v>
      </c>
      <c r="M1134" s="395">
        <v>45536</v>
      </c>
      <c r="N1134" s="395">
        <v>45536</v>
      </c>
      <c r="O1134" s="392" t="s">
        <v>733</v>
      </c>
      <c r="P1134" s="392" t="str">
        <f t="shared" si="34"/>
        <v>394XXFLAG0</v>
      </c>
      <c r="Q1134" s="392" t="s">
        <v>1440</v>
      </c>
      <c r="R1134" s="392" t="s">
        <v>731</v>
      </c>
      <c r="S1134" s="392" t="str">
        <f t="shared" si="35"/>
        <v>250940A</v>
      </c>
      <c r="T1134" s="392" t="str">
        <f>IFERROR(VLOOKUP($S1134,'Projects FERCs'!$A$9:$C$294,2,FALSE),0)</f>
        <v>Tools,Shop,Gar Eq - New</v>
      </c>
      <c r="U1134" s="392" t="s">
        <v>732</v>
      </c>
      <c r="V1134" s="394">
        <v>13550.6</v>
      </c>
    </row>
    <row r="1135" spans="1:22" ht="33.75" x14ac:dyDescent="0.25">
      <c r="A1135" s="396">
        <v>202409</v>
      </c>
      <c r="B1135" s="392" t="s">
        <v>1268</v>
      </c>
      <c r="C1135" s="392" t="s">
        <v>21</v>
      </c>
      <c r="D1135" s="392" t="s">
        <v>28</v>
      </c>
      <c r="E1135" s="392" t="s">
        <v>28</v>
      </c>
      <c r="F1135" s="392" t="s">
        <v>22</v>
      </c>
      <c r="G1135" s="392" t="s">
        <v>2122</v>
      </c>
      <c r="H1135" s="392" t="s">
        <v>61</v>
      </c>
      <c r="I1135" s="392" t="s">
        <v>62</v>
      </c>
      <c r="J1135" s="392" t="s">
        <v>23</v>
      </c>
      <c r="K1135" s="392" t="s">
        <v>24</v>
      </c>
      <c r="L1135" s="392" t="s">
        <v>25</v>
      </c>
      <c r="M1135" s="395">
        <v>45536</v>
      </c>
      <c r="N1135" s="395">
        <v>45536</v>
      </c>
      <c r="O1135" s="392" t="s">
        <v>733</v>
      </c>
      <c r="P1135" s="392" t="str">
        <f t="shared" si="34"/>
        <v>394XXFLAG0</v>
      </c>
      <c r="Q1135" s="392" t="s">
        <v>1440</v>
      </c>
      <c r="R1135" s="392" t="s">
        <v>828</v>
      </c>
      <c r="S1135" s="392" t="str">
        <f t="shared" si="35"/>
        <v>251940A</v>
      </c>
      <c r="T1135" s="392" t="str">
        <f>IFERROR(VLOOKUP($S1135,'Projects FERCs'!$A$9:$C$294,2,FALSE),0)</f>
        <v>Tools,Shop,Gar Eq-New(Flag)</v>
      </c>
      <c r="U1135" s="392" t="s">
        <v>829</v>
      </c>
      <c r="V1135" s="394">
        <v>319.06</v>
      </c>
    </row>
    <row r="1136" spans="1:22" ht="33.75" x14ac:dyDescent="0.25">
      <c r="A1136" s="396">
        <v>202409</v>
      </c>
      <c r="B1136" s="392" t="s">
        <v>1268</v>
      </c>
      <c r="C1136" s="392" t="s">
        <v>21</v>
      </c>
      <c r="D1136" s="392" t="s">
        <v>28</v>
      </c>
      <c r="E1136" s="392" t="s">
        <v>28</v>
      </c>
      <c r="F1136" s="392" t="s">
        <v>22</v>
      </c>
      <c r="G1136" s="392" t="s">
        <v>417</v>
      </c>
      <c r="H1136" s="392" t="s">
        <v>61</v>
      </c>
      <c r="I1136" s="392" t="s">
        <v>62</v>
      </c>
      <c r="J1136" s="392" t="s">
        <v>23</v>
      </c>
      <c r="K1136" s="392" t="s">
        <v>24</v>
      </c>
      <c r="L1136" s="392" t="s">
        <v>25</v>
      </c>
      <c r="M1136" s="395">
        <v>45536</v>
      </c>
      <c r="N1136" s="395">
        <v>45536</v>
      </c>
      <c r="O1136" s="392" t="s">
        <v>733</v>
      </c>
      <c r="P1136" s="392" t="str">
        <f t="shared" si="34"/>
        <v>394XXKINGM</v>
      </c>
      <c r="Q1136" s="392" t="s">
        <v>1440</v>
      </c>
      <c r="R1136" s="392" t="s">
        <v>929</v>
      </c>
      <c r="S1136" s="392" t="str">
        <f t="shared" si="35"/>
        <v>252940A</v>
      </c>
      <c r="T1136" s="392" t="str">
        <f>IFERROR(VLOOKUP($S1136,'Projects FERCs'!$A$9:$C$294,2,FALSE),0)</f>
        <v>Tool,Shop,Gar Eq-New (King)</v>
      </c>
      <c r="U1136" s="392" t="s">
        <v>930</v>
      </c>
      <c r="V1136" s="394">
        <v>10796.89</v>
      </c>
    </row>
    <row r="1137" spans="1:22" ht="33.75" x14ac:dyDescent="0.25">
      <c r="A1137" s="396">
        <v>202409</v>
      </c>
      <c r="B1137" s="392" t="s">
        <v>1268</v>
      </c>
      <c r="C1137" s="392" t="s">
        <v>21</v>
      </c>
      <c r="D1137" s="392" t="s">
        <v>28</v>
      </c>
      <c r="E1137" s="392" t="s">
        <v>28</v>
      </c>
      <c r="F1137" s="392" t="s">
        <v>22</v>
      </c>
      <c r="G1137" s="392" t="s">
        <v>1379</v>
      </c>
      <c r="H1137" s="392" t="s">
        <v>61</v>
      </c>
      <c r="I1137" s="392" t="s">
        <v>62</v>
      </c>
      <c r="J1137" s="392" t="s">
        <v>23</v>
      </c>
      <c r="K1137" s="392" t="s">
        <v>24</v>
      </c>
      <c r="L1137" s="392" t="s">
        <v>25</v>
      </c>
      <c r="M1137" s="395">
        <v>45536</v>
      </c>
      <c r="N1137" s="395">
        <v>45536</v>
      </c>
      <c r="O1137" s="392" t="s">
        <v>733</v>
      </c>
      <c r="P1137" s="392" t="str">
        <f t="shared" si="34"/>
        <v>394XXPRESC</v>
      </c>
      <c r="Q1137" s="392" t="s">
        <v>1440</v>
      </c>
      <c r="R1137" s="392" t="s">
        <v>1037</v>
      </c>
      <c r="S1137" s="392" t="str">
        <f t="shared" si="35"/>
        <v>253940A</v>
      </c>
      <c r="T1137" s="392" t="str">
        <f>IFERROR(VLOOKUP($S1137,'Projects FERCs'!$A$9:$C$294,2,FALSE),0)</f>
        <v>Tools,Shop,Gar Eq-New (Pres)</v>
      </c>
      <c r="U1137" s="392" t="s">
        <v>1038</v>
      </c>
      <c r="V1137" s="394">
        <v>982.34</v>
      </c>
    </row>
    <row r="1138" spans="1:22" ht="33.75" x14ac:dyDescent="0.25">
      <c r="A1138" s="396">
        <v>202409</v>
      </c>
      <c r="B1138" s="392" t="s">
        <v>1268</v>
      </c>
      <c r="C1138" s="392" t="s">
        <v>21</v>
      </c>
      <c r="D1138" s="392" t="s">
        <v>28</v>
      </c>
      <c r="E1138" s="392" t="s">
        <v>28</v>
      </c>
      <c r="F1138" s="392" t="s">
        <v>22</v>
      </c>
      <c r="G1138" s="392" t="s">
        <v>1425</v>
      </c>
      <c r="H1138" s="392" t="s">
        <v>61</v>
      </c>
      <c r="I1138" s="392" t="s">
        <v>62</v>
      </c>
      <c r="J1138" s="392" t="s">
        <v>23</v>
      </c>
      <c r="K1138" s="392" t="s">
        <v>24</v>
      </c>
      <c r="L1138" s="392" t="s">
        <v>25</v>
      </c>
      <c r="M1138" s="395">
        <v>45536</v>
      </c>
      <c r="N1138" s="395">
        <v>45536</v>
      </c>
      <c r="O1138" s="392" t="s">
        <v>733</v>
      </c>
      <c r="P1138" s="392" t="str">
        <f t="shared" si="34"/>
        <v>394XXSHOWL</v>
      </c>
      <c r="Q1138" s="392" t="s">
        <v>1440</v>
      </c>
      <c r="R1138" s="392" t="s">
        <v>828</v>
      </c>
      <c r="S1138" s="392" t="str">
        <f t="shared" si="35"/>
        <v>251940A</v>
      </c>
      <c r="T1138" s="392" t="str">
        <f>IFERROR(VLOOKUP($S1138,'Projects FERCs'!$A$9:$C$294,2,FALSE),0)</f>
        <v>Tools,Shop,Gar Eq-New(Flag)</v>
      </c>
      <c r="U1138" s="392" t="s">
        <v>829</v>
      </c>
      <c r="V1138" s="394">
        <v>2135.23</v>
      </c>
    </row>
    <row r="1139" spans="1:22" ht="33.75" x14ac:dyDescent="0.25">
      <c r="A1139" s="396">
        <v>202409</v>
      </c>
      <c r="B1139" s="392" t="s">
        <v>1268</v>
      </c>
      <c r="C1139" s="392" t="s">
        <v>21</v>
      </c>
      <c r="D1139" s="392" t="s">
        <v>28</v>
      </c>
      <c r="E1139" s="392" t="s">
        <v>28</v>
      </c>
      <c r="F1139" s="392" t="s">
        <v>22</v>
      </c>
      <c r="G1139" s="392" t="s">
        <v>1425</v>
      </c>
      <c r="H1139" s="392" t="s">
        <v>61</v>
      </c>
      <c r="I1139" s="392" t="s">
        <v>62</v>
      </c>
      <c r="J1139" s="392" t="s">
        <v>23</v>
      </c>
      <c r="K1139" s="392" t="s">
        <v>24</v>
      </c>
      <c r="L1139" s="392" t="s">
        <v>25</v>
      </c>
      <c r="M1139" s="395">
        <v>45536</v>
      </c>
      <c r="N1139" s="395">
        <v>45536</v>
      </c>
      <c r="O1139" s="392" t="s">
        <v>733</v>
      </c>
      <c r="P1139" s="392" t="str">
        <f t="shared" si="34"/>
        <v>394XXSHOWL</v>
      </c>
      <c r="Q1139" s="392" t="s">
        <v>1440</v>
      </c>
      <c r="R1139" s="392" t="s">
        <v>1249</v>
      </c>
      <c r="S1139" s="392" t="str">
        <f t="shared" si="35"/>
        <v>257940A</v>
      </c>
      <c r="T1139" s="392" t="str">
        <f>IFERROR(VLOOKUP($S1139,'Projects FERCs'!$A$9:$C$294,2,FALSE),0)</f>
        <v>Tools,Shop,Gar Eq - New SL</v>
      </c>
      <c r="U1139" s="392" t="s">
        <v>1250</v>
      </c>
      <c r="V1139" s="394">
        <v>630.76</v>
      </c>
    </row>
    <row r="1140" spans="1:22" ht="33.75" x14ac:dyDescent="0.25">
      <c r="A1140" s="396">
        <v>202410</v>
      </c>
      <c r="B1140" s="392" t="s">
        <v>1268</v>
      </c>
      <c r="C1140" s="392" t="s">
        <v>21</v>
      </c>
      <c r="D1140" s="392" t="s">
        <v>28</v>
      </c>
      <c r="E1140" s="392" t="s">
        <v>28</v>
      </c>
      <c r="F1140" s="392" t="s">
        <v>22</v>
      </c>
      <c r="G1140" s="392" t="s">
        <v>1439</v>
      </c>
      <c r="H1140" s="392" t="s">
        <v>61</v>
      </c>
      <c r="I1140" s="392" t="s">
        <v>62</v>
      </c>
      <c r="J1140" s="392" t="s">
        <v>23</v>
      </c>
      <c r="K1140" s="392" t="s">
        <v>24</v>
      </c>
      <c r="L1140" s="392" t="s">
        <v>25</v>
      </c>
      <c r="M1140" s="395">
        <v>45566</v>
      </c>
      <c r="N1140" s="395">
        <v>45566</v>
      </c>
      <c r="O1140" s="392" t="s">
        <v>733</v>
      </c>
      <c r="P1140" s="392" t="str">
        <f t="shared" si="34"/>
        <v>394XXCOTTN</v>
      </c>
      <c r="Q1140" s="392" t="s">
        <v>1440</v>
      </c>
      <c r="R1140" s="392" t="s">
        <v>1113</v>
      </c>
      <c r="S1140" s="392" t="str">
        <f t="shared" si="35"/>
        <v>255940A</v>
      </c>
      <c r="T1140" s="392" t="str">
        <f>IFERROR(VLOOKUP($S1140,'Projects FERCs'!$A$9:$C$294,2,FALSE),0)</f>
        <v>Tools,Shop,Gar Eq-New(Verde)</v>
      </c>
      <c r="U1140" s="392" t="s">
        <v>1114</v>
      </c>
      <c r="V1140" s="394">
        <v>3529.83</v>
      </c>
    </row>
    <row r="1141" spans="1:22" ht="33.75" x14ac:dyDescent="0.25">
      <c r="A1141" s="396">
        <v>202410</v>
      </c>
      <c r="B1141" s="392" t="s">
        <v>1268</v>
      </c>
      <c r="C1141" s="392" t="s">
        <v>21</v>
      </c>
      <c r="D1141" s="392" t="s">
        <v>28</v>
      </c>
      <c r="E1141" s="392" t="s">
        <v>28</v>
      </c>
      <c r="F1141" s="392" t="s">
        <v>22</v>
      </c>
      <c r="G1141" s="392" t="s">
        <v>2122</v>
      </c>
      <c r="H1141" s="392" t="s">
        <v>61</v>
      </c>
      <c r="I1141" s="392" t="s">
        <v>62</v>
      </c>
      <c r="J1141" s="392" t="s">
        <v>23</v>
      </c>
      <c r="K1141" s="392" t="s">
        <v>24</v>
      </c>
      <c r="L1141" s="392" t="s">
        <v>25</v>
      </c>
      <c r="M1141" s="395">
        <v>45566</v>
      </c>
      <c r="N1141" s="395">
        <v>45566</v>
      </c>
      <c r="O1141" s="392" t="s">
        <v>733</v>
      </c>
      <c r="P1141" s="392" t="str">
        <f t="shared" si="34"/>
        <v>394XXFLAG0</v>
      </c>
      <c r="Q1141" s="392" t="s">
        <v>1440</v>
      </c>
      <c r="R1141" s="392" t="s">
        <v>731</v>
      </c>
      <c r="S1141" s="392" t="str">
        <f t="shared" si="35"/>
        <v>250940A</v>
      </c>
      <c r="T1141" s="392" t="str">
        <f>IFERROR(VLOOKUP($S1141,'Projects FERCs'!$A$9:$C$294,2,FALSE),0)</f>
        <v>Tools,Shop,Gar Eq - New</v>
      </c>
      <c r="U1141" s="392" t="s">
        <v>732</v>
      </c>
      <c r="V1141" s="394">
        <v>10184.82</v>
      </c>
    </row>
    <row r="1142" spans="1:22" ht="33.75" x14ac:dyDescent="0.25">
      <c r="A1142" s="396">
        <v>202410</v>
      </c>
      <c r="B1142" s="392" t="s">
        <v>1268</v>
      </c>
      <c r="C1142" s="392" t="s">
        <v>21</v>
      </c>
      <c r="D1142" s="392" t="s">
        <v>28</v>
      </c>
      <c r="E1142" s="392" t="s">
        <v>28</v>
      </c>
      <c r="F1142" s="392" t="s">
        <v>22</v>
      </c>
      <c r="G1142" s="392" t="s">
        <v>2122</v>
      </c>
      <c r="H1142" s="392" t="s">
        <v>61</v>
      </c>
      <c r="I1142" s="392" t="s">
        <v>62</v>
      </c>
      <c r="J1142" s="392" t="s">
        <v>23</v>
      </c>
      <c r="K1142" s="392" t="s">
        <v>24</v>
      </c>
      <c r="L1142" s="392" t="s">
        <v>25</v>
      </c>
      <c r="M1142" s="395">
        <v>45566</v>
      </c>
      <c r="N1142" s="395">
        <v>45566</v>
      </c>
      <c r="O1142" s="392" t="s">
        <v>733</v>
      </c>
      <c r="P1142" s="392" t="str">
        <f t="shared" si="34"/>
        <v>394XXFLAG0</v>
      </c>
      <c r="Q1142" s="392" t="s">
        <v>1440</v>
      </c>
      <c r="R1142" s="392" t="s">
        <v>828</v>
      </c>
      <c r="S1142" s="392" t="str">
        <f t="shared" si="35"/>
        <v>251940A</v>
      </c>
      <c r="T1142" s="392" t="str">
        <f>IFERROR(VLOOKUP($S1142,'Projects FERCs'!$A$9:$C$294,2,FALSE),0)</f>
        <v>Tools,Shop,Gar Eq-New(Flag)</v>
      </c>
      <c r="U1142" s="392" t="s">
        <v>829</v>
      </c>
      <c r="V1142" s="394">
        <v>274.5</v>
      </c>
    </row>
    <row r="1143" spans="1:22" ht="33.75" x14ac:dyDescent="0.25">
      <c r="A1143" s="396">
        <v>202410</v>
      </c>
      <c r="B1143" s="392" t="s">
        <v>1268</v>
      </c>
      <c r="C1143" s="392" t="s">
        <v>21</v>
      </c>
      <c r="D1143" s="392" t="s">
        <v>28</v>
      </c>
      <c r="E1143" s="392" t="s">
        <v>28</v>
      </c>
      <c r="F1143" s="392" t="s">
        <v>22</v>
      </c>
      <c r="G1143" s="392" t="s">
        <v>2263</v>
      </c>
      <c r="H1143" s="392" t="s">
        <v>61</v>
      </c>
      <c r="I1143" s="392" t="s">
        <v>62</v>
      </c>
      <c r="J1143" s="392" t="s">
        <v>23</v>
      </c>
      <c r="K1143" s="392" t="s">
        <v>24</v>
      </c>
      <c r="L1143" s="392" t="s">
        <v>25</v>
      </c>
      <c r="M1143" s="395">
        <v>45536</v>
      </c>
      <c r="N1143" s="395">
        <v>45517</v>
      </c>
      <c r="O1143" s="392" t="s">
        <v>733</v>
      </c>
      <c r="P1143" s="392" t="str">
        <f t="shared" si="34"/>
        <v>394XXHAVAS</v>
      </c>
      <c r="Q1143" s="392" t="s">
        <v>1440</v>
      </c>
      <c r="R1143" s="392" t="s">
        <v>1593</v>
      </c>
      <c r="S1143" s="392" t="str">
        <f t="shared" si="35"/>
        <v>250960A</v>
      </c>
      <c r="T1143" s="392" t="str">
        <f>IFERROR(VLOOKUP($S1143,'Projects FERCs'!$A$9:$C$294,2,FALSE),0)</f>
        <v>Power Op Eq - New</v>
      </c>
      <c r="U1143" s="392" t="s">
        <v>2267</v>
      </c>
      <c r="V1143" s="394">
        <v>3303.84</v>
      </c>
    </row>
    <row r="1144" spans="1:22" ht="33.75" x14ac:dyDescent="0.25">
      <c r="A1144" s="396">
        <v>202410</v>
      </c>
      <c r="B1144" s="392" t="s">
        <v>1268</v>
      </c>
      <c r="C1144" s="392" t="s">
        <v>21</v>
      </c>
      <c r="D1144" s="392" t="s">
        <v>28</v>
      </c>
      <c r="E1144" s="392" t="s">
        <v>28</v>
      </c>
      <c r="F1144" s="392" t="s">
        <v>22</v>
      </c>
      <c r="G1144" s="392" t="s">
        <v>417</v>
      </c>
      <c r="H1144" s="392" t="s">
        <v>61</v>
      </c>
      <c r="I1144" s="392" t="s">
        <v>62</v>
      </c>
      <c r="J1144" s="392" t="s">
        <v>23</v>
      </c>
      <c r="K1144" s="392" t="s">
        <v>24</v>
      </c>
      <c r="L1144" s="392" t="s">
        <v>25</v>
      </c>
      <c r="M1144" s="395">
        <v>45566</v>
      </c>
      <c r="N1144" s="395">
        <v>45566</v>
      </c>
      <c r="O1144" s="392" t="s">
        <v>733</v>
      </c>
      <c r="P1144" s="392" t="str">
        <f t="shared" si="34"/>
        <v>394XXKINGM</v>
      </c>
      <c r="Q1144" s="392" t="s">
        <v>1440</v>
      </c>
      <c r="R1144" s="392" t="s">
        <v>929</v>
      </c>
      <c r="S1144" s="392" t="str">
        <f t="shared" si="35"/>
        <v>252940A</v>
      </c>
      <c r="T1144" s="392" t="str">
        <f>IFERROR(VLOOKUP($S1144,'Projects FERCs'!$A$9:$C$294,2,FALSE),0)</f>
        <v>Tool,Shop,Gar Eq-New (King)</v>
      </c>
      <c r="U1144" s="392" t="s">
        <v>930</v>
      </c>
      <c r="V1144" s="394">
        <v>377.76</v>
      </c>
    </row>
    <row r="1145" spans="1:22" ht="33.75" x14ac:dyDescent="0.25">
      <c r="A1145" s="396">
        <v>202410</v>
      </c>
      <c r="B1145" s="392" t="s">
        <v>1268</v>
      </c>
      <c r="C1145" s="392" t="s">
        <v>21</v>
      </c>
      <c r="D1145" s="392" t="s">
        <v>28</v>
      </c>
      <c r="E1145" s="392" t="s">
        <v>28</v>
      </c>
      <c r="F1145" s="392" t="s">
        <v>22</v>
      </c>
      <c r="G1145" s="392" t="s">
        <v>1379</v>
      </c>
      <c r="H1145" s="392" t="s">
        <v>61</v>
      </c>
      <c r="I1145" s="392" t="s">
        <v>62</v>
      </c>
      <c r="J1145" s="392" t="s">
        <v>23</v>
      </c>
      <c r="K1145" s="392" t="s">
        <v>24</v>
      </c>
      <c r="L1145" s="392" t="s">
        <v>25</v>
      </c>
      <c r="M1145" s="395">
        <v>45566</v>
      </c>
      <c r="N1145" s="395">
        <v>45566</v>
      </c>
      <c r="O1145" s="392" t="s">
        <v>733</v>
      </c>
      <c r="P1145" s="392" t="str">
        <f t="shared" si="34"/>
        <v>394XXPRESC</v>
      </c>
      <c r="Q1145" s="392" t="s">
        <v>1440</v>
      </c>
      <c r="R1145" s="392" t="s">
        <v>1037</v>
      </c>
      <c r="S1145" s="392" t="str">
        <f t="shared" si="35"/>
        <v>253940A</v>
      </c>
      <c r="T1145" s="392" t="str">
        <f>IFERROR(VLOOKUP($S1145,'Projects FERCs'!$A$9:$C$294,2,FALSE),0)</f>
        <v>Tools,Shop,Gar Eq-New (Pres)</v>
      </c>
      <c r="U1145" s="392" t="s">
        <v>1038</v>
      </c>
      <c r="V1145" s="394">
        <v>630.75</v>
      </c>
    </row>
    <row r="1146" spans="1:22" ht="33.75" x14ac:dyDescent="0.25">
      <c r="A1146" s="396">
        <v>202410</v>
      </c>
      <c r="B1146" s="392" t="s">
        <v>1268</v>
      </c>
      <c r="C1146" s="392" t="s">
        <v>21</v>
      </c>
      <c r="D1146" s="392" t="s">
        <v>28</v>
      </c>
      <c r="E1146" s="392" t="s">
        <v>28</v>
      </c>
      <c r="F1146" s="392" t="s">
        <v>22</v>
      </c>
      <c r="G1146" s="392" t="s">
        <v>1425</v>
      </c>
      <c r="H1146" s="392" t="s">
        <v>61</v>
      </c>
      <c r="I1146" s="392" t="s">
        <v>62</v>
      </c>
      <c r="J1146" s="392" t="s">
        <v>23</v>
      </c>
      <c r="K1146" s="392" t="s">
        <v>24</v>
      </c>
      <c r="L1146" s="392" t="s">
        <v>25</v>
      </c>
      <c r="M1146" s="395">
        <v>45566</v>
      </c>
      <c r="N1146" s="395">
        <v>45566</v>
      </c>
      <c r="O1146" s="392" t="s">
        <v>733</v>
      </c>
      <c r="P1146" s="392" t="str">
        <f t="shared" si="34"/>
        <v>394XXSHOWL</v>
      </c>
      <c r="Q1146" s="392" t="s">
        <v>1440</v>
      </c>
      <c r="R1146" s="392" t="s">
        <v>828</v>
      </c>
      <c r="S1146" s="392" t="str">
        <f t="shared" si="35"/>
        <v>251940A</v>
      </c>
      <c r="T1146" s="392" t="str">
        <f>IFERROR(VLOOKUP($S1146,'Projects FERCs'!$A$9:$C$294,2,FALSE),0)</f>
        <v>Tools,Shop,Gar Eq-New(Flag)</v>
      </c>
      <c r="U1146" s="392" t="s">
        <v>829</v>
      </c>
      <c r="V1146" s="394">
        <v>1837.05</v>
      </c>
    </row>
    <row r="1147" spans="1:22" ht="33.75" x14ac:dyDescent="0.25">
      <c r="A1147" s="396">
        <v>202410</v>
      </c>
      <c r="B1147" s="392" t="s">
        <v>1268</v>
      </c>
      <c r="C1147" s="392" t="s">
        <v>21</v>
      </c>
      <c r="D1147" s="392" t="s">
        <v>28</v>
      </c>
      <c r="E1147" s="392" t="s">
        <v>28</v>
      </c>
      <c r="F1147" s="392" t="s">
        <v>22</v>
      </c>
      <c r="G1147" s="392" t="s">
        <v>1425</v>
      </c>
      <c r="H1147" s="392" t="s">
        <v>61</v>
      </c>
      <c r="I1147" s="392" t="s">
        <v>62</v>
      </c>
      <c r="J1147" s="392" t="s">
        <v>23</v>
      </c>
      <c r="K1147" s="392" t="s">
        <v>24</v>
      </c>
      <c r="L1147" s="392" t="s">
        <v>25</v>
      </c>
      <c r="M1147" s="395">
        <v>45566</v>
      </c>
      <c r="N1147" s="395">
        <v>45566</v>
      </c>
      <c r="O1147" s="392" t="s">
        <v>733</v>
      </c>
      <c r="P1147" s="392" t="str">
        <f t="shared" si="34"/>
        <v>394XXSHOWL</v>
      </c>
      <c r="Q1147" s="392" t="s">
        <v>1440</v>
      </c>
      <c r="R1147" s="392" t="s">
        <v>1249</v>
      </c>
      <c r="S1147" s="392" t="str">
        <f t="shared" si="35"/>
        <v>257940A</v>
      </c>
      <c r="T1147" s="392" t="str">
        <f>IFERROR(VLOOKUP($S1147,'Projects FERCs'!$A$9:$C$294,2,FALSE),0)</f>
        <v>Tools,Shop,Gar Eq - New SL</v>
      </c>
      <c r="U1147" s="392" t="s">
        <v>1250</v>
      </c>
      <c r="V1147" s="394">
        <v>160.44999999999999</v>
      </c>
    </row>
    <row r="1148" spans="1:22" ht="33.75" x14ac:dyDescent="0.25">
      <c r="A1148" s="396">
        <v>202411</v>
      </c>
      <c r="B1148" s="392" t="s">
        <v>1268</v>
      </c>
      <c r="C1148" s="392" t="s">
        <v>21</v>
      </c>
      <c r="D1148" s="392" t="s">
        <v>28</v>
      </c>
      <c r="E1148" s="392" t="s">
        <v>28</v>
      </c>
      <c r="F1148" s="392" t="s">
        <v>22</v>
      </c>
      <c r="G1148" s="392" t="s">
        <v>1439</v>
      </c>
      <c r="H1148" s="392" t="s">
        <v>61</v>
      </c>
      <c r="I1148" s="392" t="s">
        <v>62</v>
      </c>
      <c r="J1148" s="392" t="s">
        <v>23</v>
      </c>
      <c r="K1148" s="392" t="s">
        <v>24</v>
      </c>
      <c r="L1148" s="392" t="s">
        <v>25</v>
      </c>
      <c r="M1148" s="395">
        <v>45292</v>
      </c>
      <c r="N1148" s="395">
        <v>45597</v>
      </c>
      <c r="O1148" s="392" t="s">
        <v>733</v>
      </c>
      <c r="P1148" s="392" t="str">
        <f t="shared" si="34"/>
        <v>394XXCOTTN</v>
      </c>
      <c r="Q1148" s="392" t="s">
        <v>1440</v>
      </c>
      <c r="R1148" s="392" t="s">
        <v>1113</v>
      </c>
      <c r="S1148" s="392" t="str">
        <f t="shared" si="35"/>
        <v>255940A</v>
      </c>
      <c r="T1148" s="392" t="str">
        <f>IFERROR(VLOOKUP($S1148,'Projects FERCs'!$A$9:$C$294,2,FALSE),0)</f>
        <v>Tools,Shop,Gar Eq-New(Verde)</v>
      </c>
      <c r="U1148" s="392" t="s">
        <v>1114</v>
      </c>
      <c r="V1148" s="394">
        <v>-178.62</v>
      </c>
    </row>
    <row r="1149" spans="1:22" ht="33.75" x14ac:dyDescent="0.25">
      <c r="A1149" s="396">
        <v>202411</v>
      </c>
      <c r="B1149" s="392" t="s">
        <v>1268</v>
      </c>
      <c r="C1149" s="392" t="s">
        <v>21</v>
      </c>
      <c r="D1149" s="392" t="s">
        <v>28</v>
      </c>
      <c r="E1149" s="392" t="s">
        <v>28</v>
      </c>
      <c r="F1149" s="392" t="s">
        <v>22</v>
      </c>
      <c r="G1149" s="392" t="s">
        <v>2122</v>
      </c>
      <c r="H1149" s="392" t="s">
        <v>61</v>
      </c>
      <c r="I1149" s="392" t="s">
        <v>62</v>
      </c>
      <c r="J1149" s="392" t="s">
        <v>23</v>
      </c>
      <c r="K1149" s="392" t="s">
        <v>24</v>
      </c>
      <c r="L1149" s="392" t="s">
        <v>25</v>
      </c>
      <c r="M1149" s="395">
        <v>45597</v>
      </c>
      <c r="N1149" s="395">
        <v>45597</v>
      </c>
      <c r="O1149" s="392" t="s">
        <v>733</v>
      </c>
      <c r="P1149" s="392" t="str">
        <f t="shared" si="34"/>
        <v>394XXFLAG0</v>
      </c>
      <c r="Q1149" s="392" t="s">
        <v>1440</v>
      </c>
      <c r="R1149" s="392" t="s">
        <v>828</v>
      </c>
      <c r="S1149" s="392" t="str">
        <f t="shared" si="35"/>
        <v>251940A</v>
      </c>
      <c r="T1149" s="392" t="str">
        <f>IFERROR(VLOOKUP($S1149,'Projects FERCs'!$A$9:$C$294,2,FALSE),0)</f>
        <v>Tools,Shop,Gar Eq-New(Flag)</v>
      </c>
      <c r="U1149" s="392" t="s">
        <v>829</v>
      </c>
      <c r="V1149" s="394">
        <v>-100.25</v>
      </c>
    </row>
    <row r="1150" spans="1:22" ht="33.75" x14ac:dyDescent="0.25">
      <c r="A1150" s="396">
        <v>202411</v>
      </c>
      <c r="B1150" s="392" t="s">
        <v>1268</v>
      </c>
      <c r="C1150" s="392" t="s">
        <v>21</v>
      </c>
      <c r="D1150" s="392" t="s">
        <v>28</v>
      </c>
      <c r="E1150" s="392" t="s">
        <v>28</v>
      </c>
      <c r="F1150" s="392" t="s">
        <v>22</v>
      </c>
      <c r="G1150" s="392" t="s">
        <v>417</v>
      </c>
      <c r="H1150" s="392" t="s">
        <v>61</v>
      </c>
      <c r="I1150" s="392" t="s">
        <v>62</v>
      </c>
      <c r="J1150" s="392" t="s">
        <v>23</v>
      </c>
      <c r="K1150" s="392" t="s">
        <v>24</v>
      </c>
      <c r="L1150" s="392" t="s">
        <v>25</v>
      </c>
      <c r="M1150" s="395">
        <v>45597</v>
      </c>
      <c r="N1150" s="395">
        <v>45597</v>
      </c>
      <c r="O1150" s="392" t="s">
        <v>733</v>
      </c>
      <c r="P1150" s="392" t="str">
        <f t="shared" si="34"/>
        <v>394XXKINGM</v>
      </c>
      <c r="Q1150" s="392" t="s">
        <v>1440</v>
      </c>
      <c r="R1150" s="392" t="s">
        <v>929</v>
      </c>
      <c r="S1150" s="392" t="str">
        <f t="shared" si="35"/>
        <v>252940A</v>
      </c>
      <c r="T1150" s="392" t="str">
        <f>IFERROR(VLOOKUP($S1150,'Projects FERCs'!$A$9:$C$294,2,FALSE),0)</f>
        <v>Tool,Shop,Gar Eq-New (King)</v>
      </c>
      <c r="U1150" s="392" t="s">
        <v>930</v>
      </c>
      <c r="V1150" s="394">
        <v>630.75</v>
      </c>
    </row>
    <row r="1151" spans="1:22" ht="33.75" x14ac:dyDescent="0.25">
      <c r="A1151" s="396">
        <v>202411</v>
      </c>
      <c r="B1151" s="392" t="s">
        <v>1268</v>
      </c>
      <c r="C1151" s="392" t="s">
        <v>21</v>
      </c>
      <c r="D1151" s="392" t="s">
        <v>28</v>
      </c>
      <c r="E1151" s="392" t="s">
        <v>28</v>
      </c>
      <c r="F1151" s="392" t="s">
        <v>22</v>
      </c>
      <c r="G1151" s="392" t="s">
        <v>1379</v>
      </c>
      <c r="H1151" s="392" t="s">
        <v>61</v>
      </c>
      <c r="I1151" s="392" t="s">
        <v>62</v>
      </c>
      <c r="J1151" s="392" t="s">
        <v>23</v>
      </c>
      <c r="K1151" s="392" t="s">
        <v>24</v>
      </c>
      <c r="L1151" s="392" t="s">
        <v>25</v>
      </c>
      <c r="M1151" s="395">
        <v>45597</v>
      </c>
      <c r="N1151" s="395">
        <v>45597</v>
      </c>
      <c r="O1151" s="392" t="s">
        <v>733</v>
      </c>
      <c r="P1151" s="392" t="str">
        <f t="shared" si="34"/>
        <v>394XXPRESC</v>
      </c>
      <c r="Q1151" s="392" t="s">
        <v>1440</v>
      </c>
      <c r="R1151" s="392" t="s">
        <v>1037</v>
      </c>
      <c r="S1151" s="392" t="str">
        <f t="shared" si="35"/>
        <v>253940A</v>
      </c>
      <c r="T1151" s="392" t="str">
        <f>IFERROR(VLOOKUP($S1151,'Projects FERCs'!$A$9:$C$294,2,FALSE),0)</f>
        <v>Tools,Shop,Gar Eq-New (Pres)</v>
      </c>
      <c r="U1151" s="392" t="s">
        <v>1038</v>
      </c>
      <c r="V1151" s="394">
        <v>7383.29</v>
      </c>
    </row>
    <row r="1152" spans="1:22" ht="33.75" x14ac:dyDescent="0.25">
      <c r="A1152" s="396">
        <v>202411</v>
      </c>
      <c r="B1152" s="392" t="s">
        <v>1268</v>
      </c>
      <c r="C1152" s="392" t="s">
        <v>21</v>
      </c>
      <c r="D1152" s="392" t="s">
        <v>28</v>
      </c>
      <c r="E1152" s="392" t="s">
        <v>28</v>
      </c>
      <c r="F1152" s="392" t="s">
        <v>22</v>
      </c>
      <c r="G1152" s="392" t="s">
        <v>1425</v>
      </c>
      <c r="H1152" s="392" t="s">
        <v>61</v>
      </c>
      <c r="I1152" s="392" t="s">
        <v>62</v>
      </c>
      <c r="J1152" s="392" t="s">
        <v>23</v>
      </c>
      <c r="K1152" s="392" t="s">
        <v>24</v>
      </c>
      <c r="L1152" s="392" t="s">
        <v>25</v>
      </c>
      <c r="M1152" s="395">
        <v>45597</v>
      </c>
      <c r="N1152" s="395">
        <v>45597</v>
      </c>
      <c r="O1152" s="392" t="s">
        <v>733</v>
      </c>
      <c r="P1152" s="392" t="str">
        <f t="shared" si="34"/>
        <v>394XXSHOWL</v>
      </c>
      <c r="Q1152" s="392" t="s">
        <v>1440</v>
      </c>
      <c r="R1152" s="392" t="s">
        <v>828</v>
      </c>
      <c r="S1152" s="392" t="str">
        <f t="shared" si="35"/>
        <v>251940A</v>
      </c>
      <c r="T1152" s="392" t="str">
        <f>IFERROR(VLOOKUP($S1152,'Projects FERCs'!$A$9:$C$294,2,FALSE),0)</f>
        <v>Tools,Shop,Gar Eq-New(Flag)</v>
      </c>
      <c r="U1152" s="392" t="s">
        <v>829</v>
      </c>
      <c r="V1152" s="394">
        <v>-670.94</v>
      </c>
    </row>
    <row r="1153" spans="1:22" ht="33.75" x14ac:dyDescent="0.25">
      <c r="A1153" s="396">
        <v>202412</v>
      </c>
      <c r="B1153" s="392" t="s">
        <v>1268</v>
      </c>
      <c r="C1153" s="392" t="s">
        <v>21</v>
      </c>
      <c r="D1153" s="392" t="s">
        <v>28</v>
      </c>
      <c r="E1153" s="392" t="s">
        <v>28</v>
      </c>
      <c r="F1153" s="392" t="s">
        <v>22</v>
      </c>
      <c r="G1153" s="392" t="s">
        <v>1439</v>
      </c>
      <c r="H1153" s="392" t="s">
        <v>61</v>
      </c>
      <c r="I1153" s="392" t="s">
        <v>62</v>
      </c>
      <c r="J1153" s="392" t="s">
        <v>23</v>
      </c>
      <c r="K1153" s="392" t="s">
        <v>24</v>
      </c>
      <c r="L1153" s="392" t="s">
        <v>25</v>
      </c>
      <c r="M1153" s="395">
        <v>45292</v>
      </c>
      <c r="N1153" s="395">
        <v>45627</v>
      </c>
      <c r="O1153" s="392" t="s">
        <v>733</v>
      </c>
      <c r="P1153" s="392" t="str">
        <f t="shared" si="34"/>
        <v>394XXCOTTN</v>
      </c>
      <c r="Q1153" s="392" t="s">
        <v>1440</v>
      </c>
      <c r="R1153" s="392" t="s">
        <v>1113</v>
      </c>
      <c r="S1153" s="392" t="str">
        <f t="shared" si="35"/>
        <v>255940A</v>
      </c>
      <c r="T1153" s="392" t="str">
        <f>IFERROR(VLOOKUP($S1153,'Projects FERCs'!$A$9:$C$294,2,FALSE),0)</f>
        <v>Tools,Shop,Gar Eq-New(Verde)</v>
      </c>
      <c r="U1153" s="392" t="s">
        <v>1114</v>
      </c>
      <c r="V1153" s="394">
        <v>362.25</v>
      </c>
    </row>
    <row r="1154" spans="1:22" ht="33.75" x14ac:dyDescent="0.25">
      <c r="A1154" s="396">
        <v>202412</v>
      </c>
      <c r="B1154" s="392" t="s">
        <v>1268</v>
      </c>
      <c r="C1154" s="392" t="s">
        <v>21</v>
      </c>
      <c r="D1154" s="392" t="s">
        <v>28</v>
      </c>
      <c r="E1154" s="392" t="s">
        <v>28</v>
      </c>
      <c r="F1154" s="392" t="s">
        <v>22</v>
      </c>
      <c r="G1154" s="392" t="s">
        <v>2122</v>
      </c>
      <c r="H1154" s="392" t="s">
        <v>61</v>
      </c>
      <c r="I1154" s="392" t="s">
        <v>62</v>
      </c>
      <c r="J1154" s="392" t="s">
        <v>23</v>
      </c>
      <c r="K1154" s="392" t="s">
        <v>24</v>
      </c>
      <c r="L1154" s="392" t="s">
        <v>25</v>
      </c>
      <c r="M1154" s="395">
        <v>45292</v>
      </c>
      <c r="N1154" s="395">
        <v>45627</v>
      </c>
      <c r="O1154" s="392" t="s">
        <v>733</v>
      </c>
      <c r="P1154" s="392" t="str">
        <f t="shared" si="34"/>
        <v>394XXFLAG0</v>
      </c>
      <c r="Q1154" s="392" t="s">
        <v>1440</v>
      </c>
      <c r="R1154" s="392" t="s">
        <v>731</v>
      </c>
      <c r="S1154" s="392" t="str">
        <f t="shared" si="35"/>
        <v>250940A</v>
      </c>
      <c r="T1154" s="392" t="str">
        <f>IFERROR(VLOOKUP($S1154,'Projects FERCs'!$A$9:$C$294,2,FALSE),0)</f>
        <v>Tools,Shop,Gar Eq - New</v>
      </c>
      <c r="U1154" s="392" t="s">
        <v>732</v>
      </c>
      <c r="V1154" s="394">
        <v>19824.240000000002</v>
      </c>
    </row>
    <row r="1155" spans="1:22" ht="33.75" x14ac:dyDescent="0.25">
      <c r="A1155" s="396">
        <v>202412</v>
      </c>
      <c r="B1155" s="392" t="s">
        <v>1268</v>
      </c>
      <c r="C1155" s="392" t="s">
        <v>21</v>
      </c>
      <c r="D1155" s="392" t="s">
        <v>28</v>
      </c>
      <c r="E1155" s="392" t="s">
        <v>28</v>
      </c>
      <c r="F1155" s="392" t="s">
        <v>22</v>
      </c>
      <c r="G1155" s="392" t="s">
        <v>2122</v>
      </c>
      <c r="H1155" s="392" t="s">
        <v>61</v>
      </c>
      <c r="I1155" s="392" t="s">
        <v>62</v>
      </c>
      <c r="J1155" s="392" t="s">
        <v>23</v>
      </c>
      <c r="K1155" s="392" t="s">
        <v>24</v>
      </c>
      <c r="L1155" s="392" t="s">
        <v>25</v>
      </c>
      <c r="M1155" s="395">
        <v>45413</v>
      </c>
      <c r="N1155" s="395">
        <v>45627</v>
      </c>
      <c r="O1155" s="392" t="s">
        <v>733</v>
      </c>
      <c r="P1155" s="392" t="str">
        <f t="shared" si="34"/>
        <v>394XXFLAG0</v>
      </c>
      <c r="Q1155" s="392" t="s">
        <v>1440</v>
      </c>
      <c r="R1155" s="392" t="s">
        <v>828</v>
      </c>
      <c r="S1155" s="392" t="str">
        <f t="shared" si="35"/>
        <v>251940A</v>
      </c>
      <c r="T1155" s="392" t="str">
        <f>IFERROR(VLOOKUP($S1155,'Projects FERCs'!$A$9:$C$294,2,FALSE),0)</f>
        <v>Tools,Shop,Gar Eq-New(Flag)</v>
      </c>
      <c r="U1155" s="392" t="s">
        <v>829</v>
      </c>
      <c r="V1155" s="394">
        <v>403.03</v>
      </c>
    </row>
    <row r="1156" spans="1:22" ht="33.75" x14ac:dyDescent="0.25">
      <c r="A1156" s="396">
        <v>202412</v>
      </c>
      <c r="B1156" s="392" t="s">
        <v>1268</v>
      </c>
      <c r="C1156" s="392" t="s">
        <v>21</v>
      </c>
      <c r="D1156" s="392" t="s">
        <v>28</v>
      </c>
      <c r="E1156" s="392" t="s">
        <v>28</v>
      </c>
      <c r="F1156" s="392" t="s">
        <v>22</v>
      </c>
      <c r="G1156" s="392" t="s">
        <v>417</v>
      </c>
      <c r="H1156" s="392" t="s">
        <v>61</v>
      </c>
      <c r="I1156" s="392" t="s">
        <v>62</v>
      </c>
      <c r="J1156" s="392" t="s">
        <v>23</v>
      </c>
      <c r="K1156" s="392" t="s">
        <v>24</v>
      </c>
      <c r="L1156" s="392" t="s">
        <v>25</v>
      </c>
      <c r="M1156" s="395">
        <v>45292</v>
      </c>
      <c r="N1156" s="395">
        <v>45627</v>
      </c>
      <c r="O1156" s="392" t="s">
        <v>733</v>
      </c>
      <c r="P1156" s="392" t="str">
        <f t="shared" si="34"/>
        <v>394XXKINGM</v>
      </c>
      <c r="Q1156" s="392" t="s">
        <v>1440</v>
      </c>
      <c r="R1156" s="392" t="s">
        <v>929</v>
      </c>
      <c r="S1156" s="392" t="str">
        <f t="shared" si="35"/>
        <v>252940A</v>
      </c>
      <c r="T1156" s="392" t="str">
        <f>IFERROR(VLOOKUP($S1156,'Projects FERCs'!$A$9:$C$294,2,FALSE),0)</f>
        <v>Tool,Shop,Gar Eq-New (King)</v>
      </c>
      <c r="U1156" s="392" t="s">
        <v>930</v>
      </c>
      <c r="V1156" s="394">
        <v>19024.57</v>
      </c>
    </row>
    <row r="1157" spans="1:22" ht="33.75" x14ac:dyDescent="0.25">
      <c r="A1157" s="396">
        <v>202412</v>
      </c>
      <c r="B1157" s="392" t="s">
        <v>1268</v>
      </c>
      <c r="C1157" s="392" t="s">
        <v>21</v>
      </c>
      <c r="D1157" s="392" t="s">
        <v>28</v>
      </c>
      <c r="E1157" s="392" t="s">
        <v>28</v>
      </c>
      <c r="F1157" s="392" t="s">
        <v>22</v>
      </c>
      <c r="G1157" s="392" t="s">
        <v>1379</v>
      </c>
      <c r="H1157" s="392" t="s">
        <v>61</v>
      </c>
      <c r="I1157" s="392" t="s">
        <v>62</v>
      </c>
      <c r="J1157" s="392" t="s">
        <v>23</v>
      </c>
      <c r="K1157" s="392" t="s">
        <v>24</v>
      </c>
      <c r="L1157" s="392" t="s">
        <v>25</v>
      </c>
      <c r="M1157" s="395">
        <v>45413</v>
      </c>
      <c r="N1157" s="395">
        <v>45627</v>
      </c>
      <c r="O1157" s="392" t="s">
        <v>733</v>
      </c>
      <c r="P1157" s="392" t="str">
        <f t="shared" si="34"/>
        <v>394XXPRESC</v>
      </c>
      <c r="Q1157" s="392" t="s">
        <v>1440</v>
      </c>
      <c r="R1157" s="392" t="s">
        <v>1037</v>
      </c>
      <c r="S1157" s="392" t="str">
        <f t="shared" si="35"/>
        <v>253940A</v>
      </c>
      <c r="T1157" s="392" t="str">
        <f>IFERROR(VLOOKUP($S1157,'Projects FERCs'!$A$9:$C$294,2,FALSE),0)</f>
        <v>Tools,Shop,Gar Eq-New (Pres)</v>
      </c>
      <c r="U1157" s="392" t="s">
        <v>1038</v>
      </c>
      <c r="V1157" s="394">
        <v>1851.63</v>
      </c>
    </row>
    <row r="1158" spans="1:22" ht="33.75" x14ac:dyDescent="0.25">
      <c r="A1158" s="396">
        <v>202412</v>
      </c>
      <c r="B1158" s="392" t="s">
        <v>1268</v>
      </c>
      <c r="C1158" s="392" t="s">
        <v>21</v>
      </c>
      <c r="D1158" s="392" t="s">
        <v>28</v>
      </c>
      <c r="E1158" s="392" t="s">
        <v>28</v>
      </c>
      <c r="F1158" s="392" t="s">
        <v>22</v>
      </c>
      <c r="G1158" s="392" t="s">
        <v>2123</v>
      </c>
      <c r="H1158" s="392" t="s">
        <v>61</v>
      </c>
      <c r="I1158" s="392" t="s">
        <v>62</v>
      </c>
      <c r="J1158" s="392" t="s">
        <v>23</v>
      </c>
      <c r="K1158" s="392" t="s">
        <v>24</v>
      </c>
      <c r="L1158" s="392" t="s">
        <v>25</v>
      </c>
      <c r="M1158" s="395">
        <v>45627</v>
      </c>
      <c r="N1158" s="395">
        <v>45627</v>
      </c>
      <c r="O1158" s="392" t="s">
        <v>733</v>
      </c>
      <c r="P1158" s="392" t="str">
        <f t="shared" si="34"/>
        <v>394XXSCWHG</v>
      </c>
      <c r="Q1158" s="392" t="s">
        <v>1440</v>
      </c>
      <c r="R1158" s="392" t="s">
        <v>1183</v>
      </c>
      <c r="S1158" s="392" t="str">
        <f t="shared" si="35"/>
        <v>256940A</v>
      </c>
      <c r="T1158" s="392" t="str">
        <f>IFERROR(VLOOKUP($S1158,'Projects FERCs'!$A$9:$C$294,2,FALSE),0)</f>
        <v>Tools,Shop,Gar Eq-New (Nog)</v>
      </c>
      <c r="U1158" s="392" t="s">
        <v>1184</v>
      </c>
      <c r="V1158" s="394">
        <v>26815.02</v>
      </c>
    </row>
    <row r="1159" spans="1:22" ht="33.75" x14ac:dyDescent="0.25">
      <c r="A1159" s="396">
        <v>202412</v>
      </c>
      <c r="B1159" s="392" t="s">
        <v>1268</v>
      </c>
      <c r="C1159" s="392" t="s">
        <v>21</v>
      </c>
      <c r="D1159" s="392" t="s">
        <v>28</v>
      </c>
      <c r="E1159" s="392" t="s">
        <v>28</v>
      </c>
      <c r="F1159" s="392" t="s">
        <v>22</v>
      </c>
      <c r="G1159" s="392" t="s">
        <v>1425</v>
      </c>
      <c r="H1159" s="392" t="s">
        <v>61</v>
      </c>
      <c r="I1159" s="392" t="s">
        <v>62</v>
      </c>
      <c r="J1159" s="392" t="s">
        <v>23</v>
      </c>
      <c r="K1159" s="392" t="s">
        <v>24</v>
      </c>
      <c r="L1159" s="392" t="s">
        <v>25</v>
      </c>
      <c r="M1159" s="395">
        <v>45413</v>
      </c>
      <c r="N1159" s="395">
        <v>45627</v>
      </c>
      <c r="O1159" s="392" t="s">
        <v>733</v>
      </c>
      <c r="P1159" s="392" t="str">
        <f t="shared" si="34"/>
        <v>394XXSHOWL</v>
      </c>
      <c r="Q1159" s="392" t="s">
        <v>1440</v>
      </c>
      <c r="R1159" s="392" t="s">
        <v>828</v>
      </c>
      <c r="S1159" s="392" t="str">
        <f t="shared" si="35"/>
        <v>251940A</v>
      </c>
      <c r="T1159" s="392" t="str">
        <f>IFERROR(VLOOKUP($S1159,'Projects FERCs'!$A$9:$C$294,2,FALSE),0)</f>
        <v>Tools,Shop,Gar Eq-New(Flag)</v>
      </c>
      <c r="U1159" s="392" t="s">
        <v>829</v>
      </c>
      <c r="V1159" s="394">
        <v>2697.19</v>
      </c>
    </row>
    <row r="1160" spans="1:22" ht="33.75" x14ac:dyDescent="0.25">
      <c r="A1160" s="396">
        <v>202412</v>
      </c>
      <c r="B1160" s="392" t="s">
        <v>1268</v>
      </c>
      <c r="C1160" s="392" t="s">
        <v>21</v>
      </c>
      <c r="D1160" s="392" t="s">
        <v>28</v>
      </c>
      <c r="E1160" s="392" t="s">
        <v>28</v>
      </c>
      <c r="F1160" s="392" t="s">
        <v>22</v>
      </c>
      <c r="G1160" s="392" t="s">
        <v>1425</v>
      </c>
      <c r="H1160" s="392" t="s">
        <v>61</v>
      </c>
      <c r="I1160" s="392" t="s">
        <v>62</v>
      </c>
      <c r="J1160" s="392" t="s">
        <v>23</v>
      </c>
      <c r="K1160" s="392" t="s">
        <v>24</v>
      </c>
      <c r="L1160" s="392" t="s">
        <v>25</v>
      </c>
      <c r="M1160" s="395">
        <v>45627</v>
      </c>
      <c r="N1160" s="395">
        <v>45627</v>
      </c>
      <c r="O1160" s="392" t="s">
        <v>733</v>
      </c>
      <c r="P1160" s="392" t="str">
        <f t="shared" si="34"/>
        <v>394XXSHOWL</v>
      </c>
      <c r="Q1160" s="392" t="s">
        <v>1440</v>
      </c>
      <c r="R1160" s="392" t="s">
        <v>1249</v>
      </c>
      <c r="S1160" s="392" t="str">
        <f t="shared" si="35"/>
        <v>257940A</v>
      </c>
      <c r="T1160" s="392" t="str">
        <f>IFERROR(VLOOKUP($S1160,'Projects FERCs'!$A$9:$C$294,2,FALSE),0)</f>
        <v>Tools,Shop,Gar Eq - New SL</v>
      </c>
      <c r="U1160" s="392" t="s">
        <v>1250</v>
      </c>
      <c r="V1160" s="394">
        <v>950.96</v>
      </c>
    </row>
    <row r="1161" spans="1:22" ht="33.75" x14ac:dyDescent="0.25">
      <c r="A1161" s="396">
        <v>202501</v>
      </c>
      <c r="B1161" s="392" t="s">
        <v>1268</v>
      </c>
      <c r="C1161" s="392" t="s">
        <v>21</v>
      </c>
      <c r="D1161" s="392" t="s">
        <v>28</v>
      </c>
      <c r="E1161" s="392" t="s">
        <v>28</v>
      </c>
      <c r="F1161" s="392" t="s">
        <v>22</v>
      </c>
      <c r="G1161" s="392" t="s">
        <v>1439</v>
      </c>
      <c r="H1161" s="392" t="s">
        <v>61</v>
      </c>
      <c r="I1161" s="392" t="s">
        <v>62</v>
      </c>
      <c r="J1161" s="392" t="s">
        <v>23</v>
      </c>
      <c r="K1161" s="392" t="s">
        <v>24</v>
      </c>
      <c r="L1161" s="392" t="s">
        <v>25</v>
      </c>
      <c r="M1161" s="395">
        <v>45292</v>
      </c>
      <c r="N1161" s="395">
        <v>45658</v>
      </c>
      <c r="O1161" s="392" t="s">
        <v>733</v>
      </c>
      <c r="P1161" s="392" t="str">
        <f t="shared" ref="P1161:P1224" si="36">CONCATENATE((MID($O1161,2,3)),$D1161,$G1161)</f>
        <v>394XXCOTTN</v>
      </c>
      <c r="Q1161" s="392" t="s">
        <v>1440</v>
      </c>
      <c r="R1161" s="392" t="s">
        <v>1113</v>
      </c>
      <c r="S1161" s="392" t="str">
        <f t="shared" ref="S1161:S1224" si="37">RIGHT($R1161,7)</f>
        <v>255940A</v>
      </c>
      <c r="T1161" s="392" t="str">
        <f>IFERROR(VLOOKUP($S1161,'Projects FERCs'!$A$9:$C$294,2,FALSE),0)</f>
        <v>Tools,Shop,Gar Eq-New(Verde)</v>
      </c>
      <c r="U1161" s="392" t="s">
        <v>1114</v>
      </c>
      <c r="V1161" s="394">
        <v>1128.6300000000001</v>
      </c>
    </row>
    <row r="1162" spans="1:22" ht="33.75" x14ac:dyDescent="0.25">
      <c r="A1162" s="396">
        <v>202501</v>
      </c>
      <c r="B1162" s="392" t="s">
        <v>1268</v>
      </c>
      <c r="C1162" s="392" t="s">
        <v>21</v>
      </c>
      <c r="D1162" s="392" t="s">
        <v>28</v>
      </c>
      <c r="E1162" s="392" t="s">
        <v>28</v>
      </c>
      <c r="F1162" s="392" t="s">
        <v>22</v>
      </c>
      <c r="G1162" s="392" t="s">
        <v>2122</v>
      </c>
      <c r="H1162" s="392" t="s">
        <v>61</v>
      </c>
      <c r="I1162" s="392" t="s">
        <v>62</v>
      </c>
      <c r="J1162" s="392" t="s">
        <v>23</v>
      </c>
      <c r="K1162" s="392" t="s">
        <v>24</v>
      </c>
      <c r="L1162" s="392" t="s">
        <v>25</v>
      </c>
      <c r="M1162" s="395">
        <v>45658</v>
      </c>
      <c r="N1162" s="395">
        <v>45658</v>
      </c>
      <c r="O1162" s="392" t="s">
        <v>733</v>
      </c>
      <c r="P1162" s="392" t="str">
        <f t="shared" si="36"/>
        <v>394XXFLAG0</v>
      </c>
      <c r="Q1162" s="392" t="s">
        <v>1440</v>
      </c>
      <c r="R1162" s="392" t="s">
        <v>731</v>
      </c>
      <c r="S1162" s="392" t="str">
        <f t="shared" si="37"/>
        <v>250940A</v>
      </c>
      <c r="T1162" s="392" t="str">
        <f>IFERROR(VLOOKUP($S1162,'Projects FERCs'!$A$9:$C$294,2,FALSE),0)</f>
        <v>Tools,Shop,Gar Eq - New</v>
      </c>
      <c r="U1162" s="392" t="s">
        <v>732</v>
      </c>
      <c r="V1162" s="394">
        <v>1142.07</v>
      </c>
    </row>
    <row r="1163" spans="1:22" ht="33.75" x14ac:dyDescent="0.25">
      <c r="A1163" s="396">
        <v>202501</v>
      </c>
      <c r="B1163" s="392" t="s">
        <v>1268</v>
      </c>
      <c r="C1163" s="392" t="s">
        <v>21</v>
      </c>
      <c r="D1163" s="392" t="s">
        <v>28</v>
      </c>
      <c r="E1163" s="392" t="s">
        <v>28</v>
      </c>
      <c r="F1163" s="392" t="s">
        <v>22</v>
      </c>
      <c r="G1163" s="392" t="s">
        <v>2122</v>
      </c>
      <c r="H1163" s="392" t="s">
        <v>61</v>
      </c>
      <c r="I1163" s="392" t="s">
        <v>62</v>
      </c>
      <c r="J1163" s="392" t="s">
        <v>23</v>
      </c>
      <c r="K1163" s="392" t="s">
        <v>24</v>
      </c>
      <c r="L1163" s="392" t="s">
        <v>25</v>
      </c>
      <c r="M1163" s="395">
        <v>45658</v>
      </c>
      <c r="N1163" s="395">
        <v>45658</v>
      </c>
      <c r="O1163" s="392" t="s">
        <v>733</v>
      </c>
      <c r="P1163" s="392" t="str">
        <f t="shared" si="36"/>
        <v>394XXFLAG0</v>
      </c>
      <c r="Q1163" s="392" t="s">
        <v>1440</v>
      </c>
      <c r="R1163" s="392" t="s">
        <v>828</v>
      </c>
      <c r="S1163" s="392" t="str">
        <f t="shared" si="37"/>
        <v>251940A</v>
      </c>
      <c r="T1163" s="392" t="str">
        <f>IFERROR(VLOOKUP($S1163,'Projects FERCs'!$A$9:$C$294,2,FALSE),0)</f>
        <v>Tools,Shop,Gar Eq-New(Flag)</v>
      </c>
      <c r="U1163" s="392" t="s">
        <v>829</v>
      </c>
      <c r="V1163" s="394">
        <v>1638.77</v>
      </c>
    </row>
    <row r="1164" spans="1:22" ht="33.75" x14ac:dyDescent="0.25">
      <c r="A1164" s="396">
        <v>202501</v>
      </c>
      <c r="B1164" s="392" t="s">
        <v>1268</v>
      </c>
      <c r="C1164" s="392" t="s">
        <v>21</v>
      </c>
      <c r="D1164" s="392" t="s">
        <v>28</v>
      </c>
      <c r="E1164" s="392" t="s">
        <v>28</v>
      </c>
      <c r="F1164" s="392" t="s">
        <v>22</v>
      </c>
      <c r="G1164" s="392" t="s">
        <v>417</v>
      </c>
      <c r="H1164" s="392" t="s">
        <v>61</v>
      </c>
      <c r="I1164" s="392" t="s">
        <v>62</v>
      </c>
      <c r="J1164" s="392" t="s">
        <v>23</v>
      </c>
      <c r="K1164" s="392" t="s">
        <v>24</v>
      </c>
      <c r="L1164" s="392" t="s">
        <v>25</v>
      </c>
      <c r="M1164" s="395">
        <v>45658</v>
      </c>
      <c r="N1164" s="395">
        <v>45658</v>
      </c>
      <c r="O1164" s="392" t="s">
        <v>733</v>
      </c>
      <c r="P1164" s="392" t="str">
        <f t="shared" si="36"/>
        <v>394XXKINGM</v>
      </c>
      <c r="Q1164" s="392" t="s">
        <v>1440</v>
      </c>
      <c r="R1164" s="392" t="s">
        <v>929</v>
      </c>
      <c r="S1164" s="392" t="str">
        <f t="shared" si="37"/>
        <v>252940A</v>
      </c>
      <c r="T1164" s="392" t="str">
        <f>IFERROR(VLOOKUP($S1164,'Projects FERCs'!$A$9:$C$294,2,FALSE),0)</f>
        <v>Tool,Shop,Gar Eq-New (King)</v>
      </c>
      <c r="U1164" s="392" t="s">
        <v>930</v>
      </c>
      <c r="V1164" s="394">
        <v>630.75</v>
      </c>
    </row>
    <row r="1165" spans="1:22" ht="33.75" x14ac:dyDescent="0.25">
      <c r="A1165" s="396">
        <v>202501</v>
      </c>
      <c r="B1165" s="392" t="s">
        <v>1268</v>
      </c>
      <c r="C1165" s="392" t="s">
        <v>21</v>
      </c>
      <c r="D1165" s="392" t="s">
        <v>28</v>
      </c>
      <c r="E1165" s="392" t="s">
        <v>28</v>
      </c>
      <c r="F1165" s="392" t="s">
        <v>22</v>
      </c>
      <c r="G1165" s="392" t="s">
        <v>1379</v>
      </c>
      <c r="H1165" s="392" t="s">
        <v>61</v>
      </c>
      <c r="I1165" s="392" t="s">
        <v>62</v>
      </c>
      <c r="J1165" s="392" t="s">
        <v>23</v>
      </c>
      <c r="K1165" s="392" t="s">
        <v>24</v>
      </c>
      <c r="L1165" s="392" t="s">
        <v>25</v>
      </c>
      <c r="M1165" s="395">
        <v>45658</v>
      </c>
      <c r="N1165" s="395">
        <v>45658</v>
      </c>
      <c r="O1165" s="392" t="s">
        <v>733</v>
      </c>
      <c r="P1165" s="392" t="str">
        <f t="shared" si="36"/>
        <v>394XXPRESC</v>
      </c>
      <c r="Q1165" s="392" t="s">
        <v>1440</v>
      </c>
      <c r="R1165" s="392" t="s">
        <v>1037</v>
      </c>
      <c r="S1165" s="392" t="str">
        <f t="shared" si="37"/>
        <v>253940A</v>
      </c>
      <c r="T1165" s="392" t="str">
        <f>IFERROR(VLOOKUP($S1165,'Projects FERCs'!$A$9:$C$294,2,FALSE),0)</f>
        <v>Tools,Shop,Gar Eq-New (Pres)</v>
      </c>
      <c r="U1165" s="392" t="s">
        <v>1038</v>
      </c>
      <c r="V1165" s="394">
        <v>4705</v>
      </c>
    </row>
    <row r="1166" spans="1:22" ht="33.75" x14ac:dyDescent="0.25">
      <c r="A1166" s="396">
        <v>202501</v>
      </c>
      <c r="B1166" s="392" t="s">
        <v>1268</v>
      </c>
      <c r="C1166" s="392" t="s">
        <v>21</v>
      </c>
      <c r="D1166" s="392" t="s">
        <v>28</v>
      </c>
      <c r="E1166" s="392" t="s">
        <v>28</v>
      </c>
      <c r="F1166" s="392" t="s">
        <v>22</v>
      </c>
      <c r="G1166" s="392" t="s">
        <v>2123</v>
      </c>
      <c r="H1166" s="392" t="s">
        <v>61</v>
      </c>
      <c r="I1166" s="392" t="s">
        <v>62</v>
      </c>
      <c r="J1166" s="392" t="s">
        <v>23</v>
      </c>
      <c r="K1166" s="392" t="s">
        <v>24</v>
      </c>
      <c r="L1166" s="392" t="s">
        <v>25</v>
      </c>
      <c r="M1166" s="395">
        <v>45658</v>
      </c>
      <c r="N1166" s="395">
        <v>45658</v>
      </c>
      <c r="O1166" s="392" t="s">
        <v>733</v>
      </c>
      <c r="P1166" s="392" t="str">
        <f t="shared" si="36"/>
        <v>394XXSCWHG</v>
      </c>
      <c r="Q1166" s="392" t="s">
        <v>1440</v>
      </c>
      <c r="R1166" s="392" t="s">
        <v>1183</v>
      </c>
      <c r="S1166" s="392" t="str">
        <f t="shared" si="37"/>
        <v>256940A</v>
      </c>
      <c r="T1166" s="392" t="str">
        <f>IFERROR(VLOOKUP($S1166,'Projects FERCs'!$A$9:$C$294,2,FALSE),0)</f>
        <v>Tools,Shop,Gar Eq-New (Nog)</v>
      </c>
      <c r="U1166" s="392" t="s">
        <v>1184</v>
      </c>
      <c r="V1166" s="394">
        <v>630.75</v>
      </c>
    </row>
    <row r="1167" spans="1:22" ht="33.75" x14ac:dyDescent="0.25">
      <c r="A1167" s="396">
        <v>202501</v>
      </c>
      <c r="B1167" s="392" t="s">
        <v>1268</v>
      </c>
      <c r="C1167" s="392" t="s">
        <v>21</v>
      </c>
      <c r="D1167" s="392" t="s">
        <v>28</v>
      </c>
      <c r="E1167" s="392" t="s">
        <v>28</v>
      </c>
      <c r="F1167" s="392" t="s">
        <v>22</v>
      </c>
      <c r="G1167" s="392" t="s">
        <v>1425</v>
      </c>
      <c r="H1167" s="392" t="s">
        <v>61</v>
      </c>
      <c r="I1167" s="392" t="s">
        <v>62</v>
      </c>
      <c r="J1167" s="392" t="s">
        <v>23</v>
      </c>
      <c r="K1167" s="392" t="s">
        <v>24</v>
      </c>
      <c r="L1167" s="392" t="s">
        <v>25</v>
      </c>
      <c r="M1167" s="395">
        <v>45658</v>
      </c>
      <c r="N1167" s="395">
        <v>45658</v>
      </c>
      <c r="O1167" s="392" t="s">
        <v>733</v>
      </c>
      <c r="P1167" s="392" t="str">
        <f t="shared" si="36"/>
        <v>394XXSHOWL</v>
      </c>
      <c r="Q1167" s="392" t="s">
        <v>1440</v>
      </c>
      <c r="R1167" s="392" t="s">
        <v>828</v>
      </c>
      <c r="S1167" s="392" t="str">
        <f t="shared" si="37"/>
        <v>251940A</v>
      </c>
      <c r="T1167" s="392" t="str">
        <f>IFERROR(VLOOKUP($S1167,'Projects FERCs'!$A$9:$C$294,2,FALSE),0)</f>
        <v>Tools,Shop,Gar Eq-New(Flag)</v>
      </c>
      <c r="U1167" s="392" t="s">
        <v>829</v>
      </c>
      <c r="V1167" s="394">
        <v>10967.18</v>
      </c>
    </row>
    <row r="1168" spans="1:22" ht="33.75" x14ac:dyDescent="0.25">
      <c r="A1168" s="396">
        <v>202501</v>
      </c>
      <c r="B1168" s="392" t="s">
        <v>1268</v>
      </c>
      <c r="C1168" s="392" t="s">
        <v>21</v>
      </c>
      <c r="D1168" s="392" t="s">
        <v>28</v>
      </c>
      <c r="E1168" s="392" t="s">
        <v>28</v>
      </c>
      <c r="F1168" s="392" t="s">
        <v>22</v>
      </c>
      <c r="G1168" s="392" t="s">
        <v>1425</v>
      </c>
      <c r="H1168" s="392" t="s">
        <v>61</v>
      </c>
      <c r="I1168" s="392" t="s">
        <v>62</v>
      </c>
      <c r="J1168" s="392" t="s">
        <v>23</v>
      </c>
      <c r="K1168" s="392" t="s">
        <v>24</v>
      </c>
      <c r="L1168" s="392" t="s">
        <v>25</v>
      </c>
      <c r="M1168" s="395">
        <v>45658</v>
      </c>
      <c r="N1168" s="395">
        <v>45658</v>
      </c>
      <c r="O1168" s="392" t="s">
        <v>733</v>
      </c>
      <c r="P1168" s="392" t="str">
        <f t="shared" si="36"/>
        <v>394XXSHOWL</v>
      </c>
      <c r="Q1168" s="392" t="s">
        <v>1440</v>
      </c>
      <c r="R1168" s="392" t="s">
        <v>1249</v>
      </c>
      <c r="S1168" s="392" t="str">
        <f t="shared" si="37"/>
        <v>257940A</v>
      </c>
      <c r="T1168" s="392" t="str">
        <f>IFERROR(VLOOKUP($S1168,'Projects FERCs'!$A$9:$C$294,2,FALSE),0)</f>
        <v>Tools,Shop,Gar Eq - New SL</v>
      </c>
      <c r="U1168" s="392" t="s">
        <v>1250</v>
      </c>
      <c r="V1168" s="394">
        <v>121.92</v>
      </c>
    </row>
    <row r="1169" spans="1:22" ht="33.75" x14ac:dyDescent="0.25">
      <c r="A1169" s="396">
        <v>202502</v>
      </c>
      <c r="B1169" s="392" t="s">
        <v>1268</v>
      </c>
      <c r="C1169" s="392" t="s">
        <v>21</v>
      </c>
      <c r="D1169" s="392" t="s">
        <v>28</v>
      </c>
      <c r="E1169" s="392" t="s">
        <v>28</v>
      </c>
      <c r="F1169" s="392" t="s">
        <v>22</v>
      </c>
      <c r="G1169" s="392" t="s">
        <v>1439</v>
      </c>
      <c r="H1169" s="392" t="s">
        <v>61</v>
      </c>
      <c r="I1169" s="392" t="s">
        <v>62</v>
      </c>
      <c r="J1169" s="392" t="s">
        <v>23</v>
      </c>
      <c r="K1169" s="392" t="s">
        <v>24</v>
      </c>
      <c r="L1169" s="392" t="s">
        <v>25</v>
      </c>
      <c r="M1169" s="395">
        <v>45658</v>
      </c>
      <c r="N1169" s="395">
        <v>45689</v>
      </c>
      <c r="O1169" s="392" t="s">
        <v>733</v>
      </c>
      <c r="P1169" s="392" t="str">
        <f t="shared" si="36"/>
        <v>394XXCOTTN</v>
      </c>
      <c r="Q1169" s="392" t="s">
        <v>1440</v>
      </c>
      <c r="R1169" s="392" t="s">
        <v>1113</v>
      </c>
      <c r="S1169" s="392" t="str">
        <f t="shared" si="37"/>
        <v>255940A</v>
      </c>
      <c r="T1169" s="392" t="str">
        <f>IFERROR(VLOOKUP($S1169,'Projects FERCs'!$A$9:$C$294,2,FALSE),0)</f>
        <v>Tools,Shop,Gar Eq-New(Verde)</v>
      </c>
      <c r="U1169" s="392" t="s">
        <v>1114</v>
      </c>
      <c r="V1169" s="394">
        <v>-10</v>
      </c>
    </row>
    <row r="1170" spans="1:22" ht="33.75" x14ac:dyDescent="0.25">
      <c r="A1170" s="396">
        <v>202502</v>
      </c>
      <c r="B1170" s="392" t="s">
        <v>1268</v>
      </c>
      <c r="C1170" s="392" t="s">
        <v>21</v>
      </c>
      <c r="D1170" s="392" t="s">
        <v>28</v>
      </c>
      <c r="E1170" s="392" t="s">
        <v>28</v>
      </c>
      <c r="F1170" s="392" t="s">
        <v>22</v>
      </c>
      <c r="G1170" s="392" t="s">
        <v>2122</v>
      </c>
      <c r="H1170" s="392" t="s">
        <v>61</v>
      </c>
      <c r="I1170" s="392" t="s">
        <v>62</v>
      </c>
      <c r="J1170" s="392" t="s">
        <v>23</v>
      </c>
      <c r="K1170" s="392" t="s">
        <v>24</v>
      </c>
      <c r="L1170" s="392" t="s">
        <v>25</v>
      </c>
      <c r="M1170" s="395">
        <v>45689</v>
      </c>
      <c r="N1170" s="395">
        <v>45689</v>
      </c>
      <c r="O1170" s="392" t="s">
        <v>733</v>
      </c>
      <c r="P1170" s="392" t="str">
        <f t="shared" si="36"/>
        <v>394XXFLAG0</v>
      </c>
      <c r="Q1170" s="392" t="s">
        <v>1440</v>
      </c>
      <c r="R1170" s="392" t="s">
        <v>731</v>
      </c>
      <c r="S1170" s="392" t="str">
        <f t="shared" si="37"/>
        <v>250940A</v>
      </c>
      <c r="T1170" s="392" t="str">
        <f>IFERROR(VLOOKUP($S1170,'Projects FERCs'!$A$9:$C$294,2,FALSE),0)</f>
        <v>Tools,Shop,Gar Eq - New</v>
      </c>
      <c r="U1170" s="392" t="s">
        <v>732</v>
      </c>
      <c r="V1170" s="394">
        <v>8685.61</v>
      </c>
    </row>
    <row r="1171" spans="1:22" ht="33.75" x14ac:dyDescent="0.25">
      <c r="A1171" s="396">
        <v>202502</v>
      </c>
      <c r="B1171" s="392" t="s">
        <v>1268</v>
      </c>
      <c r="C1171" s="392" t="s">
        <v>21</v>
      </c>
      <c r="D1171" s="392" t="s">
        <v>28</v>
      </c>
      <c r="E1171" s="392" t="s">
        <v>28</v>
      </c>
      <c r="F1171" s="392" t="s">
        <v>22</v>
      </c>
      <c r="G1171" s="392" t="s">
        <v>2122</v>
      </c>
      <c r="H1171" s="392" t="s">
        <v>61</v>
      </c>
      <c r="I1171" s="392" t="s">
        <v>62</v>
      </c>
      <c r="J1171" s="392" t="s">
        <v>23</v>
      </c>
      <c r="K1171" s="392" t="s">
        <v>24</v>
      </c>
      <c r="L1171" s="392" t="s">
        <v>25</v>
      </c>
      <c r="M1171" s="395">
        <v>45689</v>
      </c>
      <c r="N1171" s="395">
        <v>45689</v>
      </c>
      <c r="O1171" s="392" t="s">
        <v>733</v>
      </c>
      <c r="P1171" s="392" t="str">
        <f t="shared" si="36"/>
        <v>394XXFLAG0</v>
      </c>
      <c r="Q1171" s="392" t="s">
        <v>1440</v>
      </c>
      <c r="R1171" s="392" t="s">
        <v>828</v>
      </c>
      <c r="S1171" s="392" t="str">
        <f t="shared" si="37"/>
        <v>251940A</v>
      </c>
      <c r="T1171" s="392" t="str">
        <f>IFERROR(VLOOKUP($S1171,'Projects FERCs'!$A$9:$C$294,2,FALSE),0)</f>
        <v>Tools,Shop,Gar Eq-New(Flag)</v>
      </c>
      <c r="U1171" s="392" t="s">
        <v>829</v>
      </c>
      <c r="V1171" s="394">
        <v>233.34</v>
      </c>
    </row>
    <row r="1172" spans="1:22" ht="33.75" x14ac:dyDescent="0.25">
      <c r="A1172" s="396">
        <v>202502</v>
      </c>
      <c r="B1172" s="392" t="s">
        <v>1268</v>
      </c>
      <c r="C1172" s="392" t="s">
        <v>21</v>
      </c>
      <c r="D1172" s="392" t="s">
        <v>28</v>
      </c>
      <c r="E1172" s="392" t="s">
        <v>28</v>
      </c>
      <c r="F1172" s="392" t="s">
        <v>22</v>
      </c>
      <c r="G1172" s="392" t="s">
        <v>417</v>
      </c>
      <c r="H1172" s="392" t="s">
        <v>61</v>
      </c>
      <c r="I1172" s="392" t="s">
        <v>62</v>
      </c>
      <c r="J1172" s="392" t="s">
        <v>23</v>
      </c>
      <c r="K1172" s="392" t="s">
        <v>24</v>
      </c>
      <c r="L1172" s="392" t="s">
        <v>25</v>
      </c>
      <c r="M1172" s="395">
        <v>45689</v>
      </c>
      <c r="N1172" s="395">
        <v>45689</v>
      </c>
      <c r="O1172" s="392" t="s">
        <v>733</v>
      </c>
      <c r="P1172" s="392" t="str">
        <f t="shared" si="36"/>
        <v>394XXKINGM</v>
      </c>
      <c r="Q1172" s="392" t="s">
        <v>1440</v>
      </c>
      <c r="R1172" s="392" t="s">
        <v>929</v>
      </c>
      <c r="S1172" s="392" t="str">
        <f t="shared" si="37"/>
        <v>252940A</v>
      </c>
      <c r="T1172" s="392" t="str">
        <f>IFERROR(VLOOKUP($S1172,'Projects FERCs'!$A$9:$C$294,2,FALSE),0)</f>
        <v>Tool,Shop,Gar Eq-New (King)</v>
      </c>
      <c r="U1172" s="392" t="s">
        <v>930</v>
      </c>
      <c r="V1172" s="394">
        <v>-160.44999999999999</v>
      </c>
    </row>
    <row r="1173" spans="1:22" ht="33.75" x14ac:dyDescent="0.25">
      <c r="A1173" s="396">
        <v>202502</v>
      </c>
      <c r="B1173" s="392" t="s">
        <v>1268</v>
      </c>
      <c r="C1173" s="392" t="s">
        <v>21</v>
      </c>
      <c r="D1173" s="392" t="s">
        <v>28</v>
      </c>
      <c r="E1173" s="392" t="s">
        <v>28</v>
      </c>
      <c r="F1173" s="392" t="s">
        <v>22</v>
      </c>
      <c r="G1173" s="392" t="s">
        <v>1379</v>
      </c>
      <c r="H1173" s="392" t="s">
        <v>61</v>
      </c>
      <c r="I1173" s="392" t="s">
        <v>62</v>
      </c>
      <c r="J1173" s="392" t="s">
        <v>23</v>
      </c>
      <c r="K1173" s="392" t="s">
        <v>24</v>
      </c>
      <c r="L1173" s="392" t="s">
        <v>25</v>
      </c>
      <c r="M1173" s="395">
        <v>45689</v>
      </c>
      <c r="N1173" s="395">
        <v>45689</v>
      </c>
      <c r="O1173" s="392" t="s">
        <v>733</v>
      </c>
      <c r="P1173" s="392" t="str">
        <f t="shared" si="36"/>
        <v>394XXPRESC</v>
      </c>
      <c r="Q1173" s="392" t="s">
        <v>1440</v>
      </c>
      <c r="R1173" s="392" t="s">
        <v>1037</v>
      </c>
      <c r="S1173" s="392" t="str">
        <f t="shared" si="37"/>
        <v>253940A</v>
      </c>
      <c r="T1173" s="392" t="str">
        <f>IFERROR(VLOOKUP($S1173,'Projects FERCs'!$A$9:$C$294,2,FALSE),0)</f>
        <v>Tools,Shop,Gar Eq-New (Pres)</v>
      </c>
      <c r="U1173" s="392" t="s">
        <v>1038</v>
      </c>
      <c r="V1173" s="394">
        <v>12322.84</v>
      </c>
    </row>
    <row r="1174" spans="1:22" ht="33.75" x14ac:dyDescent="0.25">
      <c r="A1174" s="396">
        <v>202502</v>
      </c>
      <c r="B1174" s="392" t="s">
        <v>1268</v>
      </c>
      <c r="C1174" s="392" t="s">
        <v>21</v>
      </c>
      <c r="D1174" s="392" t="s">
        <v>28</v>
      </c>
      <c r="E1174" s="392" t="s">
        <v>28</v>
      </c>
      <c r="F1174" s="392" t="s">
        <v>22</v>
      </c>
      <c r="G1174" s="392" t="s">
        <v>1425</v>
      </c>
      <c r="H1174" s="392" t="s">
        <v>61</v>
      </c>
      <c r="I1174" s="392" t="s">
        <v>62</v>
      </c>
      <c r="J1174" s="392" t="s">
        <v>23</v>
      </c>
      <c r="K1174" s="392" t="s">
        <v>24</v>
      </c>
      <c r="L1174" s="392" t="s">
        <v>25</v>
      </c>
      <c r="M1174" s="395">
        <v>45689</v>
      </c>
      <c r="N1174" s="395">
        <v>45689</v>
      </c>
      <c r="O1174" s="392" t="s">
        <v>733</v>
      </c>
      <c r="P1174" s="392" t="str">
        <f t="shared" si="36"/>
        <v>394XXSHOWL</v>
      </c>
      <c r="Q1174" s="392" t="s">
        <v>1440</v>
      </c>
      <c r="R1174" s="392" t="s">
        <v>828</v>
      </c>
      <c r="S1174" s="392" t="str">
        <f t="shared" si="37"/>
        <v>251940A</v>
      </c>
      <c r="T1174" s="392" t="str">
        <f>IFERROR(VLOOKUP($S1174,'Projects FERCs'!$A$9:$C$294,2,FALSE),0)</f>
        <v>Tools,Shop,Gar Eq-New(Flag)</v>
      </c>
      <c r="U1174" s="392" t="s">
        <v>829</v>
      </c>
      <c r="V1174" s="394">
        <v>1561.58</v>
      </c>
    </row>
    <row r="1175" spans="1:22" ht="33.75" x14ac:dyDescent="0.25">
      <c r="A1175" s="396">
        <v>202502</v>
      </c>
      <c r="B1175" s="392" t="s">
        <v>1268</v>
      </c>
      <c r="C1175" s="392" t="s">
        <v>21</v>
      </c>
      <c r="D1175" s="392" t="s">
        <v>28</v>
      </c>
      <c r="E1175" s="392" t="s">
        <v>28</v>
      </c>
      <c r="F1175" s="392" t="s">
        <v>22</v>
      </c>
      <c r="G1175" s="392" t="s">
        <v>1425</v>
      </c>
      <c r="H1175" s="392" t="s">
        <v>61</v>
      </c>
      <c r="I1175" s="392" t="s">
        <v>62</v>
      </c>
      <c r="J1175" s="392" t="s">
        <v>23</v>
      </c>
      <c r="K1175" s="392" t="s">
        <v>24</v>
      </c>
      <c r="L1175" s="392" t="s">
        <v>25</v>
      </c>
      <c r="M1175" s="395">
        <v>45689</v>
      </c>
      <c r="N1175" s="395">
        <v>45689</v>
      </c>
      <c r="O1175" s="392" t="s">
        <v>733</v>
      </c>
      <c r="P1175" s="392" t="str">
        <f t="shared" si="36"/>
        <v>394XXSHOWL</v>
      </c>
      <c r="Q1175" s="392" t="s">
        <v>1440</v>
      </c>
      <c r="R1175" s="392" t="s">
        <v>1249</v>
      </c>
      <c r="S1175" s="392" t="str">
        <f t="shared" si="37"/>
        <v>257940A</v>
      </c>
      <c r="T1175" s="392" t="str">
        <f>IFERROR(VLOOKUP($S1175,'Projects FERCs'!$A$9:$C$294,2,FALSE),0)</f>
        <v>Tools,Shop,Gar Eq - New SL</v>
      </c>
      <c r="U1175" s="392" t="s">
        <v>1250</v>
      </c>
      <c r="V1175" s="394">
        <v>49795.63</v>
      </c>
    </row>
    <row r="1176" spans="1:22" ht="33.75" x14ac:dyDescent="0.25">
      <c r="A1176" s="396">
        <v>202503</v>
      </c>
      <c r="B1176" s="392" t="s">
        <v>1268</v>
      </c>
      <c r="C1176" s="392" t="s">
        <v>21</v>
      </c>
      <c r="D1176" s="392" t="s">
        <v>28</v>
      </c>
      <c r="E1176" s="392" t="s">
        <v>28</v>
      </c>
      <c r="F1176" s="392" t="s">
        <v>22</v>
      </c>
      <c r="G1176" s="392" t="s">
        <v>1439</v>
      </c>
      <c r="H1176" s="392" t="s">
        <v>61</v>
      </c>
      <c r="I1176" s="392" t="s">
        <v>62</v>
      </c>
      <c r="J1176" s="392" t="s">
        <v>23</v>
      </c>
      <c r="K1176" s="392" t="s">
        <v>24</v>
      </c>
      <c r="L1176" s="392" t="s">
        <v>25</v>
      </c>
      <c r="M1176" s="395">
        <v>45658</v>
      </c>
      <c r="N1176" s="395">
        <v>45717</v>
      </c>
      <c r="O1176" s="392" t="s">
        <v>733</v>
      </c>
      <c r="P1176" s="392" t="str">
        <f t="shared" si="36"/>
        <v>394XXCOTTN</v>
      </c>
      <c r="Q1176" s="392" t="s">
        <v>1440</v>
      </c>
      <c r="R1176" s="392" t="s">
        <v>1113</v>
      </c>
      <c r="S1176" s="392" t="str">
        <f t="shared" si="37"/>
        <v>255940A</v>
      </c>
      <c r="T1176" s="392" t="str">
        <f>IFERROR(VLOOKUP($S1176,'Projects FERCs'!$A$9:$C$294,2,FALSE),0)</f>
        <v>Tools,Shop,Gar Eq-New(Verde)</v>
      </c>
      <c r="U1176" s="392" t="s">
        <v>1114</v>
      </c>
      <c r="V1176" s="394">
        <v>1368.22</v>
      </c>
    </row>
    <row r="1177" spans="1:22" ht="33.75" x14ac:dyDescent="0.25">
      <c r="A1177" s="396">
        <v>202503</v>
      </c>
      <c r="B1177" s="392" t="s">
        <v>1268</v>
      </c>
      <c r="C1177" s="392" t="s">
        <v>21</v>
      </c>
      <c r="D1177" s="392" t="s">
        <v>28</v>
      </c>
      <c r="E1177" s="392" t="s">
        <v>28</v>
      </c>
      <c r="F1177" s="392" t="s">
        <v>22</v>
      </c>
      <c r="G1177" s="392" t="s">
        <v>2122</v>
      </c>
      <c r="H1177" s="392" t="s">
        <v>61</v>
      </c>
      <c r="I1177" s="392" t="s">
        <v>62</v>
      </c>
      <c r="J1177" s="392" t="s">
        <v>23</v>
      </c>
      <c r="K1177" s="392" t="s">
        <v>24</v>
      </c>
      <c r="L1177" s="392" t="s">
        <v>25</v>
      </c>
      <c r="M1177" s="395">
        <v>45689</v>
      </c>
      <c r="N1177" s="395">
        <v>45717</v>
      </c>
      <c r="O1177" s="392" t="s">
        <v>733</v>
      </c>
      <c r="P1177" s="392" t="str">
        <f t="shared" si="36"/>
        <v>394XXFLAG0</v>
      </c>
      <c r="Q1177" s="392" t="s">
        <v>1440</v>
      </c>
      <c r="R1177" s="392" t="s">
        <v>731</v>
      </c>
      <c r="S1177" s="392" t="str">
        <f t="shared" si="37"/>
        <v>250940A</v>
      </c>
      <c r="T1177" s="392" t="str">
        <f>IFERROR(VLOOKUP($S1177,'Projects FERCs'!$A$9:$C$294,2,FALSE),0)</f>
        <v>Tools,Shop,Gar Eq - New</v>
      </c>
      <c r="U1177" s="392" t="s">
        <v>732</v>
      </c>
      <c r="V1177" s="394">
        <v>33213.269999999997</v>
      </c>
    </row>
    <row r="1178" spans="1:22" ht="33.75" x14ac:dyDescent="0.25">
      <c r="A1178" s="396">
        <v>202503</v>
      </c>
      <c r="B1178" s="392" t="s">
        <v>1268</v>
      </c>
      <c r="C1178" s="392" t="s">
        <v>21</v>
      </c>
      <c r="D1178" s="392" t="s">
        <v>28</v>
      </c>
      <c r="E1178" s="392" t="s">
        <v>28</v>
      </c>
      <c r="F1178" s="392" t="s">
        <v>22</v>
      </c>
      <c r="G1178" s="392" t="s">
        <v>2122</v>
      </c>
      <c r="H1178" s="392" t="s">
        <v>61</v>
      </c>
      <c r="I1178" s="392" t="s">
        <v>62</v>
      </c>
      <c r="J1178" s="392" t="s">
        <v>23</v>
      </c>
      <c r="K1178" s="392" t="s">
        <v>24</v>
      </c>
      <c r="L1178" s="392" t="s">
        <v>25</v>
      </c>
      <c r="M1178" s="395">
        <v>45717</v>
      </c>
      <c r="N1178" s="395">
        <v>45717</v>
      </c>
      <c r="O1178" s="392" t="s">
        <v>733</v>
      </c>
      <c r="P1178" s="392" t="str">
        <f t="shared" si="36"/>
        <v>394XXFLAG0</v>
      </c>
      <c r="Q1178" s="392" t="s">
        <v>1440</v>
      </c>
      <c r="R1178" s="392" t="s">
        <v>828</v>
      </c>
      <c r="S1178" s="392" t="str">
        <f t="shared" si="37"/>
        <v>251940A</v>
      </c>
      <c r="T1178" s="392" t="str">
        <f>IFERROR(VLOOKUP($S1178,'Projects FERCs'!$A$9:$C$294,2,FALSE),0)</f>
        <v>Tools,Shop,Gar Eq-New(Flag)</v>
      </c>
      <c r="U1178" s="392" t="s">
        <v>829</v>
      </c>
      <c r="V1178" s="394">
        <v>120.9</v>
      </c>
    </row>
    <row r="1179" spans="1:22" ht="33.75" x14ac:dyDescent="0.25">
      <c r="A1179" s="396">
        <v>202503</v>
      </c>
      <c r="B1179" s="392" t="s">
        <v>1268</v>
      </c>
      <c r="C1179" s="392" t="s">
        <v>21</v>
      </c>
      <c r="D1179" s="392" t="s">
        <v>28</v>
      </c>
      <c r="E1179" s="392" t="s">
        <v>28</v>
      </c>
      <c r="F1179" s="392" t="s">
        <v>22</v>
      </c>
      <c r="G1179" s="392" t="s">
        <v>417</v>
      </c>
      <c r="H1179" s="392" t="s">
        <v>61</v>
      </c>
      <c r="I1179" s="392" t="s">
        <v>62</v>
      </c>
      <c r="J1179" s="392" t="s">
        <v>23</v>
      </c>
      <c r="K1179" s="392" t="s">
        <v>24</v>
      </c>
      <c r="L1179" s="392" t="s">
        <v>25</v>
      </c>
      <c r="M1179" s="395">
        <v>45717</v>
      </c>
      <c r="N1179" s="395">
        <v>45717</v>
      </c>
      <c r="O1179" s="392" t="s">
        <v>733</v>
      </c>
      <c r="P1179" s="392" t="str">
        <f t="shared" si="36"/>
        <v>394XXKINGM</v>
      </c>
      <c r="Q1179" s="392" t="s">
        <v>1440</v>
      </c>
      <c r="R1179" s="392" t="s">
        <v>929</v>
      </c>
      <c r="S1179" s="392" t="str">
        <f t="shared" si="37"/>
        <v>252940A</v>
      </c>
      <c r="T1179" s="392" t="str">
        <f>IFERROR(VLOOKUP($S1179,'Projects FERCs'!$A$9:$C$294,2,FALSE),0)</f>
        <v>Tool,Shop,Gar Eq-New (King)</v>
      </c>
      <c r="U1179" s="392" t="s">
        <v>930</v>
      </c>
      <c r="V1179" s="394">
        <v>6277.1</v>
      </c>
    </row>
    <row r="1180" spans="1:22" ht="33.75" x14ac:dyDescent="0.25">
      <c r="A1180" s="396">
        <v>202503</v>
      </c>
      <c r="B1180" s="392" t="s">
        <v>1268</v>
      </c>
      <c r="C1180" s="392" t="s">
        <v>21</v>
      </c>
      <c r="D1180" s="392" t="s">
        <v>28</v>
      </c>
      <c r="E1180" s="392" t="s">
        <v>28</v>
      </c>
      <c r="F1180" s="392" t="s">
        <v>22</v>
      </c>
      <c r="G1180" s="392" t="s">
        <v>1379</v>
      </c>
      <c r="H1180" s="392" t="s">
        <v>61</v>
      </c>
      <c r="I1180" s="392" t="s">
        <v>62</v>
      </c>
      <c r="J1180" s="392" t="s">
        <v>23</v>
      </c>
      <c r="K1180" s="392" t="s">
        <v>24</v>
      </c>
      <c r="L1180" s="392" t="s">
        <v>25</v>
      </c>
      <c r="M1180" s="395">
        <v>45689</v>
      </c>
      <c r="N1180" s="395">
        <v>45717</v>
      </c>
      <c r="O1180" s="392" t="s">
        <v>733</v>
      </c>
      <c r="P1180" s="392" t="str">
        <f t="shared" si="36"/>
        <v>394XXPRESC</v>
      </c>
      <c r="Q1180" s="392" t="s">
        <v>1440</v>
      </c>
      <c r="R1180" s="392" t="s">
        <v>1037</v>
      </c>
      <c r="S1180" s="392" t="str">
        <f t="shared" si="37"/>
        <v>253940A</v>
      </c>
      <c r="T1180" s="392" t="str">
        <f>IFERROR(VLOOKUP($S1180,'Projects FERCs'!$A$9:$C$294,2,FALSE),0)</f>
        <v>Tools,Shop,Gar Eq-New (Pres)</v>
      </c>
      <c r="U1180" s="392" t="s">
        <v>1038</v>
      </c>
      <c r="V1180" s="394">
        <v>18526.07</v>
      </c>
    </row>
    <row r="1181" spans="1:22" ht="33.75" x14ac:dyDescent="0.25">
      <c r="A1181" s="396">
        <v>202503</v>
      </c>
      <c r="B1181" s="392" t="s">
        <v>1268</v>
      </c>
      <c r="C1181" s="392" t="s">
        <v>21</v>
      </c>
      <c r="D1181" s="392" t="s">
        <v>28</v>
      </c>
      <c r="E1181" s="392" t="s">
        <v>28</v>
      </c>
      <c r="F1181" s="392" t="s">
        <v>22</v>
      </c>
      <c r="G1181" s="392" t="s">
        <v>1425</v>
      </c>
      <c r="H1181" s="392" t="s">
        <v>61</v>
      </c>
      <c r="I1181" s="392" t="s">
        <v>62</v>
      </c>
      <c r="J1181" s="392" t="s">
        <v>23</v>
      </c>
      <c r="K1181" s="392" t="s">
        <v>24</v>
      </c>
      <c r="L1181" s="392" t="s">
        <v>25</v>
      </c>
      <c r="M1181" s="395">
        <v>45717</v>
      </c>
      <c r="N1181" s="395">
        <v>45717</v>
      </c>
      <c r="O1181" s="392" t="s">
        <v>733</v>
      </c>
      <c r="P1181" s="392" t="str">
        <f t="shared" si="36"/>
        <v>394XXSHOWL</v>
      </c>
      <c r="Q1181" s="392" t="s">
        <v>1440</v>
      </c>
      <c r="R1181" s="392" t="s">
        <v>828</v>
      </c>
      <c r="S1181" s="392" t="str">
        <f t="shared" si="37"/>
        <v>251940A</v>
      </c>
      <c r="T1181" s="392" t="str">
        <f>IFERROR(VLOOKUP($S1181,'Projects FERCs'!$A$9:$C$294,2,FALSE),0)</f>
        <v>Tools,Shop,Gar Eq-New(Flag)</v>
      </c>
      <c r="U1181" s="392" t="s">
        <v>829</v>
      </c>
      <c r="V1181" s="394">
        <v>809.08</v>
      </c>
    </row>
    <row r="1182" spans="1:22" ht="33.75" x14ac:dyDescent="0.25">
      <c r="A1182" s="396">
        <v>202503</v>
      </c>
      <c r="B1182" s="392" t="s">
        <v>1268</v>
      </c>
      <c r="C1182" s="392" t="s">
        <v>21</v>
      </c>
      <c r="D1182" s="392" t="s">
        <v>28</v>
      </c>
      <c r="E1182" s="392" t="s">
        <v>28</v>
      </c>
      <c r="F1182" s="392" t="s">
        <v>22</v>
      </c>
      <c r="G1182" s="392" t="s">
        <v>1425</v>
      </c>
      <c r="H1182" s="392" t="s">
        <v>61</v>
      </c>
      <c r="I1182" s="392" t="s">
        <v>62</v>
      </c>
      <c r="J1182" s="392" t="s">
        <v>23</v>
      </c>
      <c r="K1182" s="392" t="s">
        <v>24</v>
      </c>
      <c r="L1182" s="392" t="s">
        <v>25</v>
      </c>
      <c r="M1182" s="395">
        <v>45717</v>
      </c>
      <c r="N1182" s="395">
        <v>45717</v>
      </c>
      <c r="O1182" s="392" t="s">
        <v>733</v>
      </c>
      <c r="P1182" s="392" t="str">
        <f t="shared" si="36"/>
        <v>394XXSHOWL</v>
      </c>
      <c r="Q1182" s="392" t="s">
        <v>1440</v>
      </c>
      <c r="R1182" s="392" t="s">
        <v>1249</v>
      </c>
      <c r="S1182" s="392" t="str">
        <f t="shared" si="37"/>
        <v>257940A</v>
      </c>
      <c r="T1182" s="392" t="str">
        <f>IFERROR(VLOOKUP($S1182,'Projects FERCs'!$A$9:$C$294,2,FALSE),0)</f>
        <v>Tools,Shop,Gar Eq - New SL</v>
      </c>
      <c r="U1182" s="392" t="s">
        <v>1250</v>
      </c>
      <c r="V1182" s="394">
        <v>6143.62</v>
      </c>
    </row>
    <row r="1183" spans="1:22" ht="33.75" x14ac:dyDescent="0.25">
      <c r="A1183" s="396">
        <v>202504</v>
      </c>
      <c r="B1183" s="392" t="s">
        <v>1268</v>
      </c>
      <c r="C1183" s="392" t="s">
        <v>21</v>
      </c>
      <c r="D1183" s="392" t="s">
        <v>28</v>
      </c>
      <c r="E1183" s="392" t="s">
        <v>28</v>
      </c>
      <c r="F1183" s="392" t="s">
        <v>22</v>
      </c>
      <c r="G1183" s="392" t="s">
        <v>1439</v>
      </c>
      <c r="H1183" s="392" t="s">
        <v>61</v>
      </c>
      <c r="I1183" s="392" t="s">
        <v>62</v>
      </c>
      <c r="J1183" s="392" t="s">
        <v>23</v>
      </c>
      <c r="K1183" s="392" t="s">
        <v>24</v>
      </c>
      <c r="L1183" s="392" t="s">
        <v>25</v>
      </c>
      <c r="M1183" s="395">
        <v>45748</v>
      </c>
      <c r="N1183" s="395">
        <v>45748</v>
      </c>
      <c r="O1183" s="392" t="s">
        <v>733</v>
      </c>
      <c r="P1183" s="392" t="str">
        <f t="shared" si="36"/>
        <v>394XXCOTTN</v>
      </c>
      <c r="Q1183" s="392" t="s">
        <v>1440</v>
      </c>
      <c r="R1183" s="392" t="s">
        <v>1113</v>
      </c>
      <c r="S1183" s="392" t="str">
        <f t="shared" si="37"/>
        <v>255940A</v>
      </c>
      <c r="T1183" s="392" t="str">
        <f>IFERROR(VLOOKUP($S1183,'Projects FERCs'!$A$9:$C$294,2,FALSE),0)</f>
        <v>Tools,Shop,Gar Eq-New(Verde)</v>
      </c>
      <c r="U1183" s="392" t="s">
        <v>1114</v>
      </c>
      <c r="V1183" s="394">
        <v>3952.12</v>
      </c>
    </row>
    <row r="1184" spans="1:22" ht="33.75" x14ac:dyDescent="0.25">
      <c r="A1184" s="396">
        <v>202504</v>
      </c>
      <c r="B1184" s="392" t="s">
        <v>1268</v>
      </c>
      <c r="C1184" s="392" t="s">
        <v>21</v>
      </c>
      <c r="D1184" s="392" t="s">
        <v>28</v>
      </c>
      <c r="E1184" s="392" t="s">
        <v>28</v>
      </c>
      <c r="F1184" s="392" t="s">
        <v>22</v>
      </c>
      <c r="G1184" s="392" t="s">
        <v>2122</v>
      </c>
      <c r="H1184" s="392" t="s">
        <v>61</v>
      </c>
      <c r="I1184" s="392" t="s">
        <v>62</v>
      </c>
      <c r="J1184" s="392" t="s">
        <v>23</v>
      </c>
      <c r="K1184" s="392" t="s">
        <v>24</v>
      </c>
      <c r="L1184" s="392" t="s">
        <v>25</v>
      </c>
      <c r="M1184" s="395">
        <v>45748</v>
      </c>
      <c r="N1184" s="395">
        <v>45748</v>
      </c>
      <c r="O1184" s="392" t="s">
        <v>733</v>
      </c>
      <c r="P1184" s="392" t="str">
        <f t="shared" si="36"/>
        <v>394XXFLAG0</v>
      </c>
      <c r="Q1184" s="392" t="s">
        <v>1440</v>
      </c>
      <c r="R1184" s="392" t="s">
        <v>731</v>
      </c>
      <c r="S1184" s="392" t="str">
        <f t="shared" si="37"/>
        <v>250940A</v>
      </c>
      <c r="T1184" s="392" t="str">
        <f>IFERROR(VLOOKUP($S1184,'Projects FERCs'!$A$9:$C$294,2,FALSE),0)</f>
        <v>Tools,Shop,Gar Eq - New</v>
      </c>
      <c r="U1184" s="392" t="s">
        <v>732</v>
      </c>
      <c r="V1184" s="394">
        <v>70875.899999999994</v>
      </c>
    </row>
    <row r="1185" spans="1:22" ht="33.75" x14ac:dyDescent="0.25">
      <c r="A1185" s="396">
        <v>202504</v>
      </c>
      <c r="B1185" s="392" t="s">
        <v>1268</v>
      </c>
      <c r="C1185" s="392" t="s">
        <v>21</v>
      </c>
      <c r="D1185" s="392" t="s">
        <v>28</v>
      </c>
      <c r="E1185" s="392" t="s">
        <v>28</v>
      </c>
      <c r="F1185" s="392" t="s">
        <v>22</v>
      </c>
      <c r="G1185" s="392" t="s">
        <v>417</v>
      </c>
      <c r="H1185" s="392" t="s">
        <v>61</v>
      </c>
      <c r="I1185" s="392" t="s">
        <v>62</v>
      </c>
      <c r="J1185" s="392" t="s">
        <v>23</v>
      </c>
      <c r="K1185" s="392" t="s">
        <v>24</v>
      </c>
      <c r="L1185" s="392" t="s">
        <v>25</v>
      </c>
      <c r="M1185" s="395">
        <v>45748</v>
      </c>
      <c r="N1185" s="395">
        <v>45748</v>
      </c>
      <c r="O1185" s="392" t="s">
        <v>733</v>
      </c>
      <c r="P1185" s="392" t="str">
        <f t="shared" si="36"/>
        <v>394XXKINGM</v>
      </c>
      <c r="Q1185" s="392" t="s">
        <v>1440</v>
      </c>
      <c r="R1185" s="392" t="s">
        <v>929</v>
      </c>
      <c r="S1185" s="392" t="str">
        <f t="shared" si="37"/>
        <v>252940A</v>
      </c>
      <c r="T1185" s="392" t="str">
        <f>IFERROR(VLOOKUP($S1185,'Projects FERCs'!$A$9:$C$294,2,FALSE),0)</f>
        <v>Tool,Shop,Gar Eq-New (King)</v>
      </c>
      <c r="U1185" s="392" t="s">
        <v>930</v>
      </c>
      <c r="V1185" s="394">
        <v>2209.2199999999998</v>
      </c>
    </row>
    <row r="1186" spans="1:22" ht="33.75" x14ac:dyDescent="0.25">
      <c r="A1186" s="396">
        <v>202504</v>
      </c>
      <c r="B1186" s="392" t="s">
        <v>1268</v>
      </c>
      <c r="C1186" s="392" t="s">
        <v>21</v>
      </c>
      <c r="D1186" s="392" t="s">
        <v>28</v>
      </c>
      <c r="E1186" s="392" t="s">
        <v>28</v>
      </c>
      <c r="F1186" s="392" t="s">
        <v>22</v>
      </c>
      <c r="G1186" s="392" t="s">
        <v>1425</v>
      </c>
      <c r="H1186" s="392" t="s">
        <v>61</v>
      </c>
      <c r="I1186" s="392" t="s">
        <v>62</v>
      </c>
      <c r="J1186" s="392" t="s">
        <v>23</v>
      </c>
      <c r="K1186" s="392" t="s">
        <v>24</v>
      </c>
      <c r="L1186" s="392" t="s">
        <v>25</v>
      </c>
      <c r="M1186" s="395">
        <v>45748</v>
      </c>
      <c r="N1186" s="395">
        <v>45748</v>
      </c>
      <c r="O1186" s="392" t="s">
        <v>733</v>
      </c>
      <c r="P1186" s="392" t="str">
        <f t="shared" si="36"/>
        <v>394XXSHOWL</v>
      </c>
      <c r="Q1186" s="392" t="s">
        <v>1440</v>
      </c>
      <c r="R1186" s="392" t="s">
        <v>1249</v>
      </c>
      <c r="S1186" s="392" t="str">
        <f t="shared" si="37"/>
        <v>257940A</v>
      </c>
      <c r="T1186" s="392" t="str">
        <f>IFERROR(VLOOKUP($S1186,'Projects FERCs'!$A$9:$C$294,2,FALSE),0)</f>
        <v>Tools,Shop,Gar Eq - New SL</v>
      </c>
      <c r="U1186" s="392" t="s">
        <v>1250</v>
      </c>
      <c r="V1186" s="394">
        <v>74858.91</v>
      </c>
    </row>
    <row r="1187" spans="1:22" ht="33.75" x14ac:dyDescent="0.25">
      <c r="A1187" s="396">
        <v>202505</v>
      </c>
      <c r="B1187" s="392" t="s">
        <v>1268</v>
      </c>
      <c r="C1187" s="392" t="s">
        <v>21</v>
      </c>
      <c r="D1187" s="392" t="s">
        <v>28</v>
      </c>
      <c r="E1187" s="392" t="s">
        <v>28</v>
      </c>
      <c r="F1187" s="392" t="s">
        <v>22</v>
      </c>
      <c r="G1187" s="392" t="s">
        <v>417</v>
      </c>
      <c r="H1187" s="392" t="s">
        <v>61</v>
      </c>
      <c r="I1187" s="392" t="s">
        <v>62</v>
      </c>
      <c r="J1187" s="392" t="s">
        <v>23</v>
      </c>
      <c r="K1187" s="392" t="s">
        <v>24</v>
      </c>
      <c r="L1187" s="392" t="s">
        <v>25</v>
      </c>
      <c r="M1187" s="395">
        <v>45748</v>
      </c>
      <c r="N1187" s="395">
        <v>45778</v>
      </c>
      <c r="O1187" s="392" t="s">
        <v>733</v>
      </c>
      <c r="P1187" s="392" t="str">
        <f t="shared" si="36"/>
        <v>394XXKINGM</v>
      </c>
      <c r="Q1187" s="392" t="s">
        <v>1440</v>
      </c>
      <c r="R1187" s="392" t="s">
        <v>929</v>
      </c>
      <c r="S1187" s="392" t="str">
        <f t="shared" si="37"/>
        <v>252940A</v>
      </c>
      <c r="T1187" s="392" t="str">
        <f>IFERROR(VLOOKUP($S1187,'Projects FERCs'!$A$9:$C$294,2,FALSE),0)</f>
        <v>Tool,Shop,Gar Eq-New (King)</v>
      </c>
      <c r="U1187" s="392" t="s">
        <v>930</v>
      </c>
      <c r="V1187" s="394">
        <v>630.75</v>
      </c>
    </row>
    <row r="1188" spans="1:22" ht="33.75" x14ac:dyDescent="0.25">
      <c r="A1188" s="396">
        <v>202505</v>
      </c>
      <c r="B1188" s="392" t="s">
        <v>1268</v>
      </c>
      <c r="C1188" s="392" t="s">
        <v>21</v>
      </c>
      <c r="D1188" s="392" t="s">
        <v>28</v>
      </c>
      <c r="E1188" s="392" t="s">
        <v>28</v>
      </c>
      <c r="F1188" s="392" t="s">
        <v>22</v>
      </c>
      <c r="G1188" s="392" t="s">
        <v>1379</v>
      </c>
      <c r="H1188" s="392" t="s">
        <v>61</v>
      </c>
      <c r="I1188" s="392" t="s">
        <v>62</v>
      </c>
      <c r="J1188" s="392" t="s">
        <v>23</v>
      </c>
      <c r="K1188" s="392" t="s">
        <v>24</v>
      </c>
      <c r="L1188" s="392" t="s">
        <v>25</v>
      </c>
      <c r="M1188" s="395">
        <v>45689</v>
      </c>
      <c r="N1188" s="395">
        <v>45778</v>
      </c>
      <c r="O1188" s="392" t="s">
        <v>733</v>
      </c>
      <c r="P1188" s="392" t="str">
        <f t="shared" si="36"/>
        <v>394XXPRESC</v>
      </c>
      <c r="Q1188" s="392" t="s">
        <v>1440</v>
      </c>
      <c r="R1188" s="392" t="s">
        <v>1037</v>
      </c>
      <c r="S1188" s="392" t="str">
        <f t="shared" si="37"/>
        <v>253940A</v>
      </c>
      <c r="T1188" s="392" t="str">
        <f>IFERROR(VLOOKUP($S1188,'Projects FERCs'!$A$9:$C$294,2,FALSE),0)</f>
        <v>Tools,Shop,Gar Eq-New (Pres)</v>
      </c>
      <c r="U1188" s="392" t="s">
        <v>1038</v>
      </c>
      <c r="V1188" s="394">
        <v>6257.71</v>
      </c>
    </row>
    <row r="1189" spans="1:22" ht="33.75" x14ac:dyDescent="0.25">
      <c r="A1189" s="396">
        <v>202506</v>
      </c>
      <c r="B1189" s="392" t="s">
        <v>1268</v>
      </c>
      <c r="C1189" s="392" t="s">
        <v>21</v>
      </c>
      <c r="D1189" s="392" t="s">
        <v>28</v>
      </c>
      <c r="E1189" s="392" t="s">
        <v>28</v>
      </c>
      <c r="F1189" s="392" t="s">
        <v>22</v>
      </c>
      <c r="G1189" s="392" t="s">
        <v>2122</v>
      </c>
      <c r="H1189" s="392" t="s">
        <v>61</v>
      </c>
      <c r="I1189" s="392" t="s">
        <v>62</v>
      </c>
      <c r="J1189" s="392" t="s">
        <v>23</v>
      </c>
      <c r="K1189" s="392" t="s">
        <v>24</v>
      </c>
      <c r="L1189" s="392" t="s">
        <v>25</v>
      </c>
      <c r="M1189" s="395">
        <v>45809</v>
      </c>
      <c r="N1189" s="395">
        <v>45809</v>
      </c>
      <c r="O1189" s="392" t="s">
        <v>733</v>
      </c>
      <c r="P1189" s="392" t="str">
        <f t="shared" si="36"/>
        <v>394XXFLAG0</v>
      </c>
      <c r="Q1189" s="392" t="s">
        <v>1440</v>
      </c>
      <c r="R1189" s="392" t="s">
        <v>828</v>
      </c>
      <c r="S1189" s="392" t="str">
        <f t="shared" si="37"/>
        <v>251940A</v>
      </c>
      <c r="T1189" s="392" t="str">
        <f>IFERROR(VLOOKUP($S1189,'Projects FERCs'!$A$9:$C$294,2,FALSE),0)</f>
        <v>Tools,Shop,Gar Eq-New(Flag)</v>
      </c>
      <c r="U1189" s="392" t="s">
        <v>829</v>
      </c>
      <c r="V1189" s="394">
        <v>722.33</v>
      </c>
    </row>
    <row r="1190" spans="1:22" ht="33.75" x14ac:dyDescent="0.25">
      <c r="A1190" s="396">
        <v>202506</v>
      </c>
      <c r="B1190" s="392" t="s">
        <v>1268</v>
      </c>
      <c r="C1190" s="392" t="s">
        <v>21</v>
      </c>
      <c r="D1190" s="392" t="s">
        <v>28</v>
      </c>
      <c r="E1190" s="392" t="s">
        <v>28</v>
      </c>
      <c r="F1190" s="392" t="s">
        <v>22</v>
      </c>
      <c r="G1190" s="392" t="s">
        <v>417</v>
      </c>
      <c r="H1190" s="392" t="s">
        <v>61</v>
      </c>
      <c r="I1190" s="392" t="s">
        <v>62</v>
      </c>
      <c r="J1190" s="392" t="s">
        <v>23</v>
      </c>
      <c r="K1190" s="392" t="s">
        <v>24</v>
      </c>
      <c r="L1190" s="392" t="s">
        <v>25</v>
      </c>
      <c r="M1190" s="395">
        <v>45809</v>
      </c>
      <c r="N1190" s="395">
        <v>45809</v>
      </c>
      <c r="O1190" s="392" t="s">
        <v>733</v>
      </c>
      <c r="P1190" s="392" t="str">
        <f t="shared" si="36"/>
        <v>394XXKINGM</v>
      </c>
      <c r="Q1190" s="392" t="s">
        <v>1440</v>
      </c>
      <c r="R1190" s="392" t="s">
        <v>929</v>
      </c>
      <c r="S1190" s="392" t="str">
        <f t="shared" si="37"/>
        <v>252940A</v>
      </c>
      <c r="T1190" s="392" t="str">
        <f>IFERROR(VLOOKUP($S1190,'Projects FERCs'!$A$9:$C$294,2,FALSE),0)</f>
        <v>Tool,Shop,Gar Eq-New (King)</v>
      </c>
      <c r="U1190" s="392" t="s">
        <v>930</v>
      </c>
      <c r="V1190" s="394">
        <v>-795.67</v>
      </c>
    </row>
    <row r="1191" spans="1:22" ht="33.75" x14ac:dyDescent="0.25">
      <c r="A1191" s="396">
        <v>202506</v>
      </c>
      <c r="B1191" s="392" t="s">
        <v>1268</v>
      </c>
      <c r="C1191" s="392" t="s">
        <v>21</v>
      </c>
      <c r="D1191" s="392" t="s">
        <v>28</v>
      </c>
      <c r="E1191" s="392" t="s">
        <v>28</v>
      </c>
      <c r="F1191" s="392" t="s">
        <v>22</v>
      </c>
      <c r="G1191" s="392" t="s">
        <v>1379</v>
      </c>
      <c r="H1191" s="392" t="s">
        <v>61</v>
      </c>
      <c r="I1191" s="392" t="s">
        <v>62</v>
      </c>
      <c r="J1191" s="392" t="s">
        <v>23</v>
      </c>
      <c r="K1191" s="392" t="s">
        <v>24</v>
      </c>
      <c r="L1191" s="392" t="s">
        <v>25</v>
      </c>
      <c r="M1191" s="395">
        <v>45778</v>
      </c>
      <c r="N1191" s="395">
        <v>45809</v>
      </c>
      <c r="O1191" s="392" t="s">
        <v>733</v>
      </c>
      <c r="P1191" s="392" t="str">
        <f t="shared" si="36"/>
        <v>394XXPRESC</v>
      </c>
      <c r="Q1191" s="392" t="s">
        <v>1440</v>
      </c>
      <c r="R1191" s="392" t="s">
        <v>1037</v>
      </c>
      <c r="S1191" s="392" t="str">
        <f t="shared" si="37"/>
        <v>253940A</v>
      </c>
      <c r="T1191" s="392" t="str">
        <f>IFERROR(VLOOKUP($S1191,'Projects FERCs'!$A$9:$C$294,2,FALSE),0)</f>
        <v>Tools,Shop,Gar Eq-New (Pres)</v>
      </c>
      <c r="U1191" s="392" t="s">
        <v>1038</v>
      </c>
      <c r="V1191" s="394">
        <v>-49.16</v>
      </c>
    </row>
    <row r="1192" spans="1:22" ht="33.75" x14ac:dyDescent="0.25">
      <c r="A1192" s="396">
        <v>202506</v>
      </c>
      <c r="B1192" s="392" t="s">
        <v>1268</v>
      </c>
      <c r="C1192" s="392" t="s">
        <v>21</v>
      </c>
      <c r="D1192" s="392" t="s">
        <v>28</v>
      </c>
      <c r="E1192" s="392" t="s">
        <v>28</v>
      </c>
      <c r="F1192" s="392" t="s">
        <v>22</v>
      </c>
      <c r="G1192" s="392" t="s">
        <v>2123</v>
      </c>
      <c r="H1192" s="392" t="s">
        <v>61</v>
      </c>
      <c r="I1192" s="392" t="s">
        <v>62</v>
      </c>
      <c r="J1192" s="392" t="s">
        <v>23</v>
      </c>
      <c r="K1192" s="392" t="s">
        <v>24</v>
      </c>
      <c r="L1192" s="392" t="s">
        <v>25</v>
      </c>
      <c r="M1192" s="395">
        <v>45809</v>
      </c>
      <c r="N1192" s="395">
        <v>45809</v>
      </c>
      <c r="O1192" s="392" t="s">
        <v>733</v>
      </c>
      <c r="P1192" s="392" t="str">
        <f t="shared" si="36"/>
        <v>394XXSCWHG</v>
      </c>
      <c r="Q1192" s="392" t="s">
        <v>1440</v>
      </c>
      <c r="R1192" s="392" t="s">
        <v>1183</v>
      </c>
      <c r="S1192" s="392" t="str">
        <f t="shared" si="37"/>
        <v>256940A</v>
      </c>
      <c r="T1192" s="392" t="str">
        <f>IFERROR(VLOOKUP($S1192,'Projects FERCs'!$A$9:$C$294,2,FALSE),0)</f>
        <v>Tools,Shop,Gar Eq-New (Nog)</v>
      </c>
      <c r="U1192" s="392" t="s">
        <v>1184</v>
      </c>
      <c r="V1192" s="394">
        <v>-6.86</v>
      </c>
    </row>
    <row r="1193" spans="1:22" ht="33.75" x14ac:dyDescent="0.25">
      <c r="A1193" s="396">
        <v>202506</v>
      </c>
      <c r="B1193" s="392" t="s">
        <v>1268</v>
      </c>
      <c r="C1193" s="392" t="s">
        <v>21</v>
      </c>
      <c r="D1193" s="392" t="s">
        <v>28</v>
      </c>
      <c r="E1193" s="392" t="s">
        <v>28</v>
      </c>
      <c r="F1193" s="392" t="s">
        <v>22</v>
      </c>
      <c r="G1193" s="392" t="s">
        <v>1425</v>
      </c>
      <c r="H1193" s="392" t="s">
        <v>61</v>
      </c>
      <c r="I1193" s="392" t="s">
        <v>62</v>
      </c>
      <c r="J1193" s="392" t="s">
        <v>27</v>
      </c>
      <c r="K1193" s="392" t="s">
        <v>24</v>
      </c>
      <c r="L1193" s="392" t="s">
        <v>25</v>
      </c>
      <c r="M1193" s="395">
        <v>45778</v>
      </c>
      <c r="N1193" s="395">
        <v>45783</v>
      </c>
      <c r="O1193" s="392" t="s">
        <v>733</v>
      </c>
      <c r="P1193" s="392" t="str">
        <f t="shared" si="36"/>
        <v>394XXSHOWL</v>
      </c>
      <c r="Q1193" s="392" t="s">
        <v>1440</v>
      </c>
      <c r="R1193" s="392" t="s">
        <v>2266</v>
      </c>
      <c r="S1193" s="392" t="str">
        <f t="shared" si="37"/>
        <v>250960A</v>
      </c>
      <c r="T1193" s="392" t="str">
        <f>IFERROR(VLOOKUP($S1193,'Projects FERCs'!$A$9:$C$294,2,FALSE),0)</f>
        <v>Power Op Eq - New</v>
      </c>
      <c r="U1193" s="392" t="s">
        <v>2265</v>
      </c>
      <c r="V1193" s="394">
        <v>25.38</v>
      </c>
    </row>
    <row r="1194" spans="1:22" ht="33.75" x14ac:dyDescent="0.25">
      <c r="A1194" s="396">
        <v>202506</v>
      </c>
      <c r="B1194" s="392" t="s">
        <v>1268</v>
      </c>
      <c r="C1194" s="392" t="s">
        <v>21</v>
      </c>
      <c r="D1194" s="392" t="s">
        <v>28</v>
      </c>
      <c r="E1194" s="392" t="s">
        <v>28</v>
      </c>
      <c r="F1194" s="392" t="s">
        <v>22</v>
      </c>
      <c r="G1194" s="392" t="s">
        <v>1425</v>
      </c>
      <c r="H1194" s="392" t="s">
        <v>61</v>
      </c>
      <c r="I1194" s="392" t="s">
        <v>62</v>
      </c>
      <c r="J1194" s="392" t="s">
        <v>23</v>
      </c>
      <c r="K1194" s="392" t="s">
        <v>24</v>
      </c>
      <c r="L1194" s="392" t="s">
        <v>25</v>
      </c>
      <c r="M1194" s="395">
        <v>45778</v>
      </c>
      <c r="N1194" s="395">
        <v>45783</v>
      </c>
      <c r="O1194" s="392" t="s">
        <v>733</v>
      </c>
      <c r="P1194" s="392" t="str">
        <f t="shared" si="36"/>
        <v>394XXSHOWL</v>
      </c>
      <c r="Q1194" s="392" t="s">
        <v>1440</v>
      </c>
      <c r="R1194" s="392" t="s">
        <v>2266</v>
      </c>
      <c r="S1194" s="392" t="str">
        <f t="shared" si="37"/>
        <v>250960A</v>
      </c>
      <c r="T1194" s="392" t="str">
        <f>IFERROR(VLOOKUP($S1194,'Projects FERCs'!$A$9:$C$294,2,FALSE),0)</f>
        <v>Power Op Eq - New</v>
      </c>
      <c r="U1194" s="392" t="s">
        <v>2265</v>
      </c>
      <c r="V1194" s="394">
        <v>6635.68</v>
      </c>
    </row>
    <row r="1195" spans="1:22" ht="33.75" x14ac:dyDescent="0.25">
      <c r="A1195" s="396">
        <v>202506</v>
      </c>
      <c r="B1195" s="392" t="s">
        <v>1268</v>
      </c>
      <c r="C1195" s="392" t="s">
        <v>21</v>
      </c>
      <c r="D1195" s="392" t="s">
        <v>28</v>
      </c>
      <c r="E1195" s="392" t="s">
        <v>28</v>
      </c>
      <c r="F1195" s="392" t="s">
        <v>22</v>
      </c>
      <c r="G1195" s="392" t="s">
        <v>1425</v>
      </c>
      <c r="H1195" s="392" t="s">
        <v>61</v>
      </c>
      <c r="I1195" s="392" t="s">
        <v>62</v>
      </c>
      <c r="J1195" s="392" t="s">
        <v>23</v>
      </c>
      <c r="K1195" s="392" t="s">
        <v>24</v>
      </c>
      <c r="L1195" s="392" t="s">
        <v>25</v>
      </c>
      <c r="M1195" s="395">
        <v>45809</v>
      </c>
      <c r="N1195" s="395">
        <v>45809</v>
      </c>
      <c r="O1195" s="392" t="s">
        <v>733</v>
      </c>
      <c r="P1195" s="392" t="str">
        <f t="shared" si="36"/>
        <v>394XXSHOWL</v>
      </c>
      <c r="Q1195" s="392" t="s">
        <v>1440</v>
      </c>
      <c r="R1195" s="392" t="s">
        <v>828</v>
      </c>
      <c r="S1195" s="392" t="str">
        <f t="shared" si="37"/>
        <v>251940A</v>
      </c>
      <c r="T1195" s="392" t="str">
        <f>IFERROR(VLOOKUP($S1195,'Projects FERCs'!$A$9:$C$294,2,FALSE),0)</f>
        <v>Tools,Shop,Gar Eq-New(Flag)</v>
      </c>
      <c r="U1195" s="392" t="s">
        <v>829</v>
      </c>
      <c r="V1195" s="394">
        <v>4834.03</v>
      </c>
    </row>
    <row r="1196" spans="1:22" ht="33.75" x14ac:dyDescent="0.25">
      <c r="A1196" s="396">
        <v>202407</v>
      </c>
      <c r="B1196" s="392" t="s">
        <v>1268</v>
      </c>
      <c r="C1196" s="392" t="s">
        <v>21</v>
      </c>
      <c r="D1196" s="392" t="s">
        <v>28</v>
      </c>
      <c r="E1196" s="392" t="s">
        <v>28</v>
      </c>
      <c r="F1196" s="392" t="s">
        <v>22</v>
      </c>
      <c r="G1196" s="392" t="s">
        <v>1439</v>
      </c>
      <c r="H1196" s="392" t="s">
        <v>1441</v>
      </c>
      <c r="I1196" s="392" t="s">
        <v>1442</v>
      </c>
      <c r="J1196" s="392" t="s">
        <v>27</v>
      </c>
      <c r="K1196" s="392" t="s">
        <v>24</v>
      </c>
      <c r="L1196" s="392" t="s">
        <v>25</v>
      </c>
      <c r="M1196" s="395">
        <v>45444</v>
      </c>
      <c r="N1196" s="395">
        <v>45432</v>
      </c>
      <c r="O1196" s="392" t="s">
        <v>743</v>
      </c>
      <c r="P1196" s="392" t="str">
        <f t="shared" si="36"/>
        <v>396XXCOTTN</v>
      </c>
      <c r="Q1196" s="392" t="s">
        <v>1443</v>
      </c>
      <c r="R1196" s="392" t="s">
        <v>1444</v>
      </c>
      <c r="S1196" s="392" t="str">
        <f t="shared" si="37"/>
        <v>250960A</v>
      </c>
      <c r="T1196" s="392" t="str">
        <f>IFERROR(VLOOKUP($S1196,'Projects FERCs'!$A$9:$C$294,2,FALSE),0)</f>
        <v>Power Op Eq - New</v>
      </c>
      <c r="U1196" s="392" t="s">
        <v>1445</v>
      </c>
      <c r="V1196" s="394">
        <v>469.58</v>
      </c>
    </row>
    <row r="1197" spans="1:22" ht="33.75" x14ac:dyDescent="0.25">
      <c r="A1197" s="396">
        <v>202407</v>
      </c>
      <c r="B1197" s="392" t="s">
        <v>1268</v>
      </c>
      <c r="C1197" s="392" t="s">
        <v>21</v>
      </c>
      <c r="D1197" s="392" t="s">
        <v>28</v>
      </c>
      <c r="E1197" s="392" t="s">
        <v>28</v>
      </c>
      <c r="F1197" s="392" t="s">
        <v>22</v>
      </c>
      <c r="G1197" s="392" t="s">
        <v>1425</v>
      </c>
      <c r="H1197" s="392" t="s">
        <v>1441</v>
      </c>
      <c r="I1197" s="392" t="s">
        <v>1442</v>
      </c>
      <c r="J1197" s="392" t="s">
        <v>27</v>
      </c>
      <c r="K1197" s="392" t="s">
        <v>24</v>
      </c>
      <c r="L1197" s="392" t="s">
        <v>25</v>
      </c>
      <c r="M1197" s="395">
        <v>45444</v>
      </c>
      <c r="N1197" s="395">
        <v>45432</v>
      </c>
      <c r="O1197" s="392" t="s">
        <v>743</v>
      </c>
      <c r="P1197" s="392" t="str">
        <f t="shared" si="36"/>
        <v>396XXSHOWL</v>
      </c>
      <c r="Q1197" s="392" t="s">
        <v>1443</v>
      </c>
      <c r="R1197" s="392" t="s">
        <v>1446</v>
      </c>
      <c r="S1197" s="392" t="str">
        <f t="shared" si="37"/>
        <v>250960A</v>
      </c>
      <c r="T1197" s="392" t="str">
        <f>IFERROR(VLOOKUP($S1197,'Projects FERCs'!$A$9:$C$294,2,FALSE),0)</f>
        <v>Power Op Eq - New</v>
      </c>
      <c r="U1197" s="392" t="s">
        <v>1447</v>
      </c>
      <c r="V1197" s="394">
        <v>469.58</v>
      </c>
    </row>
    <row r="1198" spans="1:22" ht="33.75" x14ac:dyDescent="0.25">
      <c r="A1198" s="396">
        <v>202410</v>
      </c>
      <c r="B1198" s="392" t="s">
        <v>1268</v>
      </c>
      <c r="C1198" s="392" t="s">
        <v>21</v>
      </c>
      <c r="D1198" s="392" t="s">
        <v>28</v>
      </c>
      <c r="E1198" s="392" t="s">
        <v>28</v>
      </c>
      <c r="F1198" s="392" t="s">
        <v>22</v>
      </c>
      <c r="G1198" s="392" t="s">
        <v>2259</v>
      </c>
      <c r="H1198" s="392" t="s">
        <v>2569</v>
      </c>
      <c r="I1198" s="392" t="s">
        <v>2568</v>
      </c>
      <c r="J1198" s="392" t="s">
        <v>23</v>
      </c>
      <c r="K1198" s="392" t="s">
        <v>24</v>
      </c>
      <c r="L1198" s="392" t="s">
        <v>25</v>
      </c>
      <c r="M1198" s="395">
        <v>45536</v>
      </c>
      <c r="N1198" s="395">
        <v>45542</v>
      </c>
      <c r="O1198" s="392" t="s">
        <v>743</v>
      </c>
      <c r="P1198" s="392" t="str">
        <f t="shared" si="36"/>
        <v>396XXFLAGW</v>
      </c>
      <c r="Q1198" s="392" t="s">
        <v>1443</v>
      </c>
      <c r="R1198" s="392" t="s">
        <v>1540</v>
      </c>
      <c r="S1198" s="392" t="str">
        <f t="shared" si="37"/>
        <v>250960A</v>
      </c>
      <c r="T1198" s="392" t="str">
        <f>IFERROR(VLOOKUP($S1198,'Projects FERCs'!$A$9:$C$294,2,FALSE),0)</f>
        <v>Power Op Eq - New</v>
      </c>
      <c r="U1198" s="392" t="s">
        <v>2264</v>
      </c>
      <c r="V1198" s="394">
        <v>74401.64</v>
      </c>
    </row>
    <row r="1199" spans="1:22" ht="33.75" x14ac:dyDescent="0.25">
      <c r="A1199" s="396">
        <v>202410</v>
      </c>
      <c r="B1199" s="392" t="s">
        <v>1268</v>
      </c>
      <c r="C1199" s="392" t="s">
        <v>21</v>
      </c>
      <c r="D1199" s="392" t="s">
        <v>28</v>
      </c>
      <c r="E1199" s="392" t="s">
        <v>28</v>
      </c>
      <c r="F1199" s="392" t="s">
        <v>22</v>
      </c>
      <c r="G1199" s="392" t="s">
        <v>2263</v>
      </c>
      <c r="H1199" s="392" t="s">
        <v>2569</v>
      </c>
      <c r="I1199" s="392" t="s">
        <v>2568</v>
      </c>
      <c r="J1199" s="392" t="s">
        <v>27</v>
      </c>
      <c r="K1199" s="392" t="s">
        <v>24</v>
      </c>
      <c r="L1199" s="392" t="s">
        <v>25</v>
      </c>
      <c r="M1199" s="395">
        <v>45536</v>
      </c>
      <c r="N1199" s="395">
        <v>45559</v>
      </c>
      <c r="O1199" s="392" t="s">
        <v>743</v>
      </c>
      <c r="P1199" s="392" t="str">
        <f t="shared" si="36"/>
        <v>396XXHAVAS</v>
      </c>
      <c r="Q1199" s="392" t="s">
        <v>1443</v>
      </c>
      <c r="R1199" s="392" t="s">
        <v>1557</v>
      </c>
      <c r="S1199" s="392" t="str">
        <f t="shared" si="37"/>
        <v>250960A</v>
      </c>
      <c r="T1199" s="392" t="str">
        <f>IFERROR(VLOOKUP($S1199,'Projects FERCs'!$A$9:$C$294,2,FALSE),0)</f>
        <v>Power Op Eq - New</v>
      </c>
      <c r="U1199" s="392" t="s">
        <v>1559</v>
      </c>
      <c r="V1199" s="394">
        <v>1281.6500000000001</v>
      </c>
    </row>
    <row r="1200" spans="1:22" ht="33.75" x14ac:dyDescent="0.25">
      <c r="A1200" s="396">
        <v>202410</v>
      </c>
      <c r="B1200" s="392" t="s">
        <v>1268</v>
      </c>
      <c r="C1200" s="392" t="s">
        <v>21</v>
      </c>
      <c r="D1200" s="392" t="s">
        <v>28</v>
      </c>
      <c r="E1200" s="392" t="s">
        <v>28</v>
      </c>
      <c r="F1200" s="392" t="s">
        <v>22</v>
      </c>
      <c r="G1200" s="392" t="s">
        <v>2263</v>
      </c>
      <c r="H1200" s="392" t="s">
        <v>2569</v>
      </c>
      <c r="I1200" s="392" t="s">
        <v>2568</v>
      </c>
      <c r="J1200" s="392" t="s">
        <v>27</v>
      </c>
      <c r="K1200" s="392" t="s">
        <v>24</v>
      </c>
      <c r="L1200" s="392" t="s">
        <v>25</v>
      </c>
      <c r="M1200" s="395">
        <v>45536</v>
      </c>
      <c r="N1200" s="395">
        <v>45559</v>
      </c>
      <c r="O1200" s="392" t="s">
        <v>743</v>
      </c>
      <c r="P1200" s="392" t="str">
        <f t="shared" si="36"/>
        <v>396XXHAVAS</v>
      </c>
      <c r="Q1200" s="392" t="s">
        <v>1443</v>
      </c>
      <c r="R1200" s="392" t="s">
        <v>1646</v>
      </c>
      <c r="S1200" s="392" t="str">
        <f t="shared" si="37"/>
        <v>250960A</v>
      </c>
      <c r="T1200" s="392" t="str">
        <f>IFERROR(VLOOKUP($S1200,'Projects FERCs'!$A$9:$C$294,2,FALSE),0)</f>
        <v>Power Op Eq - New</v>
      </c>
      <c r="U1200" s="392" t="s">
        <v>1647</v>
      </c>
      <c r="V1200" s="394">
        <v>1123.94</v>
      </c>
    </row>
    <row r="1201" spans="1:22" ht="33.75" x14ac:dyDescent="0.25">
      <c r="A1201" s="396">
        <v>202410</v>
      </c>
      <c r="B1201" s="392" t="s">
        <v>1268</v>
      </c>
      <c r="C1201" s="392" t="s">
        <v>21</v>
      </c>
      <c r="D1201" s="392" t="s">
        <v>28</v>
      </c>
      <c r="E1201" s="392" t="s">
        <v>28</v>
      </c>
      <c r="F1201" s="392" t="s">
        <v>22</v>
      </c>
      <c r="G1201" s="392" t="s">
        <v>2263</v>
      </c>
      <c r="H1201" s="392" t="s">
        <v>2569</v>
      </c>
      <c r="I1201" s="392" t="s">
        <v>2568</v>
      </c>
      <c r="J1201" s="392" t="s">
        <v>23</v>
      </c>
      <c r="K1201" s="392" t="s">
        <v>24</v>
      </c>
      <c r="L1201" s="392" t="s">
        <v>25</v>
      </c>
      <c r="M1201" s="395">
        <v>45536</v>
      </c>
      <c r="N1201" s="395">
        <v>45559</v>
      </c>
      <c r="O1201" s="392" t="s">
        <v>743</v>
      </c>
      <c r="P1201" s="392" t="str">
        <f t="shared" si="36"/>
        <v>396XXHAVAS</v>
      </c>
      <c r="Q1201" s="392" t="s">
        <v>1443</v>
      </c>
      <c r="R1201" s="392" t="s">
        <v>1557</v>
      </c>
      <c r="S1201" s="392" t="str">
        <f t="shared" si="37"/>
        <v>250960A</v>
      </c>
      <c r="T1201" s="392" t="str">
        <f>IFERROR(VLOOKUP($S1201,'Projects FERCs'!$A$9:$C$294,2,FALSE),0)</f>
        <v>Power Op Eq - New</v>
      </c>
      <c r="U1201" s="392" t="s">
        <v>1559</v>
      </c>
      <c r="V1201" s="394">
        <v>144708.76999999999</v>
      </c>
    </row>
    <row r="1202" spans="1:22" ht="33.75" x14ac:dyDescent="0.25">
      <c r="A1202" s="396">
        <v>202410</v>
      </c>
      <c r="B1202" s="392" t="s">
        <v>1268</v>
      </c>
      <c r="C1202" s="392" t="s">
        <v>21</v>
      </c>
      <c r="D1202" s="392" t="s">
        <v>28</v>
      </c>
      <c r="E1202" s="392" t="s">
        <v>28</v>
      </c>
      <c r="F1202" s="392" t="s">
        <v>22</v>
      </c>
      <c r="G1202" s="392" t="s">
        <v>2263</v>
      </c>
      <c r="H1202" s="392" t="s">
        <v>2569</v>
      </c>
      <c r="I1202" s="392" t="s">
        <v>2568</v>
      </c>
      <c r="J1202" s="392" t="s">
        <v>23</v>
      </c>
      <c r="K1202" s="392" t="s">
        <v>24</v>
      </c>
      <c r="L1202" s="392" t="s">
        <v>25</v>
      </c>
      <c r="M1202" s="395">
        <v>45536</v>
      </c>
      <c r="N1202" s="395">
        <v>45559</v>
      </c>
      <c r="O1202" s="392" t="s">
        <v>743</v>
      </c>
      <c r="P1202" s="392" t="str">
        <f t="shared" si="36"/>
        <v>396XXHAVAS</v>
      </c>
      <c r="Q1202" s="392" t="s">
        <v>1443</v>
      </c>
      <c r="R1202" s="392" t="s">
        <v>1646</v>
      </c>
      <c r="S1202" s="392" t="str">
        <f t="shared" si="37"/>
        <v>250960A</v>
      </c>
      <c r="T1202" s="392" t="str">
        <f>IFERROR(VLOOKUP($S1202,'Projects FERCs'!$A$9:$C$294,2,FALSE),0)</f>
        <v>Power Op Eq - New</v>
      </c>
      <c r="U1202" s="392" t="s">
        <v>1647</v>
      </c>
      <c r="V1202" s="394">
        <v>144625.74</v>
      </c>
    </row>
    <row r="1203" spans="1:22" ht="33.75" x14ac:dyDescent="0.25">
      <c r="A1203" s="396">
        <v>202410</v>
      </c>
      <c r="B1203" s="392" t="s">
        <v>1268</v>
      </c>
      <c r="C1203" s="392" t="s">
        <v>21</v>
      </c>
      <c r="D1203" s="392" t="s">
        <v>28</v>
      </c>
      <c r="E1203" s="392" t="s">
        <v>28</v>
      </c>
      <c r="F1203" s="392" t="s">
        <v>22</v>
      </c>
      <c r="G1203" s="392" t="s">
        <v>1379</v>
      </c>
      <c r="H1203" s="392" t="s">
        <v>2569</v>
      </c>
      <c r="I1203" s="392" t="s">
        <v>2568</v>
      </c>
      <c r="J1203" s="392" t="s">
        <v>27</v>
      </c>
      <c r="K1203" s="392" t="s">
        <v>24</v>
      </c>
      <c r="L1203" s="392" t="s">
        <v>25</v>
      </c>
      <c r="M1203" s="395">
        <v>45536</v>
      </c>
      <c r="N1203" s="395">
        <v>45559</v>
      </c>
      <c r="O1203" s="392" t="s">
        <v>743</v>
      </c>
      <c r="P1203" s="392" t="str">
        <f t="shared" si="36"/>
        <v>396XXPRESC</v>
      </c>
      <c r="Q1203" s="392" t="s">
        <v>1443</v>
      </c>
      <c r="R1203" s="392" t="s">
        <v>1606</v>
      </c>
      <c r="S1203" s="392" t="str">
        <f t="shared" si="37"/>
        <v>250960A</v>
      </c>
      <c r="T1203" s="392" t="str">
        <f>IFERROR(VLOOKUP($S1203,'Projects FERCs'!$A$9:$C$294,2,FALSE),0)</f>
        <v>Power Op Eq - New</v>
      </c>
      <c r="U1203" s="392" t="s">
        <v>1608</v>
      </c>
      <c r="V1203" s="394">
        <v>101.5</v>
      </c>
    </row>
    <row r="1204" spans="1:22" ht="33.75" x14ac:dyDescent="0.25">
      <c r="A1204" s="396">
        <v>202410</v>
      </c>
      <c r="B1204" s="392" t="s">
        <v>1268</v>
      </c>
      <c r="C1204" s="392" t="s">
        <v>21</v>
      </c>
      <c r="D1204" s="392" t="s">
        <v>28</v>
      </c>
      <c r="E1204" s="392" t="s">
        <v>28</v>
      </c>
      <c r="F1204" s="392" t="s">
        <v>22</v>
      </c>
      <c r="G1204" s="392" t="s">
        <v>1379</v>
      </c>
      <c r="H1204" s="392" t="s">
        <v>2569</v>
      </c>
      <c r="I1204" s="392" t="s">
        <v>2568</v>
      </c>
      <c r="J1204" s="392" t="s">
        <v>23</v>
      </c>
      <c r="K1204" s="392" t="s">
        <v>24</v>
      </c>
      <c r="L1204" s="392" t="s">
        <v>25</v>
      </c>
      <c r="M1204" s="395">
        <v>45536</v>
      </c>
      <c r="N1204" s="395">
        <v>45559</v>
      </c>
      <c r="O1204" s="392" t="s">
        <v>743</v>
      </c>
      <c r="P1204" s="392" t="str">
        <f t="shared" si="36"/>
        <v>396XXPRESC</v>
      </c>
      <c r="Q1204" s="392" t="s">
        <v>1443</v>
      </c>
      <c r="R1204" s="392" t="s">
        <v>1606</v>
      </c>
      <c r="S1204" s="392" t="str">
        <f t="shared" si="37"/>
        <v>250960A</v>
      </c>
      <c r="T1204" s="392" t="str">
        <f>IFERROR(VLOOKUP($S1204,'Projects FERCs'!$A$9:$C$294,2,FALSE),0)</f>
        <v>Power Op Eq - New</v>
      </c>
      <c r="U1204" s="392" t="s">
        <v>1608</v>
      </c>
      <c r="V1204" s="394">
        <v>116659.71</v>
      </c>
    </row>
    <row r="1205" spans="1:22" ht="33.75" x14ac:dyDescent="0.25">
      <c r="A1205" s="396">
        <v>202411</v>
      </c>
      <c r="B1205" s="392" t="s">
        <v>1268</v>
      </c>
      <c r="C1205" s="392" t="s">
        <v>21</v>
      </c>
      <c r="D1205" s="392" t="s">
        <v>28</v>
      </c>
      <c r="E1205" s="392" t="s">
        <v>28</v>
      </c>
      <c r="F1205" s="392" t="s">
        <v>22</v>
      </c>
      <c r="G1205" s="392" t="s">
        <v>2259</v>
      </c>
      <c r="H1205" s="392" t="s">
        <v>2569</v>
      </c>
      <c r="I1205" s="392" t="s">
        <v>2568</v>
      </c>
      <c r="J1205" s="392" t="s">
        <v>27</v>
      </c>
      <c r="K1205" s="392" t="s">
        <v>24</v>
      </c>
      <c r="L1205" s="392" t="s">
        <v>25</v>
      </c>
      <c r="M1205" s="395">
        <v>45536</v>
      </c>
      <c r="N1205" s="395">
        <v>45542</v>
      </c>
      <c r="O1205" s="392" t="s">
        <v>743</v>
      </c>
      <c r="P1205" s="392" t="str">
        <f t="shared" si="36"/>
        <v>396XXFLAGW</v>
      </c>
      <c r="Q1205" s="392" t="s">
        <v>1443</v>
      </c>
      <c r="R1205" s="392" t="s">
        <v>1540</v>
      </c>
      <c r="S1205" s="392" t="str">
        <f t="shared" si="37"/>
        <v>250960A</v>
      </c>
      <c r="T1205" s="392" t="str">
        <f>IFERROR(VLOOKUP($S1205,'Projects FERCs'!$A$9:$C$294,2,FALSE),0)</f>
        <v>Power Op Eq - New</v>
      </c>
      <c r="U1205" s="392" t="s">
        <v>2264</v>
      </c>
      <c r="V1205" s="394">
        <v>1845.68</v>
      </c>
    </row>
    <row r="1206" spans="1:22" ht="33.75" x14ac:dyDescent="0.25">
      <c r="A1206" s="396">
        <v>202411</v>
      </c>
      <c r="B1206" s="392" t="s">
        <v>1268</v>
      </c>
      <c r="C1206" s="392" t="s">
        <v>21</v>
      </c>
      <c r="D1206" s="392" t="s">
        <v>28</v>
      </c>
      <c r="E1206" s="392" t="s">
        <v>28</v>
      </c>
      <c r="F1206" s="392" t="s">
        <v>22</v>
      </c>
      <c r="G1206" s="392" t="s">
        <v>2263</v>
      </c>
      <c r="H1206" s="392" t="s">
        <v>2569</v>
      </c>
      <c r="I1206" s="392" t="s">
        <v>2568</v>
      </c>
      <c r="J1206" s="392" t="s">
        <v>27</v>
      </c>
      <c r="K1206" s="392" t="s">
        <v>24</v>
      </c>
      <c r="L1206" s="392" t="s">
        <v>25</v>
      </c>
      <c r="M1206" s="395">
        <v>45536</v>
      </c>
      <c r="N1206" s="395">
        <v>45559</v>
      </c>
      <c r="O1206" s="392" t="s">
        <v>743</v>
      </c>
      <c r="P1206" s="392" t="str">
        <f t="shared" si="36"/>
        <v>396XXHAVAS</v>
      </c>
      <c r="Q1206" s="392" t="s">
        <v>1443</v>
      </c>
      <c r="R1206" s="392" t="s">
        <v>1557</v>
      </c>
      <c r="S1206" s="392" t="str">
        <f t="shared" si="37"/>
        <v>250960A</v>
      </c>
      <c r="T1206" s="392" t="str">
        <f>IFERROR(VLOOKUP($S1206,'Projects FERCs'!$A$9:$C$294,2,FALSE),0)</f>
        <v>Power Op Eq - New</v>
      </c>
      <c r="U1206" s="392" t="s">
        <v>1559</v>
      </c>
      <c r="V1206" s="394">
        <v>398.89</v>
      </c>
    </row>
    <row r="1207" spans="1:22" ht="33.75" x14ac:dyDescent="0.25">
      <c r="A1207" s="396">
        <v>202411</v>
      </c>
      <c r="B1207" s="392" t="s">
        <v>1268</v>
      </c>
      <c r="C1207" s="392" t="s">
        <v>21</v>
      </c>
      <c r="D1207" s="392" t="s">
        <v>28</v>
      </c>
      <c r="E1207" s="392" t="s">
        <v>28</v>
      </c>
      <c r="F1207" s="392" t="s">
        <v>22</v>
      </c>
      <c r="G1207" s="392" t="s">
        <v>2263</v>
      </c>
      <c r="H1207" s="392" t="s">
        <v>2569</v>
      </c>
      <c r="I1207" s="392" t="s">
        <v>2568</v>
      </c>
      <c r="J1207" s="392" t="s">
        <v>27</v>
      </c>
      <c r="K1207" s="392" t="s">
        <v>24</v>
      </c>
      <c r="L1207" s="392" t="s">
        <v>25</v>
      </c>
      <c r="M1207" s="395">
        <v>45536</v>
      </c>
      <c r="N1207" s="395">
        <v>45559</v>
      </c>
      <c r="O1207" s="392" t="s">
        <v>743</v>
      </c>
      <c r="P1207" s="392" t="str">
        <f t="shared" si="36"/>
        <v>396XXHAVAS</v>
      </c>
      <c r="Q1207" s="392" t="s">
        <v>1443</v>
      </c>
      <c r="R1207" s="392" t="s">
        <v>1646</v>
      </c>
      <c r="S1207" s="392" t="str">
        <f t="shared" si="37"/>
        <v>250960A</v>
      </c>
      <c r="T1207" s="392" t="str">
        <f>IFERROR(VLOOKUP($S1207,'Projects FERCs'!$A$9:$C$294,2,FALSE),0)</f>
        <v>Power Op Eq - New</v>
      </c>
      <c r="U1207" s="392" t="s">
        <v>1647</v>
      </c>
      <c r="V1207" s="394">
        <v>260.92</v>
      </c>
    </row>
    <row r="1208" spans="1:22" ht="33.75" x14ac:dyDescent="0.25">
      <c r="A1208" s="396">
        <v>202411</v>
      </c>
      <c r="B1208" s="392" t="s">
        <v>1268</v>
      </c>
      <c r="C1208" s="392" t="s">
        <v>21</v>
      </c>
      <c r="D1208" s="392" t="s">
        <v>28</v>
      </c>
      <c r="E1208" s="392" t="s">
        <v>28</v>
      </c>
      <c r="F1208" s="392" t="s">
        <v>22</v>
      </c>
      <c r="G1208" s="392" t="s">
        <v>1379</v>
      </c>
      <c r="H1208" s="392" t="s">
        <v>2569</v>
      </c>
      <c r="I1208" s="392" t="s">
        <v>2568</v>
      </c>
      <c r="J1208" s="392" t="s">
        <v>27</v>
      </c>
      <c r="K1208" s="392" t="s">
        <v>24</v>
      </c>
      <c r="L1208" s="392" t="s">
        <v>25</v>
      </c>
      <c r="M1208" s="395">
        <v>45536</v>
      </c>
      <c r="N1208" s="395">
        <v>45559</v>
      </c>
      <c r="O1208" s="392" t="s">
        <v>743</v>
      </c>
      <c r="P1208" s="392" t="str">
        <f t="shared" si="36"/>
        <v>396XXPRESC</v>
      </c>
      <c r="Q1208" s="392" t="s">
        <v>1443</v>
      </c>
      <c r="R1208" s="392" t="s">
        <v>1606</v>
      </c>
      <c r="S1208" s="392" t="str">
        <f t="shared" si="37"/>
        <v>250960A</v>
      </c>
      <c r="T1208" s="392" t="str">
        <f>IFERROR(VLOOKUP($S1208,'Projects FERCs'!$A$9:$C$294,2,FALSE),0)</f>
        <v>Power Op Eq - New</v>
      </c>
      <c r="U1208" s="392" t="s">
        <v>1608</v>
      </c>
      <c r="V1208" s="394">
        <v>851.35</v>
      </c>
    </row>
    <row r="1209" spans="1:22" ht="33.75" x14ac:dyDescent="0.25">
      <c r="A1209" s="396">
        <v>202412</v>
      </c>
      <c r="B1209" s="392" t="s">
        <v>1268</v>
      </c>
      <c r="C1209" s="392" t="s">
        <v>21</v>
      </c>
      <c r="D1209" s="392" t="s">
        <v>28</v>
      </c>
      <c r="E1209" s="392" t="s">
        <v>28</v>
      </c>
      <c r="F1209" s="392" t="s">
        <v>22</v>
      </c>
      <c r="G1209" s="392" t="s">
        <v>2259</v>
      </c>
      <c r="H1209" s="392" t="s">
        <v>2569</v>
      </c>
      <c r="I1209" s="392" t="s">
        <v>2568</v>
      </c>
      <c r="J1209" s="392" t="s">
        <v>27</v>
      </c>
      <c r="K1209" s="392" t="s">
        <v>24</v>
      </c>
      <c r="L1209" s="392" t="s">
        <v>25</v>
      </c>
      <c r="M1209" s="395">
        <v>45536</v>
      </c>
      <c r="N1209" s="395">
        <v>45542</v>
      </c>
      <c r="O1209" s="392" t="s">
        <v>743</v>
      </c>
      <c r="P1209" s="392" t="str">
        <f t="shared" si="36"/>
        <v>396XXFLAGW</v>
      </c>
      <c r="Q1209" s="392" t="s">
        <v>1443</v>
      </c>
      <c r="R1209" s="392" t="s">
        <v>1540</v>
      </c>
      <c r="S1209" s="392" t="str">
        <f t="shared" si="37"/>
        <v>250960A</v>
      </c>
      <c r="T1209" s="392" t="str">
        <f>IFERROR(VLOOKUP($S1209,'Projects FERCs'!$A$9:$C$294,2,FALSE),0)</f>
        <v>Power Op Eq - New</v>
      </c>
      <c r="U1209" s="392" t="s">
        <v>2264</v>
      </c>
      <c r="V1209" s="394">
        <v>243.81</v>
      </c>
    </row>
    <row r="1210" spans="1:22" ht="33.75" x14ac:dyDescent="0.25">
      <c r="A1210" s="396">
        <v>202412</v>
      </c>
      <c r="B1210" s="392" t="s">
        <v>1268</v>
      </c>
      <c r="C1210" s="392" t="s">
        <v>21</v>
      </c>
      <c r="D1210" s="392" t="s">
        <v>28</v>
      </c>
      <c r="E1210" s="392" t="s">
        <v>28</v>
      </c>
      <c r="F1210" s="392" t="s">
        <v>22</v>
      </c>
      <c r="G1210" s="392" t="s">
        <v>1379</v>
      </c>
      <c r="H1210" s="392" t="s">
        <v>2569</v>
      </c>
      <c r="I1210" s="392" t="s">
        <v>2568</v>
      </c>
      <c r="J1210" s="392" t="s">
        <v>27</v>
      </c>
      <c r="K1210" s="392" t="s">
        <v>24</v>
      </c>
      <c r="L1210" s="392" t="s">
        <v>25</v>
      </c>
      <c r="M1210" s="395">
        <v>45536</v>
      </c>
      <c r="N1210" s="395">
        <v>45559</v>
      </c>
      <c r="O1210" s="392" t="s">
        <v>743</v>
      </c>
      <c r="P1210" s="392" t="str">
        <f t="shared" si="36"/>
        <v>396XXPRESC</v>
      </c>
      <c r="Q1210" s="392" t="s">
        <v>1443</v>
      </c>
      <c r="R1210" s="392" t="s">
        <v>1606</v>
      </c>
      <c r="S1210" s="392" t="str">
        <f t="shared" si="37"/>
        <v>250960A</v>
      </c>
      <c r="T1210" s="392" t="str">
        <f>IFERROR(VLOOKUP($S1210,'Projects FERCs'!$A$9:$C$294,2,FALSE),0)</f>
        <v>Power Op Eq - New</v>
      </c>
      <c r="U1210" s="392" t="s">
        <v>1608</v>
      </c>
      <c r="V1210" s="394">
        <v>121.9</v>
      </c>
    </row>
    <row r="1211" spans="1:22" ht="33.75" x14ac:dyDescent="0.25">
      <c r="A1211" s="396">
        <v>202504</v>
      </c>
      <c r="B1211" s="392" t="s">
        <v>1268</v>
      </c>
      <c r="C1211" s="392" t="s">
        <v>21</v>
      </c>
      <c r="D1211" s="392" t="s">
        <v>28</v>
      </c>
      <c r="E1211" s="392" t="s">
        <v>28</v>
      </c>
      <c r="F1211" s="392" t="s">
        <v>22</v>
      </c>
      <c r="G1211" s="392" t="s">
        <v>1425</v>
      </c>
      <c r="H1211" s="392" t="s">
        <v>2567</v>
      </c>
      <c r="I1211" s="392" t="s">
        <v>2566</v>
      </c>
      <c r="J1211" s="392" t="s">
        <v>23</v>
      </c>
      <c r="K1211" s="392" t="s">
        <v>24</v>
      </c>
      <c r="L1211" s="392" t="s">
        <v>25</v>
      </c>
      <c r="M1211" s="395">
        <v>45717</v>
      </c>
      <c r="N1211" s="395">
        <v>45742</v>
      </c>
      <c r="O1211" s="392" t="s">
        <v>743</v>
      </c>
      <c r="P1211" s="392" t="str">
        <f t="shared" si="36"/>
        <v>396XXSHOWL</v>
      </c>
      <c r="Q1211" s="392" t="s">
        <v>1443</v>
      </c>
      <c r="R1211" s="392" t="s">
        <v>2261</v>
      </c>
      <c r="S1211" s="392" t="str">
        <f t="shared" si="37"/>
        <v>250960A</v>
      </c>
      <c r="T1211" s="392" t="str">
        <f>IFERROR(VLOOKUP($S1211,'Projects FERCs'!$A$9:$C$294,2,FALSE),0)</f>
        <v>Power Op Eq - New</v>
      </c>
      <c r="U1211" s="392" t="s">
        <v>2260</v>
      </c>
      <c r="V1211" s="394">
        <v>7695.85</v>
      </c>
    </row>
    <row r="1212" spans="1:22" ht="33.75" x14ac:dyDescent="0.25">
      <c r="A1212" s="396">
        <v>202506</v>
      </c>
      <c r="B1212" s="392" t="s">
        <v>1268</v>
      </c>
      <c r="C1212" s="392" t="s">
        <v>21</v>
      </c>
      <c r="D1212" s="392" t="s">
        <v>28</v>
      </c>
      <c r="E1212" s="392" t="s">
        <v>28</v>
      </c>
      <c r="F1212" s="392" t="s">
        <v>22</v>
      </c>
      <c r="G1212" s="392" t="s">
        <v>1425</v>
      </c>
      <c r="H1212" s="392" t="s">
        <v>2565</v>
      </c>
      <c r="I1212" s="392" t="s">
        <v>2564</v>
      </c>
      <c r="J1212" s="392" t="s">
        <v>27</v>
      </c>
      <c r="K1212" s="392" t="s">
        <v>24</v>
      </c>
      <c r="L1212" s="392" t="s">
        <v>25</v>
      </c>
      <c r="M1212" s="395">
        <v>45778</v>
      </c>
      <c r="N1212" s="395">
        <v>45783</v>
      </c>
      <c r="O1212" s="392" t="s">
        <v>743</v>
      </c>
      <c r="P1212" s="392" t="str">
        <f t="shared" si="36"/>
        <v>396XXSHOWL</v>
      </c>
      <c r="Q1212" s="392" t="s">
        <v>1443</v>
      </c>
      <c r="R1212" s="392" t="s">
        <v>2252</v>
      </c>
      <c r="S1212" s="392" t="str">
        <f t="shared" si="37"/>
        <v>250960A</v>
      </c>
      <c r="T1212" s="392" t="str">
        <f>IFERROR(VLOOKUP($S1212,'Projects FERCs'!$A$9:$C$294,2,FALSE),0)</f>
        <v>Power Op Eq - New</v>
      </c>
      <c r="U1212" s="392" t="s">
        <v>2251</v>
      </c>
      <c r="V1212" s="394">
        <v>932.46</v>
      </c>
    </row>
    <row r="1213" spans="1:22" ht="33.75" x14ac:dyDescent="0.25">
      <c r="A1213" s="396">
        <v>202506</v>
      </c>
      <c r="B1213" s="392" t="s">
        <v>1268</v>
      </c>
      <c r="C1213" s="392" t="s">
        <v>21</v>
      </c>
      <c r="D1213" s="392" t="s">
        <v>28</v>
      </c>
      <c r="E1213" s="392" t="s">
        <v>28</v>
      </c>
      <c r="F1213" s="392" t="s">
        <v>22</v>
      </c>
      <c r="G1213" s="392" t="s">
        <v>1425</v>
      </c>
      <c r="H1213" s="392" t="s">
        <v>2565</v>
      </c>
      <c r="I1213" s="392" t="s">
        <v>2564</v>
      </c>
      <c r="J1213" s="392" t="s">
        <v>23</v>
      </c>
      <c r="K1213" s="392" t="s">
        <v>24</v>
      </c>
      <c r="L1213" s="392" t="s">
        <v>25</v>
      </c>
      <c r="M1213" s="395">
        <v>45778</v>
      </c>
      <c r="N1213" s="395">
        <v>45783</v>
      </c>
      <c r="O1213" s="392" t="s">
        <v>743</v>
      </c>
      <c r="P1213" s="392" t="str">
        <f t="shared" si="36"/>
        <v>396XXSHOWL</v>
      </c>
      <c r="Q1213" s="392" t="s">
        <v>1443</v>
      </c>
      <c r="R1213" s="392" t="s">
        <v>2252</v>
      </c>
      <c r="S1213" s="392" t="str">
        <f t="shared" si="37"/>
        <v>250960A</v>
      </c>
      <c r="T1213" s="392" t="str">
        <f>IFERROR(VLOOKUP($S1213,'Projects FERCs'!$A$9:$C$294,2,FALSE),0)</f>
        <v>Power Op Eq - New</v>
      </c>
      <c r="U1213" s="392" t="s">
        <v>2251</v>
      </c>
      <c r="V1213" s="394">
        <v>65707.179999999993</v>
      </c>
    </row>
    <row r="1214" spans="1:22" ht="33.75" x14ac:dyDescent="0.25">
      <c r="A1214" s="396">
        <v>202407</v>
      </c>
      <c r="B1214" s="392" t="s">
        <v>1268</v>
      </c>
      <c r="C1214" s="392" t="s">
        <v>21</v>
      </c>
      <c r="D1214" s="392" t="s">
        <v>28</v>
      </c>
      <c r="E1214" s="392" t="s">
        <v>28</v>
      </c>
      <c r="F1214" s="392" t="s">
        <v>22</v>
      </c>
      <c r="G1214" s="392" t="s">
        <v>1379</v>
      </c>
      <c r="H1214" s="392" t="s">
        <v>66</v>
      </c>
      <c r="I1214" s="392" t="s">
        <v>67</v>
      </c>
      <c r="J1214" s="392" t="s">
        <v>27</v>
      </c>
      <c r="K1214" s="392" t="s">
        <v>24</v>
      </c>
      <c r="L1214" s="392" t="s">
        <v>25</v>
      </c>
      <c r="M1214" s="395">
        <v>45261</v>
      </c>
      <c r="N1214" s="395">
        <v>45275</v>
      </c>
      <c r="O1214" s="392" t="s">
        <v>709</v>
      </c>
      <c r="P1214" s="392" t="str">
        <f t="shared" si="36"/>
        <v>397XXPRESC</v>
      </c>
      <c r="Q1214" s="392" t="s">
        <v>1448</v>
      </c>
      <c r="R1214" s="392" t="s">
        <v>1383</v>
      </c>
      <c r="S1214" s="392" t="str">
        <f t="shared" si="37"/>
        <v>253901A</v>
      </c>
      <c r="T1214" s="392" t="str">
        <f>IFERROR(VLOOKUP($S1214,'Projects FERCs'!$A$9:$C$294,2,FALSE),0)</f>
        <v>UNSG Training Facility</v>
      </c>
      <c r="U1214" s="392" t="s">
        <v>1384</v>
      </c>
      <c r="V1214" s="394">
        <v>-8.36</v>
      </c>
    </row>
    <row r="1215" spans="1:22" ht="33.75" x14ac:dyDescent="0.25">
      <c r="A1215" s="396">
        <v>202407</v>
      </c>
      <c r="B1215" s="392" t="s">
        <v>1268</v>
      </c>
      <c r="C1215" s="392" t="s">
        <v>21</v>
      </c>
      <c r="D1215" s="392" t="s">
        <v>28</v>
      </c>
      <c r="E1215" s="392" t="s">
        <v>28</v>
      </c>
      <c r="F1215" s="392" t="s">
        <v>22</v>
      </c>
      <c r="G1215" s="392" t="s">
        <v>1379</v>
      </c>
      <c r="H1215" s="392" t="s">
        <v>66</v>
      </c>
      <c r="I1215" s="392" t="s">
        <v>67</v>
      </c>
      <c r="J1215" s="392" t="s">
        <v>23</v>
      </c>
      <c r="K1215" s="392" t="s">
        <v>24</v>
      </c>
      <c r="L1215" s="392" t="s">
        <v>25</v>
      </c>
      <c r="M1215" s="395">
        <v>45261</v>
      </c>
      <c r="N1215" s="395">
        <v>45275</v>
      </c>
      <c r="O1215" s="392" t="s">
        <v>709</v>
      </c>
      <c r="P1215" s="392" t="str">
        <f t="shared" si="36"/>
        <v>397XXPRESC</v>
      </c>
      <c r="Q1215" s="392" t="s">
        <v>1448</v>
      </c>
      <c r="R1215" s="392" t="s">
        <v>1383</v>
      </c>
      <c r="S1215" s="392" t="str">
        <f t="shared" si="37"/>
        <v>253901A</v>
      </c>
      <c r="T1215" s="392" t="str">
        <f>IFERROR(VLOOKUP($S1215,'Projects FERCs'!$A$9:$C$294,2,FALSE),0)</f>
        <v>UNSG Training Facility</v>
      </c>
      <c r="U1215" s="392" t="s">
        <v>1384</v>
      </c>
      <c r="V1215" s="394">
        <v>98916.99</v>
      </c>
    </row>
    <row r="1216" spans="1:22" ht="33.75" x14ac:dyDescent="0.25">
      <c r="A1216" s="396">
        <v>202407</v>
      </c>
      <c r="B1216" s="392" t="s">
        <v>1268</v>
      </c>
      <c r="C1216" s="392" t="s">
        <v>21</v>
      </c>
      <c r="D1216" s="392" t="s">
        <v>28</v>
      </c>
      <c r="E1216" s="392" t="s">
        <v>28</v>
      </c>
      <c r="F1216" s="392" t="s">
        <v>22</v>
      </c>
      <c r="G1216" s="392" t="s">
        <v>1379</v>
      </c>
      <c r="H1216" s="392" t="s">
        <v>66</v>
      </c>
      <c r="I1216" s="392" t="s">
        <v>67</v>
      </c>
      <c r="J1216" s="392" t="s">
        <v>23</v>
      </c>
      <c r="K1216" s="392" t="s">
        <v>24</v>
      </c>
      <c r="L1216" s="392" t="s">
        <v>25</v>
      </c>
      <c r="M1216" s="395">
        <v>45444</v>
      </c>
      <c r="N1216" s="395">
        <v>45372</v>
      </c>
      <c r="O1216" s="392" t="s">
        <v>709</v>
      </c>
      <c r="P1216" s="392" t="str">
        <f t="shared" si="36"/>
        <v>397XXPRESC</v>
      </c>
      <c r="Q1216" s="392" t="s">
        <v>1448</v>
      </c>
      <c r="R1216" s="392" t="s">
        <v>1449</v>
      </c>
      <c r="S1216" s="392" t="str">
        <f t="shared" si="37"/>
        <v>253970A</v>
      </c>
      <c r="T1216" s="392" t="str">
        <f>IFERROR(VLOOKUP($S1216,'Projects FERCs'!$A$9:$C$294,2,FALSE),0)</f>
        <v>Comm Equip - New (Pres)</v>
      </c>
      <c r="U1216" s="392" t="s">
        <v>1450</v>
      </c>
      <c r="V1216" s="394">
        <v>1769.8</v>
      </c>
    </row>
    <row r="1217" spans="1:22" ht="33.75" x14ac:dyDescent="0.25">
      <c r="A1217" s="396">
        <v>202407</v>
      </c>
      <c r="B1217" s="392" t="s">
        <v>1268</v>
      </c>
      <c r="C1217" s="392" t="s">
        <v>21</v>
      </c>
      <c r="D1217" s="392" t="s">
        <v>28</v>
      </c>
      <c r="E1217" s="392" t="s">
        <v>28</v>
      </c>
      <c r="F1217" s="392" t="s">
        <v>22</v>
      </c>
      <c r="G1217" s="392" t="s">
        <v>1379</v>
      </c>
      <c r="H1217" s="392" t="s">
        <v>66</v>
      </c>
      <c r="I1217" s="392" t="s">
        <v>67</v>
      </c>
      <c r="J1217" s="392" t="s">
        <v>23</v>
      </c>
      <c r="K1217" s="392" t="s">
        <v>24</v>
      </c>
      <c r="L1217" s="392" t="s">
        <v>25</v>
      </c>
      <c r="M1217" s="395">
        <v>45444</v>
      </c>
      <c r="N1217" s="395">
        <v>45377</v>
      </c>
      <c r="O1217" s="392" t="s">
        <v>709</v>
      </c>
      <c r="P1217" s="392" t="str">
        <f t="shared" si="36"/>
        <v>397XXPRESC</v>
      </c>
      <c r="Q1217" s="392" t="s">
        <v>1448</v>
      </c>
      <c r="R1217" s="392" t="s">
        <v>1451</v>
      </c>
      <c r="S1217" s="392" t="str">
        <f t="shared" si="37"/>
        <v>253970A</v>
      </c>
      <c r="T1217" s="392" t="str">
        <f>IFERROR(VLOOKUP($S1217,'Projects FERCs'!$A$9:$C$294,2,FALSE),0)</f>
        <v>Comm Equip - New (Pres)</v>
      </c>
      <c r="U1217" s="392" t="s">
        <v>1452</v>
      </c>
      <c r="V1217" s="394">
        <v>666.38</v>
      </c>
    </row>
    <row r="1218" spans="1:22" ht="33.75" x14ac:dyDescent="0.25">
      <c r="A1218" s="396">
        <v>202408</v>
      </c>
      <c r="B1218" s="392" t="s">
        <v>1268</v>
      </c>
      <c r="C1218" s="392" t="s">
        <v>21</v>
      </c>
      <c r="D1218" s="392" t="s">
        <v>28</v>
      </c>
      <c r="E1218" s="392" t="s">
        <v>28</v>
      </c>
      <c r="F1218" s="392" t="s">
        <v>22</v>
      </c>
      <c r="G1218" s="392" t="s">
        <v>1430</v>
      </c>
      <c r="H1218" s="392" t="s">
        <v>66</v>
      </c>
      <c r="I1218" s="392" t="s">
        <v>67</v>
      </c>
      <c r="J1218" s="392" t="s">
        <v>23</v>
      </c>
      <c r="K1218" s="392" t="s">
        <v>24</v>
      </c>
      <c r="L1218" s="392" t="s">
        <v>25</v>
      </c>
      <c r="M1218" s="395">
        <v>45292</v>
      </c>
      <c r="N1218" s="395">
        <v>45505</v>
      </c>
      <c r="O1218" s="392" t="s">
        <v>709</v>
      </c>
      <c r="P1218" s="392" t="str">
        <f t="shared" si="36"/>
        <v>397XXFLAGA</v>
      </c>
      <c r="Q1218" s="392" t="s">
        <v>1448</v>
      </c>
      <c r="R1218" s="392" t="s">
        <v>746</v>
      </c>
      <c r="S1218" s="392" t="str">
        <f t="shared" si="37"/>
        <v>250970A</v>
      </c>
      <c r="T1218" s="392" t="str">
        <f>IFERROR(VLOOKUP($S1218,'Projects FERCs'!$A$9:$C$294,2,FALSE),0)</f>
        <v>Comm Equip - New</v>
      </c>
      <c r="U1218" s="392" t="s">
        <v>747</v>
      </c>
      <c r="V1218" s="394">
        <v>1466.36</v>
      </c>
    </row>
    <row r="1219" spans="1:22" ht="33.75" x14ac:dyDescent="0.25">
      <c r="A1219" s="396">
        <v>202408</v>
      </c>
      <c r="B1219" s="392" t="s">
        <v>1268</v>
      </c>
      <c r="C1219" s="392" t="s">
        <v>21</v>
      </c>
      <c r="D1219" s="392" t="s">
        <v>28</v>
      </c>
      <c r="E1219" s="392" t="s">
        <v>28</v>
      </c>
      <c r="F1219" s="392" t="s">
        <v>22</v>
      </c>
      <c r="G1219" s="392" t="s">
        <v>1379</v>
      </c>
      <c r="H1219" s="392" t="s">
        <v>66</v>
      </c>
      <c r="I1219" s="392" t="s">
        <v>67</v>
      </c>
      <c r="J1219" s="392" t="s">
        <v>27</v>
      </c>
      <c r="K1219" s="392" t="s">
        <v>24</v>
      </c>
      <c r="L1219" s="392" t="s">
        <v>25</v>
      </c>
      <c r="M1219" s="395">
        <v>45261</v>
      </c>
      <c r="N1219" s="395">
        <v>45275</v>
      </c>
      <c r="O1219" s="392" t="s">
        <v>709</v>
      </c>
      <c r="P1219" s="392" t="str">
        <f t="shared" si="36"/>
        <v>397XXPRESC</v>
      </c>
      <c r="Q1219" s="392" t="s">
        <v>1448</v>
      </c>
      <c r="R1219" s="392" t="s">
        <v>1383</v>
      </c>
      <c r="S1219" s="392" t="str">
        <f t="shared" si="37"/>
        <v>253901A</v>
      </c>
      <c r="T1219" s="392" t="str">
        <f>IFERROR(VLOOKUP($S1219,'Projects FERCs'!$A$9:$C$294,2,FALSE),0)</f>
        <v>UNSG Training Facility</v>
      </c>
      <c r="U1219" s="392" t="s">
        <v>1384</v>
      </c>
      <c r="V1219" s="394">
        <v>-1.01</v>
      </c>
    </row>
    <row r="1220" spans="1:22" ht="33.75" x14ac:dyDescent="0.25">
      <c r="A1220" s="396">
        <v>202409</v>
      </c>
      <c r="B1220" s="392" t="s">
        <v>1268</v>
      </c>
      <c r="C1220" s="392" t="s">
        <v>21</v>
      </c>
      <c r="D1220" s="392" t="s">
        <v>28</v>
      </c>
      <c r="E1220" s="392" t="s">
        <v>28</v>
      </c>
      <c r="F1220" s="392" t="s">
        <v>22</v>
      </c>
      <c r="G1220" s="392" t="s">
        <v>1430</v>
      </c>
      <c r="H1220" s="392" t="s">
        <v>66</v>
      </c>
      <c r="I1220" s="392" t="s">
        <v>67</v>
      </c>
      <c r="J1220" s="392" t="s">
        <v>23</v>
      </c>
      <c r="K1220" s="392" t="s">
        <v>24</v>
      </c>
      <c r="L1220" s="392" t="s">
        <v>25</v>
      </c>
      <c r="M1220" s="395">
        <v>45536</v>
      </c>
      <c r="N1220" s="395">
        <v>45536</v>
      </c>
      <c r="O1220" s="392" t="s">
        <v>709</v>
      </c>
      <c r="P1220" s="392" t="str">
        <f t="shared" si="36"/>
        <v>397XXFLAGA</v>
      </c>
      <c r="Q1220" s="392" t="s">
        <v>1448</v>
      </c>
      <c r="R1220" s="392" t="s">
        <v>746</v>
      </c>
      <c r="S1220" s="392" t="str">
        <f t="shared" si="37"/>
        <v>250970A</v>
      </c>
      <c r="T1220" s="392" t="str">
        <f>IFERROR(VLOOKUP($S1220,'Projects FERCs'!$A$9:$C$294,2,FALSE),0)</f>
        <v>Comm Equip - New</v>
      </c>
      <c r="U1220" s="392" t="s">
        <v>747</v>
      </c>
      <c r="V1220" s="394">
        <v>16213.16</v>
      </c>
    </row>
    <row r="1221" spans="1:22" ht="33.75" x14ac:dyDescent="0.25">
      <c r="A1221" s="396">
        <v>202410</v>
      </c>
      <c r="B1221" s="392" t="s">
        <v>1268</v>
      </c>
      <c r="C1221" s="392" t="s">
        <v>21</v>
      </c>
      <c r="D1221" s="392" t="s">
        <v>28</v>
      </c>
      <c r="E1221" s="392" t="s">
        <v>28</v>
      </c>
      <c r="F1221" s="392" t="s">
        <v>22</v>
      </c>
      <c r="G1221" s="392" t="s">
        <v>1430</v>
      </c>
      <c r="H1221" s="392" t="s">
        <v>66</v>
      </c>
      <c r="I1221" s="392" t="s">
        <v>67</v>
      </c>
      <c r="J1221" s="392" t="s">
        <v>23</v>
      </c>
      <c r="K1221" s="392" t="s">
        <v>24</v>
      </c>
      <c r="L1221" s="392" t="s">
        <v>25</v>
      </c>
      <c r="M1221" s="395">
        <v>45566</v>
      </c>
      <c r="N1221" s="395">
        <v>45566</v>
      </c>
      <c r="O1221" s="392" t="s">
        <v>709</v>
      </c>
      <c r="P1221" s="392" t="str">
        <f t="shared" si="36"/>
        <v>397XXFLAGA</v>
      </c>
      <c r="Q1221" s="392" t="s">
        <v>1448</v>
      </c>
      <c r="R1221" s="392" t="s">
        <v>840</v>
      </c>
      <c r="S1221" s="392" t="str">
        <f t="shared" si="37"/>
        <v>251970A</v>
      </c>
      <c r="T1221" s="392" t="str">
        <f>IFERROR(VLOOKUP($S1221,'Projects FERCs'!$A$9:$C$294,2,FALSE),0)</f>
        <v>Comm Equip - New (Flag)</v>
      </c>
      <c r="U1221" s="392" t="s">
        <v>841</v>
      </c>
      <c r="V1221" s="394">
        <v>2553.14</v>
      </c>
    </row>
    <row r="1222" spans="1:22" ht="33.75" x14ac:dyDescent="0.25">
      <c r="A1222" s="396">
        <v>202410</v>
      </c>
      <c r="B1222" s="392" t="s">
        <v>1268</v>
      </c>
      <c r="C1222" s="392" t="s">
        <v>21</v>
      </c>
      <c r="D1222" s="392" t="s">
        <v>28</v>
      </c>
      <c r="E1222" s="392" t="s">
        <v>28</v>
      </c>
      <c r="F1222" s="392" t="s">
        <v>22</v>
      </c>
      <c r="G1222" s="392" t="s">
        <v>1379</v>
      </c>
      <c r="H1222" s="392" t="s">
        <v>66</v>
      </c>
      <c r="I1222" s="392" t="s">
        <v>67</v>
      </c>
      <c r="J1222" s="392" t="s">
        <v>23</v>
      </c>
      <c r="K1222" s="392" t="s">
        <v>24</v>
      </c>
      <c r="L1222" s="392" t="s">
        <v>25</v>
      </c>
      <c r="M1222" s="395">
        <v>45536</v>
      </c>
      <c r="N1222" s="395">
        <v>45483</v>
      </c>
      <c r="O1222" s="392" t="s">
        <v>709</v>
      </c>
      <c r="P1222" s="392" t="str">
        <f t="shared" si="36"/>
        <v>397XXPRESC</v>
      </c>
      <c r="Q1222" s="392" t="s">
        <v>1448</v>
      </c>
      <c r="R1222" s="392" t="s">
        <v>1600</v>
      </c>
      <c r="S1222" s="392" t="str">
        <f t="shared" si="37"/>
        <v>253970A</v>
      </c>
      <c r="T1222" s="392" t="str">
        <f>IFERROR(VLOOKUP($S1222,'Projects FERCs'!$A$9:$C$294,2,FALSE),0)</f>
        <v>Comm Equip - New (Pres)</v>
      </c>
      <c r="U1222" s="392" t="s">
        <v>1602</v>
      </c>
      <c r="V1222" s="394">
        <v>6144.98</v>
      </c>
    </row>
    <row r="1223" spans="1:22" ht="33.75" x14ac:dyDescent="0.25">
      <c r="A1223" s="396">
        <v>202410</v>
      </c>
      <c r="B1223" s="392" t="s">
        <v>1268</v>
      </c>
      <c r="C1223" s="392" t="s">
        <v>21</v>
      </c>
      <c r="D1223" s="392" t="s">
        <v>28</v>
      </c>
      <c r="E1223" s="392" t="s">
        <v>28</v>
      </c>
      <c r="F1223" s="392" t="s">
        <v>22</v>
      </c>
      <c r="G1223" s="392" t="s">
        <v>1379</v>
      </c>
      <c r="H1223" s="392" t="s">
        <v>66</v>
      </c>
      <c r="I1223" s="392" t="s">
        <v>67</v>
      </c>
      <c r="J1223" s="392" t="s">
        <v>23</v>
      </c>
      <c r="K1223" s="392" t="s">
        <v>24</v>
      </c>
      <c r="L1223" s="392" t="s">
        <v>25</v>
      </c>
      <c r="M1223" s="395">
        <v>45536</v>
      </c>
      <c r="N1223" s="395">
        <v>45496</v>
      </c>
      <c r="O1223" s="392" t="s">
        <v>709</v>
      </c>
      <c r="P1223" s="392" t="str">
        <f t="shared" si="36"/>
        <v>397XXPRESC</v>
      </c>
      <c r="Q1223" s="392" t="s">
        <v>1448</v>
      </c>
      <c r="R1223" s="392" t="s">
        <v>2172</v>
      </c>
      <c r="S1223" s="392" t="str">
        <f t="shared" si="37"/>
        <v>253970A</v>
      </c>
      <c r="T1223" s="392" t="str">
        <f>IFERROR(VLOOKUP($S1223,'Projects FERCs'!$A$9:$C$294,2,FALSE),0)</f>
        <v>Comm Equip - New (Pres)</v>
      </c>
      <c r="U1223" s="392" t="s">
        <v>2174</v>
      </c>
      <c r="V1223" s="394">
        <v>939.73</v>
      </c>
    </row>
    <row r="1224" spans="1:22" ht="33.75" x14ac:dyDescent="0.25">
      <c r="A1224" s="396">
        <v>202410</v>
      </c>
      <c r="B1224" s="392" t="s">
        <v>1268</v>
      </c>
      <c r="C1224" s="392" t="s">
        <v>21</v>
      </c>
      <c r="D1224" s="392" t="s">
        <v>28</v>
      </c>
      <c r="E1224" s="392" t="s">
        <v>28</v>
      </c>
      <c r="F1224" s="392" t="s">
        <v>22</v>
      </c>
      <c r="G1224" s="392" t="s">
        <v>1379</v>
      </c>
      <c r="H1224" s="392" t="s">
        <v>66</v>
      </c>
      <c r="I1224" s="392" t="s">
        <v>67</v>
      </c>
      <c r="J1224" s="392" t="s">
        <v>23</v>
      </c>
      <c r="K1224" s="392" t="s">
        <v>24</v>
      </c>
      <c r="L1224" s="392" t="s">
        <v>25</v>
      </c>
      <c r="M1224" s="395">
        <v>45536</v>
      </c>
      <c r="N1224" s="395">
        <v>45497</v>
      </c>
      <c r="O1224" s="392" t="s">
        <v>709</v>
      </c>
      <c r="P1224" s="392" t="str">
        <f t="shared" si="36"/>
        <v>397XXPRESC</v>
      </c>
      <c r="Q1224" s="392" t="s">
        <v>1448</v>
      </c>
      <c r="R1224" s="392" t="s">
        <v>2250</v>
      </c>
      <c r="S1224" s="392" t="str">
        <f t="shared" si="37"/>
        <v>253970A</v>
      </c>
      <c r="T1224" s="392" t="str">
        <f>IFERROR(VLOOKUP($S1224,'Projects FERCs'!$A$9:$C$294,2,FALSE),0)</f>
        <v>Comm Equip - New (Pres)</v>
      </c>
      <c r="U1224" s="392" t="s">
        <v>2249</v>
      </c>
      <c r="V1224" s="394">
        <v>6721.96</v>
      </c>
    </row>
    <row r="1225" spans="1:22" ht="33.75" x14ac:dyDescent="0.25">
      <c r="A1225" s="396">
        <v>202411</v>
      </c>
      <c r="B1225" s="392" t="s">
        <v>1268</v>
      </c>
      <c r="C1225" s="392" t="s">
        <v>21</v>
      </c>
      <c r="D1225" s="392" t="s">
        <v>28</v>
      </c>
      <c r="E1225" s="392" t="s">
        <v>28</v>
      </c>
      <c r="F1225" s="392" t="s">
        <v>22</v>
      </c>
      <c r="G1225" s="392" t="s">
        <v>1430</v>
      </c>
      <c r="H1225" s="392" t="s">
        <v>66</v>
      </c>
      <c r="I1225" s="392" t="s">
        <v>67</v>
      </c>
      <c r="J1225" s="392" t="s">
        <v>23</v>
      </c>
      <c r="K1225" s="392" t="s">
        <v>24</v>
      </c>
      <c r="L1225" s="392" t="s">
        <v>25</v>
      </c>
      <c r="M1225" s="395">
        <v>45597</v>
      </c>
      <c r="N1225" s="395">
        <v>45597</v>
      </c>
      <c r="O1225" s="392" t="s">
        <v>709</v>
      </c>
      <c r="P1225" s="392" t="str">
        <f t="shared" ref="P1225:P1288" si="38">CONCATENATE((MID($O1225,2,3)),$D1225,$G1225)</f>
        <v>397XXFLAGA</v>
      </c>
      <c r="Q1225" s="392" t="s">
        <v>1448</v>
      </c>
      <c r="R1225" s="392" t="s">
        <v>840</v>
      </c>
      <c r="S1225" s="392" t="str">
        <f t="shared" ref="S1225:S1288" si="39">RIGHT($R1225,7)</f>
        <v>251970A</v>
      </c>
      <c r="T1225" s="392" t="str">
        <f>IFERROR(VLOOKUP($S1225,'Projects FERCs'!$A$9:$C$294,2,FALSE),0)</f>
        <v>Comm Equip - New (Flag)</v>
      </c>
      <c r="U1225" s="392" t="s">
        <v>841</v>
      </c>
      <c r="V1225" s="394">
        <v>882.85</v>
      </c>
    </row>
    <row r="1226" spans="1:22" ht="33.75" x14ac:dyDescent="0.25">
      <c r="A1226" s="396">
        <v>202411</v>
      </c>
      <c r="B1226" s="392" t="s">
        <v>1268</v>
      </c>
      <c r="C1226" s="392" t="s">
        <v>21</v>
      </c>
      <c r="D1226" s="392" t="s">
        <v>28</v>
      </c>
      <c r="E1226" s="392" t="s">
        <v>28</v>
      </c>
      <c r="F1226" s="392" t="s">
        <v>22</v>
      </c>
      <c r="G1226" s="392" t="s">
        <v>1379</v>
      </c>
      <c r="H1226" s="392" t="s">
        <v>66</v>
      </c>
      <c r="I1226" s="392" t="s">
        <v>67</v>
      </c>
      <c r="J1226" s="392" t="s">
        <v>23</v>
      </c>
      <c r="K1226" s="392" t="s">
        <v>24</v>
      </c>
      <c r="L1226" s="392" t="s">
        <v>25</v>
      </c>
      <c r="M1226" s="395">
        <v>45566</v>
      </c>
      <c r="N1226" s="395">
        <v>45495</v>
      </c>
      <c r="O1226" s="392" t="s">
        <v>709</v>
      </c>
      <c r="P1226" s="392" t="str">
        <f t="shared" si="38"/>
        <v>397XXPRESC</v>
      </c>
      <c r="Q1226" s="392" t="s">
        <v>1448</v>
      </c>
      <c r="R1226" s="392" t="s">
        <v>1609</v>
      </c>
      <c r="S1226" s="392" t="str">
        <f t="shared" si="39"/>
        <v>253970A</v>
      </c>
      <c r="T1226" s="392" t="str">
        <f>IFERROR(VLOOKUP($S1226,'Projects FERCs'!$A$9:$C$294,2,FALSE),0)</f>
        <v>Comm Equip - New (Pres)</v>
      </c>
      <c r="U1226" s="392" t="s">
        <v>1611</v>
      </c>
      <c r="V1226" s="394">
        <v>6044.63</v>
      </c>
    </row>
    <row r="1227" spans="1:22" ht="33.75" x14ac:dyDescent="0.25">
      <c r="A1227" s="396">
        <v>202412</v>
      </c>
      <c r="B1227" s="392" t="s">
        <v>1268</v>
      </c>
      <c r="C1227" s="392" t="s">
        <v>21</v>
      </c>
      <c r="D1227" s="392" t="s">
        <v>28</v>
      </c>
      <c r="E1227" s="392" t="s">
        <v>28</v>
      </c>
      <c r="F1227" s="392" t="s">
        <v>22</v>
      </c>
      <c r="G1227" s="392" t="s">
        <v>1430</v>
      </c>
      <c r="H1227" s="392" t="s">
        <v>66</v>
      </c>
      <c r="I1227" s="392" t="s">
        <v>67</v>
      </c>
      <c r="J1227" s="392" t="s">
        <v>23</v>
      </c>
      <c r="K1227" s="392" t="s">
        <v>24</v>
      </c>
      <c r="L1227" s="392" t="s">
        <v>25</v>
      </c>
      <c r="M1227" s="395">
        <v>45627</v>
      </c>
      <c r="N1227" s="395">
        <v>45627</v>
      </c>
      <c r="O1227" s="392" t="s">
        <v>709</v>
      </c>
      <c r="P1227" s="392" t="str">
        <f t="shared" si="38"/>
        <v>397XXFLAGA</v>
      </c>
      <c r="Q1227" s="392" t="s">
        <v>1448</v>
      </c>
      <c r="R1227" s="392" t="s">
        <v>840</v>
      </c>
      <c r="S1227" s="392" t="str">
        <f t="shared" si="39"/>
        <v>251970A</v>
      </c>
      <c r="T1227" s="392" t="str">
        <f>IFERROR(VLOOKUP($S1227,'Projects FERCs'!$A$9:$C$294,2,FALSE),0)</f>
        <v>Comm Equip - New (Flag)</v>
      </c>
      <c r="U1227" s="392" t="s">
        <v>841</v>
      </c>
      <c r="V1227" s="394">
        <v>1221.6600000000001</v>
      </c>
    </row>
    <row r="1228" spans="1:22" ht="33.75" x14ac:dyDescent="0.25">
      <c r="A1228" s="396">
        <v>202412</v>
      </c>
      <c r="B1228" s="392" t="s">
        <v>1268</v>
      </c>
      <c r="C1228" s="392" t="s">
        <v>21</v>
      </c>
      <c r="D1228" s="392" t="s">
        <v>28</v>
      </c>
      <c r="E1228" s="392" t="s">
        <v>28</v>
      </c>
      <c r="F1228" s="392" t="s">
        <v>22</v>
      </c>
      <c r="G1228" s="392" t="s">
        <v>1425</v>
      </c>
      <c r="H1228" s="392" t="s">
        <v>66</v>
      </c>
      <c r="I1228" s="392" t="s">
        <v>67</v>
      </c>
      <c r="J1228" s="392" t="s">
        <v>23</v>
      </c>
      <c r="K1228" s="392" t="s">
        <v>24</v>
      </c>
      <c r="L1228" s="392" t="s">
        <v>25</v>
      </c>
      <c r="M1228" s="395">
        <v>45627</v>
      </c>
      <c r="N1228" s="395">
        <v>45627</v>
      </c>
      <c r="O1228" s="392" t="s">
        <v>709</v>
      </c>
      <c r="P1228" s="392" t="str">
        <f t="shared" si="38"/>
        <v>397XXSHOWL</v>
      </c>
      <c r="Q1228" s="392" t="s">
        <v>1448</v>
      </c>
      <c r="R1228" s="392" t="s">
        <v>1261</v>
      </c>
      <c r="S1228" s="392" t="str">
        <f t="shared" si="39"/>
        <v>257970A</v>
      </c>
      <c r="T1228" s="392" t="str">
        <f>IFERROR(VLOOKUP($S1228,'Projects FERCs'!$A$9:$C$294,2,FALSE),0)</f>
        <v>Comm Equip- New SL</v>
      </c>
      <c r="U1228" s="392" t="s">
        <v>1262</v>
      </c>
      <c r="V1228" s="394">
        <v>5900.65</v>
      </c>
    </row>
    <row r="1229" spans="1:22" ht="33.75" x14ac:dyDescent="0.25">
      <c r="A1229" s="396">
        <v>202501</v>
      </c>
      <c r="B1229" s="392" t="s">
        <v>1268</v>
      </c>
      <c r="C1229" s="392" t="s">
        <v>21</v>
      </c>
      <c r="D1229" s="392" t="s">
        <v>28</v>
      </c>
      <c r="E1229" s="392" t="s">
        <v>28</v>
      </c>
      <c r="F1229" s="392" t="s">
        <v>22</v>
      </c>
      <c r="G1229" s="392" t="s">
        <v>1430</v>
      </c>
      <c r="H1229" s="392" t="s">
        <v>66</v>
      </c>
      <c r="I1229" s="392" t="s">
        <v>67</v>
      </c>
      <c r="J1229" s="392" t="s">
        <v>23</v>
      </c>
      <c r="K1229" s="392" t="s">
        <v>24</v>
      </c>
      <c r="L1229" s="392" t="s">
        <v>25</v>
      </c>
      <c r="M1229" s="395">
        <v>45658</v>
      </c>
      <c r="N1229" s="395">
        <v>45658</v>
      </c>
      <c r="O1229" s="392" t="s">
        <v>709</v>
      </c>
      <c r="P1229" s="392" t="str">
        <f t="shared" si="38"/>
        <v>397XXFLAGA</v>
      </c>
      <c r="Q1229" s="392" t="s">
        <v>1448</v>
      </c>
      <c r="R1229" s="392" t="s">
        <v>746</v>
      </c>
      <c r="S1229" s="392" t="str">
        <f t="shared" si="39"/>
        <v>250970A</v>
      </c>
      <c r="T1229" s="392" t="str">
        <f>IFERROR(VLOOKUP($S1229,'Projects FERCs'!$A$9:$C$294,2,FALSE),0)</f>
        <v>Comm Equip - New</v>
      </c>
      <c r="U1229" s="392" t="s">
        <v>747</v>
      </c>
      <c r="V1229" s="394">
        <v>999.73</v>
      </c>
    </row>
    <row r="1230" spans="1:22" ht="33.75" x14ac:dyDescent="0.25">
      <c r="A1230" s="396">
        <v>202501</v>
      </c>
      <c r="B1230" s="392" t="s">
        <v>1268</v>
      </c>
      <c r="C1230" s="392" t="s">
        <v>21</v>
      </c>
      <c r="D1230" s="392" t="s">
        <v>28</v>
      </c>
      <c r="E1230" s="392" t="s">
        <v>28</v>
      </c>
      <c r="F1230" s="392" t="s">
        <v>22</v>
      </c>
      <c r="G1230" s="392" t="s">
        <v>1430</v>
      </c>
      <c r="H1230" s="392" t="s">
        <v>66</v>
      </c>
      <c r="I1230" s="392" t="s">
        <v>67</v>
      </c>
      <c r="J1230" s="392" t="s">
        <v>23</v>
      </c>
      <c r="K1230" s="392" t="s">
        <v>24</v>
      </c>
      <c r="L1230" s="392" t="s">
        <v>25</v>
      </c>
      <c r="M1230" s="395">
        <v>45658</v>
      </c>
      <c r="N1230" s="395">
        <v>45658</v>
      </c>
      <c r="O1230" s="392" t="s">
        <v>709</v>
      </c>
      <c r="P1230" s="392" t="str">
        <f t="shared" si="38"/>
        <v>397XXFLAGA</v>
      </c>
      <c r="Q1230" s="392" t="s">
        <v>1448</v>
      </c>
      <c r="R1230" s="392" t="s">
        <v>840</v>
      </c>
      <c r="S1230" s="392" t="str">
        <f t="shared" si="39"/>
        <v>251970A</v>
      </c>
      <c r="T1230" s="392" t="str">
        <f>IFERROR(VLOOKUP($S1230,'Projects FERCs'!$A$9:$C$294,2,FALSE),0)</f>
        <v>Comm Equip - New (Flag)</v>
      </c>
      <c r="U1230" s="392" t="s">
        <v>841</v>
      </c>
      <c r="V1230" s="394">
        <v>447.62</v>
      </c>
    </row>
    <row r="1231" spans="1:22" ht="33.75" x14ac:dyDescent="0.25">
      <c r="A1231" s="396">
        <v>202501</v>
      </c>
      <c r="B1231" s="392" t="s">
        <v>1268</v>
      </c>
      <c r="C1231" s="392" t="s">
        <v>21</v>
      </c>
      <c r="D1231" s="392" t="s">
        <v>28</v>
      </c>
      <c r="E1231" s="392" t="s">
        <v>28</v>
      </c>
      <c r="F1231" s="392" t="s">
        <v>22</v>
      </c>
      <c r="G1231" s="392" t="s">
        <v>1425</v>
      </c>
      <c r="H1231" s="392" t="s">
        <v>66</v>
      </c>
      <c r="I1231" s="392" t="s">
        <v>67</v>
      </c>
      <c r="J1231" s="392" t="s">
        <v>23</v>
      </c>
      <c r="K1231" s="392" t="s">
        <v>24</v>
      </c>
      <c r="L1231" s="392" t="s">
        <v>25</v>
      </c>
      <c r="M1231" s="395">
        <v>45658</v>
      </c>
      <c r="N1231" s="395">
        <v>45658</v>
      </c>
      <c r="O1231" s="392" t="s">
        <v>709</v>
      </c>
      <c r="P1231" s="392" t="str">
        <f t="shared" si="38"/>
        <v>397XXSHOWL</v>
      </c>
      <c r="Q1231" s="392" t="s">
        <v>1448</v>
      </c>
      <c r="R1231" s="392" t="s">
        <v>1261</v>
      </c>
      <c r="S1231" s="392" t="str">
        <f t="shared" si="39"/>
        <v>257970A</v>
      </c>
      <c r="T1231" s="392" t="str">
        <f>IFERROR(VLOOKUP($S1231,'Projects FERCs'!$A$9:$C$294,2,FALSE),0)</f>
        <v>Comm Equip- New SL</v>
      </c>
      <c r="U1231" s="392" t="s">
        <v>1262</v>
      </c>
      <c r="V1231" s="394">
        <v>980.97</v>
      </c>
    </row>
    <row r="1232" spans="1:22" ht="33.75" x14ac:dyDescent="0.25">
      <c r="A1232" s="396">
        <v>202502</v>
      </c>
      <c r="B1232" s="392" t="s">
        <v>1268</v>
      </c>
      <c r="C1232" s="392" t="s">
        <v>21</v>
      </c>
      <c r="D1232" s="392" t="s">
        <v>28</v>
      </c>
      <c r="E1232" s="392" t="s">
        <v>28</v>
      </c>
      <c r="F1232" s="392" t="s">
        <v>22</v>
      </c>
      <c r="G1232" s="392" t="s">
        <v>1430</v>
      </c>
      <c r="H1232" s="392" t="s">
        <v>66</v>
      </c>
      <c r="I1232" s="392" t="s">
        <v>67</v>
      </c>
      <c r="J1232" s="392" t="s">
        <v>23</v>
      </c>
      <c r="K1232" s="392" t="s">
        <v>24</v>
      </c>
      <c r="L1232" s="392" t="s">
        <v>25</v>
      </c>
      <c r="M1232" s="395">
        <v>45689</v>
      </c>
      <c r="N1232" s="395">
        <v>45689</v>
      </c>
      <c r="O1232" s="392" t="s">
        <v>709</v>
      </c>
      <c r="P1232" s="392" t="str">
        <f t="shared" si="38"/>
        <v>397XXFLAGA</v>
      </c>
      <c r="Q1232" s="392" t="s">
        <v>1448</v>
      </c>
      <c r="R1232" s="392" t="s">
        <v>746</v>
      </c>
      <c r="S1232" s="392" t="str">
        <f t="shared" si="39"/>
        <v>250970A</v>
      </c>
      <c r="T1232" s="392" t="str">
        <f>IFERROR(VLOOKUP($S1232,'Projects FERCs'!$A$9:$C$294,2,FALSE),0)</f>
        <v>Comm Equip - New</v>
      </c>
      <c r="U1232" s="392" t="s">
        <v>747</v>
      </c>
      <c r="V1232" s="394">
        <v>-333.26</v>
      </c>
    </row>
    <row r="1233" spans="1:22" ht="33.75" x14ac:dyDescent="0.25">
      <c r="A1233" s="396">
        <v>202502</v>
      </c>
      <c r="B1233" s="392" t="s">
        <v>1268</v>
      </c>
      <c r="C1233" s="392" t="s">
        <v>21</v>
      </c>
      <c r="D1233" s="392" t="s">
        <v>28</v>
      </c>
      <c r="E1233" s="392" t="s">
        <v>28</v>
      </c>
      <c r="F1233" s="392" t="s">
        <v>22</v>
      </c>
      <c r="G1233" s="392" t="s">
        <v>1430</v>
      </c>
      <c r="H1233" s="392" t="s">
        <v>66</v>
      </c>
      <c r="I1233" s="392" t="s">
        <v>67</v>
      </c>
      <c r="J1233" s="392" t="s">
        <v>23</v>
      </c>
      <c r="K1233" s="392" t="s">
        <v>24</v>
      </c>
      <c r="L1233" s="392" t="s">
        <v>25</v>
      </c>
      <c r="M1233" s="395">
        <v>45689</v>
      </c>
      <c r="N1233" s="395">
        <v>45689</v>
      </c>
      <c r="O1233" s="392" t="s">
        <v>709</v>
      </c>
      <c r="P1233" s="392" t="str">
        <f t="shared" si="38"/>
        <v>397XXFLAGA</v>
      </c>
      <c r="Q1233" s="392" t="s">
        <v>1448</v>
      </c>
      <c r="R1233" s="392" t="s">
        <v>840</v>
      </c>
      <c r="S1233" s="392" t="str">
        <f t="shared" si="39"/>
        <v>251970A</v>
      </c>
      <c r="T1233" s="392" t="str">
        <f>IFERROR(VLOOKUP($S1233,'Projects FERCs'!$A$9:$C$294,2,FALSE),0)</f>
        <v>Comm Equip - New (Flag)</v>
      </c>
      <c r="U1233" s="392" t="s">
        <v>841</v>
      </c>
      <c r="V1233" s="394">
        <v>-51.27</v>
      </c>
    </row>
    <row r="1234" spans="1:22" ht="33.75" x14ac:dyDescent="0.25">
      <c r="A1234" s="396">
        <v>202502</v>
      </c>
      <c r="B1234" s="392" t="s">
        <v>1268</v>
      </c>
      <c r="C1234" s="392" t="s">
        <v>21</v>
      </c>
      <c r="D1234" s="392" t="s">
        <v>28</v>
      </c>
      <c r="E1234" s="392" t="s">
        <v>28</v>
      </c>
      <c r="F1234" s="392" t="s">
        <v>22</v>
      </c>
      <c r="G1234" s="392" t="s">
        <v>1425</v>
      </c>
      <c r="H1234" s="392" t="s">
        <v>66</v>
      </c>
      <c r="I1234" s="392" t="s">
        <v>67</v>
      </c>
      <c r="J1234" s="392" t="s">
        <v>23</v>
      </c>
      <c r="K1234" s="392" t="s">
        <v>24</v>
      </c>
      <c r="L1234" s="392" t="s">
        <v>25</v>
      </c>
      <c r="M1234" s="395">
        <v>45689</v>
      </c>
      <c r="N1234" s="395">
        <v>45689</v>
      </c>
      <c r="O1234" s="392" t="s">
        <v>709</v>
      </c>
      <c r="P1234" s="392" t="str">
        <f t="shared" si="38"/>
        <v>397XXSHOWL</v>
      </c>
      <c r="Q1234" s="392" t="s">
        <v>1448</v>
      </c>
      <c r="R1234" s="392" t="s">
        <v>1261</v>
      </c>
      <c r="S1234" s="392" t="str">
        <f t="shared" si="39"/>
        <v>257970A</v>
      </c>
      <c r="T1234" s="392" t="str">
        <f>IFERROR(VLOOKUP($S1234,'Projects FERCs'!$A$9:$C$294,2,FALSE),0)</f>
        <v>Comm Equip- New SL</v>
      </c>
      <c r="U1234" s="392" t="s">
        <v>1262</v>
      </c>
      <c r="V1234" s="394">
        <v>3462.24</v>
      </c>
    </row>
    <row r="1235" spans="1:22" ht="33.75" x14ac:dyDescent="0.25">
      <c r="A1235" s="396">
        <v>202503</v>
      </c>
      <c r="B1235" s="392" t="s">
        <v>1268</v>
      </c>
      <c r="C1235" s="392" t="s">
        <v>21</v>
      </c>
      <c r="D1235" s="392" t="s">
        <v>28</v>
      </c>
      <c r="E1235" s="392" t="s">
        <v>28</v>
      </c>
      <c r="F1235" s="392" t="s">
        <v>22</v>
      </c>
      <c r="G1235" s="392" t="s">
        <v>1430</v>
      </c>
      <c r="H1235" s="392" t="s">
        <v>66</v>
      </c>
      <c r="I1235" s="392" t="s">
        <v>67</v>
      </c>
      <c r="J1235" s="392" t="s">
        <v>23</v>
      </c>
      <c r="K1235" s="392" t="s">
        <v>24</v>
      </c>
      <c r="L1235" s="392" t="s">
        <v>25</v>
      </c>
      <c r="M1235" s="395">
        <v>45717</v>
      </c>
      <c r="N1235" s="395">
        <v>45717</v>
      </c>
      <c r="O1235" s="392" t="s">
        <v>709</v>
      </c>
      <c r="P1235" s="392" t="str">
        <f t="shared" si="38"/>
        <v>397XXFLAGA</v>
      </c>
      <c r="Q1235" s="392" t="s">
        <v>1448</v>
      </c>
      <c r="R1235" s="392" t="s">
        <v>746</v>
      </c>
      <c r="S1235" s="392" t="str">
        <f t="shared" si="39"/>
        <v>250970A</v>
      </c>
      <c r="T1235" s="392" t="str">
        <f>IFERROR(VLOOKUP($S1235,'Projects FERCs'!$A$9:$C$294,2,FALSE),0)</f>
        <v>Comm Equip - New</v>
      </c>
      <c r="U1235" s="392" t="s">
        <v>747</v>
      </c>
      <c r="V1235" s="394">
        <v>2163.48</v>
      </c>
    </row>
    <row r="1236" spans="1:22" ht="33.75" x14ac:dyDescent="0.25">
      <c r="A1236" s="396">
        <v>202503</v>
      </c>
      <c r="B1236" s="392" t="s">
        <v>1268</v>
      </c>
      <c r="C1236" s="392" t="s">
        <v>21</v>
      </c>
      <c r="D1236" s="392" t="s">
        <v>28</v>
      </c>
      <c r="E1236" s="392" t="s">
        <v>28</v>
      </c>
      <c r="F1236" s="392" t="s">
        <v>22</v>
      </c>
      <c r="G1236" s="392" t="s">
        <v>1425</v>
      </c>
      <c r="H1236" s="392" t="s">
        <v>66</v>
      </c>
      <c r="I1236" s="392" t="s">
        <v>67</v>
      </c>
      <c r="J1236" s="392" t="s">
        <v>23</v>
      </c>
      <c r="K1236" s="392" t="s">
        <v>24</v>
      </c>
      <c r="L1236" s="392" t="s">
        <v>25</v>
      </c>
      <c r="M1236" s="395">
        <v>45717</v>
      </c>
      <c r="N1236" s="395">
        <v>45717</v>
      </c>
      <c r="O1236" s="392" t="s">
        <v>709</v>
      </c>
      <c r="P1236" s="392" t="str">
        <f t="shared" si="38"/>
        <v>397XXSHOWL</v>
      </c>
      <c r="Q1236" s="392" t="s">
        <v>1448</v>
      </c>
      <c r="R1236" s="392" t="s">
        <v>1261</v>
      </c>
      <c r="S1236" s="392" t="str">
        <f t="shared" si="39"/>
        <v>257970A</v>
      </c>
      <c r="T1236" s="392" t="str">
        <f>IFERROR(VLOOKUP($S1236,'Projects FERCs'!$A$9:$C$294,2,FALSE),0)</f>
        <v>Comm Equip- New SL</v>
      </c>
      <c r="U1236" s="392" t="s">
        <v>1262</v>
      </c>
      <c r="V1236" s="394">
        <v>679.4</v>
      </c>
    </row>
    <row r="1237" spans="1:22" ht="33.75" x14ac:dyDescent="0.25">
      <c r="A1237" s="396">
        <v>202504</v>
      </c>
      <c r="B1237" s="392" t="s">
        <v>1268</v>
      </c>
      <c r="C1237" s="392" t="s">
        <v>21</v>
      </c>
      <c r="D1237" s="392" t="s">
        <v>28</v>
      </c>
      <c r="E1237" s="392" t="s">
        <v>28</v>
      </c>
      <c r="F1237" s="392" t="s">
        <v>22</v>
      </c>
      <c r="G1237" s="392" t="s">
        <v>1379</v>
      </c>
      <c r="H1237" s="392" t="s">
        <v>66</v>
      </c>
      <c r="I1237" s="392" t="s">
        <v>67</v>
      </c>
      <c r="J1237" s="392" t="s">
        <v>27</v>
      </c>
      <c r="K1237" s="392" t="s">
        <v>24</v>
      </c>
      <c r="L1237" s="392" t="s">
        <v>25</v>
      </c>
      <c r="M1237" s="395">
        <v>45261</v>
      </c>
      <c r="N1237" s="395">
        <v>45275</v>
      </c>
      <c r="O1237" s="392" t="s">
        <v>709</v>
      </c>
      <c r="P1237" s="392" t="str">
        <f t="shared" si="38"/>
        <v>397XXPRESC</v>
      </c>
      <c r="Q1237" s="392" t="s">
        <v>1448</v>
      </c>
      <c r="R1237" s="392" t="s">
        <v>1383</v>
      </c>
      <c r="S1237" s="392" t="str">
        <f t="shared" si="39"/>
        <v>253901A</v>
      </c>
      <c r="T1237" s="392" t="str">
        <f>IFERROR(VLOOKUP($S1237,'Projects FERCs'!$A$9:$C$294,2,FALSE),0)</f>
        <v>UNSG Training Facility</v>
      </c>
      <c r="U1237" s="392" t="s">
        <v>1384</v>
      </c>
      <c r="V1237" s="394">
        <v>413.7</v>
      </c>
    </row>
    <row r="1238" spans="1:22" ht="33.75" x14ac:dyDescent="0.25">
      <c r="A1238" s="396">
        <v>202504</v>
      </c>
      <c r="B1238" s="392" t="s">
        <v>1268</v>
      </c>
      <c r="C1238" s="392" t="s">
        <v>21</v>
      </c>
      <c r="D1238" s="392" t="s">
        <v>28</v>
      </c>
      <c r="E1238" s="392" t="s">
        <v>28</v>
      </c>
      <c r="F1238" s="392" t="s">
        <v>22</v>
      </c>
      <c r="G1238" s="392" t="s">
        <v>1425</v>
      </c>
      <c r="H1238" s="392" t="s">
        <v>66</v>
      </c>
      <c r="I1238" s="392" t="s">
        <v>67</v>
      </c>
      <c r="J1238" s="392" t="s">
        <v>23</v>
      </c>
      <c r="K1238" s="392" t="s">
        <v>24</v>
      </c>
      <c r="L1238" s="392" t="s">
        <v>25</v>
      </c>
      <c r="M1238" s="395">
        <v>45748</v>
      </c>
      <c r="N1238" s="395">
        <v>45748</v>
      </c>
      <c r="O1238" s="392" t="s">
        <v>709</v>
      </c>
      <c r="P1238" s="392" t="str">
        <f t="shared" si="38"/>
        <v>397XXSHOWL</v>
      </c>
      <c r="Q1238" s="392" t="s">
        <v>1448</v>
      </c>
      <c r="R1238" s="392" t="s">
        <v>1261</v>
      </c>
      <c r="S1238" s="392" t="str">
        <f t="shared" si="39"/>
        <v>257970A</v>
      </c>
      <c r="T1238" s="392" t="str">
        <f>IFERROR(VLOOKUP($S1238,'Projects FERCs'!$A$9:$C$294,2,FALSE),0)</f>
        <v>Comm Equip- New SL</v>
      </c>
      <c r="U1238" s="392" t="s">
        <v>1262</v>
      </c>
      <c r="V1238" s="394">
        <v>6654.92</v>
      </c>
    </row>
    <row r="1239" spans="1:22" ht="33.75" x14ac:dyDescent="0.25">
      <c r="A1239" s="396">
        <v>202505</v>
      </c>
      <c r="B1239" s="392" t="s">
        <v>1268</v>
      </c>
      <c r="C1239" s="392" t="s">
        <v>21</v>
      </c>
      <c r="D1239" s="392" t="s">
        <v>28</v>
      </c>
      <c r="E1239" s="392" t="s">
        <v>28</v>
      </c>
      <c r="F1239" s="392" t="s">
        <v>22</v>
      </c>
      <c r="G1239" s="392" t="s">
        <v>1430</v>
      </c>
      <c r="H1239" s="392" t="s">
        <v>66</v>
      </c>
      <c r="I1239" s="392" t="s">
        <v>67</v>
      </c>
      <c r="J1239" s="392" t="s">
        <v>23</v>
      </c>
      <c r="K1239" s="392" t="s">
        <v>24</v>
      </c>
      <c r="L1239" s="392" t="s">
        <v>25</v>
      </c>
      <c r="M1239" s="395">
        <v>45748</v>
      </c>
      <c r="N1239" s="395">
        <v>45778</v>
      </c>
      <c r="O1239" s="392" t="s">
        <v>709</v>
      </c>
      <c r="P1239" s="392" t="str">
        <f t="shared" si="38"/>
        <v>397XXFLAGA</v>
      </c>
      <c r="Q1239" s="392" t="s">
        <v>1448</v>
      </c>
      <c r="R1239" s="392" t="s">
        <v>840</v>
      </c>
      <c r="S1239" s="392" t="str">
        <f t="shared" si="39"/>
        <v>251970A</v>
      </c>
      <c r="T1239" s="392" t="str">
        <f>IFERROR(VLOOKUP($S1239,'Projects FERCs'!$A$9:$C$294,2,FALSE),0)</f>
        <v>Comm Equip - New (Flag)</v>
      </c>
      <c r="U1239" s="392" t="s">
        <v>841</v>
      </c>
      <c r="V1239" s="394">
        <v>6058.19</v>
      </c>
    </row>
    <row r="1240" spans="1:22" ht="33.75" x14ac:dyDescent="0.25">
      <c r="A1240" s="396">
        <v>202505</v>
      </c>
      <c r="B1240" s="392" t="s">
        <v>1268</v>
      </c>
      <c r="C1240" s="392" t="s">
        <v>21</v>
      </c>
      <c r="D1240" s="392" t="s">
        <v>28</v>
      </c>
      <c r="E1240" s="392" t="s">
        <v>28</v>
      </c>
      <c r="F1240" s="392" t="s">
        <v>22</v>
      </c>
      <c r="G1240" s="392" t="s">
        <v>1425</v>
      </c>
      <c r="H1240" s="392" t="s">
        <v>66</v>
      </c>
      <c r="I1240" s="392" t="s">
        <v>67</v>
      </c>
      <c r="J1240" s="392" t="s">
        <v>23</v>
      </c>
      <c r="K1240" s="392" t="s">
        <v>24</v>
      </c>
      <c r="L1240" s="392" t="s">
        <v>25</v>
      </c>
      <c r="M1240" s="395">
        <v>45778</v>
      </c>
      <c r="N1240" s="395">
        <v>45778</v>
      </c>
      <c r="O1240" s="392" t="s">
        <v>709</v>
      </c>
      <c r="P1240" s="392" t="str">
        <f t="shared" si="38"/>
        <v>397XXSHOWL</v>
      </c>
      <c r="Q1240" s="392" t="s">
        <v>1448</v>
      </c>
      <c r="R1240" s="392" t="s">
        <v>1261</v>
      </c>
      <c r="S1240" s="392" t="str">
        <f t="shared" si="39"/>
        <v>257970A</v>
      </c>
      <c r="T1240" s="392" t="str">
        <f>IFERROR(VLOOKUP($S1240,'Projects FERCs'!$A$9:$C$294,2,FALSE),0)</f>
        <v>Comm Equip- New SL</v>
      </c>
      <c r="U1240" s="392" t="s">
        <v>1262</v>
      </c>
      <c r="V1240" s="394">
        <v>1571</v>
      </c>
    </row>
    <row r="1241" spans="1:22" ht="33.75" x14ac:dyDescent="0.25">
      <c r="A1241" s="396">
        <v>202506</v>
      </c>
      <c r="B1241" s="392" t="s">
        <v>1268</v>
      </c>
      <c r="C1241" s="392" t="s">
        <v>21</v>
      </c>
      <c r="D1241" s="392" t="s">
        <v>28</v>
      </c>
      <c r="E1241" s="392" t="s">
        <v>28</v>
      </c>
      <c r="F1241" s="392" t="s">
        <v>22</v>
      </c>
      <c r="G1241" s="392" t="s">
        <v>1430</v>
      </c>
      <c r="H1241" s="392" t="s">
        <v>66</v>
      </c>
      <c r="I1241" s="392" t="s">
        <v>67</v>
      </c>
      <c r="J1241" s="392" t="s">
        <v>23</v>
      </c>
      <c r="K1241" s="392" t="s">
        <v>24</v>
      </c>
      <c r="L1241" s="392" t="s">
        <v>25</v>
      </c>
      <c r="M1241" s="395">
        <v>45809</v>
      </c>
      <c r="N1241" s="395">
        <v>45809</v>
      </c>
      <c r="O1241" s="392" t="s">
        <v>709</v>
      </c>
      <c r="P1241" s="392" t="str">
        <f t="shared" si="38"/>
        <v>397XXFLAGA</v>
      </c>
      <c r="Q1241" s="392" t="s">
        <v>1448</v>
      </c>
      <c r="R1241" s="392" t="s">
        <v>746</v>
      </c>
      <c r="S1241" s="392" t="str">
        <f t="shared" si="39"/>
        <v>250970A</v>
      </c>
      <c r="T1241" s="392" t="str">
        <f>IFERROR(VLOOKUP($S1241,'Projects FERCs'!$A$9:$C$294,2,FALSE),0)</f>
        <v>Comm Equip - New</v>
      </c>
      <c r="U1241" s="392" t="s">
        <v>747</v>
      </c>
      <c r="V1241" s="394">
        <v>801.5</v>
      </c>
    </row>
    <row r="1242" spans="1:22" ht="33.75" x14ac:dyDescent="0.25">
      <c r="A1242" s="396">
        <v>202407</v>
      </c>
      <c r="B1242" s="392" t="s">
        <v>1268</v>
      </c>
      <c r="C1242" s="392" t="s">
        <v>21</v>
      </c>
      <c r="D1242" s="392" t="s">
        <v>28</v>
      </c>
      <c r="E1242" s="392" t="s">
        <v>28</v>
      </c>
      <c r="F1242" s="392" t="s">
        <v>22</v>
      </c>
      <c r="G1242" s="392" t="s">
        <v>1379</v>
      </c>
      <c r="H1242" s="392" t="s">
        <v>1453</v>
      </c>
      <c r="I1242" s="392" t="s">
        <v>1454</v>
      </c>
      <c r="J1242" s="392" t="s">
        <v>27</v>
      </c>
      <c r="K1242" s="392" t="s">
        <v>24</v>
      </c>
      <c r="L1242" s="392" t="s">
        <v>25</v>
      </c>
      <c r="M1242" s="395">
        <v>45261</v>
      </c>
      <c r="N1242" s="395">
        <v>45275</v>
      </c>
      <c r="O1242" s="392" t="s">
        <v>730</v>
      </c>
      <c r="P1242" s="392" t="str">
        <f t="shared" si="38"/>
        <v>398XXPRESC</v>
      </c>
      <c r="Q1242" s="392" t="s">
        <v>1455</v>
      </c>
      <c r="R1242" s="392" t="s">
        <v>1383</v>
      </c>
      <c r="S1242" s="392" t="str">
        <f t="shared" si="39"/>
        <v>253901A</v>
      </c>
      <c r="T1242" s="392" t="str">
        <f>IFERROR(VLOOKUP($S1242,'Projects FERCs'!$A$9:$C$294,2,FALSE),0)</f>
        <v>UNSG Training Facility</v>
      </c>
      <c r="U1242" s="392" t="s">
        <v>1384</v>
      </c>
      <c r="V1242" s="394">
        <v>-5.21</v>
      </c>
    </row>
    <row r="1243" spans="1:22" ht="33.75" x14ac:dyDescent="0.25">
      <c r="A1243" s="396">
        <v>202407</v>
      </c>
      <c r="B1243" s="392" t="s">
        <v>1268</v>
      </c>
      <c r="C1243" s="392" t="s">
        <v>21</v>
      </c>
      <c r="D1243" s="392" t="s">
        <v>28</v>
      </c>
      <c r="E1243" s="392" t="s">
        <v>28</v>
      </c>
      <c r="F1243" s="392" t="s">
        <v>22</v>
      </c>
      <c r="G1243" s="392" t="s">
        <v>1379</v>
      </c>
      <c r="H1243" s="392" t="s">
        <v>1453</v>
      </c>
      <c r="I1243" s="392" t="s">
        <v>1454</v>
      </c>
      <c r="J1243" s="392" t="s">
        <v>23</v>
      </c>
      <c r="K1243" s="392" t="s">
        <v>24</v>
      </c>
      <c r="L1243" s="392" t="s">
        <v>25</v>
      </c>
      <c r="M1243" s="395">
        <v>45261</v>
      </c>
      <c r="N1243" s="395">
        <v>45275</v>
      </c>
      <c r="O1243" s="392" t="s">
        <v>730</v>
      </c>
      <c r="P1243" s="392" t="str">
        <f t="shared" si="38"/>
        <v>398XXPRESC</v>
      </c>
      <c r="Q1243" s="392" t="s">
        <v>1455</v>
      </c>
      <c r="R1243" s="392" t="s">
        <v>1383</v>
      </c>
      <c r="S1243" s="392" t="str">
        <f t="shared" si="39"/>
        <v>253901A</v>
      </c>
      <c r="T1243" s="392" t="str">
        <f>IFERROR(VLOOKUP($S1243,'Projects FERCs'!$A$9:$C$294,2,FALSE),0)</f>
        <v>UNSG Training Facility</v>
      </c>
      <c r="U1243" s="392" t="s">
        <v>1384</v>
      </c>
      <c r="V1243" s="394">
        <v>61632.9</v>
      </c>
    </row>
    <row r="1244" spans="1:22" ht="33.75" x14ac:dyDescent="0.25">
      <c r="A1244" s="396">
        <v>202408</v>
      </c>
      <c r="B1244" s="392" t="s">
        <v>1268</v>
      </c>
      <c r="C1244" s="392" t="s">
        <v>21</v>
      </c>
      <c r="D1244" s="392" t="s">
        <v>28</v>
      </c>
      <c r="E1244" s="392" t="s">
        <v>28</v>
      </c>
      <c r="F1244" s="392" t="s">
        <v>22</v>
      </c>
      <c r="G1244" s="392" t="s">
        <v>1379</v>
      </c>
      <c r="H1244" s="392" t="s">
        <v>1453</v>
      </c>
      <c r="I1244" s="392" t="s">
        <v>1454</v>
      </c>
      <c r="J1244" s="392" t="s">
        <v>27</v>
      </c>
      <c r="K1244" s="392" t="s">
        <v>24</v>
      </c>
      <c r="L1244" s="392" t="s">
        <v>25</v>
      </c>
      <c r="M1244" s="395">
        <v>45261</v>
      </c>
      <c r="N1244" s="395">
        <v>45275</v>
      </c>
      <c r="O1244" s="392" t="s">
        <v>730</v>
      </c>
      <c r="P1244" s="392" t="str">
        <f t="shared" si="38"/>
        <v>398XXPRESC</v>
      </c>
      <c r="Q1244" s="392" t="s">
        <v>1455</v>
      </c>
      <c r="R1244" s="392" t="s">
        <v>1383</v>
      </c>
      <c r="S1244" s="392" t="str">
        <f t="shared" si="39"/>
        <v>253901A</v>
      </c>
      <c r="T1244" s="392" t="str">
        <f>IFERROR(VLOOKUP($S1244,'Projects FERCs'!$A$9:$C$294,2,FALSE),0)</f>
        <v>UNSG Training Facility</v>
      </c>
      <c r="U1244" s="392" t="s">
        <v>1384</v>
      </c>
      <c r="V1244" s="394">
        <v>-0.63</v>
      </c>
    </row>
    <row r="1245" spans="1:22" ht="33.75" x14ac:dyDescent="0.25">
      <c r="A1245" s="396">
        <v>202504</v>
      </c>
      <c r="B1245" s="392" t="s">
        <v>1268</v>
      </c>
      <c r="C1245" s="392" t="s">
        <v>21</v>
      </c>
      <c r="D1245" s="392" t="s">
        <v>28</v>
      </c>
      <c r="E1245" s="392" t="s">
        <v>28</v>
      </c>
      <c r="F1245" s="392" t="s">
        <v>22</v>
      </c>
      <c r="G1245" s="392" t="s">
        <v>1379</v>
      </c>
      <c r="H1245" s="392" t="s">
        <v>1453</v>
      </c>
      <c r="I1245" s="392" t="s">
        <v>1454</v>
      </c>
      <c r="J1245" s="392" t="s">
        <v>27</v>
      </c>
      <c r="K1245" s="392" t="s">
        <v>24</v>
      </c>
      <c r="L1245" s="392" t="s">
        <v>25</v>
      </c>
      <c r="M1245" s="395">
        <v>45261</v>
      </c>
      <c r="N1245" s="395">
        <v>45275</v>
      </c>
      <c r="O1245" s="392" t="s">
        <v>730</v>
      </c>
      <c r="P1245" s="392" t="str">
        <f t="shared" si="38"/>
        <v>398XXPRESC</v>
      </c>
      <c r="Q1245" s="392" t="s">
        <v>1455</v>
      </c>
      <c r="R1245" s="392" t="s">
        <v>1383</v>
      </c>
      <c r="S1245" s="392" t="str">
        <f t="shared" si="39"/>
        <v>253901A</v>
      </c>
      <c r="T1245" s="392" t="str">
        <f>IFERROR(VLOOKUP($S1245,'Projects FERCs'!$A$9:$C$294,2,FALSE),0)</f>
        <v>UNSG Training Facility</v>
      </c>
      <c r="U1245" s="392" t="s">
        <v>1384</v>
      </c>
      <c r="V1245" s="394">
        <v>257.77</v>
      </c>
    </row>
    <row r="1246" spans="1:22" ht="33.75" x14ac:dyDescent="0.25">
      <c r="A1246" s="396">
        <v>202412</v>
      </c>
      <c r="B1246" s="392" t="s">
        <v>1268</v>
      </c>
      <c r="C1246" s="392" t="s">
        <v>2563</v>
      </c>
      <c r="D1246" s="392" t="s">
        <v>2562</v>
      </c>
      <c r="E1246" s="392" t="s">
        <v>2562</v>
      </c>
      <c r="F1246" s="392" t="s">
        <v>22</v>
      </c>
      <c r="G1246" s="392" t="s">
        <v>1425</v>
      </c>
      <c r="H1246" s="392" t="s">
        <v>2561</v>
      </c>
      <c r="I1246" s="392" t="s">
        <v>2560</v>
      </c>
      <c r="J1246" s="392" t="s">
        <v>23</v>
      </c>
      <c r="K1246" s="392" t="s">
        <v>24</v>
      </c>
      <c r="L1246" s="392" t="s">
        <v>25</v>
      </c>
      <c r="M1246" s="395">
        <v>45627</v>
      </c>
      <c r="N1246" s="395">
        <v>45653</v>
      </c>
      <c r="O1246" s="392" t="s">
        <v>418</v>
      </c>
      <c r="P1246" s="392" t="str">
        <f t="shared" si="38"/>
        <v>389LDSHOWL</v>
      </c>
      <c r="Q1246" s="392" t="s">
        <v>2559</v>
      </c>
      <c r="R1246" s="392" t="s">
        <v>2558</v>
      </c>
      <c r="S1246" s="392" t="str">
        <f t="shared" si="39"/>
        <v>257971A</v>
      </c>
      <c r="T1246" s="392" t="str">
        <f>IFERROR(VLOOKUP($S1246,'Projects FERCs'!$A$9:$C$294,2,FALSE),0)</f>
        <v>UNSG Show Low Land Purchase</v>
      </c>
      <c r="U1246" s="392" t="s">
        <v>2557</v>
      </c>
      <c r="V1246" s="394">
        <v>983407.6</v>
      </c>
    </row>
    <row r="1247" spans="1:22" ht="33.75" x14ac:dyDescent="0.25">
      <c r="A1247" s="396">
        <v>202501</v>
      </c>
      <c r="B1247" s="392" t="s">
        <v>1268</v>
      </c>
      <c r="C1247" s="392" t="s">
        <v>2563</v>
      </c>
      <c r="D1247" s="392" t="s">
        <v>2562</v>
      </c>
      <c r="E1247" s="392" t="s">
        <v>2562</v>
      </c>
      <c r="F1247" s="392" t="s">
        <v>22</v>
      </c>
      <c r="G1247" s="392" t="s">
        <v>1425</v>
      </c>
      <c r="H1247" s="392" t="s">
        <v>2561</v>
      </c>
      <c r="I1247" s="392" t="s">
        <v>2560</v>
      </c>
      <c r="J1247" s="392" t="s">
        <v>27</v>
      </c>
      <c r="K1247" s="392" t="s">
        <v>24</v>
      </c>
      <c r="L1247" s="392" t="s">
        <v>25</v>
      </c>
      <c r="M1247" s="395">
        <v>45627</v>
      </c>
      <c r="N1247" s="395">
        <v>45653</v>
      </c>
      <c r="O1247" s="392" t="s">
        <v>418</v>
      </c>
      <c r="P1247" s="392" t="str">
        <f t="shared" si="38"/>
        <v>389LDSHOWL</v>
      </c>
      <c r="Q1247" s="392" t="s">
        <v>2559</v>
      </c>
      <c r="R1247" s="392" t="s">
        <v>2558</v>
      </c>
      <c r="S1247" s="392" t="str">
        <f t="shared" si="39"/>
        <v>257971A</v>
      </c>
      <c r="T1247" s="392" t="str">
        <f>IFERROR(VLOOKUP($S1247,'Projects FERCs'!$A$9:$C$294,2,FALSE),0)</f>
        <v>UNSG Show Low Land Purchase</v>
      </c>
      <c r="U1247" s="392" t="s">
        <v>2557</v>
      </c>
      <c r="V1247" s="394">
        <v>3640.29</v>
      </c>
    </row>
    <row r="1248" spans="1:22" ht="33.75" x14ac:dyDescent="0.25">
      <c r="A1248" s="396">
        <v>202502</v>
      </c>
      <c r="B1248" s="392" t="s">
        <v>1268</v>
      </c>
      <c r="C1248" s="392" t="s">
        <v>2563</v>
      </c>
      <c r="D1248" s="392" t="s">
        <v>2562</v>
      </c>
      <c r="E1248" s="392" t="s">
        <v>2562</v>
      </c>
      <c r="F1248" s="392" t="s">
        <v>22</v>
      </c>
      <c r="G1248" s="392" t="s">
        <v>1425</v>
      </c>
      <c r="H1248" s="392" t="s">
        <v>2561</v>
      </c>
      <c r="I1248" s="392" t="s">
        <v>2560</v>
      </c>
      <c r="J1248" s="392" t="s">
        <v>27</v>
      </c>
      <c r="K1248" s="392" t="s">
        <v>24</v>
      </c>
      <c r="L1248" s="392" t="s">
        <v>25</v>
      </c>
      <c r="M1248" s="395">
        <v>45627</v>
      </c>
      <c r="N1248" s="395">
        <v>45653</v>
      </c>
      <c r="O1248" s="392" t="s">
        <v>418</v>
      </c>
      <c r="P1248" s="392" t="str">
        <f t="shared" si="38"/>
        <v>389LDSHOWL</v>
      </c>
      <c r="Q1248" s="392" t="s">
        <v>2559</v>
      </c>
      <c r="R1248" s="392" t="s">
        <v>2558</v>
      </c>
      <c r="S1248" s="392" t="str">
        <f t="shared" si="39"/>
        <v>257971A</v>
      </c>
      <c r="T1248" s="392" t="str">
        <f>IFERROR(VLOOKUP($S1248,'Projects FERCs'!$A$9:$C$294,2,FALSE),0)</f>
        <v>UNSG Show Low Land Purchase</v>
      </c>
      <c r="U1248" s="392" t="s">
        <v>2557</v>
      </c>
      <c r="V1248" s="394">
        <v>363.69</v>
      </c>
    </row>
    <row r="1249" spans="1:22" ht="33.75" x14ac:dyDescent="0.25">
      <c r="A1249" s="396">
        <v>202503</v>
      </c>
      <c r="B1249" s="392" t="s">
        <v>1268</v>
      </c>
      <c r="C1249" s="392" t="s">
        <v>2563</v>
      </c>
      <c r="D1249" s="392" t="s">
        <v>2562</v>
      </c>
      <c r="E1249" s="392" t="s">
        <v>2562</v>
      </c>
      <c r="F1249" s="392" t="s">
        <v>22</v>
      </c>
      <c r="G1249" s="392" t="s">
        <v>1425</v>
      </c>
      <c r="H1249" s="392" t="s">
        <v>2561</v>
      </c>
      <c r="I1249" s="392" t="s">
        <v>2560</v>
      </c>
      <c r="J1249" s="392" t="s">
        <v>27</v>
      </c>
      <c r="K1249" s="392" t="s">
        <v>24</v>
      </c>
      <c r="L1249" s="392" t="s">
        <v>25</v>
      </c>
      <c r="M1249" s="395">
        <v>45627</v>
      </c>
      <c r="N1249" s="395">
        <v>45653</v>
      </c>
      <c r="O1249" s="392" t="s">
        <v>418</v>
      </c>
      <c r="P1249" s="392" t="str">
        <f t="shared" si="38"/>
        <v>389LDSHOWL</v>
      </c>
      <c r="Q1249" s="392" t="s">
        <v>2559</v>
      </c>
      <c r="R1249" s="392" t="s">
        <v>2558</v>
      </c>
      <c r="S1249" s="392" t="str">
        <f t="shared" si="39"/>
        <v>257971A</v>
      </c>
      <c r="T1249" s="392" t="str">
        <f>IFERROR(VLOOKUP($S1249,'Projects FERCs'!$A$9:$C$294,2,FALSE),0)</f>
        <v>UNSG Show Low Land Purchase</v>
      </c>
      <c r="U1249" s="392" t="s">
        <v>2557</v>
      </c>
      <c r="V1249" s="394">
        <v>6988.88</v>
      </c>
    </row>
    <row r="1250" spans="1:22" ht="33.75" x14ac:dyDescent="0.25">
      <c r="A1250" s="396">
        <v>202504</v>
      </c>
      <c r="B1250" s="392" t="s">
        <v>1268</v>
      </c>
      <c r="C1250" s="392" t="s">
        <v>2563</v>
      </c>
      <c r="D1250" s="392" t="s">
        <v>2562</v>
      </c>
      <c r="E1250" s="392" t="s">
        <v>2562</v>
      </c>
      <c r="F1250" s="392" t="s">
        <v>22</v>
      </c>
      <c r="G1250" s="392" t="s">
        <v>1425</v>
      </c>
      <c r="H1250" s="392" t="s">
        <v>2561</v>
      </c>
      <c r="I1250" s="392" t="s">
        <v>2560</v>
      </c>
      <c r="J1250" s="392" t="s">
        <v>27</v>
      </c>
      <c r="K1250" s="392" t="s">
        <v>24</v>
      </c>
      <c r="L1250" s="392" t="s">
        <v>25</v>
      </c>
      <c r="M1250" s="395">
        <v>45627</v>
      </c>
      <c r="N1250" s="395">
        <v>45653</v>
      </c>
      <c r="O1250" s="392" t="s">
        <v>418</v>
      </c>
      <c r="P1250" s="392" t="str">
        <f t="shared" si="38"/>
        <v>389LDSHOWL</v>
      </c>
      <c r="Q1250" s="392" t="s">
        <v>2559</v>
      </c>
      <c r="R1250" s="392" t="s">
        <v>2558</v>
      </c>
      <c r="S1250" s="392" t="str">
        <f t="shared" si="39"/>
        <v>257971A</v>
      </c>
      <c r="T1250" s="392" t="str">
        <f>IFERROR(VLOOKUP($S1250,'Projects FERCs'!$A$9:$C$294,2,FALSE),0)</f>
        <v>UNSG Show Low Land Purchase</v>
      </c>
      <c r="U1250" s="392" t="s">
        <v>2557</v>
      </c>
      <c r="V1250" s="394">
        <v>-125.19</v>
      </c>
    </row>
    <row r="1251" spans="1:22" ht="22.5" x14ac:dyDescent="0.25">
      <c r="A1251" s="396">
        <v>202505</v>
      </c>
      <c r="B1251" s="392" t="s">
        <v>1268</v>
      </c>
      <c r="C1251" s="392" t="s">
        <v>69</v>
      </c>
      <c r="D1251" s="392" t="s">
        <v>2555</v>
      </c>
      <c r="E1251" s="392" t="s">
        <v>2555</v>
      </c>
      <c r="F1251" s="392" t="s">
        <v>22</v>
      </c>
      <c r="G1251" s="392" t="s">
        <v>39</v>
      </c>
      <c r="H1251" s="392" t="s">
        <v>70</v>
      </c>
      <c r="I1251" s="392" t="s">
        <v>71</v>
      </c>
      <c r="J1251" s="392" t="s">
        <v>2187</v>
      </c>
      <c r="K1251" s="392" t="s">
        <v>24</v>
      </c>
      <c r="L1251" s="392" t="s">
        <v>64</v>
      </c>
      <c r="M1251" s="395">
        <v>45778</v>
      </c>
      <c r="N1251" s="395">
        <v>45789</v>
      </c>
      <c r="O1251" s="392" t="s">
        <v>704</v>
      </c>
      <c r="P1251" s="392" t="str">
        <f t="shared" si="38"/>
        <v>303S200000</v>
      </c>
      <c r="Q1251" s="392" t="s">
        <v>2554</v>
      </c>
      <c r="R1251" s="392" t="s">
        <v>2556</v>
      </c>
      <c r="S1251" s="392" t="str">
        <f t="shared" si="39"/>
        <v>250974A</v>
      </c>
      <c r="T1251" s="392" t="str">
        <f>IFERROR(VLOOKUP($S1251,'Projects FERCs'!$A$9:$C$294,2,FALSE),0)</f>
        <v>2022 - Gas SO PDF Process</v>
      </c>
      <c r="U1251" s="392" t="s">
        <v>2187</v>
      </c>
      <c r="V1251" s="394">
        <v>1172499.52</v>
      </c>
    </row>
    <row r="1252" spans="1:22" ht="22.5" x14ac:dyDescent="0.25">
      <c r="A1252" s="396">
        <v>202506</v>
      </c>
      <c r="B1252" s="392" t="s">
        <v>1268</v>
      </c>
      <c r="C1252" s="392" t="s">
        <v>69</v>
      </c>
      <c r="D1252" s="392" t="s">
        <v>2555</v>
      </c>
      <c r="E1252" s="392" t="s">
        <v>2555</v>
      </c>
      <c r="F1252" s="392" t="s">
        <v>22</v>
      </c>
      <c r="G1252" s="392" t="s">
        <v>39</v>
      </c>
      <c r="H1252" s="392" t="s">
        <v>70</v>
      </c>
      <c r="I1252" s="392" t="s">
        <v>71</v>
      </c>
      <c r="J1252" s="392" t="s">
        <v>2187</v>
      </c>
      <c r="K1252" s="392" t="s">
        <v>24</v>
      </c>
      <c r="L1252" s="392" t="s">
        <v>64</v>
      </c>
      <c r="M1252" s="395">
        <v>45778</v>
      </c>
      <c r="N1252" s="395">
        <v>45789</v>
      </c>
      <c r="O1252" s="392" t="s">
        <v>704</v>
      </c>
      <c r="P1252" s="392" t="str">
        <f t="shared" si="38"/>
        <v>303S200000</v>
      </c>
      <c r="Q1252" s="392" t="s">
        <v>2554</v>
      </c>
      <c r="R1252" s="392" t="s">
        <v>2556</v>
      </c>
      <c r="S1252" s="392" t="str">
        <f t="shared" si="39"/>
        <v>250974A</v>
      </c>
      <c r="T1252" s="392" t="str">
        <f>IFERROR(VLOOKUP($S1252,'Projects FERCs'!$A$9:$C$294,2,FALSE),0)</f>
        <v>2022 - Gas SO PDF Process</v>
      </c>
      <c r="U1252" s="392" t="s">
        <v>2187</v>
      </c>
      <c r="V1252" s="394">
        <v>15766.94</v>
      </c>
    </row>
    <row r="1253" spans="1:22" ht="22.5" x14ac:dyDescent="0.25">
      <c r="A1253" s="396">
        <v>202506</v>
      </c>
      <c r="B1253" s="392" t="s">
        <v>1268</v>
      </c>
      <c r="C1253" s="392" t="s">
        <v>69</v>
      </c>
      <c r="D1253" s="392" t="s">
        <v>2555</v>
      </c>
      <c r="E1253" s="392" t="s">
        <v>2555</v>
      </c>
      <c r="F1253" s="392" t="s">
        <v>22</v>
      </c>
      <c r="G1253" s="392" t="s">
        <v>39</v>
      </c>
      <c r="H1253" s="392" t="s">
        <v>70</v>
      </c>
      <c r="I1253" s="392" t="s">
        <v>71</v>
      </c>
      <c r="J1253" s="392" t="s">
        <v>2552</v>
      </c>
      <c r="K1253" s="392" t="s">
        <v>24</v>
      </c>
      <c r="L1253" s="392" t="s">
        <v>64</v>
      </c>
      <c r="M1253" s="395">
        <v>45809</v>
      </c>
      <c r="N1253" s="395">
        <v>45794</v>
      </c>
      <c r="O1253" s="392" t="s">
        <v>704</v>
      </c>
      <c r="P1253" s="392" t="str">
        <f t="shared" si="38"/>
        <v>303S200000</v>
      </c>
      <c r="Q1253" s="392" t="s">
        <v>2554</v>
      </c>
      <c r="R1253" s="392" t="s">
        <v>2553</v>
      </c>
      <c r="S1253" s="392" t="str">
        <f t="shared" si="39"/>
        <v>250921A</v>
      </c>
      <c r="T1253" s="392" t="str">
        <f>IFERROR(VLOOKUP($S1253,'Projects FERCs'!$A$9:$C$294,2,FALSE),0)</f>
        <v>FCS 4.6 Upgrade (UNSGAS)</v>
      </c>
      <c r="U1253" s="392" t="s">
        <v>2552</v>
      </c>
      <c r="V1253" s="394">
        <v>172768.15</v>
      </c>
    </row>
    <row r="1254" spans="1:22" ht="33.75" x14ac:dyDescent="0.25">
      <c r="A1254" s="396">
        <v>202408</v>
      </c>
      <c r="B1254" s="392" t="s">
        <v>1268</v>
      </c>
      <c r="C1254" s="392" t="s">
        <v>69</v>
      </c>
      <c r="D1254" s="392" t="s">
        <v>2124</v>
      </c>
      <c r="E1254" s="392" t="s">
        <v>2124</v>
      </c>
      <c r="F1254" s="392" t="s">
        <v>22</v>
      </c>
      <c r="G1254" s="392" t="s">
        <v>39</v>
      </c>
      <c r="H1254" s="392" t="s">
        <v>70</v>
      </c>
      <c r="I1254" s="392" t="s">
        <v>71</v>
      </c>
      <c r="J1254" s="392" t="s">
        <v>1685</v>
      </c>
      <c r="K1254" s="392" t="s">
        <v>24</v>
      </c>
      <c r="L1254" s="392" t="s">
        <v>64</v>
      </c>
      <c r="M1254" s="395">
        <v>45505</v>
      </c>
      <c r="N1254" s="395">
        <v>45515</v>
      </c>
      <c r="O1254" s="392" t="s">
        <v>687</v>
      </c>
      <c r="P1254" s="392" t="str">
        <f t="shared" si="38"/>
        <v>374RWAZ00000</v>
      </c>
      <c r="Q1254" s="392" t="s">
        <v>2143</v>
      </c>
      <c r="R1254" s="392" t="s">
        <v>1683</v>
      </c>
      <c r="S1254" s="392" t="str">
        <f t="shared" si="39"/>
        <v>250010A</v>
      </c>
      <c r="T1254" s="392" t="str">
        <f>IFERROR(VLOOKUP($S1254,'Projects FERCs'!$A$9:$C$294,2,FALSE),0)</f>
        <v>Dist Land Rghts Facilities</v>
      </c>
      <c r="U1254" s="392" t="s">
        <v>1685</v>
      </c>
      <c r="V1254" s="394">
        <v>9121</v>
      </c>
    </row>
    <row r="1255" spans="1:22" ht="33.75" x14ac:dyDescent="0.25">
      <c r="A1255" s="396">
        <v>202410</v>
      </c>
      <c r="B1255" s="392" t="s">
        <v>1268</v>
      </c>
      <c r="C1255" s="392" t="s">
        <v>69</v>
      </c>
      <c r="D1255" s="392" t="s">
        <v>2124</v>
      </c>
      <c r="E1255" s="392" t="s">
        <v>2124</v>
      </c>
      <c r="F1255" s="392" t="s">
        <v>22</v>
      </c>
      <c r="G1255" s="392" t="s">
        <v>39</v>
      </c>
      <c r="H1255" s="392" t="s">
        <v>70</v>
      </c>
      <c r="I1255" s="392" t="s">
        <v>71</v>
      </c>
      <c r="J1255" s="392" t="s">
        <v>23</v>
      </c>
      <c r="K1255" s="392" t="s">
        <v>24</v>
      </c>
      <c r="L1255" s="392" t="s">
        <v>25</v>
      </c>
      <c r="M1255" s="395">
        <v>45505</v>
      </c>
      <c r="N1255" s="395">
        <v>45515</v>
      </c>
      <c r="O1255" s="392" t="s">
        <v>687</v>
      </c>
      <c r="P1255" s="392" t="str">
        <f t="shared" si="38"/>
        <v>374RWAZ00000</v>
      </c>
      <c r="Q1255" s="392" t="s">
        <v>2143</v>
      </c>
      <c r="R1255" s="392" t="s">
        <v>1683</v>
      </c>
      <c r="S1255" s="392" t="str">
        <f t="shared" si="39"/>
        <v>250010A</v>
      </c>
      <c r="T1255" s="392" t="str">
        <f>IFERROR(VLOOKUP($S1255,'Projects FERCs'!$A$9:$C$294,2,FALSE),0)</f>
        <v>Dist Land Rghts Facilities</v>
      </c>
      <c r="U1255" s="392" t="s">
        <v>1685</v>
      </c>
      <c r="V1255" s="394">
        <v>-9121</v>
      </c>
    </row>
    <row r="1256" spans="1:22" ht="33.75" x14ac:dyDescent="0.25">
      <c r="A1256" s="396">
        <v>202411</v>
      </c>
      <c r="B1256" s="392" t="s">
        <v>1268</v>
      </c>
      <c r="C1256" s="392" t="s">
        <v>69</v>
      </c>
      <c r="D1256" s="392" t="s">
        <v>2124</v>
      </c>
      <c r="E1256" s="392" t="s">
        <v>2124</v>
      </c>
      <c r="F1256" s="392" t="s">
        <v>22</v>
      </c>
      <c r="G1256" s="392" t="s">
        <v>39</v>
      </c>
      <c r="H1256" s="392" t="s">
        <v>70</v>
      </c>
      <c r="I1256" s="392" t="s">
        <v>71</v>
      </c>
      <c r="J1256" s="392" t="s">
        <v>2550</v>
      </c>
      <c r="K1256" s="392" t="s">
        <v>24</v>
      </c>
      <c r="L1256" s="392" t="s">
        <v>64</v>
      </c>
      <c r="M1256" s="395">
        <v>45597</v>
      </c>
      <c r="N1256" s="395">
        <v>45614</v>
      </c>
      <c r="O1256" s="392" t="s">
        <v>687</v>
      </c>
      <c r="P1256" s="392" t="str">
        <f t="shared" si="38"/>
        <v>374RWAZ00000</v>
      </c>
      <c r="Q1256" s="392" t="s">
        <v>2143</v>
      </c>
      <c r="R1256" s="392" t="s">
        <v>2551</v>
      </c>
      <c r="S1256" s="392" t="str">
        <f t="shared" si="39"/>
        <v>250010A</v>
      </c>
      <c r="T1256" s="392" t="str">
        <f>IFERROR(VLOOKUP($S1256,'Projects FERCs'!$A$9:$C$294,2,FALSE),0)</f>
        <v>Dist Land Rghts Facilities</v>
      </c>
      <c r="U1256" s="392" t="s">
        <v>2550</v>
      </c>
      <c r="V1256" s="394">
        <v>1701</v>
      </c>
    </row>
    <row r="1257" spans="1:22" ht="22.5" x14ac:dyDescent="0.25">
      <c r="A1257" s="396">
        <v>202503</v>
      </c>
      <c r="B1257" s="392" t="s">
        <v>1268</v>
      </c>
      <c r="C1257" s="392" t="s">
        <v>69</v>
      </c>
      <c r="D1257" s="392" t="s">
        <v>2124</v>
      </c>
      <c r="E1257" s="392" t="s">
        <v>2124</v>
      </c>
      <c r="F1257" s="392" t="s">
        <v>22</v>
      </c>
      <c r="G1257" s="392" t="s">
        <v>39</v>
      </c>
      <c r="H1257" s="392" t="s">
        <v>70</v>
      </c>
      <c r="I1257" s="392" t="s">
        <v>71</v>
      </c>
      <c r="J1257" s="392" t="s">
        <v>2548</v>
      </c>
      <c r="K1257" s="392" t="s">
        <v>24</v>
      </c>
      <c r="L1257" s="392" t="s">
        <v>64</v>
      </c>
      <c r="M1257" s="395">
        <v>45717</v>
      </c>
      <c r="N1257" s="395">
        <v>45658</v>
      </c>
      <c r="O1257" s="392" t="s">
        <v>687</v>
      </c>
      <c r="P1257" s="392" t="str">
        <f t="shared" si="38"/>
        <v>374RWAZ00000</v>
      </c>
      <c r="Q1257" s="392" t="s">
        <v>2143</v>
      </c>
      <c r="R1257" s="392" t="s">
        <v>2549</v>
      </c>
      <c r="S1257" s="392" t="str">
        <f t="shared" si="39"/>
        <v>250010A</v>
      </c>
      <c r="T1257" s="392" t="str">
        <f>IFERROR(VLOOKUP($S1257,'Projects FERCs'!$A$9:$C$294,2,FALSE),0)</f>
        <v>Dist Land Rghts Facilities</v>
      </c>
      <c r="U1257" s="392" t="s">
        <v>2548</v>
      </c>
      <c r="V1257" s="394">
        <v>4235.25</v>
      </c>
    </row>
    <row r="1258" spans="1:22" ht="33.75" x14ac:dyDescent="0.25">
      <c r="A1258" s="396">
        <v>202504</v>
      </c>
      <c r="B1258" s="392" t="s">
        <v>1268</v>
      </c>
      <c r="C1258" s="392" t="s">
        <v>69</v>
      </c>
      <c r="D1258" s="392" t="s">
        <v>2124</v>
      </c>
      <c r="E1258" s="392" t="s">
        <v>2124</v>
      </c>
      <c r="F1258" s="392" t="s">
        <v>22</v>
      </c>
      <c r="G1258" s="392" t="s">
        <v>39</v>
      </c>
      <c r="H1258" s="392" t="s">
        <v>70</v>
      </c>
      <c r="I1258" s="392" t="s">
        <v>71</v>
      </c>
      <c r="J1258" s="392" t="s">
        <v>23</v>
      </c>
      <c r="K1258" s="392" t="s">
        <v>24</v>
      </c>
      <c r="L1258" s="392" t="s">
        <v>25</v>
      </c>
      <c r="M1258" s="395">
        <v>45597</v>
      </c>
      <c r="N1258" s="395">
        <v>45614</v>
      </c>
      <c r="O1258" s="392" t="s">
        <v>687</v>
      </c>
      <c r="P1258" s="392" t="str">
        <f t="shared" si="38"/>
        <v>374RWAZ00000</v>
      </c>
      <c r="Q1258" s="392" t="s">
        <v>2143</v>
      </c>
      <c r="R1258" s="392" t="s">
        <v>2551</v>
      </c>
      <c r="S1258" s="392" t="str">
        <f t="shared" si="39"/>
        <v>250010A</v>
      </c>
      <c r="T1258" s="392" t="str">
        <f>IFERROR(VLOOKUP($S1258,'Projects FERCs'!$A$9:$C$294,2,FALSE),0)</f>
        <v>Dist Land Rghts Facilities</v>
      </c>
      <c r="U1258" s="392" t="s">
        <v>2550</v>
      </c>
      <c r="V1258" s="394">
        <v>-1701</v>
      </c>
    </row>
    <row r="1259" spans="1:22" ht="22.5" x14ac:dyDescent="0.25">
      <c r="A1259" s="396">
        <v>202505</v>
      </c>
      <c r="B1259" s="392" t="s">
        <v>1268</v>
      </c>
      <c r="C1259" s="392" t="s">
        <v>69</v>
      </c>
      <c r="D1259" s="392" t="s">
        <v>2124</v>
      </c>
      <c r="E1259" s="392" t="s">
        <v>2124</v>
      </c>
      <c r="F1259" s="392" t="s">
        <v>22</v>
      </c>
      <c r="G1259" s="392" t="s">
        <v>39</v>
      </c>
      <c r="H1259" s="392" t="s">
        <v>70</v>
      </c>
      <c r="I1259" s="392" t="s">
        <v>71</v>
      </c>
      <c r="J1259" s="392" t="s">
        <v>23</v>
      </c>
      <c r="K1259" s="392" t="s">
        <v>24</v>
      </c>
      <c r="L1259" s="392" t="s">
        <v>25</v>
      </c>
      <c r="M1259" s="395">
        <v>45717</v>
      </c>
      <c r="N1259" s="395">
        <v>45658</v>
      </c>
      <c r="O1259" s="392" t="s">
        <v>687</v>
      </c>
      <c r="P1259" s="392" t="str">
        <f t="shared" si="38"/>
        <v>374RWAZ00000</v>
      </c>
      <c r="Q1259" s="392" t="s">
        <v>2143</v>
      </c>
      <c r="R1259" s="392" t="s">
        <v>2549</v>
      </c>
      <c r="S1259" s="392" t="str">
        <f t="shared" si="39"/>
        <v>250010A</v>
      </c>
      <c r="T1259" s="392" t="str">
        <f>IFERROR(VLOOKUP($S1259,'Projects FERCs'!$A$9:$C$294,2,FALSE),0)</f>
        <v>Dist Land Rghts Facilities</v>
      </c>
      <c r="U1259" s="392" t="s">
        <v>2548</v>
      </c>
      <c r="V1259" s="394">
        <v>-4235.25</v>
      </c>
    </row>
    <row r="1260" spans="1:22" ht="33.75" x14ac:dyDescent="0.25">
      <c r="A1260" s="396">
        <v>202407</v>
      </c>
      <c r="B1260" s="392" t="s">
        <v>1268</v>
      </c>
      <c r="C1260" s="392" t="s">
        <v>69</v>
      </c>
      <c r="D1260" s="392" t="s">
        <v>28</v>
      </c>
      <c r="E1260" s="392" t="s">
        <v>28</v>
      </c>
      <c r="F1260" s="392" t="s">
        <v>22</v>
      </c>
      <c r="G1260" s="392" t="s">
        <v>39</v>
      </c>
      <c r="H1260" s="392" t="s">
        <v>70</v>
      </c>
      <c r="I1260" s="392" t="s">
        <v>71</v>
      </c>
      <c r="J1260" s="392" t="s">
        <v>1456</v>
      </c>
      <c r="K1260" s="392" t="s">
        <v>24</v>
      </c>
      <c r="L1260" s="392" t="s">
        <v>64</v>
      </c>
      <c r="M1260" s="395">
        <v>45474</v>
      </c>
      <c r="N1260" s="395">
        <v>45442</v>
      </c>
      <c r="O1260" s="392" t="s">
        <v>684</v>
      </c>
      <c r="P1260" s="392" t="str">
        <f t="shared" si="38"/>
        <v>376XX00000</v>
      </c>
      <c r="Q1260" s="392" t="s">
        <v>1271</v>
      </c>
      <c r="R1260" s="392" t="s">
        <v>1457</v>
      </c>
      <c r="S1260" s="392" t="str">
        <f t="shared" si="39"/>
        <v>252100A</v>
      </c>
      <c r="T1260" s="392" t="str">
        <f>IFERROR(VLOOKUP($S1260,'Projects FERCs'!$A$9:$C$294,2,FALSE),0)</f>
        <v>Mains - Blanket - King</v>
      </c>
      <c r="U1260" s="392" t="s">
        <v>1456</v>
      </c>
      <c r="V1260" s="394">
        <v>739.86</v>
      </c>
    </row>
    <row r="1261" spans="1:22" ht="22.5" x14ac:dyDescent="0.25">
      <c r="A1261" s="396">
        <v>202407</v>
      </c>
      <c r="B1261" s="392" t="s">
        <v>1268</v>
      </c>
      <c r="C1261" s="392" t="s">
        <v>69</v>
      </c>
      <c r="D1261" s="392" t="s">
        <v>28</v>
      </c>
      <c r="E1261" s="392" t="s">
        <v>28</v>
      </c>
      <c r="F1261" s="392" t="s">
        <v>22</v>
      </c>
      <c r="G1261" s="392" t="s">
        <v>39</v>
      </c>
      <c r="H1261" s="392" t="s">
        <v>70</v>
      </c>
      <c r="I1261" s="392" t="s">
        <v>71</v>
      </c>
      <c r="J1261" s="392" t="s">
        <v>1337</v>
      </c>
      <c r="K1261" s="392" t="s">
        <v>24</v>
      </c>
      <c r="L1261" s="392" t="s">
        <v>64</v>
      </c>
      <c r="M1261" s="395">
        <v>45474</v>
      </c>
      <c r="N1261" s="395">
        <v>45401</v>
      </c>
      <c r="O1261" s="392" t="s">
        <v>684</v>
      </c>
      <c r="P1261" s="392" t="str">
        <f t="shared" si="38"/>
        <v>376XX00000</v>
      </c>
      <c r="Q1261" s="392" t="s">
        <v>1271</v>
      </c>
      <c r="R1261" s="392" t="s">
        <v>1336</v>
      </c>
      <c r="S1261" s="392" t="str">
        <f t="shared" si="39"/>
        <v>253100A</v>
      </c>
      <c r="T1261" s="392" t="str">
        <f>IFERROR(VLOOKUP($S1261,'Projects FERCs'!$A$9:$C$294,2,FALSE),0)</f>
        <v>Mains - Blanket - Pres</v>
      </c>
      <c r="U1261" s="392" t="s">
        <v>1337</v>
      </c>
      <c r="V1261" s="394">
        <v>276.89999999999998</v>
      </c>
    </row>
    <row r="1262" spans="1:22" ht="22.5" x14ac:dyDescent="0.25">
      <c r="A1262" s="396">
        <v>202407</v>
      </c>
      <c r="B1262" s="392" t="s">
        <v>1268</v>
      </c>
      <c r="C1262" s="392" t="s">
        <v>69</v>
      </c>
      <c r="D1262" s="392" t="s">
        <v>28</v>
      </c>
      <c r="E1262" s="392" t="s">
        <v>28</v>
      </c>
      <c r="F1262" s="392" t="s">
        <v>22</v>
      </c>
      <c r="G1262" s="392" t="s">
        <v>39</v>
      </c>
      <c r="H1262" s="392" t="s">
        <v>70</v>
      </c>
      <c r="I1262" s="392" t="s">
        <v>71</v>
      </c>
      <c r="J1262" s="392" t="s">
        <v>1458</v>
      </c>
      <c r="K1262" s="392" t="s">
        <v>24</v>
      </c>
      <c r="L1262" s="392" t="s">
        <v>64</v>
      </c>
      <c r="M1262" s="395">
        <v>45474</v>
      </c>
      <c r="N1262" s="395">
        <v>45470</v>
      </c>
      <c r="O1262" s="392" t="s">
        <v>684</v>
      </c>
      <c r="P1262" s="392" t="str">
        <f t="shared" si="38"/>
        <v>376XX00000</v>
      </c>
      <c r="Q1262" s="392" t="s">
        <v>1271</v>
      </c>
      <c r="R1262" s="392" t="s">
        <v>1459</v>
      </c>
      <c r="S1262" s="392" t="str">
        <f t="shared" si="39"/>
        <v>251100A</v>
      </c>
      <c r="T1262" s="392" t="str">
        <f>IFERROR(VLOOKUP($S1262,'Projects FERCs'!$A$9:$C$294,2,FALSE),0)</f>
        <v>Mains - Blanket - Flag</v>
      </c>
      <c r="U1262" s="392" t="s">
        <v>1458</v>
      </c>
      <c r="V1262" s="394">
        <v>3645.22</v>
      </c>
    </row>
    <row r="1263" spans="1:22" ht="33.75" x14ac:dyDescent="0.25">
      <c r="A1263" s="396">
        <v>202407</v>
      </c>
      <c r="B1263" s="392" t="s">
        <v>1268</v>
      </c>
      <c r="C1263" s="392" t="s">
        <v>69</v>
      </c>
      <c r="D1263" s="392" t="s">
        <v>28</v>
      </c>
      <c r="E1263" s="392" t="s">
        <v>28</v>
      </c>
      <c r="F1263" s="392" t="s">
        <v>22</v>
      </c>
      <c r="G1263" s="392" t="s">
        <v>39</v>
      </c>
      <c r="H1263" s="392" t="s">
        <v>70</v>
      </c>
      <c r="I1263" s="392" t="s">
        <v>71</v>
      </c>
      <c r="J1263" s="392" t="s">
        <v>1460</v>
      </c>
      <c r="K1263" s="392" t="s">
        <v>24</v>
      </c>
      <c r="L1263" s="392" t="s">
        <v>64</v>
      </c>
      <c r="M1263" s="395">
        <v>45474</v>
      </c>
      <c r="N1263" s="395">
        <v>45464</v>
      </c>
      <c r="O1263" s="392" t="s">
        <v>684</v>
      </c>
      <c r="P1263" s="392" t="str">
        <f t="shared" si="38"/>
        <v>376XX00000</v>
      </c>
      <c r="Q1263" s="392" t="s">
        <v>1271</v>
      </c>
      <c r="R1263" s="392" t="s">
        <v>1461</v>
      </c>
      <c r="S1263" s="392" t="str">
        <f t="shared" si="39"/>
        <v>251100A</v>
      </c>
      <c r="T1263" s="392" t="str">
        <f>IFERROR(VLOOKUP($S1263,'Projects FERCs'!$A$9:$C$294,2,FALSE),0)</f>
        <v>Mains - Blanket - Flag</v>
      </c>
      <c r="U1263" s="392" t="s">
        <v>2483</v>
      </c>
      <c r="V1263" s="394">
        <v>865.5</v>
      </c>
    </row>
    <row r="1264" spans="1:22" ht="22.5" x14ac:dyDescent="0.25">
      <c r="A1264" s="396">
        <v>202407</v>
      </c>
      <c r="B1264" s="392" t="s">
        <v>1268</v>
      </c>
      <c r="C1264" s="392" t="s">
        <v>69</v>
      </c>
      <c r="D1264" s="392" t="s">
        <v>28</v>
      </c>
      <c r="E1264" s="392" t="s">
        <v>28</v>
      </c>
      <c r="F1264" s="392" t="s">
        <v>22</v>
      </c>
      <c r="G1264" s="392" t="s">
        <v>39</v>
      </c>
      <c r="H1264" s="392" t="s">
        <v>70</v>
      </c>
      <c r="I1264" s="392" t="s">
        <v>71</v>
      </c>
      <c r="J1264" s="392" t="s">
        <v>1462</v>
      </c>
      <c r="K1264" s="392" t="s">
        <v>24</v>
      </c>
      <c r="L1264" s="392" t="s">
        <v>64</v>
      </c>
      <c r="M1264" s="395">
        <v>45474</v>
      </c>
      <c r="N1264" s="395">
        <v>45418</v>
      </c>
      <c r="O1264" s="392" t="s">
        <v>684</v>
      </c>
      <c r="P1264" s="392" t="str">
        <f t="shared" si="38"/>
        <v>376XX00000</v>
      </c>
      <c r="Q1264" s="392" t="s">
        <v>1271</v>
      </c>
      <c r="R1264" s="392" t="s">
        <v>1463</v>
      </c>
      <c r="S1264" s="392" t="str">
        <f t="shared" si="39"/>
        <v>257400S</v>
      </c>
      <c r="T1264" s="392" t="str">
        <f>IFERROR(VLOOKUP($S1264,'Projects FERCs'!$A$9:$C$294,2,FALSE),0)</f>
        <v>Mains-System Improv-Show Low</v>
      </c>
      <c r="U1264" s="392" t="s">
        <v>1462</v>
      </c>
      <c r="V1264" s="394">
        <v>5104.3599999999997</v>
      </c>
    </row>
    <row r="1265" spans="1:22" ht="22.5" x14ac:dyDescent="0.25">
      <c r="A1265" s="396">
        <v>202407</v>
      </c>
      <c r="B1265" s="392" t="s">
        <v>1268</v>
      </c>
      <c r="C1265" s="392" t="s">
        <v>69</v>
      </c>
      <c r="D1265" s="392" t="s">
        <v>28</v>
      </c>
      <c r="E1265" s="392" t="s">
        <v>28</v>
      </c>
      <c r="F1265" s="392" t="s">
        <v>22</v>
      </c>
      <c r="G1265" s="392" t="s">
        <v>39</v>
      </c>
      <c r="H1265" s="392" t="s">
        <v>70</v>
      </c>
      <c r="I1265" s="392" t="s">
        <v>71</v>
      </c>
      <c r="J1265" s="392" t="s">
        <v>1464</v>
      </c>
      <c r="K1265" s="392" t="s">
        <v>24</v>
      </c>
      <c r="L1265" s="392" t="s">
        <v>64</v>
      </c>
      <c r="M1265" s="395">
        <v>45474</v>
      </c>
      <c r="N1265" s="395">
        <v>45440</v>
      </c>
      <c r="O1265" s="392" t="s">
        <v>684</v>
      </c>
      <c r="P1265" s="392" t="str">
        <f t="shared" si="38"/>
        <v>376XX00000</v>
      </c>
      <c r="Q1265" s="392" t="s">
        <v>1271</v>
      </c>
      <c r="R1265" s="392" t="s">
        <v>1465</v>
      </c>
      <c r="S1265" s="392" t="str">
        <f t="shared" si="39"/>
        <v>252100A</v>
      </c>
      <c r="T1265" s="392" t="str">
        <f>IFERROR(VLOOKUP($S1265,'Projects FERCs'!$A$9:$C$294,2,FALSE),0)</f>
        <v>Mains - Blanket - King</v>
      </c>
      <c r="U1265" s="392" t="s">
        <v>1464</v>
      </c>
      <c r="V1265" s="394">
        <v>58.95</v>
      </c>
    </row>
    <row r="1266" spans="1:22" ht="22.5" x14ac:dyDescent="0.25">
      <c r="A1266" s="396">
        <v>202407</v>
      </c>
      <c r="B1266" s="392" t="s">
        <v>1268</v>
      </c>
      <c r="C1266" s="392" t="s">
        <v>69</v>
      </c>
      <c r="D1266" s="392" t="s">
        <v>28</v>
      </c>
      <c r="E1266" s="392" t="s">
        <v>28</v>
      </c>
      <c r="F1266" s="392" t="s">
        <v>22</v>
      </c>
      <c r="G1266" s="392" t="s">
        <v>39</v>
      </c>
      <c r="H1266" s="392" t="s">
        <v>70</v>
      </c>
      <c r="I1266" s="392" t="s">
        <v>71</v>
      </c>
      <c r="J1266" s="392" t="s">
        <v>1321</v>
      </c>
      <c r="K1266" s="392" t="s">
        <v>24</v>
      </c>
      <c r="L1266" s="392" t="s">
        <v>64</v>
      </c>
      <c r="M1266" s="395">
        <v>45474</v>
      </c>
      <c r="N1266" s="395">
        <v>45422</v>
      </c>
      <c r="O1266" s="392" t="s">
        <v>684</v>
      </c>
      <c r="P1266" s="392" t="str">
        <f t="shared" si="38"/>
        <v>376XX00000</v>
      </c>
      <c r="Q1266" s="392" t="s">
        <v>1271</v>
      </c>
      <c r="R1266" s="392" t="s">
        <v>1320</v>
      </c>
      <c r="S1266" s="392" t="str">
        <f t="shared" si="39"/>
        <v>252100A</v>
      </c>
      <c r="T1266" s="392" t="str">
        <f>IFERROR(VLOOKUP($S1266,'Projects FERCs'!$A$9:$C$294,2,FALSE),0)</f>
        <v>Mains - Blanket - King</v>
      </c>
      <c r="U1266" s="392" t="s">
        <v>1321</v>
      </c>
      <c r="V1266" s="394">
        <v>140.37</v>
      </c>
    </row>
    <row r="1267" spans="1:22" ht="22.5" x14ac:dyDescent="0.25">
      <c r="A1267" s="396">
        <v>202407</v>
      </c>
      <c r="B1267" s="392" t="s">
        <v>1268</v>
      </c>
      <c r="C1267" s="392" t="s">
        <v>69</v>
      </c>
      <c r="D1267" s="392" t="s">
        <v>28</v>
      </c>
      <c r="E1267" s="392" t="s">
        <v>28</v>
      </c>
      <c r="F1267" s="392" t="s">
        <v>22</v>
      </c>
      <c r="G1267" s="392" t="s">
        <v>39</v>
      </c>
      <c r="H1267" s="392" t="s">
        <v>70</v>
      </c>
      <c r="I1267" s="392" t="s">
        <v>71</v>
      </c>
      <c r="J1267" s="392" t="s">
        <v>1466</v>
      </c>
      <c r="K1267" s="392" t="s">
        <v>24</v>
      </c>
      <c r="L1267" s="392" t="s">
        <v>64</v>
      </c>
      <c r="M1267" s="395">
        <v>45474</v>
      </c>
      <c r="N1267" s="395">
        <v>45484</v>
      </c>
      <c r="O1267" s="392" t="s">
        <v>684</v>
      </c>
      <c r="P1267" s="392" t="str">
        <f t="shared" si="38"/>
        <v>376XX00000</v>
      </c>
      <c r="Q1267" s="392" t="s">
        <v>1271</v>
      </c>
      <c r="R1267" s="392" t="s">
        <v>1467</v>
      </c>
      <c r="S1267" s="392" t="str">
        <f t="shared" si="39"/>
        <v>255100A</v>
      </c>
      <c r="T1267" s="392" t="str">
        <f>IFERROR(VLOOKUP($S1267,'Projects FERCs'!$A$9:$C$294,2,FALSE),0)</f>
        <v>Mains - Blanket - Verde</v>
      </c>
      <c r="U1267" s="392" t="s">
        <v>1466</v>
      </c>
      <c r="V1267" s="394">
        <v>11062.97</v>
      </c>
    </row>
    <row r="1268" spans="1:22" ht="22.5" x14ac:dyDescent="0.25">
      <c r="A1268" s="396">
        <v>202407</v>
      </c>
      <c r="B1268" s="392" t="s">
        <v>1268</v>
      </c>
      <c r="C1268" s="392" t="s">
        <v>69</v>
      </c>
      <c r="D1268" s="392" t="s">
        <v>28</v>
      </c>
      <c r="E1268" s="392" t="s">
        <v>28</v>
      </c>
      <c r="F1268" s="392" t="s">
        <v>22</v>
      </c>
      <c r="G1268" s="392" t="s">
        <v>39</v>
      </c>
      <c r="H1268" s="392" t="s">
        <v>70</v>
      </c>
      <c r="I1268" s="392" t="s">
        <v>71</v>
      </c>
      <c r="J1268" s="392" t="s">
        <v>1468</v>
      </c>
      <c r="K1268" s="392" t="s">
        <v>24</v>
      </c>
      <c r="L1268" s="392" t="s">
        <v>64</v>
      </c>
      <c r="M1268" s="395">
        <v>45474</v>
      </c>
      <c r="N1268" s="395">
        <v>45447</v>
      </c>
      <c r="O1268" s="392" t="s">
        <v>684</v>
      </c>
      <c r="P1268" s="392" t="str">
        <f t="shared" si="38"/>
        <v>376XX00000</v>
      </c>
      <c r="Q1268" s="392" t="s">
        <v>1271</v>
      </c>
      <c r="R1268" s="392" t="s">
        <v>1469</v>
      </c>
      <c r="S1268" s="392" t="str">
        <f t="shared" si="39"/>
        <v>251100A</v>
      </c>
      <c r="T1268" s="392" t="str">
        <f>IFERROR(VLOOKUP($S1268,'Projects FERCs'!$A$9:$C$294,2,FALSE),0)</f>
        <v>Mains - Blanket - Flag</v>
      </c>
      <c r="U1268" s="392" t="s">
        <v>1468</v>
      </c>
      <c r="V1268" s="394">
        <v>24.38</v>
      </c>
    </row>
    <row r="1269" spans="1:22" ht="22.5" x14ac:dyDescent="0.25">
      <c r="A1269" s="396">
        <v>202407</v>
      </c>
      <c r="B1269" s="392" t="s">
        <v>1268</v>
      </c>
      <c r="C1269" s="392" t="s">
        <v>69</v>
      </c>
      <c r="D1269" s="392" t="s">
        <v>28</v>
      </c>
      <c r="E1269" s="392" t="s">
        <v>28</v>
      </c>
      <c r="F1269" s="392" t="s">
        <v>22</v>
      </c>
      <c r="G1269" s="392" t="s">
        <v>39</v>
      </c>
      <c r="H1269" s="392" t="s">
        <v>70</v>
      </c>
      <c r="I1269" s="392" t="s">
        <v>71</v>
      </c>
      <c r="J1269" s="392" t="s">
        <v>1470</v>
      </c>
      <c r="K1269" s="392" t="s">
        <v>24</v>
      </c>
      <c r="L1269" s="392" t="s">
        <v>64</v>
      </c>
      <c r="M1269" s="395">
        <v>45474</v>
      </c>
      <c r="N1269" s="395">
        <v>45476</v>
      </c>
      <c r="O1269" s="392" t="s">
        <v>684</v>
      </c>
      <c r="P1269" s="392" t="str">
        <f t="shared" si="38"/>
        <v>376XX00000</v>
      </c>
      <c r="Q1269" s="392" t="s">
        <v>1271</v>
      </c>
      <c r="R1269" s="392" t="s">
        <v>1471</v>
      </c>
      <c r="S1269" s="392" t="str">
        <f t="shared" si="39"/>
        <v>251100A</v>
      </c>
      <c r="T1269" s="392" t="str">
        <f>IFERROR(VLOOKUP($S1269,'Projects FERCs'!$A$9:$C$294,2,FALSE),0)</f>
        <v>Mains - Blanket - Flag</v>
      </c>
      <c r="U1269" s="392" t="s">
        <v>1470</v>
      </c>
      <c r="V1269" s="394">
        <v>40219.33</v>
      </c>
    </row>
    <row r="1270" spans="1:22" ht="22.5" x14ac:dyDescent="0.25">
      <c r="A1270" s="396">
        <v>202407</v>
      </c>
      <c r="B1270" s="392" t="s">
        <v>1268</v>
      </c>
      <c r="C1270" s="392" t="s">
        <v>69</v>
      </c>
      <c r="D1270" s="392" t="s">
        <v>28</v>
      </c>
      <c r="E1270" s="392" t="s">
        <v>28</v>
      </c>
      <c r="F1270" s="392" t="s">
        <v>22</v>
      </c>
      <c r="G1270" s="392" t="s">
        <v>39</v>
      </c>
      <c r="H1270" s="392" t="s">
        <v>70</v>
      </c>
      <c r="I1270" s="392" t="s">
        <v>71</v>
      </c>
      <c r="J1270" s="392" t="s">
        <v>1472</v>
      </c>
      <c r="K1270" s="392" t="s">
        <v>24</v>
      </c>
      <c r="L1270" s="392" t="s">
        <v>64</v>
      </c>
      <c r="M1270" s="395">
        <v>45474</v>
      </c>
      <c r="N1270" s="395">
        <v>45503</v>
      </c>
      <c r="O1270" s="392" t="s">
        <v>684</v>
      </c>
      <c r="P1270" s="392" t="str">
        <f t="shared" si="38"/>
        <v>376XX00000</v>
      </c>
      <c r="Q1270" s="392" t="s">
        <v>1271</v>
      </c>
      <c r="R1270" s="392" t="s">
        <v>1473</v>
      </c>
      <c r="S1270" s="392" t="str">
        <f t="shared" si="39"/>
        <v>253100A</v>
      </c>
      <c r="T1270" s="392" t="str">
        <f>IFERROR(VLOOKUP($S1270,'Projects FERCs'!$A$9:$C$294,2,FALSE),0)</f>
        <v>Mains - Blanket - Pres</v>
      </c>
      <c r="U1270" s="392" t="s">
        <v>1472</v>
      </c>
      <c r="V1270" s="394">
        <v>71504.179999999993</v>
      </c>
    </row>
    <row r="1271" spans="1:22" ht="22.5" x14ac:dyDescent="0.25">
      <c r="A1271" s="396">
        <v>202407</v>
      </c>
      <c r="B1271" s="392" t="s">
        <v>1268</v>
      </c>
      <c r="C1271" s="392" t="s">
        <v>69</v>
      </c>
      <c r="D1271" s="392" t="s">
        <v>28</v>
      </c>
      <c r="E1271" s="392" t="s">
        <v>28</v>
      </c>
      <c r="F1271" s="392" t="s">
        <v>22</v>
      </c>
      <c r="G1271" s="392" t="s">
        <v>39</v>
      </c>
      <c r="H1271" s="392" t="s">
        <v>70</v>
      </c>
      <c r="I1271" s="392" t="s">
        <v>71</v>
      </c>
      <c r="J1271" s="392" t="s">
        <v>1474</v>
      </c>
      <c r="K1271" s="392" t="s">
        <v>24</v>
      </c>
      <c r="L1271" s="392" t="s">
        <v>64</v>
      </c>
      <c r="M1271" s="395">
        <v>45474</v>
      </c>
      <c r="N1271" s="395">
        <v>45442</v>
      </c>
      <c r="O1271" s="392" t="s">
        <v>684</v>
      </c>
      <c r="P1271" s="392" t="str">
        <f t="shared" si="38"/>
        <v>376XX00000</v>
      </c>
      <c r="Q1271" s="392" t="s">
        <v>1271</v>
      </c>
      <c r="R1271" s="392" t="s">
        <v>1475</v>
      </c>
      <c r="S1271" s="392" t="str">
        <f t="shared" si="39"/>
        <v>253100A</v>
      </c>
      <c r="T1271" s="392" t="str">
        <f>IFERROR(VLOOKUP($S1271,'Projects FERCs'!$A$9:$C$294,2,FALSE),0)</f>
        <v>Mains - Blanket - Pres</v>
      </c>
      <c r="U1271" s="392" t="s">
        <v>1474</v>
      </c>
      <c r="V1271" s="394">
        <v>3419.71</v>
      </c>
    </row>
    <row r="1272" spans="1:22" ht="22.5" x14ac:dyDescent="0.25">
      <c r="A1272" s="396">
        <v>202407</v>
      </c>
      <c r="B1272" s="392" t="s">
        <v>1268</v>
      </c>
      <c r="C1272" s="392" t="s">
        <v>69</v>
      </c>
      <c r="D1272" s="392" t="s">
        <v>28</v>
      </c>
      <c r="E1272" s="392" t="s">
        <v>28</v>
      </c>
      <c r="F1272" s="392" t="s">
        <v>22</v>
      </c>
      <c r="G1272" s="392" t="s">
        <v>39</v>
      </c>
      <c r="H1272" s="392" t="s">
        <v>70</v>
      </c>
      <c r="I1272" s="392" t="s">
        <v>71</v>
      </c>
      <c r="J1272" s="392" t="s">
        <v>1476</v>
      </c>
      <c r="K1272" s="392" t="s">
        <v>24</v>
      </c>
      <c r="L1272" s="392" t="s">
        <v>64</v>
      </c>
      <c r="M1272" s="395">
        <v>45474</v>
      </c>
      <c r="N1272" s="395">
        <v>45421</v>
      </c>
      <c r="O1272" s="392" t="s">
        <v>684</v>
      </c>
      <c r="P1272" s="392" t="str">
        <f t="shared" si="38"/>
        <v>376XX00000</v>
      </c>
      <c r="Q1272" s="392" t="s">
        <v>1271</v>
      </c>
      <c r="R1272" s="392" t="s">
        <v>1477</v>
      </c>
      <c r="S1272" s="392" t="str">
        <f t="shared" si="39"/>
        <v>253378A</v>
      </c>
      <c r="T1272" s="392" t="str">
        <f>IFERROR(VLOOKUP($S1272,'Projects FERCs'!$A$9:$C$294,2,FALSE),0)</f>
        <v>Meas&amp;Reg Sta Distribution-Pres</v>
      </c>
      <c r="U1272" s="392" t="s">
        <v>1476</v>
      </c>
      <c r="V1272" s="394">
        <v>594.86</v>
      </c>
    </row>
    <row r="1273" spans="1:22" ht="22.5" x14ac:dyDescent="0.25">
      <c r="A1273" s="396">
        <v>202407</v>
      </c>
      <c r="B1273" s="392" t="s">
        <v>1268</v>
      </c>
      <c r="C1273" s="392" t="s">
        <v>69</v>
      </c>
      <c r="D1273" s="392" t="s">
        <v>28</v>
      </c>
      <c r="E1273" s="392" t="s">
        <v>28</v>
      </c>
      <c r="F1273" s="392" t="s">
        <v>22</v>
      </c>
      <c r="G1273" s="392" t="s">
        <v>39</v>
      </c>
      <c r="H1273" s="392" t="s">
        <v>70</v>
      </c>
      <c r="I1273" s="392" t="s">
        <v>71</v>
      </c>
      <c r="J1273" s="392" t="s">
        <v>1478</v>
      </c>
      <c r="K1273" s="392" t="s">
        <v>24</v>
      </c>
      <c r="L1273" s="392" t="s">
        <v>64</v>
      </c>
      <c r="M1273" s="395">
        <v>45474</v>
      </c>
      <c r="N1273" s="395">
        <v>45357</v>
      </c>
      <c r="O1273" s="392" t="s">
        <v>684</v>
      </c>
      <c r="P1273" s="392" t="str">
        <f t="shared" si="38"/>
        <v>376XX00000</v>
      </c>
      <c r="Q1273" s="392" t="s">
        <v>1271</v>
      </c>
      <c r="R1273" s="392" t="s">
        <v>1479</v>
      </c>
      <c r="S1273" s="392" t="str">
        <f t="shared" si="39"/>
        <v>253100A</v>
      </c>
      <c r="T1273" s="392" t="str">
        <f>IFERROR(VLOOKUP($S1273,'Projects FERCs'!$A$9:$C$294,2,FALSE),0)</f>
        <v>Mains - Blanket - Pres</v>
      </c>
      <c r="U1273" s="392" t="s">
        <v>1478</v>
      </c>
      <c r="V1273" s="394">
        <v>-123.3</v>
      </c>
    </row>
    <row r="1274" spans="1:22" ht="22.5" x14ac:dyDescent="0.25">
      <c r="A1274" s="396">
        <v>202407</v>
      </c>
      <c r="B1274" s="392" t="s">
        <v>1268</v>
      </c>
      <c r="C1274" s="392" t="s">
        <v>69</v>
      </c>
      <c r="D1274" s="392" t="s">
        <v>28</v>
      </c>
      <c r="E1274" s="392" t="s">
        <v>28</v>
      </c>
      <c r="F1274" s="392" t="s">
        <v>22</v>
      </c>
      <c r="G1274" s="392" t="s">
        <v>39</v>
      </c>
      <c r="H1274" s="392" t="s">
        <v>70</v>
      </c>
      <c r="I1274" s="392" t="s">
        <v>71</v>
      </c>
      <c r="J1274" s="392" t="s">
        <v>1480</v>
      </c>
      <c r="K1274" s="392" t="s">
        <v>24</v>
      </c>
      <c r="L1274" s="392" t="s">
        <v>64</v>
      </c>
      <c r="M1274" s="395">
        <v>45474</v>
      </c>
      <c r="N1274" s="395">
        <v>45278</v>
      </c>
      <c r="O1274" s="392" t="s">
        <v>684</v>
      </c>
      <c r="P1274" s="392" t="str">
        <f t="shared" si="38"/>
        <v>376XX00000</v>
      </c>
      <c r="Q1274" s="392" t="s">
        <v>1271</v>
      </c>
      <c r="R1274" s="392" t="s">
        <v>1481</v>
      </c>
      <c r="S1274" s="392" t="str">
        <f t="shared" si="39"/>
        <v>253100A</v>
      </c>
      <c r="T1274" s="392" t="str">
        <f>IFERROR(VLOOKUP($S1274,'Projects FERCs'!$A$9:$C$294,2,FALSE),0)</f>
        <v>Mains - Blanket - Pres</v>
      </c>
      <c r="U1274" s="392" t="s">
        <v>1480</v>
      </c>
      <c r="V1274" s="394">
        <v>118.26</v>
      </c>
    </row>
    <row r="1275" spans="1:22" ht="22.5" x14ac:dyDescent="0.25">
      <c r="A1275" s="396">
        <v>202407</v>
      </c>
      <c r="B1275" s="392" t="s">
        <v>1268</v>
      </c>
      <c r="C1275" s="392" t="s">
        <v>69</v>
      </c>
      <c r="D1275" s="392" t="s">
        <v>28</v>
      </c>
      <c r="E1275" s="392" t="s">
        <v>28</v>
      </c>
      <c r="F1275" s="392" t="s">
        <v>22</v>
      </c>
      <c r="G1275" s="392" t="s">
        <v>39</v>
      </c>
      <c r="H1275" s="392" t="s">
        <v>70</v>
      </c>
      <c r="I1275" s="392" t="s">
        <v>71</v>
      </c>
      <c r="J1275" s="392" t="s">
        <v>1482</v>
      </c>
      <c r="K1275" s="392" t="s">
        <v>24</v>
      </c>
      <c r="L1275" s="392" t="s">
        <v>64</v>
      </c>
      <c r="M1275" s="395">
        <v>45474</v>
      </c>
      <c r="N1275" s="395">
        <v>45448</v>
      </c>
      <c r="O1275" s="392" t="s">
        <v>684</v>
      </c>
      <c r="P1275" s="392" t="str">
        <f t="shared" si="38"/>
        <v>376XX00000</v>
      </c>
      <c r="Q1275" s="392" t="s">
        <v>1271</v>
      </c>
      <c r="R1275" s="392" t="s">
        <v>1483</v>
      </c>
      <c r="S1275" s="392" t="str">
        <f t="shared" si="39"/>
        <v>252100A</v>
      </c>
      <c r="T1275" s="392" t="str">
        <f>IFERROR(VLOOKUP($S1275,'Projects FERCs'!$A$9:$C$294,2,FALSE),0)</f>
        <v>Mains - Blanket - King</v>
      </c>
      <c r="U1275" s="392" t="s">
        <v>1482</v>
      </c>
      <c r="V1275" s="394">
        <v>1681.49</v>
      </c>
    </row>
    <row r="1276" spans="1:22" ht="22.5" x14ac:dyDescent="0.25">
      <c r="A1276" s="396">
        <v>202407</v>
      </c>
      <c r="B1276" s="392" t="s">
        <v>1268</v>
      </c>
      <c r="C1276" s="392" t="s">
        <v>69</v>
      </c>
      <c r="D1276" s="392" t="s">
        <v>28</v>
      </c>
      <c r="E1276" s="392" t="s">
        <v>28</v>
      </c>
      <c r="F1276" s="392" t="s">
        <v>22</v>
      </c>
      <c r="G1276" s="392" t="s">
        <v>39</v>
      </c>
      <c r="H1276" s="392" t="s">
        <v>70</v>
      </c>
      <c r="I1276" s="392" t="s">
        <v>71</v>
      </c>
      <c r="J1276" s="392" t="s">
        <v>27</v>
      </c>
      <c r="K1276" s="392" t="s">
        <v>24</v>
      </c>
      <c r="L1276" s="392" t="s">
        <v>25</v>
      </c>
      <c r="M1276" s="395">
        <v>45352</v>
      </c>
      <c r="N1276" s="395">
        <v>45351</v>
      </c>
      <c r="O1276" s="392" t="s">
        <v>684</v>
      </c>
      <c r="P1276" s="392" t="str">
        <f t="shared" si="38"/>
        <v>376XX00000</v>
      </c>
      <c r="Q1276" s="392" t="s">
        <v>1271</v>
      </c>
      <c r="R1276" s="392" t="s">
        <v>1304</v>
      </c>
      <c r="S1276" s="392" t="str">
        <f t="shared" si="39"/>
        <v>256100A</v>
      </c>
      <c r="T1276" s="392" t="str">
        <f>IFERROR(VLOOKUP($S1276,'Projects FERCs'!$A$9:$C$294,2,FALSE),0)</f>
        <v>Mains - Blanket - Nog</v>
      </c>
      <c r="U1276" s="392" t="s">
        <v>1305</v>
      </c>
      <c r="V1276" s="394">
        <v>-122.32</v>
      </c>
    </row>
    <row r="1277" spans="1:22" ht="33.75" x14ac:dyDescent="0.25">
      <c r="A1277" s="396">
        <v>202407</v>
      </c>
      <c r="B1277" s="392" t="s">
        <v>1268</v>
      </c>
      <c r="C1277" s="392" t="s">
        <v>69</v>
      </c>
      <c r="D1277" s="392" t="s">
        <v>28</v>
      </c>
      <c r="E1277" s="392" t="s">
        <v>28</v>
      </c>
      <c r="F1277" s="392" t="s">
        <v>22</v>
      </c>
      <c r="G1277" s="392" t="s">
        <v>39</v>
      </c>
      <c r="H1277" s="392" t="s">
        <v>70</v>
      </c>
      <c r="I1277" s="392" t="s">
        <v>71</v>
      </c>
      <c r="J1277" s="392" t="s">
        <v>27</v>
      </c>
      <c r="K1277" s="392" t="s">
        <v>24</v>
      </c>
      <c r="L1277" s="392" t="s">
        <v>25</v>
      </c>
      <c r="M1277" s="395">
        <v>45383</v>
      </c>
      <c r="N1277" s="395">
        <v>45407</v>
      </c>
      <c r="O1277" s="392" t="s">
        <v>684</v>
      </c>
      <c r="P1277" s="392" t="str">
        <f t="shared" si="38"/>
        <v>376XX00000</v>
      </c>
      <c r="Q1277" s="392" t="s">
        <v>1271</v>
      </c>
      <c r="R1277" s="392" t="s">
        <v>1278</v>
      </c>
      <c r="S1277" s="392" t="str">
        <f t="shared" si="39"/>
        <v>252400S</v>
      </c>
      <c r="T1277" s="392" t="str">
        <f>IFERROR(VLOOKUP($S1277,'Projects FERCs'!$A$9:$C$294,2,FALSE),0)</f>
        <v>Mains-System Improv-King</v>
      </c>
      <c r="U1277" s="392" t="s">
        <v>1279</v>
      </c>
      <c r="V1277" s="394">
        <v>-407.63</v>
      </c>
    </row>
    <row r="1278" spans="1:22" ht="33.75" x14ac:dyDescent="0.25">
      <c r="A1278" s="396">
        <v>202407</v>
      </c>
      <c r="B1278" s="392" t="s">
        <v>1268</v>
      </c>
      <c r="C1278" s="392" t="s">
        <v>69</v>
      </c>
      <c r="D1278" s="392" t="s">
        <v>28</v>
      </c>
      <c r="E1278" s="392" t="s">
        <v>28</v>
      </c>
      <c r="F1278" s="392" t="s">
        <v>22</v>
      </c>
      <c r="G1278" s="392" t="s">
        <v>39</v>
      </c>
      <c r="H1278" s="392" t="s">
        <v>70</v>
      </c>
      <c r="I1278" s="392" t="s">
        <v>71</v>
      </c>
      <c r="J1278" s="392" t="s">
        <v>1484</v>
      </c>
      <c r="K1278" s="392" t="s">
        <v>24</v>
      </c>
      <c r="L1278" s="392" t="s">
        <v>64</v>
      </c>
      <c r="M1278" s="395">
        <v>45474</v>
      </c>
      <c r="N1278" s="395">
        <v>45468</v>
      </c>
      <c r="O1278" s="392" t="s">
        <v>684</v>
      </c>
      <c r="P1278" s="392" t="str">
        <f t="shared" si="38"/>
        <v>376XX00000</v>
      </c>
      <c r="Q1278" s="392" t="s">
        <v>1271</v>
      </c>
      <c r="R1278" s="392" t="s">
        <v>1485</v>
      </c>
      <c r="S1278" s="392" t="str">
        <f t="shared" si="39"/>
        <v>251500B</v>
      </c>
      <c r="T1278" s="392" t="str">
        <f>IFERROR(VLOOKUP($S1278,'Projects FERCs'!$A$9:$C$294,2,FALSE),0)</f>
        <v>PI Mains - Flagstaff</v>
      </c>
      <c r="U1278" s="392" t="s">
        <v>1484</v>
      </c>
      <c r="V1278" s="394">
        <v>26712.66</v>
      </c>
    </row>
    <row r="1279" spans="1:22" ht="22.5" x14ac:dyDescent="0.25">
      <c r="A1279" s="396">
        <v>202407</v>
      </c>
      <c r="B1279" s="392" t="s">
        <v>1268</v>
      </c>
      <c r="C1279" s="392" t="s">
        <v>69</v>
      </c>
      <c r="D1279" s="392" t="s">
        <v>28</v>
      </c>
      <c r="E1279" s="392" t="s">
        <v>28</v>
      </c>
      <c r="F1279" s="392" t="s">
        <v>22</v>
      </c>
      <c r="G1279" s="392" t="s">
        <v>39</v>
      </c>
      <c r="H1279" s="392" t="s">
        <v>70</v>
      </c>
      <c r="I1279" s="392" t="s">
        <v>71</v>
      </c>
      <c r="J1279" s="392" t="s">
        <v>1486</v>
      </c>
      <c r="K1279" s="392" t="s">
        <v>24</v>
      </c>
      <c r="L1279" s="392" t="s">
        <v>64</v>
      </c>
      <c r="M1279" s="395">
        <v>45474</v>
      </c>
      <c r="N1279" s="395">
        <v>45498</v>
      </c>
      <c r="O1279" s="392" t="s">
        <v>684</v>
      </c>
      <c r="P1279" s="392" t="str">
        <f t="shared" si="38"/>
        <v>376XX00000</v>
      </c>
      <c r="Q1279" s="392" t="s">
        <v>1271</v>
      </c>
      <c r="R1279" s="392" t="s">
        <v>1487</v>
      </c>
      <c r="S1279" s="392" t="str">
        <f t="shared" si="39"/>
        <v>257100A</v>
      </c>
      <c r="T1279" s="392" t="str">
        <f>IFERROR(VLOOKUP($S1279,'Projects FERCs'!$A$9:$C$294,2,FALSE),0)</f>
        <v>Mains - Blanket - SL</v>
      </c>
      <c r="U1279" s="392" t="s">
        <v>1486</v>
      </c>
      <c r="V1279" s="394">
        <v>813.26</v>
      </c>
    </row>
    <row r="1280" spans="1:22" ht="22.5" x14ac:dyDescent="0.25">
      <c r="A1280" s="396">
        <v>202407</v>
      </c>
      <c r="B1280" s="392" t="s">
        <v>1268</v>
      </c>
      <c r="C1280" s="392" t="s">
        <v>69</v>
      </c>
      <c r="D1280" s="392" t="s">
        <v>28</v>
      </c>
      <c r="E1280" s="392" t="s">
        <v>28</v>
      </c>
      <c r="F1280" s="392" t="s">
        <v>22</v>
      </c>
      <c r="G1280" s="392" t="s">
        <v>39</v>
      </c>
      <c r="H1280" s="392" t="s">
        <v>70</v>
      </c>
      <c r="I1280" s="392" t="s">
        <v>71</v>
      </c>
      <c r="J1280" s="392" t="s">
        <v>1488</v>
      </c>
      <c r="K1280" s="392" t="s">
        <v>24</v>
      </c>
      <c r="L1280" s="392" t="s">
        <v>64</v>
      </c>
      <c r="M1280" s="395">
        <v>45474</v>
      </c>
      <c r="N1280" s="395">
        <v>45453</v>
      </c>
      <c r="O1280" s="392" t="s">
        <v>684</v>
      </c>
      <c r="P1280" s="392" t="str">
        <f t="shared" si="38"/>
        <v>376XX00000</v>
      </c>
      <c r="Q1280" s="392" t="s">
        <v>1271</v>
      </c>
      <c r="R1280" s="392" t="s">
        <v>1489</v>
      </c>
      <c r="S1280" s="392" t="str">
        <f t="shared" si="39"/>
        <v>257100A</v>
      </c>
      <c r="T1280" s="392" t="str">
        <f>IFERROR(VLOOKUP($S1280,'Projects FERCs'!$A$9:$C$294,2,FALSE),0)</f>
        <v>Mains - Blanket - SL</v>
      </c>
      <c r="U1280" s="392" t="s">
        <v>1488</v>
      </c>
      <c r="V1280" s="394">
        <v>12045.05</v>
      </c>
    </row>
    <row r="1281" spans="1:22" ht="22.5" x14ac:dyDescent="0.25">
      <c r="A1281" s="396">
        <v>202407</v>
      </c>
      <c r="B1281" s="392" t="s">
        <v>1268</v>
      </c>
      <c r="C1281" s="392" t="s">
        <v>69</v>
      </c>
      <c r="D1281" s="392" t="s">
        <v>28</v>
      </c>
      <c r="E1281" s="392" t="s">
        <v>28</v>
      </c>
      <c r="F1281" s="392" t="s">
        <v>22</v>
      </c>
      <c r="G1281" s="392" t="s">
        <v>39</v>
      </c>
      <c r="H1281" s="392" t="s">
        <v>70</v>
      </c>
      <c r="I1281" s="392" t="s">
        <v>71</v>
      </c>
      <c r="J1281" s="392" t="s">
        <v>1287</v>
      </c>
      <c r="K1281" s="392" t="s">
        <v>24</v>
      </c>
      <c r="L1281" s="392" t="s">
        <v>64</v>
      </c>
      <c r="M1281" s="395">
        <v>45474</v>
      </c>
      <c r="N1281" s="395">
        <v>45390</v>
      </c>
      <c r="O1281" s="392" t="s">
        <v>684</v>
      </c>
      <c r="P1281" s="392" t="str">
        <f t="shared" si="38"/>
        <v>376XX00000</v>
      </c>
      <c r="Q1281" s="392" t="s">
        <v>1271</v>
      </c>
      <c r="R1281" s="392" t="s">
        <v>1286</v>
      </c>
      <c r="S1281" s="392" t="str">
        <f t="shared" si="39"/>
        <v>253100A</v>
      </c>
      <c r="T1281" s="392" t="str">
        <f>IFERROR(VLOOKUP($S1281,'Projects FERCs'!$A$9:$C$294,2,FALSE),0)</f>
        <v>Mains - Blanket - Pres</v>
      </c>
      <c r="U1281" s="392" t="s">
        <v>1287</v>
      </c>
      <c r="V1281" s="394">
        <v>6357.38</v>
      </c>
    </row>
    <row r="1282" spans="1:22" ht="22.5" x14ac:dyDescent="0.25">
      <c r="A1282" s="396">
        <v>202407</v>
      </c>
      <c r="B1282" s="392" t="s">
        <v>1268</v>
      </c>
      <c r="C1282" s="392" t="s">
        <v>69</v>
      </c>
      <c r="D1282" s="392" t="s">
        <v>28</v>
      </c>
      <c r="E1282" s="392" t="s">
        <v>28</v>
      </c>
      <c r="F1282" s="392" t="s">
        <v>22</v>
      </c>
      <c r="G1282" s="392" t="s">
        <v>39</v>
      </c>
      <c r="H1282" s="392" t="s">
        <v>70</v>
      </c>
      <c r="I1282" s="392" t="s">
        <v>71</v>
      </c>
      <c r="J1282" s="392" t="s">
        <v>1283</v>
      </c>
      <c r="K1282" s="392" t="s">
        <v>24</v>
      </c>
      <c r="L1282" s="392" t="s">
        <v>64</v>
      </c>
      <c r="M1282" s="395">
        <v>45474</v>
      </c>
      <c r="N1282" s="395">
        <v>45440</v>
      </c>
      <c r="O1282" s="392" t="s">
        <v>684</v>
      </c>
      <c r="P1282" s="392" t="str">
        <f t="shared" si="38"/>
        <v>376XX00000</v>
      </c>
      <c r="Q1282" s="392" t="s">
        <v>1271</v>
      </c>
      <c r="R1282" s="392" t="s">
        <v>1282</v>
      </c>
      <c r="S1282" s="392" t="str">
        <f t="shared" si="39"/>
        <v>257100A</v>
      </c>
      <c r="T1282" s="392" t="str">
        <f>IFERROR(VLOOKUP($S1282,'Projects FERCs'!$A$9:$C$294,2,FALSE),0)</f>
        <v>Mains - Blanket - SL</v>
      </c>
      <c r="U1282" s="392" t="s">
        <v>1283</v>
      </c>
      <c r="V1282" s="394">
        <v>6196.25</v>
      </c>
    </row>
    <row r="1283" spans="1:22" ht="22.5" x14ac:dyDescent="0.25">
      <c r="A1283" s="396">
        <v>202407</v>
      </c>
      <c r="B1283" s="392" t="s">
        <v>1268</v>
      </c>
      <c r="C1283" s="392" t="s">
        <v>69</v>
      </c>
      <c r="D1283" s="392" t="s">
        <v>28</v>
      </c>
      <c r="E1283" s="392" t="s">
        <v>28</v>
      </c>
      <c r="F1283" s="392" t="s">
        <v>22</v>
      </c>
      <c r="G1283" s="392" t="s">
        <v>39</v>
      </c>
      <c r="H1283" s="392" t="s">
        <v>70</v>
      </c>
      <c r="I1283" s="392" t="s">
        <v>71</v>
      </c>
      <c r="J1283" s="392" t="s">
        <v>1317</v>
      </c>
      <c r="K1283" s="392" t="s">
        <v>24</v>
      </c>
      <c r="L1283" s="392" t="s">
        <v>64</v>
      </c>
      <c r="M1283" s="395">
        <v>45474</v>
      </c>
      <c r="N1283" s="395">
        <v>45371</v>
      </c>
      <c r="O1283" s="392" t="s">
        <v>684</v>
      </c>
      <c r="P1283" s="392" t="str">
        <f t="shared" si="38"/>
        <v>376XX00000</v>
      </c>
      <c r="Q1283" s="392" t="s">
        <v>1271</v>
      </c>
      <c r="R1283" s="392" t="s">
        <v>1316</v>
      </c>
      <c r="S1283" s="392" t="str">
        <f t="shared" si="39"/>
        <v>252400S</v>
      </c>
      <c r="T1283" s="392" t="str">
        <f>IFERROR(VLOOKUP($S1283,'Projects FERCs'!$A$9:$C$294,2,FALSE),0)</f>
        <v>Mains-System Improv-King</v>
      </c>
      <c r="U1283" s="392" t="s">
        <v>1317</v>
      </c>
      <c r="V1283" s="394">
        <v>723.14</v>
      </c>
    </row>
    <row r="1284" spans="1:22" ht="22.5" x14ac:dyDescent="0.25">
      <c r="A1284" s="396">
        <v>202407</v>
      </c>
      <c r="B1284" s="392" t="s">
        <v>1268</v>
      </c>
      <c r="C1284" s="392" t="s">
        <v>69</v>
      </c>
      <c r="D1284" s="392" t="s">
        <v>28</v>
      </c>
      <c r="E1284" s="392" t="s">
        <v>28</v>
      </c>
      <c r="F1284" s="392" t="s">
        <v>22</v>
      </c>
      <c r="G1284" s="392" t="s">
        <v>39</v>
      </c>
      <c r="H1284" s="392" t="s">
        <v>70</v>
      </c>
      <c r="I1284" s="392" t="s">
        <v>71</v>
      </c>
      <c r="J1284" s="392" t="s">
        <v>1158</v>
      </c>
      <c r="K1284" s="392" t="s">
        <v>24</v>
      </c>
      <c r="L1284" s="392" t="s">
        <v>64</v>
      </c>
      <c r="M1284" s="395">
        <v>45292</v>
      </c>
      <c r="N1284" s="395">
        <v>45292</v>
      </c>
      <c r="O1284" s="392" t="s">
        <v>684</v>
      </c>
      <c r="P1284" s="392" t="str">
        <f t="shared" si="38"/>
        <v>376XX00000</v>
      </c>
      <c r="Q1284" s="392" t="s">
        <v>1271</v>
      </c>
      <c r="R1284" s="392" t="s">
        <v>1157</v>
      </c>
      <c r="S1284" s="392" t="str">
        <f t="shared" si="39"/>
        <v>256387A</v>
      </c>
      <c r="T1284" s="392" t="str">
        <f>IFERROR(VLOOKUP($S1284,'Projects FERCs'!$A$9:$C$294,2,FALSE),0)</f>
        <v>Other Distr Eq CP - Bl - Nog</v>
      </c>
      <c r="U1284" s="392" t="s">
        <v>1158</v>
      </c>
      <c r="V1284" s="394">
        <v>1696.96</v>
      </c>
    </row>
    <row r="1285" spans="1:22" ht="22.5" x14ac:dyDescent="0.25">
      <c r="A1285" s="396">
        <v>202407</v>
      </c>
      <c r="B1285" s="392" t="s">
        <v>1268</v>
      </c>
      <c r="C1285" s="392" t="s">
        <v>69</v>
      </c>
      <c r="D1285" s="392" t="s">
        <v>28</v>
      </c>
      <c r="E1285" s="392" t="s">
        <v>28</v>
      </c>
      <c r="F1285" s="392" t="s">
        <v>22</v>
      </c>
      <c r="G1285" s="392" t="s">
        <v>39</v>
      </c>
      <c r="H1285" s="392" t="s">
        <v>70</v>
      </c>
      <c r="I1285" s="392" t="s">
        <v>71</v>
      </c>
      <c r="J1285" s="392" t="s">
        <v>1228</v>
      </c>
      <c r="K1285" s="392" t="s">
        <v>24</v>
      </c>
      <c r="L1285" s="392" t="s">
        <v>64</v>
      </c>
      <c r="M1285" s="395">
        <v>45413</v>
      </c>
      <c r="N1285" s="395">
        <v>45413</v>
      </c>
      <c r="O1285" s="392" t="s">
        <v>684</v>
      </c>
      <c r="P1285" s="392" t="str">
        <f t="shared" si="38"/>
        <v>376XX00000</v>
      </c>
      <c r="Q1285" s="392" t="s">
        <v>1271</v>
      </c>
      <c r="R1285" s="392" t="s">
        <v>1227</v>
      </c>
      <c r="S1285" s="392" t="str">
        <f t="shared" si="39"/>
        <v>257387A</v>
      </c>
      <c r="T1285" s="392" t="str">
        <f>IFERROR(VLOOKUP($S1285,'Projects FERCs'!$A$9:$C$294,2,FALSE),0)</f>
        <v>Other Distr Equip CP-Bl - SL</v>
      </c>
      <c r="U1285" s="392" t="s">
        <v>1228</v>
      </c>
      <c r="V1285" s="394">
        <v>-97.97</v>
      </c>
    </row>
    <row r="1286" spans="1:22" ht="22.5" x14ac:dyDescent="0.25">
      <c r="A1286" s="396">
        <v>202407</v>
      </c>
      <c r="B1286" s="392" t="s">
        <v>1268</v>
      </c>
      <c r="C1286" s="392" t="s">
        <v>69</v>
      </c>
      <c r="D1286" s="392" t="s">
        <v>28</v>
      </c>
      <c r="E1286" s="392" t="s">
        <v>28</v>
      </c>
      <c r="F1286" s="392" t="s">
        <v>22</v>
      </c>
      <c r="G1286" s="392" t="s">
        <v>39</v>
      </c>
      <c r="H1286" s="392" t="s">
        <v>70</v>
      </c>
      <c r="I1286" s="392" t="s">
        <v>71</v>
      </c>
      <c r="J1286" s="392" t="s">
        <v>1319</v>
      </c>
      <c r="K1286" s="392" t="s">
        <v>24</v>
      </c>
      <c r="L1286" s="392" t="s">
        <v>64</v>
      </c>
      <c r="M1286" s="395">
        <v>45474</v>
      </c>
      <c r="N1286" s="395">
        <v>45429</v>
      </c>
      <c r="O1286" s="392" t="s">
        <v>684</v>
      </c>
      <c r="P1286" s="392" t="str">
        <f t="shared" si="38"/>
        <v>376XX00000</v>
      </c>
      <c r="Q1286" s="392" t="s">
        <v>1271</v>
      </c>
      <c r="R1286" s="392" t="s">
        <v>1318</v>
      </c>
      <c r="S1286" s="392" t="str">
        <f t="shared" si="39"/>
        <v>252500B</v>
      </c>
      <c r="T1286" s="392" t="str">
        <f>IFERROR(VLOOKUP($S1286,'Projects FERCs'!$A$9:$C$294,2,FALSE),0)</f>
        <v>PI Mains - Kingman</v>
      </c>
      <c r="U1286" s="392" t="s">
        <v>1319</v>
      </c>
      <c r="V1286" s="394">
        <v>2233.23</v>
      </c>
    </row>
    <row r="1287" spans="1:22" ht="22.5" x14ac:dyDescent="0.25">
      <c r="A1287" s="396">
        <v>202407</v>
      </c>
      <c r="B1287" s="392" t="s">
        <v>1268</v>
      </c>
      <c r="C1287" s="392" t="s">
        <v>69</v>
      </c>
      <c r="D1287" s="392" t="s">
        <v>28</v>
      </c>
      <c r="E1287" s="392" t="s">
        <v>28</v>
      </c>
      <c r="F1287" s="392" t="s">
        <v>22</v>
      </c>
      <c r="G1287" s="392" t="s">
        <v>39</v>
      </c>
      <c r="H1287" s="392" t="s">
        <v>70</v>
      </c>
      <c r="I1287" s="392" t="s">
        <v>71</v>
      </c>
      <c r="J1287" s="392" t="s">
        <v>1295</v>
      </c>
      <c r="K1287" s="392" t="s">
        <v>24</v>
      </c>
      <c r="L1287" s="392" t="s">
        <v>64</v>
      </c>
      <c r="M1287" s="395">
        <v>45474</v>
      </c>
      <c r="N1287" s="395">
        <v>45414</v>
      </c>
      <c r="O1287" s="392" t="s">
        <v>684</v>
      </c>
      <c r="P1287" s="392" t="str">
        <f t="shared" si="38"/>
        <v>376XX00000</v>
      </c>
      <c r="Q1287" s="392" t="s">
        <v>1271</v>
      </c>
      <c r="R1287" s="392" t="s">
        <v>1294</v>
      </c>
      <c r="S1287" s="392" t="str">
        <f t="shared" si="39"/>
        <v>252406S</v>
      </c>
      <c r="T1287" s="392" t="str">
        <f>IFERROR(VLOOKUP($S1287,'Projects FERCs'!$A$9:$C$294,2,FALSE),0)</f>
        <v>Mains PVC Replacement KNG</v>
      </c>
      <c r="U1287" s="392" t="s">
        <v>1295</v>
      </c>
      <c r="V1287" s="394">
        <v>11876.54</v>
      </c>
    </row>
    <row r="1288" spans="1:22" ht="22.5" x14ac:dyDescent="0.25">
      <c r="A1288" s="396">
        <v>202407</v>
      </c>
      <c r="B1288" s="392" t="s">
        <v>1268</v>
      </c>
      <c r="C1288" s="392" t="s">
        <v>69</v>
      </c>
      <c r="D1288" s="392" t="s">
        <v>28</v>
      </c>
      <c r="E1288" s="392" t="s">
        <v>28</v>
      </c>
      <c r="F1288" s="392" t="s">
        <v>22</v>
      </c>
      <c r="G1288" s="392" t="s">
        <v>39</v>
      </c>
      <c r="H1288" s="392" t="s">
        <v>70</v>
      </c>
      <c r="I1288" s="392" t="s">
        <v>71</v>
      </c>
      <c r="J1288" s="392" t="s">
        <v>1490</v>
      </c>
      <c r="K1288" s="392" t="s">
        <v>24</v>
      </c>
      <c r="L1288" s="392" t="s">
        <v>64</v>
      </c>
      <c r="M1288" s="395">
        <v>45474</v>
      </c>
      <c r="N1288" s="395">
        <v>45502</v>
      </c>
      <c r="O1288" s="392" t="s">
        <v>684</v>
      </c>
      <c r="P1288" s="392" t="str">
        <f t="shared" si="38"/>
        <v>376XX00000</v>
      </c>
      <c r="Q1288" s="392" t="s">
        <v>1271</v>
      </c>
      <c r="R1288" s="392" t="s">
        <v>1491</v>
      </c>
      <c r="S1288" s="392" t="str">
        <f t="shared" si="39"/>
        <v>252403S</v>
      </c>
      <c r="T1288" s="392" t="str">
        <f>IFERROR(VLOOKUP($S1288,'Projects FERCs'!$A$9:$C$294,2,FALSE),0)</f>
        <v>Main/Services PVC Replace LHC</v>
      </c>
      <c r="U1288" s="392" t="s">
        <v>1490</v>
      </c>
      <c r="V1288" s="394">
        <v>70049.320000000007</v>
      </c>
    </row>
    <row r="1289" spans="1:22" ht="22.5" x14ac:dyDescent="0.25">
      <c r="A1289" s="396">
        <v>202407</v>
      </c>
      <c r="B1289" s="392" t="s">
        <v>1268</v>
      </c>
      <c r="C1289" s="392" t="s">
        <v>69</v>
      </c>
      <c r="D1289" s="392" t="s">
        <v>28</v>
      </c>
      <c r="E1289" s="392" t="s">
        <v>28</v>
      </c>
      <c r="F1289" s="392" t="s">
        <v>22</v>
      </c>
      <c r="G1289" s="392" t="s">
        <v>39</v>
      </c>
      <c r="H1289" s="392" t="s">
        <v>70</v>
      </c>
      <c r="I1289" s="392" t="s">
        <v>71</v>
      </c>
      <c r="J1289" s="392" t="s">
        <v>1492</v>
      </c>
      <c r="K1289" s="392" t="s">
        <v>24</v>
      </c>
      <c r="L1289" s="392" t="s">
        <v>64</v>
      </c>
      <c r="M1289" s="395">
        <v>45474</v>
      </c>
      <c r="N1289" s="395">
        <v>45502</v>
      </c>
      <c r="O1289" s="392" t="s">
        <v>684</v>
      </c>
      <c r="P1289" s="392" t="str">
        <f t="shared" ref="P1289:P1352" si="40">CONCATENATE((MID($O1289,2,3)),$D1289,$G1289)</f>
        <v>376XX00000</v>
      </c>
      <c r="Q1289" s="392" t="s">
        <v>1271</v>
      </c>
      <c r="R1289" s="392" t="s">
        <v>1493</v>
      </c>
      <c r="S1289" s="392" t="str">
        <f t="shared" ref="S1289:S1352" si="41">RIGHT($R1289,7)</f>
        <v>252403S</v>
      </c>
      <c r="T1289" s="392" t="str">
        <f>IFERROR(VLOOKUP($S1289,'Projects FERCs'!$A$9:$C$294,2,FALSE),0)</f>
        <v>Main/Services PVC Replace LHC</v>
      </c>
      <c r="U1289" s="392" t="s">
        <v>1492</v>
      </c>
      <c r="V1289" s="394">
        <v>37981.29</v>
      </c>
    </row>
    <row r="1290" spans="1:22" ht="22.5" x14ac:dyDescent="0.25">
      <c r="A1290" s="396">
        <v>202407</v>
      </c>
      <c r="B1290" s="392" t="s">
        <v>1268</v>
      </c>
      <c r="C1290" s="392" t="s">
        <v>69</v>
      </c>
      <c r="D1290" s="392" t="s">
        <v>28</v>
      </c>
      <c r="E1290" s="392" t="s">
        <v>28</v>
      </c>
      <c r="F1290" s="392" t="s">
        <v>22</v>
      </c>
      <c r="G1290" s="392" t="s">
        <v>39</v>
      </c>
      <c r="H1290" s="392" t="s">
        <v>70</v>
      </c>
      <c r="I1290" s="392" t="s">
        <v>71</v>
      </c>
      <c r="J1290" s="392" t="s">
        <v>1277</v>
      </c>
      <c r="K1290" s="392" t="s">
        <v>24</v>
      </c>
      <c r="L1290" s="392" t="s">
        <v>64</v>
      </c>
      <c r="M1290" s="395">
        <v>45474</v>
      </c>
      <c r="N1290" s="395">
        <v>45349</v>
      </c>
      <c r="O1290" s="392" t="s">
        <v>684</v>
      </c>
      <c r="P1290" s="392" t="str">
        <f t="shared" si="40"/>
        <v>376XX00000</v>
      </c>
      <c r="Q1290" s="392" t="s">
        <v>1271</v>
      </c>
      <c r="R1290" s="392" t="s">
        <v>1276</v>
      </c>
      <c r="S1290" s="392" t="str">
        <f t="shared" si="41"/>
        <v>252406S</v>
      </c>
      <c r="T1290" s="392" t="str">
        <f>IFERROR(VLOOKUP($S1290,'Projects FERCs'!$A$9:$C$294,2,FALSE),0)</f>
        <v>Mains PVC Replacement KNG</v>
      </c>
      <c r="U1290" s="392" t="s">
        <v>1277</v>
      </c>
      <c r="V1290" s="394">
        <v>39013.39</v>
      </c>
    </row>
    <row r="1291" spans="1:22" ht="22.5" x14ac:dyDescent="0.25">
      <c r="A1291" s="396">
        <v>202407</v>
      </c>
      <c r="B1291" s="392" t="s">
        <v>1268</v>
      </c>
      <c r="C1291" s="392" t="s">
        <v>69</v>
      </c>
      <c r="D1291" s="392" t="s">
        <v>28</v>
      </c>
      <c r="E1291" s="392" t="s">
        <v>28</v>
      </c>
      <c r="F1291" s="392" t="s">
        <v>22</v>
      </c>
      <c r="G1291" s="392" t="s">
        <v>39</v>
      </c>
      <c r="H1291" s="392" t="s">
        <v>70</v>
      </c>
      <c r="I1291" s="392" t="s">
        <v>71</v>
      </c>
      <c r="J1291" s="392" t="s">
        <v>1494</v>
      </c>
      <c r="K1291" s="392" t="s">
        <v>24</v>
      </c>
      <c r="L1291" s="392" t="s">
        <v>64</v>
      </c>
      <c r="M1291" s="395">
        <v>45474</v>
      </c>
      <c r="N1291" s="395">
        <v>45195</v>
      </c>
      <c r="O1291" s="392" t="s">
        <v>684</v>
      </c>
      <c r="P1291" s="392" t="str">
        <f t="shared" si="40"/>
        <v>376XX00000</v>
      </c>
      <c r="Q1291" s="392" t="s">
        <v>1271</v>
      </c>
      <c r="R1291" s="392" t="s">
        <v>1495</v>
      </c>
      <c r="S1291" s="392" t="str">
        <f t="shared" si="41"/>
        <v>252406S</v>
      </c>
      <c r="T1291" s="392" t="str">
        <f>IFERROR(VLOOKUP($S1291,'Projects FERCs'!$A$9:$C$294,2,FALSE),0)</f>
        <v>Mains PVC Replacement KNG</v>
      </c>
      <c r="U1291" s="392" t="s">
        <v>1494</v>
      </c>
      <c r="V1291" s="394">
        <v>1725</v>
      </c>
    </row>
    <row r="1292" spans="1:22" ht="33.75" x14ac:dyDescent="0.25">
      <c r="A1292" s="396">
        <v>202407</v>
      </c>
      <c r="B1292" s="392" t="s">
        <v>1268</v>
      </c>
      <c r="C1292" s="392" t="s">
        <v>69</v>
      </c>
      <c r="D1292" s="392" t="s">
        <v>28</v>
      </c>
      <c r="E1292" s="392" t="s">
        <v>28</v>
      </c>
      <c r="F1292" s="392" t="s">
        <v>22</v>
      </c>
      <c r="G1292" s="392" t="s">
        <v>39</v>
      </c>
      <c r="H1292" s="392" t="s">
        <v>70</v>
      </c>
      <c r="I1292" s="392" t="s">
        <v>71</v>
      </c>
      <c r="J1292" s="392" t="s">
        <v>1281</v>
      </c>
      <c r="K1292" s="392" t="s">
        <v>24</v>
      </c>
      <c r="L1292" s="392" t="s">
        <v>64</v>
      </c>
      <c r="M1292" s="395">
        <v>45474</v>
      </c>
      <c r="N1292" s="395">
        <v>45379</v>
      </c>
      <c r="O1292" s="392" t="s">
        <v>684</v>
      </c>
      <c r="P1292" s="392" t="str">
        <f t="shared" si="40"/>
        <v>376XX00000</v>
      </c>
      <c r="Q1292" s="392" t="s">
        <v>1271</v>
      </c>
      <c r="R1292" s="392" t="s">
        <v>1280</v>
      </c>
      <c r="S1292" s="392" t="str">
        <f t="shared" si="41"/>
        <v>252406S</v>
      </c>
      <c r="T1292" s="392" t="str">
        <f>IFERROR(VLOOKUP($S1292,'Projects FERCs'!$A$9:$C$294,2,FALSE),0)</f>
        <v>Mains PVC Replacement KNG</v>
      </c>
      <c r="U1292" s="392" t="s">
        <v>1281</v>
      </c>
      <c r="V1292" s="394">
        <v>68709.48</v>
      </c>
    </row>
    <row r="1293" spans="1:22" ht="22.5" x14ac:dyDescent="0.25">
      <c r="A1293" s="396">
        <v>202407</v>
      </c>
      <c r="B1293" s="392" t="s">
        <v>1268</v>
      </c>
      <c r="C1293" s="392" t="s">
        <v>69</v>
      </c>
      <c r="D1293" s="392" t="s">
        <v>28</v>
      </c>
      <c r="E1293" s="392" t="s">
        <v>28</v>
      </c>
      <c r="F1293" s="392" t="s">
        <v>22</v>
      </c>
      <c r="G1293" s="392" t="s">
        <v>39</v>
      </c>
      <c r="H1293" s="392" t="s">
        <v>70</v>
      </c>
      <c r="I1293" s="392" t="s">
        <v>71</v>
      </c>
      <c r="J1293" s="392" t="s">
        <v>1289</v>
      </c>
      <c r="K1293" s="392" t="s">
        <v>24</v>
      </c>
      <c r="L1293" s="392" t="s">
        <v>64</v>
      </c>
      <c r="M1293" s="395">
        <v>45474</v>
      </c>
      <c r="N1293" s="395">
        <v>45273</v>
      </c>
      <c r="O1293" s="392" t="s">
        <v>684</v>
      </c>
      <c r="P1293" s="392" t="str">
        <f t="shared" si="40"/>
        <v>376XX00000</v>
      </c>
      <c r="Q1293" s="392" t="s">
        <v>1271</v>
      </c>
      <c r="R1293" s="392" t="s">
        <v>1288</v>
      </c>
      <c r="S1293" s="392" t="str">
        <f t="shared" si="41"/>
        <v>252403S</v>
      </c>
      <c r="T1293" s="392" t="str">
        <f>IFERROR(VLOOKUP($S1293,'Projects FERCs'!$A$9:$C$294,2,FALSE),0)</f>
        <v>Main/Services PVC Replace LHC</v>
      </c>
      <c r="U1293" s="392" t="s">
        <v>1289</v>
      </c>
      <c r="V1293" s="394">
        <v>104961.48</v>
      </c>
    </row>
    <row r="1294" spans="1:22" ht="33.75" x14ac:dyDescent="0.25">
      <c r="A1294" s="396">
        <v>202407</v>
      </c>
      <c r="B1294" s="392" t="s">
        <v>1268</v>
      </c>
      <c r="C1294" s="392" t="s">
        <v>69</v>
      </c>
      <c r="D1294" s="392" t="s">
        <v>28</v>
      </c>
      <c r="E1294" s="392" t="s">
        <v>28</v>
      </c>
      <c r="F1294" s="392" t="s">
        <v>22</v>
      </c>
      <c r="G1294" s="392" t="s">
        <v>39</v>
      </c>
      <c r="H1294" s="392" t="s">
        <v>70</v>
      </c>
      <c r="I1294" s="392" t="s">
        <v>71</v>
      </c>
      <c r="J1294" s="392" t="s">
        <v>1496</v>
      </c>
      <c r="K1294" s="392" t="s">
        <v>24</v>
      </c>
      <c r="L1294" s="392" t="s">
        <v>64</v>
      </c>
      <c r="M1294" s="395">
        <v>45474</v>
      </c>
      <c r="N1294" s="395">
        <v>45455</v>
      </c>
      <c r="O1294" s="392" t="s">
        <v>684</v>
      </c>
      <c r="P1294" s="392" t="str">
        <f t="shared" si="40"/>
        <v>376XX00000</v>
      </c>
      <c r="Q1294" s="392" t="s">
        <v>1271</v>
      </c>
      <c r="R1294" s="392" t="s">
        <v>1497</v>
      </c>
      <c r="S1294" s="392" t="str">
        <f t="shared" si="41"/>
        <v>252406S</v>
      </c>
      <c r="T1294" s="392" t="str">
        <f>IFERROR(VLOOKUP($S1294,'Projects FERCs'!$A$9:$C$294,2,FALSE),0)</f>
        <v>Mains PVC Replacement KNG</v>
      </c>
      <c r="U1294" s="392" t="s">
        <v>1496</v>
      </c>
      <c r="V1294" s="394">
        <v>97144.99</v>
      </c>
    </row>
    <row r="1295" spans="1:22" ht="33.75" x14ac:dyDescent="0.25">
      <c r="A1295" s="396">
        <v>202407</v>
      </c>
      <c r="B1295" s="392" t="s">
        <v>1268</v>
      </c>
      <c r="C1295" s="392" t="s">
        <v>69</v>
      </c>
      <c r="D1295" s="392" t="s">
        <v>28</v>
      </c>
      <c r="E1295" s="392" t="s">
        <v>28</v>
      </c>
      <c r="F1295" s="392" t="s">
        <v>22</v>
      </c>
      <c r="G1295" s="392" t="s">
        <v>39</v>
      </c>
      <c r="H1295" s="392" t="s">
        <v>70</v>
      </c>
      <c r="I1295" s="392" t="s">
        <v>71</v>
      </c>
      <c r="J1295" s="392" t="s">
        <v>1331</v>
      </c>
      <c r="K1295" s="392" t="s">
        <v>24</v>
      </c>
      <c r="L1295" s="392" t="s">
        <v>64</v>
      </c>
      <c r="M1295" s="395">
        <v>45474</v>
      </c>
      <c r="N1295" s="395">
        <v>45351</v>
      </c>
      <c r="O1295" s="392" t="s">
        <v>684</v>
      </c>
      <c r="P1295" s="392" t="str">
        <f t="shared" si="40"/>
        <v>376XX00000</v>
      </c>
      <c r="Q1295" s="392" t="s">
        <v>1271</v>
      </c>
      <c r="R1295" s="392" t="s">
        <v>1330</v>
      </c>
      <c r="S1295" s="392" t="str">
        <f t="shared" si="41"/>
        <v>251100A</v>
      </c>
      <c r="T1295" s="392" t="str">
        <f>IFERROR(VLOOKUP($S1295,'Projects FERCs'!$A$9:$C$294,2,FALSE),0)</f>
        <v>Mains - Blanket - Flag</v>
      </c>
      <c r="U1295" s="392" t="s">
        <v>1331</v>
      </c>
      <c r="V1295" s="394">
        <v>-1.58</v>
      </c>
    </row>
    <row r="1296" spans="1:22" ht="33.75" x14ac:dyDescent="0.25">
      <c r="A1296" s="396">
        <v>202407</v>
      </c>
      <c r="B1296" s="392" t="s">
        <v>1268</v>
      </c>
      <c r="C1296" s="392" t="s">
        <v>69</v>
      </c>
      <c r="D1296" s="392" t="s">
        <v>28</v>
      </c>
      <c r="E1296" s="392" t="s">
        <v>28</v>
      </c>
      <c r="F1296" s="392" t="s">
        <v>22</v>
      </c>
      <c r="G1296" s="392" t="s">
        <v>39</v>
      </c>
      <c r="H1296" s="392" t="s">
        <v>70</v>
      </c>
      <c r="I1296" s="392" t="s">
        <v>71</v>
      </c>
      <c r="J1296" s="392" t="s">
        <v>1333</v>
      </c>
      <c r="K1296" s="392" t="s">
        <v>24</v>
      </c>
      <c r="L1296" s="392" t="s">
        <v>64</v>
      </c>
      <c r="M1296" s="395">
        <v>45474</v>
      </c>
      <c r="N1296" s="395">
        <v>45415</v>
      </c>
      <c r="O1296" s="392" t="s">
        <v>684</v>
      </c>
      <c r="P1296" s="392" t="str">
        <f t="shared" si="40"/>
        <v>376XX00000</v>
      </c>
      <c r="Q1296" s="392" t="s">
        <v>1271</v>
      </c>
      <c r="R1296" s="392" t="s">
        <v>1332</v>
      </c>
      <c r="S1296" s="392" t="str">
        <f t="shared" si="41"/>
        <v>251100A</v>
      </c>
      <c r="T1296" s="392" t="str">
        <f>IFERROR(VLOOKUP($S1296,'Projects FERCs'!$A$9:$C$294,2,FALSE),0)</f>
        <v>Mains - Blanket - Flag</v>
      </c>
      <c r="U1296" s="392" t="s">
        <v>1333</v>
      </c>
      <c r="V1296" s="394">
        <v>14285.34</v>
      </c>
    </row>
    <row r="1297" spans="1:22" ht="22.5" x14ac:dyDescent="0.25">
      <c r="A1297" s="396">
        <v>202407</v>
      </c>
      <c r="B1297" s="392" t="s">
        <v>1268</v>
      </c>
      <c r="C1297" s="392" t="s">
        <v>69</v>
      </c>
      <c r="D1297" s="392" t="s">
        <v>28</v>
      </c>
      <c r="E1297" s="392" t="s">
        <v>28</v>
      </c>
      <c r="F1297" s="392" t="s">
        <v>22</v>
      </c>
      <c r="G1297" s="392" t="s">
        <v>39</v>
      </c>
      <c r="H1297" s="392" t="s">
        <v>70</v>
      </c>
      <c r="I1297" s="392" t="s">
        <v>71</v>
      </c>
      <c r="J1297" s="392" t="s">
        <v>1498</v>
      </c>
      <c r="K1297" s="392" t="s">
        <v>24</v>
      </c>
      <c r="L1297" s="392" t="s">
        <v>64</v>
      </c>
      <c r="M1297" s="395">
        <v>45474</v>
      </c>
      <c r="N1297" s="395">
        <v>45485</v>
      </c>
      <c r="O1297" s="392" t="s">
        <v>684</v>
      </c>
      <c r="P1297" s="392" t="str">
        <f t="shared" si="40"/>
        <v>376XX00000</v>
      </c>
      <c r="Q1297" s="392" t="s">
        <v>1271</v>
      </c>
      <c r="R1297" s="392" t="s">
        <v>1499</v>
      </c>
      <c r="S1297" s="392" t="str">
        <f t="shared" si="41"/>
        <v>251500B</v>
      </c>
      <c r="T1297" s="392" t="str">
        <f>IFERROR(VLOOKUP($S1297,'Projects FERCs'!$A$9:$C$294,2,FALSE),0)</f>
        <v>PI Mains - Flagstaff</v>
      </c>
      <c r="U1297" s="392" t="s">
        <v>1498</v>
      </c>
      <c r="V1297" s="394">
        <v>3333.21</v>
      </c>
    </row>
    <row r="1298" spans="1:22" ht="22.5" x14ac:dyDescent="0.25">
      <c r="A1298" s="396">
        <v>202407</v>
      </c>
      <c r="B1298" s="392" t="s">
        <v>1268</v>
      </c>
      <c r="C1298" s="392" t="s">
        <v>69</v>
      </c>
      <c r="D1298" s="392" t="s">
        <v>28</v>
      </c>
      <c r="E1298" s="392" t="s">
        <v>28</v>
      </c>
      <c r="F1298" s="392" t="s">
        <v>22</v>
      </c>
      <c r="G1298" s="392" t="s">
        <v>39</v>
      </c>
      <c r="H1298" s="392" t="s">
        <v>70</v>
      </c>
      <c r="I1298" s="392" t="s">
        <v>71</v>
      </c>
      <c r="J1298" s="392" t="s">
        <v>1500</v>
      </c>
      <c r="K1298" s="392" t="s">
        <v>24</v>
      </c>
      <c r="L1298" s="392" t="s">
        <v>64</v>
      </c>
      <c r="M1298" s="395">
        <v>45474</v>
      </c>
      <c r="N1298" s="395">
        <v>45481</v>
      </c>
      <c r="O1298" s="392" t="s">
        <v>684</v>
      </c>
      <c r="P1298" s="392" t="str">
        <f t="shared" si="40"/>
        <v>376XX00000</v>
      </c>
      <c r="Q1298" s="392" t="s">
        <v>1271</v>
      </c>
      <c r="R1298" s="392" t="s">
        <v>1501</v>
      </c>
      <c r="S1298" s="392" t="str">
        <f t="shared" si="41"/>
        <v>251100A</v>
      </c>
      <c r="T1298" s="392" t="str">
        <f>IFERROR(VLOOKUP($S1298,'Projects FERCs'!$A$9:$C$294,2,FALSE),0)</f>
        <v>Mains - Blanket - Flag</v>
      </c>
      <c r="U1298" s="392" t="s">
        <v>1500</v>
      </c>
      <c r="V1298" s="394">
        <v>3027.08</v>
      </c>
    </row>
    <row r="1299" spans="1:22" ht="22.5" x14ac:dyDescent="0.25">
      <c r="A1299" s="396">
        <v>202407</v>
      </c>
      <c r="B1299" s="392" t="s">
        <v>1268</v>
      </c>
      <c r="C1299" s="392" t="s">
        <v>69</v>
      </c>
      <c r="D1299" s="392" t="s">
        <v>28</v>
      </c>
      <c r="E1299" s="392" t="s">
        <v>28</v>
      </c>
      <c r="F1299" s="392" t="s">
        <v>22</v>
      </c>
      <c r="G1299" s="392" t="s">
        <v>39</v>
      </c>
      <c r="H1299" s="392" t="s">
        <v>70</v>
      </c>
      <c r="I1299" s="392" t="s">
        <v>71</v>
      </c>
      <c r="J1299" s="392" t="s">
        <v>1335</v>
      </c>
      <c r="K1299" s="392" t="s">
        <v>24</v>
      </c>
      <c r="L1299" s="392" t="s">
        <v>64</v>
      </c>
      <c r="M1299" s="395">
        <v>45474</v>
      </c>
      <c r="N1299" s="395">
        <v>45435</v>
      </c>
      <c r="O1299" s="392" t="s">
        <v>684</v>
      </c>
      <c r="P1299" s="392" t="str">
        <f t="shared" si="40"/>
        <v>376XX00000</v>
      </c>
      <c r="Q1299" s="392" t="s">
        <v>1271</v>
      </c>
      <c r="R1299" s="392" t="s">
        <v>1334</v>
      </c>
      <c r="S1299" s="392" t="str">
        <f t="shared" si="41"/>
        <v>251100A</v>
      </c>
      <c r="T1299" s="392" t="str">
        <f>IFERROR(VLOOKUP($S1299,'Projects FERCs'!$A$9:$C$294,2,FALSE),0)</f>
        <v>Mains - Blanket - Flag</v>
      </c>
      <c r="U1299" s="392" t="s">
        <v>1335</v>
      </c>
      <c r="V1299" s="394">
        <v>9741.5</v>
      </c>
    </row>
    <row r="1300" spans="1:22" ht="22.5" x14ac:dyDescent="0.25">
      <c r="A1300" s="396">
        <v>202407</v>
      </c>
      <c r="B1300" s="392" t="s">
        <v>1268</v>
      </c>
      <c r="C1300" s="392" t="s">
        <v>69</v>
      </c>
      <c r="D1300" s="392" t="s">
        <v>28</v>
      </c>
      <c r="E1300" s="392" t="s">
        <v>28</v>
      </c>
      <c r="F1300" s="392" t="s">
        <v>22</v>
      </c>
      <c r="G1300" s="392" t="s">
        <v>39</v>
      </c>
      <c r="H1300" s="392" t="s">
        <v>70</v>
      </c>
      <c r="I1300" s="392" t="s">
        <v>71</v>
      </c>
      <c r="J1300" s="392" t="s">
        <v>1502</v>
      </c>
      <c r="K1300" s="392" t="s">
        <v>24</v>
      </c>
      <c r="L1300" s="392" t="s">
        <v>64</v>
      </c>
      <c r="M1300" s="395">
        <v>45474</v>
      </c>
      <c r="N1300" s="395">
        <v>45454</v>
      </c>
      <c r="O1300" s="392" t="s">
        <v>684</v>
      </c>
      <c r="P1300" s="392" t="str">
        <f t="shared" si="40"/>
        <v>376XX00000</v>
      </c>
      <c r="Q1300" s="392" t="s">
        <v>1271</v>
      </c>
      <c r="R1300" s="392" t="s">
        <v>1503</v>
      </c>
      <c r="S1300" s="392" t="str">
        <f t="shared" si="41"/>
        <v>256100A</v>
      </c>
      <c r="T1300" s="392" t="str">
        <f>IFERROR(VLOOKUP($S1300,'Projects FERCs'!$A$9:$C$294,2,FALSE),0)</f>
        <v>Mains - Blanket - Nog</v>
      </c>
      <c r="U1300" s="392" t="s">
        <v>1502</v>
      </c>
      <c r="V1300" s="394">
        <v>2055.9299999999998</v>
      </c>
    </row>
    <row r="1301" spans="1:22" ht="22.5" x14ac:dyDescent="0.25">
      <c r="A1301" s="396">
        <v>202407</v>
      </c>
      <c r="B1301" s="392" t="s">
        <v>1268</v>
      </c>
      <c r="C1301" s="392" t="s">
        <v>69</v>
      </c>
      <c r="D1301" s="392" t="s">
        <v>28</v>
      </c>
      <c r="E1301" s="392" t="s">
        <v>28</v>
      </c>
      <c r="F1301" s="392" t="s">
        <v>22</v>
      </c>
      <c r="G1301" s="392" t="s">
        <v>39</v>
      </c>
      <c r="H1301" s="392" t="s">
        <v>70</v>
      </c>
      <c r="I1301" s="392" t="s">
        <v>71</v>
      </c>
      <c r="J1301" s="392" t="s">
        <v>1323</v>
      </c>
      <c r="K1301" s="392" t="s">
        <v>24</v>
      </c>
      <c r="L1301" s="392" t="s">
        <v>64</v>
      </c>
      <c r="M1301" s="395">
        <v>45474</v>
      </c>
      <c r="N1301" s="395">
        <v>45446</v>
      </c>
      <c r="O1301" s="392" t="s">
        <v>684</v>
      </c>
      <c r="P1301" s="392" t="str">
        <f t="shared" si="40"/>
        <v>376XX00000</v>
      </c>
      <c r="Q1301" s="392" t="s">
        <v>1271</v>
      </c>
      <c r="R1301" s="392" t="s">
        <v>1322</v>
      </c>
      <c r="S1301" s="392" t="str">
        <f t="shared" si="41"/>
        <v>253100A</v>
      </c>
      <c r="T1301" s="392" t="str">
        <f>IFERROR(VLOOKUP($S1301,'Projects FERCs'!$A$9:$C$294,2,FALSE),0)</f>
        <v>Mains - Blanket - Pres</v>
      </c>
      <c r="U1301" s="392" t="s">
        <v>1323</v>
      </c>
      <c r="V1301" s="394">
        <v>10915.8</v>
      </c>
    </row>
    <row r="1302" spans="1:22" ht="22.5" x14ac:dyDescent="0.25">
      <c r="A1302" s="396">
        <v>202407</v>
      </c>
      <c r="B1302" s="392" t="s">
        <v>1268</v>
      </c>
      <c r="C1302" s="392" t="s">
        <v>69</v>
      </c>
      <c r="D1302" s="392" t="s">
        <v>28</v>
      </c>
      <c r="E1302" s="392" t="s">
        <v>28</v>
      </c>
      <c r="F1302" s="392" t="s">
        <v>22</v>
      </c>
      <c r="G1302" s="392" t="s">
        <v>39</v>
      </c>
      <c r="H1302" s="392" t="s">
        <v>70</v>
      </c>
      <c r="I1302" s="392" t="s">
        <v>71</v>
      </c>
      <c r="J1302" s="392" t="s">
        <v>1325</v>
      </c>
      <c r="K1302" s="392" t="s">
        <v>24</v>
      </c>
      <c r="L1302" s="392" t="s">
        <v>64</v>
      </c>
      <c r="M1302" s="395">
        <v>45474</v>
      </c>
      <c r="N1302" s="395">
        <v>45443</v>
      </c>
      <c r="O1302" s="392" t="s">
        <v>684</v>
      </c>
      <c r="P1302" s="392" t="str">
        <f t="shared" si="40"/>
        <v>376XX00000</v>
      </c>
      <c r="Q1302" s="392" t="s">
        <v>1271</v>
      </c>
      <c r="R1302" s="392" t="s">
        <v>1324</v>
      </c>
      <c r="S1302" s="392" t="str">
        <f t="shared" si="41"/>
        <v>253100A</v>
      </c>
      <c r="T1302" s="392" t="str">
        <f>IFERROR(VLOOKUP($S1302,'Projects FERCs'!$A$9:$C$294,2,FALSE),0)</f>
        <v>Mains - Blanket - Pres</v>
      </c>
      <c r="U1302" s="392" t="s">
        <v>1325</v>
      </c>
      <c r="V1302" s="394">
        <v>5631.21</v>
      </c>
    </row>
    <row r="1303" spans="1:22" ht="22.5" x14ac:dyDescent="0.25">
      <c r="A1303" s="396">
        <v>202407</v>
      </c>
      <c r="B1303" s="392" t="s">
        <v>1268</v>
      </c>
      <c r="C1303" s="392" t="s">
        <v>69</v>
      </c>
      <c r="D1303" s="392" t="s">
        <v>28</v>
      </c>
      <c r="E1303" s="392" t="s">
        <v>28</v>
      </c>
      <c r="F1303" s="392" t="s">
        <v>22</v>
      </c>
      <c r="G1303" s="392" t="s">
        <v>39</v>
      </c>
      <c r="H1303" s="392" t="s">
        <v>70</v>
      </c>
      <c r="I1303" s="392" t="s">
        <v>71</v>
      </c>
      <c r="J1303" s="392" t="s">
        <v>1504</v>
      </c>
      <c r="K1303" s="392" t="s">
        <v>24</v>
      </c>
      <c r="L1303" s="392" t="s">
        <v>64</v>
      </c>
      <c r="M1303" s="395">
        <v>45474</v>
      </c>
      <c r="N1303" s="395">
        <v>45467</v>
      </c>
      <c r="O1303" s="392" t="s">
        <v>684</v>
      </c>
      <c r="P1303" s="392" t="str">
        <f t="shared" si="40"/>
        <v>376XX00000</v>
      </c>
      <c r="Q1303" s="392" t="s">
        <v>1271</v>
      </c>
      <c r="R1303" s="392" t="s">
        <v>1505</v>
      </c>
      <c r="S1303" s="392" t="str">
        <f t="shared" si="41"/>
        <v>253100A</v>
      </c>
      <c r="T1303" s="392" t="str">
        <f>IFERROR(VLOOKUP($S1303,'Projects FERCs'!$A$9:$C$294,2,FALSE),0)</f>
        <v>Mains - Blanket - Pres</v>
      </c>
      <c r="U1303" s="392" t="s">
        <v>1504</v>
      </c>
      <c r="V1303" s="394">
        <v>12126.79</v>
      </c>
    </row>
    <row r="1304" spans="1:22" ht="22.5" x14ac:dyDescent="0.25">
      <c r="A1304" s="396">
        <v>202407</v>
      </c>
      <c r="B1304" s="392" t="s">
        <v>1268</v>
      </c>
      <c r="C1304" s="392" t="s">
        <v>69</v>
      </c>
      <c r="D1304" s="392" t="s">
        <v>28</v>
      </c>
      <c r="E1304" s="392" t="s">
        <v>28</v>
      </c>
      <c r="F1304" s="392" t="s">
        <v>22</v>
      </c>
      <c r="G1304" s="392" t="s">
        <v>39</v>
      </c>
      <c r="H1304" s="392" t="s">
        <v>70</v>
      </c>
      <c r="I1304" s="392" t="s">
        <v>71</v>
      </c>
      <c r="J1304" s="392" t="s">
        <v>1506</v>
      </c>
      <c r="K1304" s="392" t="s">
        <v>24</v>
      </c>
      <c r="L1304" s="392" t="s">
        <v>64</v>
      </c>
      <c r="M1304" s="395">
        <v>45474</v>
      </c>
      <c r="N1304" s="395">
        <v>45415</v>
      </c>
      <c r="O1304" s="392" t="s">
        <v>684</v>
      </c>
      <c r="P1304" s="392" t="str">
        <f t="shared" si="40"/>
        <v>376XX00000</v>
      </c>
      <c r="Q1304" s="392" t="s">
        <v>1271</v>
      </c>
      <c r="R1304" s="392" t="s">
        <v>1507</v>
      </c>
      <c r="S1304" s="392" t="str">
        <f t="shared" si="41"/>
        <v>251100A</v>
      </c>
      <c r="T1304" s="392" t="str">
        <f>IFERROR(VLOOKUP($S1304,'Projects FERCs'!$A$9:$C$294,2,FALSE),0)</f>
        <v>Mains - Blanket - Flag</v>
      </c>
      <c r="U1304" s="392" t="s">
        <v>1506</v>
      </c>
      <c r="V1304" s="394">
        <v>6964.02</v>
      </c>
    </row>
    <row r="1305" spans="1:22" ht="22.5" x14ac:dyDescent="0.25">
      <c r="A1305" s="396">
        <v>202407</v>
      </c>
      <c r="B1305" s="392" t="s">
        <v>1268</v>
      </c>
      <c r="C1305" s="392" t="s">
        <v>69</v>
      </c>
      <c r="D1305" s="392" t="s">
        <v>28</v>
      </c>
      <c r="E1305" s="392" t="s">
        <v>28</v>
      </c>
      <c r="F1305" s="392" t="s">
        <v>22</v>
      </c>
      <c r="G1305" s="392" t="s">
        <v>39</v>
      </c>
      <c r="H1305" s="392" t="s">
        <v>70</v>
      </c>
      <c r="I1305" s="392" t="s">
        <v>71</v>
      </c>
      <c r="J1305" s="392" t="s">
        <v>23</v>
      </c>
      <c r="K1305" s="392" t="s">
        <v>24</v>
      </c>
      <c r="L1305" s="392" t="s">
        <v>25</v>
      </c>
      <c r="M1305" s="395">
        <v>45323</v>
      </c>
      <c r="N1305" s="395">
        <v>45328</v>
      </c>
      <c r="O1305" s="392" t="s">
        <v>684</v>
      </c>
      <c r="P1305" s="392" t="str">
        <f t="shared" si="40"/>
        <v>376XX00000</v>
      </c>
      <c r="Q1305" s="392" t="s">
        <v>1271</v>
      </c>
      <c r="R1305" s="392" t="s">
        <v>1300</v>
      </c>
      <c r="S1305" s="392" t="str">
        <f t="shared" si="41"/>
        <v>257100A</v>
      </c>
      <c r="T1305" s="392" t="str">
        <f>IFERROR(VLOOKUP($S1305,'Projects FERCs'!$A$9:$C$294,2,FALSE),0)</f>
        <v>Mains - Blanket - SL</v>
      </c>
      <c r="U1305" s="392" t="s">
        <v>1301</v>
      </c>
      <c r="V1305" s="394">
        <v>-6150.54</v>
      </c>
    </row>
    <row r="1306" spans="1:22" ht="22.5" x14ac:dyDescent="0.25">
      <c r="A1306" s="396">
        <v>202407</v>
      </c>
      <c r="B1306" s="392" t="s">
        <v>1268</v>
      </c>
      <c r="C1306" s="392" t="s">
        <v>69</v>
      </c>
      <c r="D1306" s="392" t="s">
        <v>28</v>
      </c>
      <c r="E1306" s="392" t="s">
        <v>28</v>
      </c>
      <c r="F1306" s="392" t="s">
        <v>22</v>
      </c>
      <c r="G1306" s="392" t="s">
        <v>39</v>
      </c>
      <c r="H1306" s="392" t="s">
        <v>70</v>
      </c>
      <c r="I1306" s="392" t="s">
        <v>71</v>
      </c>
      <c r="J1306" s="392" t="s">
        <v>23</v>
      </c>
      <c r="K1306" s="392" t="s">
        <v>24</v>
      </c>
      <c r="L1306" s="392" t="s">
        <v>25</v>
      </c>
      <c r="M1306" s="395">
        <v>45323</v>
      </c>
      <c r="N1306" s="395">
        <v>45330</v>
      </c>
      <c r="O1306" s="392" t="s">
        <v>684</v>
      </c>
      <c r="P1306" s="392" t="str">
        <f t="shared" si="40"/>
        <v>376XX00000</v>
      </c>
      <c r="Q1306" s="392" t="s">
        <v>1271</v>
      </c>
      <c r="R1306" s="392" t="s">
        <v>1308</v>
      </c>
      <c r="S1306" s="392" t="str">
        <f t="shared" si="41"/>
        <v>252378A</v>
      </c>
      <c r="T1306" s="392" t="str">
        <f>IFERROR(VLOOKUP($S1306,'Projects FERCs'!$A$9:$C$294,2,FALSE),0)</f>
        <v>Meas&amp;Reg Sta Distribution-King</v>
      </c>
      <c r="U1306" s="392" t="s">
        <v>1309</v>
      </c>
      <c r="V1306" s="394">
        <v>-3748.09</v>
      </c>
    </row>
    <row r="1307" spans="1:22" ht="22.5" x14ac:dyDescent="0.25">
      <c r="A1307" s="396">
        <v>202407</v>
      </c>
      <c r="B1307" s="392" t="s">
        <v>1268</v>
      </c>
      <c r="C1307" s="392" t="s">
        <v>69</v>
      </c>
      <c r="D1307" s="392" t="s">
        <v>28</v>
      </c>
      <c r="E1307" s="392" t="s">
        <v>28</v>
      </c>
      <c r="F1307" s="392" t="s">
        <v>22</v>
      </c>
      <c r="G1307" s="392" t="s">
        <v>39</v>
      </c>
      <c r="H1307" s="392" t="s">
        <v>70</v>
      </c>
      <c r="I1307" s="392" t="s">
        <v>71</v>
      </c>
      <c r="J1307" s="392" t="s">
        <v>23</v>
      </c>
      <c r="K1307" s="392" t="s">
        <v>24</v>
      </c>
      <c r="L1307" s="392" t="s">
        <v>25</v>
      </c>
      <c r="M1307" s="395">
        <v>45352</v>
      </c>
      <c r="N1307" s="395">
        <v>45328</v>
      </c>
      <c r="O1307" s="392" t="s">
        <v>684</v>
      </c>
      <c r="P1307" s="392" t="str">
        <f t="shared" si="40"/>
        <v>376XX00000</v>
      </c>
      <c r="Q1307" s="392" t="s">
        <v>1271</v>
      </c>
      <c r="R1307" s="392" t="s">
        <v>1300</v>
      </c>
      <c r="S1307" s="392" t="str">
        <f t="shared" si="41"/>
        <v>257100A</v>
      </c>
      <c r="T1307" s="392" t="str">
        <f>IFERROR(VLOOKUP($S1307,'Projects FERCs'!$A$9:$C$294,2,FALSE),0)</f>
        <v>Mains - Blanket - SL</v>
      </c>
      <c r="U1307" s="392" t="s">
        <v>1301</v>
      </c>
      <c r="V1307" s="394">
        <v>2347.17</v>
      </c>
    </row>
    <row r="1308" spans="1:22" ht="22.5" x14ac:dyDescent="0.25">
      <c r="A1308" s="396">
        <v>202407</v>
      </c>
      <c r="B1308" s="392" t="s">
        <v>1268</v>
      </c>
      <c r="C1308" s="392" t="s">
        <v>69</v>
      </c>
      <c r="D1308" s="392" t="s">
        <v>28</v>
      </c>
      <c r="E1308" s="392" t="s">
        <v>28</v>
      </c>
      <c r="F1308" s="392" t="s">
        <v>22</v>
      </c>
      <c r="G1308" s="392" t="s">
        <v>39</v>
      </c>
      <c r="H1308" s="392" t="s">
        <v>70</v>
      </c>
      <c r="I1308" s="392" t="s">
        <v>71</v>
      </c>
      <c r="J1308" s="392" t="s">
        <v>23</v>
      </c>
      <c r="K1308" s="392" t="s">
        <v>24</v>
      </c>
      <c r="L1308" s="392" t="s">
        <v>25</v>
      </c>
      <c r="M1308" s="395">
        <v>45352</v>
      </c>
      <c r="N1308" s="395">
        <v>45352</v>
      </c>
      <c r="O1308" s="392" t="s">
        <v>684</v>
      </c>
      <c r="P1308" s="392" t="str">
        <f t="shared" si="40"/>
        <v>376XX00000</v>
      </c>
      <c r="Q1308" s="392" t="s">
        <v>1271</v>
      </c>
      <c r="R1308" s="392" t="s">
        <v>985</v>
      </c>
      <c r="S1308" s="392" t="str">
        <f t="shared" si="41"/>
        <v>253387A</v>
      </c>
      <c r="T1308" s="392" t="str">
        <f>IFERROR(VLOOKUP($S1308,'Projects FERCs'!$A$9:$C$294,2,FALSE),0)</f>
        <v>Other Distr Equip CP-Bl-Pres</v>
      </c>
      <c r="U1308" s="392" t="s">
        <v>986</v>
      </c>
      <c r="V1308" s="394">
        <v>145.74</v>
      </c>
    </row>
    <row r="1309" spans="1:22" ht="22.5" x14ac:dyDescent="0.25">
      <c r="A1309" s="396">
        <v>202407</v>
      </c>
      <c r="B1309" s="392" t="s">
        <v>1268</v>
      </c>
      <c r="C1309" s="392" t="s">
        <v>69</v>
      </c>
      <c r="D1309" s="392" t="s">
        <v>28</v>
      </c>
      <c r="E1309" s="392" t="s">
        <v>28</v>
      </c>
      <c r="F1309" s="392" t="s">
        <v>22</v>
      </c>
      <c r="G1309" s="392" t="s">
        <v>39</v>
      </c>
      <c r="H1309" s="392" t="s">
        <v>70</v>
      </c>
      <c r="I1309" s="392" t="s">
        <v>71</v>
      </c>
      <c r="J1309" s="392" t="s">
        <v>23</v>
      </c>
      <c r="K1309" s="392" t="s">
        <v>24</v>
      </c>
      <c r="L1309" s="392" t="s">
        <v>25</v>
      </c>
      <c r="M1309" s="395">
        <v>45383</v>
      </c>
      <c r="N1309" s="395">
        <v>45377</v>
      </c>
      <c r="O1309" s="392" t="s">
        <v>684</v>
      </c>
      <c r="P1309" s="392" t="str">
        <f t="shared" si="40"/>
        <v>376XX00000</v>
      </c>
      <c r="Q1309" s="392" t="s">
        <v>1271</v>
      </c>
      <c r="R1309" s="392" t="s">
        <v>1292</v>
      </c>
      <c r="S1309" s="392" t="str">
        <f t="shared" si="41"/>
        <v>252100A</v>
      </c>
      <c r="T1309" s="392" t="str">
        <f>IFERROR(VLOOKUP($S1309,'Projects FERCs'!$A$9:$C$294,2,FALSE),0)</f>
        <v>Mains - Blanket - King</v>
      </c>
      <c r="U1309" s="392" t="s">
        <v>1293</v>
      </c>
      <c r="V1309" s="394">
        <v>-2844.52</v>
      </c>
    </row>
    <row r="1310" spans="1:22" ht="22.5" x14ac:dyDescent="0.25">
      <c r="A1310" s="396">
        <v>202407</v>
      </c>
      <c r="B1310" s="392" t="s">
        <v>1268</v>
      </c>
      <c r="C1310" s="392" t="s">
        <v>69</v>
      </c>
      <c r="D1310" s="392" t="s">
        <v>28</v>
      </c>
      <c r="E1310" s="392" t="s">
        <v>28</v>
      </c>
      <c r="F1310" s="392" t="s">
        <v>22</v>
      </c>
      <c r="G1310" s="392" t="s">
        <v>39</v>
      </c>
      <c r="H1310" s="392" t="s">
        <v>70</v>
      </c>
      <c r="I1310" s="392" t="s">
        <v>71</v>
      </c>
      <c r="J1310" s="392" t="s">
        <v>23</v>
      </c>
      <c r="K1310" s="392" t="s">
        <v>24</v>
      </c>
      <c r="L1310" s="392" t="s">
        <v>25</v>
      </c>
      <c r="M1310" s="395">
        <v>45383</v>
      </c>
      <c r="N1310" s="395">
        <v>45386</v>
      </c>
      <c r="O1310" s="392" t="s">
        <v>684</v>
      </c>
      <c r="P1310" s="392" t="str">
        <f t="shared" si="40"/>
        <v>376XX00000</v>
      </c>
      <c r="Q1310" s="392" t="s">
        <v>1271</v>
      </c>
      <c r="R1310" s="392" t="s">
        <v>1296</v>
      </c>
      <c r="S1310" s="392" t="str">
        <f t="shared" si="41"/>
        <v>252100A</v>
      </c>
      <c r="T1310" s="392" t="str">
        <f>IFERROR(VLOOKUP($S1310,'Projects FERCs'!$A$9:$C$294,2,FALSE),0)</f>
        <v>Mains - Blanket - King</v>
      </c>
      <c r="U1310" s="392" t="s">
        <v>1297</v>
      </c>
      <c r="V1310" s="394">
        <v>-10874.83</v>
      </c>
    </row>
    <row r="1311" spans="1:22" ht="22.5" x14ac:dyDescent="0.25">
      <c r="A1311" s="396">
        <v>202407</v>
      </c>
      <c r="B1311" s="392" t="s">
        <v>1268</v>
      </c>
      <c r="C1311" s="392" t="s">
        <v>69</v>
      </c>
      <c r="D1311" s="392" t="s">
        <v>28</v>
      </c>
      <c r="E1311" s="392" t="s">
        <v>28</v>
      </c>
      <c r="F1311" s="392" t="s">
        <v>22</v>
      </c>
      <c r="G1311" s="392" t="s">
        <v>39</v>
      </c>
      <c r="H1311" s="392" t="s">
        <v>70</v>
      </c>
      <c r="I1311" s="392" t="s">
        <v>71</v>
      </c>
      <c r="J1311" s="392" t="s">
        <v>23</v>
      </c>
      <c r="K1311" s="392" t="s">
        <v>24</v>
      </c>
      <c r="L1311" s="392" t="s">
        <v>25</v>
      </c>
      <c r="M1311" s="395">
        <v>45383</v>
      </c>
      <c r="N1311" s="395">
        <v>45392</v>
      </c>
      <c r="O1311" s="392" t="s">
        <v>684</v>
      </c>
      <c r="P1311" s="392" t="str">
        <f t="shared" si="40"/>
        <v>376XX00000</v>
      </c>
      <c r="Q1311" s="392" t="s">
        <v>1271</v>
      </c>
      <c r="R1311" s="392" t="s">
        <v>1310</v>
      </c>
      <c r="S1311" s="392" t="str">
        <f t="shared" si="41"/>
        <v>256100A</v>
      </c>
      <c r="T1311" s="392" t="str">
        <f>IFERROR(VLOOKUP($S1311,'Projects FERCs'!$A$9:$C$294,2,FALSE),0)</f>
        <v>Mains - Blanket - Nog</v>
      </c>
      <c r="U1311" s="392" t="s">
        <v>1311</v>
      </c>
      <c r="V1311" s="394">
        <v>-6735.64</v>
      </c>
    </row>
    <row r="1312" spans="1:22" ht="22.5" x14ac:dyDescent="0.25">
      <c r="A1312" s="396">
        <v>202407</v>
      </c>
      <c r="B1312" s="392" t="s">
        <v>1268</v>
      </c>
      <c r="C1312" s="392" t="s">
        <v>69</v>
      </c>
      <c r="D1312" s="392" t="s">
        <v>28</v>
      </c>
      <c r="E1312" s="392" t="s">
        <v>28</v>
      </c>
      <c r="F1312" s="392" t="s">
        <v>22</v>
      </c>
      <c r="G1312" s="392" t="s">
        <v>39</v>
      </c>
      <c r="H1312" s="392" t="s">
        <v>70</v>
      </c>
      <c r="I1312" s="392" t="s">
        <v>71</v>
      </c>
      <c r="J1312" s="392" t="s">
        <v>23</v>
      </c>
      <c r="K1312" s="392" t="s">
        <v>24</v>
      </c>
      <c r="L1312" s="392" t="s">
        <v>25</v>
      </c>
      <c r="M1312" s="395">
        <v>45413</v>
      </c>
      <c r="N1312" s="395">
        <v>45273</v>
      </c>
      <c r="O1312" s="392" t="s">
        <v>684</v>
      </c>
      <c r="P1312" s="392" t="str">
        <f t="shared" si="40"/>
        <v>376XX00000</v>
      </c>
      <c r="Q1312" s="392" t="s">
        <v>1271</v>
      </c>
      <c r="R1312" s="392" t="s">
        <v>1288</v>
      </c>
      <c r="S1312" s="392" t="str">
        <f t="shared" si="41"/>
        <v>252403S</v>
      </c>
      <c r="T1312" s="392" t="str">
        <f>IFERROR(VLOOKUP($S1312,'Projects FERCs'!$A$9:$C$294,2,FALSE),0)</f>
        <v>Main/Services PVC Replace LHC</v>
      </c>
      <c r="U1312" s="392" t="s">
        <v>1289</v>
      </c>
      <c r="V1312" s="394">
        <v>-675746.98</v>
      </c>
    </row>
    <row r="1313" spans="1:22" ht="22.5" x14ac:dyDescent="0.25">
      <c r="A1313" s="396">
        <v>202407</v>
      </c>
      <c r="B1313" s="392" t="s">
        <v>1268</v>
      </c>
      <c r="C1313" s="392" t="s">
        <v>69</v>
      </c>
      <c r="D1313" s="392" t="s">
        <v>28</v>
      </c>
      <c r="E1313" s="392" t="s">
        <v>28</v>
      </c>
      <c r="F1313" s="392" t="s">
        <v>22</v>
      </c>
      <c r="G1313" s="392" t="s">
        <v>39</v>
      </c>
      <c r="H1313" s="392" t="s">
        <v>70</v>
      </c>
      <c r="I1313" s="392" t="s">
        <v>71</v>
      </c>
      <c r="J1313" s="392" t="s">
        <v>23</v>
      </c>
      <c r="K1313" s="392" t="s">
        <v>24</v>
      </c>
      <c r="L1313" s="392" t="s">
        <v>25</v>
      </c>
      <c r="M1313" s="395">
        <v>45413</v>
      </c>
      <c r="N1313" s="395">
        <v>45330</v>
      </c>
      <c r="O1313" s="392" t="s">
        <v>684</v>
      </c>
      <c r="P1313" s="392" t="str">
        <f t="shared" si="40"/>
        <v>376XX00000</v>
      </c>
      <c r="Q1313" s="392" t="s">
        <v>1271</v>
      </c>
      <c r="R1313" s="392" t="s">
        <v>1308</v>
      </c>
      <c r="S1313" s="392" t="str">
        <f t="shared" si="41"/>
        <v>252378A</v>
      </c>
      <c r="T1313" s="392" t="str">
        <f>IFERROR(VLOOKUP($S1313,'Projects FERCs'!$A$9:$C$294,2,FALSE),0)</f>
        <v>Meas&amp;Reg Sta Distribution-King</v>
      </c>
      <c r="U1313" s="392" t="s">
        <v>1309</v>
      </c>
      <c r="V1313" s="394">
        <v>-1.17</v>
      </c>
    </row>
    <row r="1314" spans="1:22" ht="22.5" x14ac:dyDescent="0.25">
      <c r="A1314" s="396">
        <v>202407</v>
      </c>
      <c r="B1314" s="392" t="s">
        <v>1268</v>
      </c>
      <c r="C1314" s="392" t="s">
        <v>69</v>
      </c>
      <c r="D1314" s="392" t="s">
        <v>28</v>
      </c>
      <c r="E1314" s="392" t="s">
        <v>28</v>
      </c>
      <c r="F1314" s="392" t="s">
        <v>22</v>
      </c>
      <c r="G1314" s="392" t="s">
        <v>39</v>
      </c>
      <c r="H1314" s="392" t="s">
        <v>70</v>
      </c>
      <c r="I1314" s="392" t="s">
        <v>71</v>
      </c>
      <c r="J1314" s="392" t="s">
        <v>23</v>
      </c>
      <c r="K1314" s="392" t="s">
        <v>24</v>
      </c>
      <c r="L1314" s="392" t="s">
        <v>25</v>
      </c>
      <c r="M1314" s="395">
        <v>45413</v>
      </c>
      <c r="N1314" s="395">
        <v>45413</v>
      </c>
      <c r="O1314" s="392" t="s">
        <v>684</v>
      </c>
      <c r="P1314" s="392" t="str">
        <f t="shared" si="40"/>
        <v>376XX00000</v>
      </c>
      <c r="Q1314" s="392" t="s">
        <v>1271</v>
      </c>
      <c r="R1314" s="392" t="s">
        <v>1227</v>
      </c>
      <c r="S1314" s="392" t="str">
        <f t="shared" si="41"/>
        <v>257387A</v>
      </c>
      <c r="T1314" s="392" t="str">
        <f>IFERROR(VLOOKUP($S1314,'Projects FERCs'!$A$9:$C$294,2,FALSE),0)</f>
        <v>Other Distr Equip CP-Bl - SL</v>
      </c>
      <c r="U1314" s="392" t="s">
        <v>1228</v>
      </c>
      <c r="V1314" s="394">
        <v>-6004.44</v>
      </c>
    </row>
    <row r="1315" spans="1:22" ht="22.5" x14ac:dyDescent="0.25">
      <c r="A1315" s="396">
        <v>202407</v>
      </c>
      <c r="B1315" s="392" t="s">
        <v>1268</v>
      </c>
      <c r="C1315" s="392" t="s">
        <v>69</v>
      </c>
      <c r="D1315" s="392" t="s">
        <v>28</v>
      </c>
      <c r="E1315" s="392" t="s">
        <v>28</v>
      </c>
      <c r="F1315" s="392" t="s">
        <v>22</v>
      </c>
      <c r="G1315" s="392" t="s">
        <v>39</v>
      </c>
      <c r="H1315" s="392" t="s">
        <v>70</v>
      </c>
      <c r="I1315" s="392" t="s">
        <v>71</v>
      </c>
      <c r="J1315" s="392" t="s">
        <v>23</v>
      </c>
      <c r="K1315" s="392" t="s">
        <v>24</v>
      </c>
      <c r="L1315" s="392" t="s">
        <v>25</v>
      </c>
      <c r="M1315" s="395">
        <v>45413</v>
      </c>
      <c r="N1315" s="395">
        <v>45414</v>
      </c>
      <c r="O1315" s="392" t="s">
        <v>684</v>
      </c>
      <c r="P1315" s="392" t="str">
        <f t="shared" si="40"/>
        <v>376XX00000</v>
      </c>
      <c r="Q1315" s="392" t="s">
        <v>1271</v>
      </c>
      <c r="R1315" s="392" t="s">
        <v>1294</v>
      </c>
      <c r="S1315" s="392" t="str">
        <f t="shared" si="41"/>
        <v>252406S</v>
      </c>
      <c r="T1315" s="392" t="str">
        <f>IFERROR(VLOOKUP($S1315,'Projects FERCs'!$A$9:$C$294,2,FALSE),0)</f>
        <v>Mains PVC Replacement KNG</v>
      </c>
      <c r="U1315" s="392" t="s">
        <v>1295</v>
      </c>
      <c r="V1315" s="394">
        <v>-78404.42</v>
      </c>
    </row>
    <row r="1316" spans="1:22" ht="33.75" x14ac:dyDescent="0.25">
      <c r="A1316" s="396">
        <v>202407</v>
      </c>
      <c r="B1316" s="392" t="s">
        <v>1268</v>
      </c>
      <c r="C1316" s="392" t="s">
        <v>69</v>
      </c>
      <c r="D1316" s="392" t="s">
        <v>28</v>
      </c>
      <c r="E1316" s="392" t="s">
        <v>28</v>
      </c>
      <c r="F1316" s="392" t="s">
        <v>22</v>
      </c>
      <c r="G1316" s="392" t="s">
        <v>39</v>
      </c>
      <c r="H1316" s="392" t="s">
        <v>70</v>
      </c>
      <c r="I1316" s="392" t="s">
        <v>71</v>
      </c>
      <c r="J1316" s="392" t="s">
        <v>23</v>
      </c>
      <c r="K1316" s="392" t="s">
        <v>24</v>
      </c>
      <c r="L1316" s="392" t="s">
        <v>25</v>
      </c>
      <c r="M1316" s="395">
        <v>45413</v>
      </c>
      <c r="N1316" s="395">
        <v>45435</v>
      </c>
      <c r="O1316" s="392" t="s">
        <v>684</v>
      </c>
      <c r="P1316" s="392" t="str">
        <f t="shared" si="40"/>
        <v>376XX00000</v>
      </c>
      <c r="Q1316" s="392" t="s">
        <v>1271</v>
      </c>
      <c r="R1316" s="392" t="s">
        <v>1290</v>
      </c>
      <c r="S1316" s="392" t="str">
        <f t="shared" si="41"/>
        <v>252100A</v>
      </c>
      <c r="T1316" s="392" t="str">
        <f>IFERROR(VLOOKUP($S1316,'Projects FERCs'!$A$9:$C$294,2,FALSE),0)</f>
        <v>Mains - Blanket - King</v>
      </c>
      <c r="U1316" s="392" t="s">
        <v>1291</v>
      </c>
      <c r="V1316" s="394">
        <v>-5406.68</v>
      </c>
    </row>
    <row r="1317" spans="1:22" ht="22.5" x14ac:dyDescent="0.25">
      <c r="A1317" s="396">
        <v>202407</v>
      </c>
      <c r="B1317" s="392" t="s">
        <v>1268</v>
      </c>
      <c r="C1317" s="392" t="s">
        <v>69</v>
      </c>
      <c r="D1317" s="392" t="s">
        <v>28</v>
      </c>
      <c r="E1317" s="392" t="s">
        <v>28</v>
      </c>
      <c r="F1317" s="392" t="s">
        <v>22</v>
      </c>
      <c r="G1317" s="392" t="s">
        <v>39</v>
      </c>
      <c r="H1317" s="392" t="s">
        <v>70</v>
      </c>
      <c r="I1317" s="392" t="s">
        <v>71</v>
      </c>
      <c r="J1317" s="392" t="s">
        <v>23</v>
      </c>
      <c r="K1317" s="392" t="s">
        <v>24</v>
      </c>
      <c r="L1317" s="392" t="s">
        <v>25</v>
      </c>
      <c r="M1317" s="395">
        <v>45413</v>
      </c>
      <c r="N1317" s="395">
        <v>45440</v>
      </c>
      <c r="O1317" s="392" t="s">
        <v>684</v>
      </c>
      <c r="P1317" s="392" t="str">
        <f t="shared" si="40"/>
        <v>376XX00000</v>
      </c>
      <c r="Q1317" s="392" t="s">
        <v>1271</v>
      </c>
      <c r="R1317" s="392" t="s">
        <v>1282</v>
      </c>
      <c r="S1317" s="392" t="str">
        <f t="shared" si="41"/>
        <v>257100A</v>
      </c>
      <c r="T1317" s="392" t="str">
        <f>IFERROR(VLOOKUP($S1317,'Projects FERCs'!$A$9:$C$294,2,FALSE),0)</f>
        <v>Mains - Blanket - SL</v>
      </c>
      <c r="U1317" s="392" t="s">
        <v>1283</v>
      </c>
      <c r="V1317" s="394">
        <v>-23370.39</v>
      </c>
    </row>
    <row r="1318" spans="1:22" ht="22.5" x14ac:dyDescent="0.25">
      <c r="A1318" s="396">
        <v>202407</v>
      </c>
      <c r="B1318" s="392" t="s">
        <v>1268</v>
      </c>
      <c r="C1318" s="392" t="s">
        <v>69</v>
      </c>
      <c r="D1318" s="392" t="s">
        <v>28</v>
      </c>
      <c r="E1318" s="392" t="s">
        <v>28</v>
      </c>
      <c r="F1318" s="392" t="s">
        <v>22</v>
      </c>
      <c r="G1318" s="392" t="s">
        <v>39</v>
      </c>
      <c r="H1318" s="392" t="s">
        <v>70</v>
      </c>
      <c r="I1318" s="392" t="s">
        <v>71</v>
      </c>
      <c r="J1318" s="392" t="s">
        <v>23</v>
      </c>
      <c r="K1318" s="392" t="s">
        <v>24</v>
      </c>
      <c r="L1318" s="392" t="s">
        <v>25</v>
      </c>
      <c r="M1318" s="395">
        <v>45444</v>
      </c>
      <c r="N1318" s="395">
        <v>45436</v>
      </c>
      <c r="O1318" s="392" t="s">
        <v>684</v>
      </c>
      <c r="P1318" s="392" t="str">
        <f t="shared" si="40"/>
        <v>376XX00000</v>
      </c>
      <c r="Q1318" s="392" t="s">
        <v>1271</v>
      </c>
      <c r="R1318" s="392" t="s">
        <v>1298</v>
      </c>
      <c r="S1318" s="392" t="str">
        <f t="shared" si="41"/>
        <v>252400S</v>
      </c>
      <c r="T1318" s="392" t="str">
        <f>IFERROR(VLOOKUP($S1318,'Projects FERCs'!$A$9:$C$294,2,FALSE),0)</f>
        <v>Mains-System Improv-King</v>
      </c>
      <c r="U1318" s="392" t="s">
        <v>1299</v>
      </c>
      <c r="V1318" s="394">
        <v>-1974.3</v>
      </c>
    </row>
    <row r="1319" spans="1:22" ht="33.75" x14ac:dyDescent="0.25">
      <c r="A1319" s="396">
        <v>202408</v>
      </c>
      <c r="B1319" s="392" t="s">
        <v>1268</v>
      </c>
      <c r="C1319" s="392" t="s">
        <v>69</v>
      </c>
      <c r="D1319" s="392" t="s">
        <v>28</v>
      </c>
      <c r="E1319" s="392" t="s">
        <v>28</v>
      </c>
      <c r="F1319" s="392" t="s">
        <v>22</v>
      </c>
      <c r="G1319" s="392" t="s">
        <v>39</v>
      </c>
      <c r="H1319" s="392" t="s">
        <v>70</v>
      </c>
      <c r="I1319" s="392" t="s">
        <v>71</v>
      </c>
      <c r="J1319" s="392" t="s">
        <v>1565</v>
      </c>
      <c r="K1319" s="392" t="s">
        <v>24</v>
      </c>
      <c r="L1319" s="392" t="s">
        <v>64</v>
      </c>
      <c r="M1319" s="395">
        <v>45505</v>
      </c>
      <c r="N1319" s="395">
        <v>45512</v>
      </c>
      <c r="O1319" s="392" t="s">
        <v>684</v>
      </c>
      <c r="P1319" s="392" t="str">
        <f t="shared" si="40"/>
        <v>376XX00000</v>
      </c>
      <c r="Q1319" s="392" t="s">
        <v>1271</v>
      </c>
      <c r="R1319" s="392" t="s">
        <v>1564</v>
      </c>
      <c r="S1319" s="392" t="str">
        <f t="shared" si="41"/>
        <v>252403S</v>
      </c>
      <c r="T1319" s="392" t="str">
        <f>IFERROR(VLOOKUP($S1319,'Projects FERCs'!$A$9:$C$294,2,FALSE),0)</f>
        <v>Main/Services PVC Replace LHC</v>
      </c>
      <c r="U1319" s="392" t="s">
        <v>1565</v>
      </c>
      <c r="V1319" s="394">
        <v>3813.78</v>
      </c>
    </row>
    <row r="1320" spans="1:22" ht="22.5" x14ac:dyDescent="0.25">
      <c r="A1320" s="396">
        <v>202408</v>
      </c>
      <c r="B1320" s="392" t="s">
        <v>1268</v>
      </c>
      <c r="C1320" s="392" t="s">
        <v>69</v>
      </c>
      <c r="D1320" s="392" t="s">
        <v>28</v>
      </c>
      <c r="E1320" s="392" t="s">
        <v>28</v>
      </c>
      <c r="F1320" s="392" t="s">
        <v>22</v>
      </c>
      <c r="G1320" s="392" t="s">
        <v>39</v>
      </c>
      <c r="H1320" s="392" t="s">
        <v>70</v>
      </c>
      <c r="I1320" s="392" t="s">
        <v>71</v>
      </c>
      <c r="J1320" s="392" t="s">
        <v>1664</v>
      </c>
      <c r="K1320" s="392" t="s">
        <v>24</v>
      </c>
      <c r="L1320" s="392" t="s">
        <v>64</v>
      </c>
      <c r="M1320" s="395">
        <v>45505</v>
      </c>
      <c r="N1320" s="395">
        <v>45492</v>
      </c>
      <c r="O1320" s="392" t="s">
        <v>684</v>
      </c>
      <c r="P1320" s="392" t="str">
        <f t="shared" si="40"/>
        <v>376XX00000</v>
      </c>
      <c r="Q1320" s="392" t="s">
        <v>1271</v>
      </c>
      <c r="R1320" s="392" t="s">
        <v>1663</v>
      </c>
      <c r="S1320" s="392" t="str">
        <f t="shared" si="41"/>
        <v>252100A</v>
      </c>
      <c r="T1320" s="392" t="str">
        <f>IFERROR(VLOOKUP($S1320,'Projects FERCs'!$A$9:$C$294,2,FALSE),0)</f>
        <v>Mains - Blanket - King</v>
      </c>
      <c r="U1320" s="392" t="s">
        <v>1664</v>
      </c>
      <c r="V1320" s="394">
        <v>3552.93</v>
      </c>
    </row>
    <row r="1321" spans="1:22" ht="22.5" x14ac:dyDescent="0.25">
      <c r="A1321" s="396">
        <v>202408</v>
      </c>
      <c r="B1321" s="392" t="s">
        <v>1268</v>
      </c>
      <c r="C1321" s="392" t="s">
        <v>69</v>
      </c>
      <c r="D1321" s="392" t="s">
        <v>28</v>
      </c>
      <c r="E1321" s="392" t="s">
        <v>28</v>
      </c>
      <c r="F1321" s="392" t="s">
        <v>22</v>
      </c>
      <c r="G1321" s="392" t="s">
        <v>39</v>
      </c>
      <c r="H1321" s="392" t="s">
        <v>70</v>
      </c>
      <c r="I1321" s="392" t="s">
        <v>71</v>
      </c>
      <c r="J1321" s="392" t="s">
        <v>1556</v>
      </c>
      <c r="K1321" s="392" t="s">
        <v>24</v>
      </c>
      <c r="L1321" s="392" t="s">
        <v>64</v>
      </c>
      <c r="M1321" s="395">
        <v>45505</v>
      </c>
      <c r="N1321" s="395">
        <v>45421</v>
      </c>
      <c r="O1321" s="392" t="s">
        <v>684</v>
      </c>
      <c r="P1321" s="392" t="str">
        <f t="shared" si="40"/>
        <v>376XX00000</v>
      </c>
      <c r="Q1321" s="392" t="s">
        <v>1271</v>
      </c>
      <c r="R1321" s="392" t="s">
        <v>1555</v>
      </c>
      <c r="S1321" s="392" t="str">
        <f t="shared" si="41"/>
        <v>251100A</v>
      </c>
      <c r="T1321" s="392" t="str">
        <f>IFERROR(VLOOKUP($S1321,'Projects FERCs'!$A$9:$C$294,2,FALSE),0)</f>
        <v>Mains - Blanket - Flag</v>
      </c>
      <c r="U1321" s="392" t="s">
        <v>1556</v>
      </c>
      <c r="V1321" s="394">
        <v>5053.5200000000004</v>
      </c>
    </row>
    <row r="1322" spans="1:22" ht="33.75" x14ac:dyDescent="0.25">
      <c r="A1322" s="396">
        <v>202408</v>
      </c>
      <c r="B1322" s="392" t="s">
        <v>1268</v>
      </c>
      <c r="C1322" s="392" t="s">
        <v>69</v>
      </c>
      <c r="D1322" s="392" t="s">
        <v>28</v>
      </c>
      <c r="E1322" s="392" t="s">
        <v>28</v>
      </c>
      <c r="F1322" s="392" t="s">
        <v>22</v>
      </c>
      <c r="G1322" s="392" t="s">
        <v>39</v>
      </c>
      <c r="H1322" s="392" t="s">
        <v>70</v>
      </c>
      <c r="I1322" s="392" t="s">
        <v>71</v>
      </c>
      <c r="J1322" s="392" t="s">
        <v>1666</v>
      </c>
      <c r="K1322" s="392" t="s">
        <v>24</v>
      </c>
      <c r="L1322" s="392" t="s">
        <v>64</v>
      </c>
      <c r="M1322" s="395">
        <v>45505</v>
      </c>
      <c r="N1322" s="395">
        <v>45517</v>
      </c>
      <c r="O1322" s="392" t="s">
        <v>684</v>
      </c>
      <c r="P1322" s="392" t="str">
        <f t="shared" si="40"/>
        <v>376XX00000</v>
      </c>
      <c r="Q1322" s="392" t="s">
        <v>1271</v>
      </c>
      <c r="R1322" s="392" t="s">
        <v>1665</v>
      </c>
      <c r="S1322" s="392" t="str">
        <f t="shared" si="41"/>
        <v>257100A</v>
      </c>
      <c r="T1322" s="392" t="str">
        <f>IFERROR(VLOOKUP($S1322,'Projects FERCs'!$A$9:$C$294,2,FALSE),0)</f>
        <v>Mains - Blanket - SL</v>
      </c>
      <c r="U1322" s="392" t="s">
        <v>1666</v>
      </c>
      <c r="V1322" s="394">
        <v>6357.72</v>
      </c>
    </row>
    <row r="1323" spans="1:22" ht="22.5" x14ac:dyDescent="0.25">
      <c r="A1323" s="396">
        <v>202408</v>
      </c>
      <c r="B1323" s="392" t="s">
        <v>1268</v>
      </c>
      <c r="C1323" s="392" t="s">
        <v>69</v>
      </c>
      <c r="D1323" s="392" t="s">
        <v>28</v>
      </c>
      <c r="E1323" s="392" t="s">
        <v>28</v>
      </c>
      <c r="F1323" s="392" t="s">
        <v>22</v>
      </c>
      <c r="G1323" s="392" t="s">
        <v>39</v>
      </c>
      <c r="H1323" s="392" t="s">
        <v>70</v>
      </c>
      <c r="I1323" s="392" t="s">
        <v>71</v>
      </c>
      <c r="J1323" s="392" t="s">
        <v>2125</v>
      </c>
      <c r="K1323" s="392" t="s">
        <v>24</v>
      </c>
      <c r="L1323" s="392" t="s">
        <v>64</v>
      </c>
      <c r="M1323" s="395">
        <v>45505</v>
      </c>
      <c r="N1323" s="395">
        <v>45517</v>
      </c>
      <c r="O1323" s="392" t="s">
        <v>684</v>
      </c>
      <c r="P1323" s="392" t="str">
        <f t="shared" si="40"/>
        <v>376XX00000</v>
      </c>
      <c r="Q1323" s="392" t="s">
        <v>1271</v>
      </c>
      <c r="R1323" s="392" t="s">
        <v>2144</v>
      </c>
      <c r="S1323" s="392" t="str">
        <f t="shared" si="41"/>
        <v>255100A</v>
      </c>
      <c r="T1323" s="392" t="str">
        <f>IFERROR(VLOOKUP($S1323,'Projects FERCs'!$A$9:$C$294,2,FALSE),0)</f>
        <v>Mains - Blanket - Verde</v>
      </c>
      <c r="U1323" s="392" t="s">
        <v>2125</v>
      </c>
      <c r="V1323" s="394">
        <v>2579.11</v>
      </c>
    </row>
    <row r="1324" spans="1:22" ht="22.5" x14ac:dyDescent="0.25">
      <c r="A1324" s="396">
        <v>202408</v>
      </c>
      <c r="B1324" s="392" t="s">
        <v>1268</v>
      </c>
      <c r="C1324" s="392" t="s">
        <v>69</v>
      </c>
      <c r="D1324" s="392" t="s">
        <v>28</v>
      </c>
      <c r="E1324" s="392" t="s">
        <v>28</v>
      </c>
      <c r="F1324" s="392" t="s">
        <v>22</v>
      </c>
      <c r="G1324" s="392" t="s">
        <v>39</v>
      </c>
      <c r="H1324" s="392" t="s">
        <v>70</v>
      </c>
      <c r="I1324" s="392" t="s">
        <v>71</v>
      </c>
      <c r="J1324" s="392" t="s">
        <v>1458</v>
      </c>
      <c r="K1324" s="392" t="s">
        <v>24</v>
      </c>
      <c r="L1324" s="392" t="s">
        <v>64</v>
      </c>
      <c r="M1324" s="395">
        <v>45474</v>
      </c>
      <c r="N1324" s="395">
        <v>45470</v>
      </c>
      <c r="O1324" s="392" t="s">
        <v>684</v>
      </c>
      <c r="P1324" s="392" t="str">
        <f t="shared" si="40"/>
        <v>376XX00000</v>
      </c>
      <c r="Q1324" s="392" t="s">
        <v>1271</v>
      </c>
      <c r="R1324" s="392" t="s">
        <v>1459</v>
      </c>
      <c r="S1324" s="392" t="str">
        <f t="shared" si="41"/>
        <v>251100A</v>
      </c>
      <c r="T1324" s="392" t="str">
        <f>IFERROR(VLOOKUP($S1324,'Projects FERCs'!$A$9:$C$294,2,FALSE),0)</f>
        <v>Mains - Blanket - Flag</v>
      </c>
      <c r="U1324" s="392" t="s">
        <v>1458</v>
      </c>
      <c r="V1324" s="394">
        <v>672.06</v>
      </c>
    </row>
    <row r="1325" spans="1:22" ht="33.75" x14ac:dyDescent="0.25">
      <c r="A1325" s="396">
        <v>202408</v>
      </c>
      <c r="B1325" s="392" t="s">
        <v>1268</v>
      </c>
      <c r="C1325" s="392" t="s">
        <v>69</v>
      </c>
      <c r="D1325" s="392" t="s">
        <v>28</v>
      </c>
      <c r="E1325" s="392" t="s">
        <v>28</v>
      </c>
      <c r="F1325" s="392" t="s">
        <v>22</v>
      </c>
      <c r="G1325" s="392" t="s">
        <v>39</v>
      </c>
      <c r="H1325" s="392" t="s">
        <v>70</v>
      </c>
      <c r="I1325" s="392" t="s">
        <v>71</v>
      </c>
      <c r="J1325" s="392" t="s">
        <v>1460</v>
      </c>
      <c r="K1325" s="392" t="s">
        <v>24</v>
      </c>
      <c r="L1325" s="392" t="s">
        <v>64</v>
      </c>
      <c r="M1325" s="395">
        <v>45474</v>
      </c>
      <c r="N1325" s="395">
        <v>45464</v>
      </c>
      <c r="O1325" s="392" t="s">
        <v>684</v>
      </c>
      <c r="P1325" s="392" t="str">
        <f t="shared" si="40"/>
        <v>376XX00000</v>
      </c>
      <c r="Q1325" s="392" t="s">
        <v>1271</v>
      </c>
      <c r="R1325" s="392" t="s">
        <v>1461</v>
      </c>
      <c r="S1325" s="392" t="str">
        <f t="shared" si="41"/>
        <v>251100A</v>
      </c>
      <c r="T1325" s="392" t="str">
        <f>IFERROR(VLOOKUP($S1325,'Projects FERCs'!$A$9:$C$294,2,FALSE),0)</f>
        <v>Mains - Blanket - Flag</v>
      </c>
      <c r="U1325" s="392" t="s">
        <v>2483</v>
      </c>
      <c r="V1325" s="394">
        <v>211.45</v>
      </c>
    </row>
    <row r="1326" spans="1:22" ht="22.5" x14ac:dyDescent="0.25">
      <c r="A1326" s="396">
        <v>202408</v>
      </c>
      <c r="B1326" s="392" t="s">
        <v>1268</v>
      </c>
      <c r="C1326" s="392" t="s">
        <v>69</v>
      </c>
      <c r="D1326" s="392" t="s">
        <v>28</v>
      </c>
      <c r="E1326" s="392" t="s">
        <v>28</v>
      </c>
      <c r="F1326" s="392" t="s">
        <v>22</v>
      </c>
      <c r="G1326" s="392" t="s">
        <v>39</v>
      </c>
      <c r="H1326" s="392" t="s">
        <v>70</v>
      </c>
      <c r="I1326" s="392" t="s">
        <v>71</v>
      </c>
      <c r="J1326" s="392" t="s">
        <v>1462</v>
      </c>
      <c r="K1326" s="392" t="s">
        <v>24</v>
      </c>
      <c r="L1326" s="392" t="s">
        <v>64</v>
      </c>
      <c r="M1326" s="395">
        <v>45474</v>
      </c>
      <c r="N1326" s="395">
        <v>45418</v>
      </c>
      <c r="O1326" s="392" t="s">
        <v>684</v>
      </c>
      <c r="P1326" s="392" t="str">
        <f t="shared" si="40"/>
        <v>376XX00000</v>
      </c>
      <c r="Q1326" s="392" t="s">
        <v>1271</v>
      </c>
      <c r="R1326" s="392" t="s">
        <v>1463</v>
      </c>
      <c r="S1326" s="392" t="str">
        <f t="shared" si="41"/>
        <v>257400S</v>
      </c>
      <c r="T1326" s="392" t="str">
        <f>IFERROR(VLOOKUP($S1326,'Projects FERCs'!$A$9:$C$294,2,FALSE),0)</f>
        <v>Mains-System Improv-Show Low</v>
      </c>
      <c r="U1326" s="392" t="s">
        <v>1462</v>
      </c>
      <c r="V1326" s="394">
        <v>1406.51</v>
      </c>
    </row>
    <row r="1327" spans="1:22" ht="22.5" x14ac:dyDescent="0.25">
      <c r="A1327" s="396">
        <v>202408</v>
      </c>
      <c r="B1327" s="392" t="s">
        <v>1268</v>
      </c>
      <c r="C1327" s="392" t="s">
        <v>69</v>
      </c>
      <c r="D1327" s="392" t="s">
        <v>28</v>
      </c>
      <c r="E1327" s="392" t="s">
        <v>28</v>
      </c>
      <c r="F1327" s="392" t="s">
        <v>22</v>
      </c>
      <c r="G1327" s="392" t="s">
        <v>39</v>
      </c>
      <c r="H1327" s="392" t="s">
        <v>70</v>
      </c>
      <c r="I1327" s="392" t="s">
        <v>71</v>
      </c>
      <c r="J1327" s="392" t="s">
        <v>1466</v>
      </c>
      <c r="K1327" s="392" t="s">
        <v>24</v>
      </c>
      <c r="L1327" s="392" t="s">
        <v>64</v>
      </c>
      <c r="M1327" s="395">
        <v>45474</v>
      </c>
      <c r="N1327" s="395">
        <v>45484</v>
      </c>
      <c r="O1327" s="392" t="s">
        <v>684</v>
      </c>
      <c r="P1327" s="392" t="str">
        <f t="shared" si="40"/>
        <v>376XX00000</v>
      </c>
      <c r="Q1327" s="392" t="s">
        <v>1271</v>
      </c>
      <c r="R1327" s="392" t="s">
        <v>1467</v>
      </c>
      <c r="S1327" s="392" t="str">
        <f t="shared" si="41"/>
        <v>255100A</v>
      </c>
      <c r="T1327" s="392" t="str">
        <f>IFERROR(VLOOKUP($S1327,'Projects FERCs'!$A$9:$C$294,2,FALSE),0)</f>
        <v>Mains - Blanket - Verde</v>
      </c>
      <c r="U1327" s="392" t="s">
        <v>1466</v>
      </c>
      <c r="V1327" s="394">
        <v>-3748.73</v>
      </c>
    </row>
    <row r="1328" spans="1:22" ht="22.5" x14ac:dyDescent="0.25">
      <c r="A1328" s="396">
        <v>202408</v>
      </c>
      <c r="B1328" s="392" t="s">
        <v>1268</v>
      </c>
      <c r="C1328" s="392" t="s">
        <v>69</v>
      </c>
      <c r="D1328" s="392" t="s">
        <v>28</v>
      </c>
      <c r="E1328" s="392" t="s">
        <v>28</v>
      </c>
      <c r="F1328" s="392" t="s">
        <v>22</v>
      </c>
      <c r="G1328" s="392" t="s">
        <v>39</v>
      </c>
      <c r="H1328" s="392" t="s">
        <v>70</v>
      </c>
      <c r="I1328" s="392" t="s">
        <v>71</v>
      </c>
      <c r="J1328" s="392" t="s">
        <v>1468</v>
      </c>
      <c r="K1328" s="392" t="s">
        <v>24</v>
      </c>
      <c r="L1328" s="392" t="s">
        <v>64</v>
      </c>
      <c r="M1328" s="395">
        <v>45474</v>
      </c>
      <c r="N1328" s="395">
        <v>45447</v>
      </c>
      <c r="O1328" s="392" t="s">
        <v>684</v>
      </c>
      <c r="P1328" s="392" t="str">
        <f t="shared" si="40"/>
        <v>376XX00000</v>
      </c>
      <c r="Q1328" s="392" t="s">
        <v>1271</v>
      </c>
      <c r="R1328" s="392" t="s">
        <v>1469</v>
      </c>
      <c r="S1328" s="392" t="str">
        <f t="shared" si="41"/>
        <v>251100A</v>
      </c>
      <c r="T1328" s="392" t="str">
        <f>IFERROR(VLOOKUP($S1328,'Projects FERCs'!$A$9:$C$294,2,FALSE),0)</f>
        <v>Mains - Blanket - Flag</v>
      </c>
      <c r="U1328" s="392" t="s">
        <v>1468</v>
      </c>
      <c r="V1328" s="394">
        <v>49.95</v>
      </c>
    </row>
    <row r="1329" spans="1:22" ht="22.5" x14ac:dyDescent="0.25">
      <c r="A1329" s="396">
        <v>202408</v>
      </c>
      <c r="B1329" s="392" t="s">
        <v>1268</v>
      </c>
      <c r="C1329" s="392" t="s">
        <v>69</v>
      </c>
      <c r="D1329" s="392" t="s">
        <v>28</v>
      </c>
      <c r="E1329" s="392" t="s">
        <v>28</v>
      </c>
      <c r="F1329" s="392" t="s">
        <v>22</v>
      </c>
      <c r="G1329" s="392" t="s">
        <v>39</v>
      </c>
      <c r="H1329" s="392" t="s">
        <v>70</v>
      </c>
      <c r="I1329" s="392" t="s">
        <v>71</v>
      </c>
      <c r="J1329" s="392" t="s">
        <v>1470</v>
      </c>
      <c r="K1329" s="392" t="s">
        <v>24</v>
      </c>
      <c r="L1329" s="392" t="s">
        <v>64</v>
      </c>
      <c r="M1329" s="395">
        <v>45474</v>
      </c>
      <c r="N1329" s="395">
        <v>45476</v>
      </c>
      <c r="O1329" s="392" t="s">
        <v>684</v>
      </c>
      <c r="P1329" s="392" t="str">
        <f t="shared" si="40"/>
        <v>376XX00000</v>
      </c>
      <c r="Q1329" s="392" t="s">
        <v>1271</v>
      </c>
      <c r="R1329" s="392" t="s">
        <v>1471</v>
      </c>
      <c r="S1329" s="392" t="str">
        <f t="shared" si="41"/>
        <v>251100A</v>
      </c>
      <c r="T1329" s="392" t="str">
        <f>IFERROR(VLOOKUP($S1329,'Projects FERCs'!$A$9:$C$294,2,FALSE),0)</f>
        <v>Mains - Blanket - Flag</v>
      </c>
      <c r="U1329" s="392" t="s">
        <v>1470</v>
      </c>
      <c r="V1329" s="394">
        <v>9475.9500000000007</v>
      </c>
    </row>
    <row r="1330" spans="1:22" ht="22.5" x14ac:dyDescent="0.25">
      <c r="A1330" s="396">
        <v>202408</v>
      </c>
      <c r="B1330" s="392" t="s">
        <v>1268</v>
      </c>
      <c r="C1330" s="392" t="s">
        <v>69</v>
      </c>
      <c r="D1330" s="392" t="s">
        <v>28</v>
      </c>
      <c r="E1330" s="392" t="s">
        <v>28</v>
      </c>
      <c r="F1330" s="392" t="s">
        <v>22</v>
      </c>
      <c r="G1330" s="392" t="s">
        <v>39</v>
      </c>
      <c r="H1330" s="392" t="s">
        <v>70</v>
      </c>
      <c r="I1330" s="392" t="s">
        <v>71</v>
      </c>
      <c r="J1330" s="392" t="s">
        <v>1472</v>
      </c>
      <c r="K1330" s="392" t="s">
        <v>24</v>
      </c>
      <c r="L1330" s="392" t="s">
        <v>64</v>
      </c>
      <c r="M1330" s="395">
        <v>45474</v>
      </c>
      <c r="N1330" s="395">
        <v>45503</v>
      </c>
      <c r="O1330" s="392" t="s">
        <v>684</v>
      </c>
      <c r="P1330" s="392" t="str">
        <f t="shared" si="40"/>
        <v>376XX00000</v>
      </c>
      <c r="Q1330" s="392" t="s">
        <v>1271</v>
      </c>
      <c r="R1330" s="392" t="s">
        <v>1473</v>
      </c>
      <c r="S1330" s="392" t="str">
        <f t="shared" si="41"/>
        <v>253100A</v>
      </c>
      <c r="T1330" s="392" t="str">
        <f>IFERROR(VLOOKUP($S1330,'Projects FERCs'!$A$9:$C$294,2,FALSE),0)</f>
        <v>Mains - Blanket - Pres</v>
      </c>
      <c r="U1330" s="392" t="s">
        <v>1472</v>
      </c>
      <c r="V1330" s="394">
        <v>18810.900000000001</v>
      </c>
    </row>
    <row r="1331" spans="1:22" ht="22.5" x14ac:dyDescent="0.25">
      <c r="A1331" s="396">
        <v>202408</v>
      </c>
      <c r="B1331" s="392" t="s">
        <v>1268</v>
      </c>
      <c r="C1331" s="392" t="s">
        <v>69</v>
      </c>
      <c r="D1331" s="392" t="s">
        <v>28</v>
      </c>
      <c r="E1331" s="392" t="s">
        <v>28</v>
      </c>
      <c r="F1331" s="392" t="s">
        <v>22</v>
      </c>
      <c r="G1331" s="392" t="s">
        <v>39</v>
      </c>
      <c r="H1331" s="392" t="s">
        <v>70</v>
      </c>
      <c r="I1331" s="392" t="s">
        <v>71</v>
      </c>
      <c r="J1331" s="392" t="s">
        <v>1474</v>
      </c>
      <c r="K1331" s="392" t="s">
        <v>24</v>
      </c>
      <c r="L1331" s="392" t="s">
        <v>64</v>
      </c>
      <c r="M1331" s="395">
        <v>45474</v>
      </c>
      <c r="N1331" s="395">
        <v>45442</v>
      </c>
      <c r="O1331" s="392" t="s">
        <v>684</v>
      </c>
      <c r="P1331" s="392" t="str">
        <f t="shared" si="40"/>
        <v>376XX00000</v>
      </c>
      <c r="Q1331" s="392" t="s">
        <v>1271</v>
      </c>
      <c r="R1331" s="392" t="s">
        <v>1475</v>
      </c>
      <c r="S1331" s="392" t="str">
        <f t="shared" si="41"/>
        <v>253100A</v>
      </c>
      <c r="T1331" s="392" t="str">
        <f>IFERROR(VLOOKUP($S1331,'Projects FERCs'!$A$9:$C$294,2,FALSE),0)</f>
        <v>Mains - Blanket - Pres</v>
      </c>
      <c r="U1331" s="392" t="s">
        <v>1474</v>
      </c>
      <c r="V1331" s="394">
        <v>1842.46</v>
      </c>
    </row>
    <row r="1332" spans="1:22" ht="22.5" x14ac:dyDescent="0.25">
      <c r="A1332" s="396">
        <v>202408</v>
      </c>
      <c r="B1332" s="392" t="s">
        <v>1268</v>
      </c>
      <c r="C1332" s="392" t="s">
        <v>69</v>
      </c>
      <c r="D1332" s="392" t="s">
        <v>28</v>
      </c>
      <c r="E1332" s="392" t="s">
        <v>28</v>
      </c>
      <c r="F1332" s="392" t="s">
        <v>22</v>
      </c>
      <c r="G1332" s="392" t="s">
        <v>39</v>
      </c>
      <c r="H1332" s="392" t="s">
        <v>70</v>
      </c>
      <c r="I1332" s="392" t="s">
        <v>71</v>
      </c>
      <c r="J1332" s="392" t="s">
        <v>1476</v>
      </c>
      <c r="K1332" s="392" t="s">
        <v>24</v>
      </c>
      <c r="L1332" s="392" t="s">
        <v>64</v>
      </c>
      <c r="M1332" s="395">
        <v>45474</v>
      </c>
      <c r="N1332" s="395">
        <v>45421</v>
      </c>
      <c r="O1332" s="392" t="s">
        <v>684</v>
      </c>
      <c r="P1332" s="392" t="str">
        <f t="shared" si="40"/>
        <v>376XX00000</v>
      </c>
      <c r="Q1332" s="392" t="s">
        <v>1271</v>
      </c>
      <c r="R1332" s="392" t="s">
        <v>1477</v>
      </c>
      <c r="S1332" s="392" t="str">
        <f t="shared" si="41"/>
        <v>253378A</v>
      </c>
      <c r="T1332" s="392" t="str">
        <f>IFERROR(VLOOKUP($S1332,'Projects FERCs'!$A$9:$C$294,2,FALSE),0)</f>
        <v>Meas&amp;Reg Sta Distribution-Pres</v>
      </c>
      <c r="U1332" s="392" t="s">
        <v>1476</v>
      </c>
      <c r="V1332" s="394">
        <v>128.16999999999999</v>
      </c>
    </row>
    <row r="1333" spans="1:22" ht="22.5" x14ac:dyDescent="0.25">
      <c r="A1333" s="396">
        <v>202408</v>
      </c>
      <c r="B1333" s="392" t="s">
        <v>1268</v>
      </c>
      <c r="C1333" s="392" t="s">
        <v>69</v>
      </c>
      <c r="D1333" s="392" t="s">
        <v>28</v>
      </c>
      <c r="E1333" s="392" t="s">
        <v>28</v>
      </c>
      <c r="F1333" s="392" t="s">
        <v>22</v>
      </c>
      <c r="G1333" s="392" t="s">
        <v>39</v>
      </c>
      <c r="H1333" s="392" t="s">
        <v>70</v>
      </c>
      <c r="I1333" s="392" t="s">
        <v>71</v>
      </c>
      <c r="J1333" s="392" t="s">
        <v>1480</v>
      </c>
      <c r="K1333" s="392" t="s">
        <v>24</v>
      </c>
      <c r="L1333" s="392" t="s">
        <v>64</v>
      </c>
      <c r="M1333" s="395">
        <v>45474</v>
      </c>
      <c r="N1333" s="395">
        <v>45278</v>
      </c>
      <c r="O1333" s="392" t="s">
        <v>684</v>
      </c>
      <c r="P1333" s="392" t="str">
        <f t="shared" si="40"/>
        <v>376XX00000</v>
      </c>
      <c r="Q1333" s="392" t="s">
        <v>1271</v>
      </c>
      <c r="R1333" s="392" t="s">
        <v>1481</v>
      </c>
      <c r="S1333" s="392" t="str">
        <f t="shared" si="41"/>
        <v>253100A</v>
      </c>
      <c r="T1333" s="392" t="str">
        <f>IFERROR(VLOOKUP($S1333,'Projects FERCs'!$A$9:$C$294,2,FALSE),0)</f>
        <v>Mains - Blanket - Pres</v>
      </c>
      <c r="U1333" s="392" t="s">
        <v>1480</v>
      </c>
      <c r="V1333" s="394">
        <v>1328</v>
      </c>
    </row>
    <row r="1334" spans="1:22" ht="22.5" x14ac:dyDescent="0.25">
      <c r="A1334" s="396">
        <v>202408</v>
      </c>
      <c r="B1334" s="392" t="s">
        <v>1268</v>
      </c>
      <c r="C1334" s="392" t="s">
        <v>69</v>
      </c>
      <c r="D1334" s="392" t="s">
        <v>28</v>
      </c>
      <c r="E1334" s="392" t="s">
        <v>28</v>
      </c>
      <c r="F1334" s="392" t="s">
        <v>22</v>
      </c>
      <c r="G1334" s="392" t="s">
        <v>39</v>
      </c>
      <c r="H1334" s="392" t="s">
        <v>70</v>
      </c>
      <c r="I1334" s="392" t="s">
        <v>71</v>
      </c>
      <c r="J1334" s="392" t="s">
        <v>1482</v>
      </c>
      <c r="K1334" s="392" t="s">
        <v>24</v>
      </c>
      <c r="L1334" s="392" t="s">
        <v>64</v>
      </c>
      <c r="M1334" s="395">
        <v>45474</v>
      </c>
      <c r="N1334" s="395">
        <v>45448</v>
      </c>
      <c r="O1334" s="392" t="s">
        <v>684</v>
      </c>
      <c r="P1334" s="392" t="str">
        <f t="shared" si="40"/>
        <v>376XX00000</v>
      </c>
      <c r="Q1334" s="392" t="s">
        <v>1271</v>
      </c>
      <c r="R1334" s="392" t="s">
        <v>1483</v>
      </c>
      <c r="S1334" s="392" t="str">
        <f t="shared" si="41"/>
        <v>252100A</v>
      </c>
      <c r="T1334" s="392" t="str">
        <f>IFERROR(VLOOKUP($S1334,'Projects FERCs'!$A$9:$C$294,2,FALSE),0)</f>
        <v>Mains - Blanket - King</v>
      </c>
      <c r="U1334" s="392" t="s">
        <v>1482</v>
      </c>
      <c r="V1334" s="394">
        <v>2932.04</v>
      </c>
    </row>
    <row r="1335" spans="1:22" ht="22.5" x14ac:dyDescent="0.25">
      <c r="A1335" s="396">
        <v>202408</v>
      </c>
      <c r="B1335" s="392" t="s">
        <v>1268</v>
      </c>
      <c r="C1335" s="392" t="s">
        <v>69</v>
      </c>
      <c r="D1335" s="392" t="s">
        <v>28</v>
      </c>
      <c r="E1335" s="392" t="s">
        <v>28</v>
      </c>
      <c r="F1335" s="392" t="s">
        <v>22</v>
      </c>
      <c r="G1335" s="392" t="s">
        <v>39</v>
      </c>
      <c r="H1335" s="392" t="s">
        <v>70</v>
      </c>
      <c r="I1335" s="392" t="s">
        <v>71</v>
      </c>
      <c r="J1335" s="392" t="s">
        <v>27</v>
      </c>
      <c r="K1335" s="392" t="s">
        <v>24</v>
      </c>
      <c r="L1335" s="392" t="s">
        <v>25</v>
      </c>
      <c r="M1335" s="395">
        <v>45474</v>
      </c>
      <c r="N1335" s="395">
        <v>45195</v>
      </c>
      <c r="O1335" s="392" t="s">
        <v>684</v>
      </c>
      <c r="P1335" s="392" t="str">
        <f t="shared" si="40"/>
        <v>376XX00000</v>
      </c>
      <c r="Q1335" s="392" t="s">
        <v>1271</v>
      </c>
      <c r="R1335" s="392" t="s">
        <v>1495</v>
      </c>
      <c r="S1335" s="392" t="str">
        <f t="shared" si="41"/>
        <v>252406S</v>
      </c>
      <c r="T1335" s="392" t="str">
        <f>IFERROR(VLOOKUP($S1335,'Projects FERCs'!$A$9:$C$294,2,FALSE),0)</f>
        <v>Mains PVC Replacement KNG</v>
      </c>
      <c r="U1335" s="392" t="s">
        <v>1494</v>
      </c>
      <c r="V1335" s="394">
        <v>-1725</v>
      </c>
    </row>
    <row r="1336" spans="1:22" ht="22.5" x14ac:dyDescent="0.25">
      <c r="A1336" s="396">
        <v>202408</v>
      </c>
      <c r="B1336" s="392" t="s">
        <v>1268</v>
      </c>
      <c r="C1336" s="392" t="s">
        <v>69</v>
      </c>
      <c r="D1336" s="392" t="s">
        <v>28</v>
      </c>
      <c r="E1336" s="392" t="s">
        <v>28</v>
      </c>
      <c r="F1336" s="392" t="s">
        <v>22</v>
      </c>
      <c r="G1336" s="392" t="s">
        <v>39</v>
      </c>
      <c r="H1336" s="392" t="s">
        <v>70</v>
      </c>
      <c r="I1336" s="392" t="s">
        <v>71</v>
      </c>
      <c r="J1336" s="392" t="s">
        <v>27</v>
      </c>
      <c r="K1336" s="392" t="s">
        <v>24</v>
      </c>
      <c r="L1336" s="392" t="s">
        <v>25</v>
      </c>
      <c r="M1336" s="395">
        <v>45474</v>
      </c>
      <c r="N1336" s="395">
        <v>45273</v>
      </c>
      <c r="O1336" s="392" t="s">
        <v>684</v>
      </c>
      <c r="P1336" s="392" t="str">
        <f t="shared" si="40"/>
        <v>376XX00000</v>
      </c>
      <c r="Q1336" s="392" t="s">
        <v>1271</v>
      </c>
      <c r="R1336" s="392" t="s">
        <v>1288</v>
      </c>
      <c r="S1336" s="392" t="str">
        <f t="shared" si="41"/>
        <v>252403S</v>
      </c>
      <c r="T1336" s="392" t="str">
        <f>IFERROR(VLOOKUP($S1336,'Projects FERCs'!$A$9:$C$294,2,FALSE),0)</f>
        <v>Main/Services PVC Replace LHC</v>
      </c>
      <c r="U1336" s="392" t="s">
        <v>1289</v>
      </c>
      <c r="V1336" s="394">
        <v>-104961.48</v>
      </c>
    </row>
    <row r="1337" spans="1:22" ht="22.5" x14ac:dyDescent="0.25">
      <c r="A1337" s="396">
        <v>202408</v>
      </c>
      <c r="B1337" s="392" t="s">
        <v>1268</v>
      </c>
      <c r="C1337" s="392" t="s">
        <v>69</v>
      </c>
      <c r="D1337" s="392" t="s">
        <v>28</v>
      </c>
      <c r="E1337" s="392" t="s">
        <v>28</v>
      </c>
      <c r="F1337" s="392" t="s">
        <v>22</v>
      </c>
      <c r="G1337" s="392" t="s">
        <v>39</v>
      </c>
      <c r="H1337" s="392" t="s">
        <v>70</v>
      </c>
      <c r="I1337" s="392" t="s">
        <v>71</v>
      </c>
      <c r="J1337" s="392" t="s">
        <v>27</v>
      </c>
      <c r="K1337" s="392" t="s">
        <v>24</v>
      </c>
      <c r="L1337" s="392" t="s">
        <v>25</v>
      </c>
      <c r="M1337" s="395">
        <v>45474</v>
      </c>
      <c r="N1337" s="395">
        <v>45349</v>
      </c>
      <c r="O1337" s="392" t="s">
        <v>684</v>
      </c>
      <c r="P1337" s="392" t="str">
        <f t="shared" si="40"/>
        <v>376XX00000</v>
      </c>
      <c r="Q1337" s="392" t="s">
        <v>1271</v>
      </c>
      <c r="R1337" s="392" t="s">
        <v>1276</v>
      </c>
      <c r="S1337" s="392" t="str">
        <f t="shared" si="41"/>
        <v>252406S</v>
      </c>
      <c r="T1337" s="392" t="str">
        <f>IFERROR(VLOOKUP($S1337,'Projects FERCs'!$A$9:$C$294,2,FALSE),0)</f>
        <v>Mains PVC Replacement KNG</v>
      </c>
      <c r="U1337" s="392" t="s">
        <v>1277</v>
      </c>
      <c r="V1337" s="394">
        <v>-39013.39</v>
      </c>
    </row>
    <row r="1338" spans="1:22" ht="22.5" x14ac:dyDescent="0.25">
      <c r="A1338" s="396">
        <v>202408</v>
      </c>
      <c r="B1338" s="392" t="s">
        <v>1268</v>
      </c>
      <c r="C1338" s="392" t="s">
        <v>69</v>
      </c>
      <c r="D1338" s="392" t="s">
        <v>28</v>
      </c>
      <c r="E1338" s="392" t="s">
        <v>28</v>
      </c>
      <c r="F1338" s="392" t="s">
        <v>22</v>
      </c>
      <c r="G1338" s="392" t="s">
        <v>39</v>
      </c>
      <c r="H1338" s="392" t="s">
        <v>70</v>
      </c>
      <c r="I1338" s="392" t="s">
        <v>71</v>
      </c>
      <c r="J1338" s="392" t="s">
        <v>27</v>
      </c>
      <c r="K1338" s="392" t="s">
        <v>24</v>
      </c>
      <c r="L1338" s="392" t="s">
        <v>25</v>
      </c>
      <c r="M1338" s="395">
        <v>45474</v>
      </c>
      <c r="N1338" s="395">
        <v>45357</v>
      </c>
      <c r="O1338" s="392" t="s">
        <v>684</v>
      </c>
      <c r="P1338" s="392" t="str">
        <f t="shared" si="40"/>
        <v>376XX00000</v>
      </c>
      <c r="Q1338" s="392" t="s">
        <v>1271</v>
      </c>
      <c r="R1338" s="392" t="s">
        <v>1479</v>
      </c>
      <c r="S1338" s="392" t="str">
        <f t="shared" si="41"/>
        <v>253100A</v>
      </c>
      <c r="T1338" s="392" t="str">
        <f>IFERROR(VLOOKUP($S1338,'Projects FERCs'!$A$9:$C$294,2,FALSE),0)</f>
        <v>Mains - Blanket - Pres</v>
      </c>
      <c r="U1338" s="392" t="s">
        <v>1478</v>
      </c>
      <c r="V1338" s="394">
        <v>123.3</v>
      </c>
    </row>
    <row r="1339" spans="1:22" ht="33.75" x14ac:dyDescent="0.25">
      <c r="A1339" s="396">
        <v>202408</v>
      </c>
      <c r="B1339" s="392" t="s">
        <v>1268</v>
      </c>
      <c r="C1339" s="392" t="s">
        <v>69</v>
      </c>
      <c r="D1339" s="392" t="s">
        <v>28</v>
      </c>
      <c r="E1339" s="392" t="s">
        <v>28</v>
      </c>
      <c r="F1339" s="392" t="s">
        <v>22</v>
      </c>
      <c r="G1339" s="392" t="s">
        <v>39</v>
      </c>
      <c r="H1339" s="392" t="s">
        <v>70</v>
      </c>
      <c r="I1339" s="392" t="s">
        <v>71</v>
      </c>
      <c r="J1339" s="392" t="s">
        <v>27</v>
      </c>
      <c r="K1339" s="392" t="s">
        <v>24</v>
      </c>
      <c r="L1339" s="392" t="s">
        <v>25</v>
      </c>
      <c r="M1339" s="395">
        <v>45474</v>
      </c>
      <c r="N1339" s="395">
        <v>45379</v>
      </c>
      <c r="O1339" s="392" t="s">
        <v>684</v>
      </c>
      <c r="P1339" s="392" t="str">
        <f t="shared" si="40"/>
        <v>376XX00000</v>
      </c>
      <c r="Q1339" s="392" t="s">
        <v>1271</v>
      </c>
      <c r="R1339" s="392" t="s">
        <v>1280</v>
      </c>
      <c r="S1339" s="392" t="str">
        <f t="shared" si="41"/>
        <v>252406S</v>
      </c>
      <c r="T1339" s="392" t="str">
        <f>IFERROR(VLOOKUP($S1339,'Projects FERCs'!$A$9:$C$294,2,FALSE),0)</f>
        <v>Mains PVC Replacement KNG</v>
      </c>
      <c r="U1339" s="392" t="s">
        <v>1281</v>
      </c>
      <c r="V1339" s="394">
        <v>-68709.48</v>
      </c>
    </row>
    <row r="1340" spans="1:22" ht="22.5" x14ac:dyDescent="0.25">
      <c r="A1340" s="396">
        <v>202408</v>
      </c>
      <c r="B1340" s="392" t="s">
        <v>1268</v>
      </c>
      <c r="C1340" s="392" t="s">
        <v>69</v>
      </c>
      <c r="D1340" s="392" t="s">
        <v>28</v>
      </c>
      <c r="E1340" s="392" t="s">
        <v>28</v>
      </c>
      <c r="F1340" s="392" t="s">
        <v>22</v>
      </c>
      <c r="G1340" s="392" t="s">
        <v>39</v>
      </c>
      <c r="H1340" s="392" t="s">
        <v>70</v>
      </c>
      <c r="I1340" s="392" t="s">
        <v>71</v>
      </c>
      <c r="J1340" s="392" t="s">
        <v>27</v>
      </c>
      <c r="K1340" s="392" t="s">
        <v>24</v>
      </c>
      <c r="L1340" s="392" t="s">
        <v>25</v>
      </c>
      <c r="M1340" s="395">
        <v>45474</v>
      </c>
      <c r="N1340" s="395">
        <v>45390</v>
      </c>
      <c r="O1340" s="392" t="s">
        <v>684</v>
      </c>
      <c r="P1340" s="392" t="str">
        <f t="shared" si="40"/>
        <v>376XX00000</v>
      </c>
      <c r="Q1340" s="392" t="s">
        <v>1271</v>
      </c>
      <c r="R1340" s="392" t="s">
        <v>1286</v>
      </c>
      <c r="S1340" s="392" t="str">
        <f t="shared" si="41"/>
        <v>253100A</v>
      </c>
      <c r="T1340" s="392" t="str">
        <f>IFERROR(VLOOKUP($S1340,'Projects FERCs'!$A$9:$C$294,2,FALSE),0)</f>
        <v>Mains - Blanket - Pres</v>
      </c>
      <c r="U1340" s="392" t="s">
        <v>1287</v>
      </c>
      <c r="V1340" s="394">
        <v>-6357.38</v>
      </c>
    </row>
    <row r="1341" spans="1:22" ht="22.5" x14ac:dyDescent="0.25">
      <c r="A1341" s="396">
        <v>202408</v>
      </c>
      <c r="B1341" s="392" t="s">
        <v>1268</v>
      </c>
      <c r="C1341" s="392" t="s">
        <v>69</v>
      </c>
      <c r="D1341" s="392" t="s">
        <v>28</v>
      </c>
      <c r="E1341" s="392" t="s">
        <v>28</v>
      </c>
      <c r="F1341" s="392" t="s">
        <v>22</v>
      </c>
      <c r="G1341" s="392" t="s">
        <v>39</v>
      </c>
      <c r="H1341" s="392" t="s">
        <v>70</v>
      </c>
      <c r="I1341" s="392" t="s">
        <v>71</v>
      </c>
      <c r="J1341" s="392" t="s">
        <v>27</v>
      </c>
      <c r="K1341" s="392" t="s">
        <v>24</v>
      </c>
      <c r="L1341" s="392" t="s">
        <v>25</v>
      </c>
      <c r="M1341" s="395">
        <v>45474</v>
      </c>
      <c r="N1341" s="395">
        <v>45414</v>
      </c>
      <c r="O1341" s="392" t="s">
        <v>684</v>
      </c>
      <c r="P1341" s="392" t="str">
        <f t="shared" si="40"/>
        <v>376XX00000</v>
      </c>
      <c r="Q1341" s="392" t="s">
        <v>1271</v>
      </c>
      <c r="R1341" s="392" t="s">
        <v>1294</v>
      </c>
      <c r="S1341" s="392" t="str">
        <f t="shared" si="41"/>
        <v>252406S</v>
      </c>
      <c r="T1341" s="392" t="str">
        <f>IFERROR(VLOOKUP($S1341,'Projects FERCs'!$A$9:$C$294,2,FALSE),0)</f>
        <v>Mains PVC Replacement KNG</v>
      </c>
      <c r="U1341" s="392" t="s">
        <v>1295</v>
      </c>
      <c r="V1341" s="394">
        <v>-11876.54</v>
      </c>
    </row>
    <row r="1342" spans="1:22" ht="22.5" x14ac:dyDescent="0.25">
      <c r="A1342" s="396">
        <v>202408</v>
      </c>
      <c r="B1342" s="392" t="s">
        <v>1268</v>
      </c>
      <c r="C1342" s="392" t="s">
        <v>69</v>
      </c>
      <c r="D1342" s="392" t="s">
        <v>28</v>
      </c>
      <c r="E1342" s="392" t="s">
        <v>28</v>
      </c>
      <c r="F1342" s="392" t="s">
        <v>22</v>
      </c>
      <c r="G1342" s="392" t="s">
        <v>39</v>
      </c>
      <c r="H1342" s="392" t="s">
        <v>70</v>
      </c>
      <c r="I1342" s="392" t="s">
        <v>71</v>
      </c>
      <c r="J1342" s="392" t="s">
        <v>27</v>
      </c>
      <c r="K1342" s="392" t="s">
        <v>24</v>
      </c>
      <c r="L1342" s="392" t="s">
        <v>25</v>
      </c>
      <c r="M1342" s="395">
        <v>45474</v>
      </c>
      <c r="N1342" s="395">
        <v>45440</v>
      </c>
      <c r="O1342" s="392" t="s">
        <v>684</v>
      </c>
      <c r="P1342" s="392" t="str">
        <f t="shared" si="40"/>
        <v>376XX00000</v>
      </c>
      <c r="Q1342" s="392" t="s">
        <v>1271</v>
      </c>
      <c r="R1342" s="392" t="s">
        <v>1282</v>
      </c>
      <c r="S1342" s="392" t="str">
        <f t="shared" si="41"/>
        <v>257100A</v>
      </c>
      <c r="T1342" s="392" t="str">
        <f>IFERROR(VLOOKUP($S1342,'Projects FERCs'!$A$9:$C$294,2,FALSE),0)</f>
        <v>Mains - Blanket - SL</v>
      </c>
      <c r="U1342" s="392" t="s">
        <v>1283</v>
      </c>
      <c r="V1342" s="394">
        <v>-6196.25</v>
      </c>
    </row>
    <row r="1343" spans="1:22" ht="22.5" x14ac:dyDescent="0.25">
      <c r="A1343" s="396">
        <v>202408</v>
      </c>
      <c r="B1343" s="392" t="s">
        <v>1268</v>
      </c>
      <c r="C1343" s="392" t="s">
        <v>69</v>
      </c>
      <c r="D1343" s="392" t="s">
        <v>28</v>
      </c>
      <c r="E1343" s="392" t="s">
        <v>28</v>
      </c>
      <c r="F1343" s="392" t="s">
        <v>22</v>
      </c>
      <c r="G1343" s="392" t="s">
        <v>39</v>
      </c>
      <c r="H1343" s="392" t="s">
        <v>70</v>
      </c>
      <c r="I1343" s="392" t="s">
        <v>71</v>
      </c>
      <c r="J1343" s="392" t="s">
        <v>1621</v>
      </c>
      <c r="K1343" s="392" t="s">
        <v>24</v>
      </c>
      <c r="L1343" s="392" t="s">
        <v>64</v>
      </c>
      <c r="M1343" s="395">
        <v>45505</v>
      </c>
      <c r="N1343" s="395">
        <v>45454</v>
      </c>
      <c r="O1343" s="392" t="s">
        <v>684</v>
      </c>
      <c r="P1343" s="392" t="str">
        <f t="shared" si="40"/>
        <v>376XX00000</v>
      </c>
      <c r="Q1343" s="392" t="s">
        <v>1271</v>
      </c>
      <c r="R1343" s="392" t="s">
        <v>1620</v>
      </c>
      <c r="S1343" s="392" t="str">
        <f t="shared" si="41"/>
        <v>252100A</v>
      </c>
      <c r="T1343" s="392" t="str">
        <f>IFERROR(VLOOKUP($S1343,'Projects FERCs'!$A$9:$C$294,2,FALSE),0)</f>
        <v>Mains - Blanket - King</v>
      </c>
      <c r="U1343" s="392" t="s">
        <v>1621</v>
      </c>
      <c r="V1343" s="394">
        <v>1085.27</v>
      </c>
    </row>
    <row r="1344" spans="1:22" ht="33.75" x14ac:dyDescent="0.25">
      <c r="A1344" s="396">
        <v>202408</v>
      </c>
      <c r="B1344" s="392" t="s">
        <v>1268</v>
      </c>
      <c r="C1344" s="392" t="s">
        <v>69</v>
      </c>
      <c r="D1344" s="392" t="s">
        <v>28</v>
      </c>
      <c r="E1344" s="392" t="s">
        <v>28</v>
      </c>
      <c r="F1344" s="392" t="s">
        <v>22</v>
      </c>
      <c r="G1344" s="392" t="s">
        <v>39</v>
      </c>
      <c r="H1344" s="392" t="s">
        <v>70</v>
      </c>
      <c r="I1344" s="392" t="s">
        <v>71</v>
      </c>
      <c r="J1344" s="392" t="s">
        <v>1484</v>
      </c>
      <c r="K1344" s="392" t="s">
        <v>24</v>
      </c>
      <c r="L1344" s="392" t="s">
        <v>64</v>
      </c>
      <c r="M1344" s="395">
        <v>45474</v>
      </c>
      <c r="N1344" s="395">
        <v>45468</v>
      </c>
      <c r="O1344" s="392" t="s">
        <v>684</v>
      </c>
      <c r="P1344" s="392" t="str">
        <f t="shared" si="40"/>
        <v>376XX00000</v>
      </c>
      <c r="Q1344" s="392" t="s">
        <v>1271</v>
      </c>
      <c r="R1344" s="392" t="s">
        <v>1485</v>
      </c>
      <c r="S1344" s="392" t="str">
        <f t="shared" si="41"/>
        <v>251500B</v>
      </c>
      <c r="T1344" s="392" t="str">
        <f>IFERROR(VLOOKUP($S1344,'Projects FERCs'!$A$9:$C$294,2,FALSE),0)</f>
        <v>PI Mains - Flagstaff</v>
      </c>
      <c r="U1344" s="392" t="s">
        <v>1484</v>
      </c>
      <c r="V1344" s="394">
        <v>7057.52</v>
      </c>
    </row>
    <row r="1345" spans="1:22" ht="22.5" x14ac:dyDescent="0.25">
      <c r="A1345" s="396">
        <v>202408</v>
      </c>
      <c r="B1345" s="392" t="s">
        <v>1268</v>
      </c>
      <c r="C1345" s="392" t="s">
        <v>69</v>
      </c>
      <c r="D1345" s="392" t="s">
        <v>28</v>
      </c>
      <c r="E1345" s="392" t="s">
        <v>28</v>
      </c>
      <c r="F1345" s="392" t="s">
        <v>22</v>
      </c>
      <c r="G1345" s="392" t="s">
        <v>39</v>
      </c>
      <c r="H1345" s="392" t="s">
        <v>70</v>
      </c>
      <c r="I1345" s="392" t="s">
        <v>71</v>
      </c>
      <c r="J1345" s="392" t="s">
        <v>2126</v>
      </c>
      <c r="K1345" s="392" t="s">
        <v>24</v>
      </c>
      <c r="L1345" s="392" t="s">
        <v>64</v>
      </c>
      <c r="M1345" s="395">
        <v>45505</v>
      </c>
      <c r="N1345" s="395">
        <v>45482</v>
      </c>
      <c r="O1345" s="392" t="s">
        <v>684</v>
      </c>
      <c r="P1345" s="392" t="str">
        <f t="shared" si="40"/>
        <v>376XX00000</v>
      </c>
      <c r="Q1345" s="392" t="s">
        <v>1271</v>
      </c>
      <c r="R1345" s="392" t="s">
        <v>2145</v>
      </c>
      <c r="S1345" s="392" t="str">
        <f t="shared" si="41"/>
        <v>252100A</v>
      </c>
      <c r="T1345" s="392" t="str">
        <f>IFERROR(VLOOKUP($S1345,'Projects FERCs'!$A$9:$C$294,2,FALSE),0)</f>
        <v>Mains - Blanket - King</v>
      </c>
      <c r="U1345" s="392" t="s">
        <v>2126</v>
      </c>
      <c r="V1345" s="394">
        <v>4074.47</v>
      </c>
    </row>
    <row r="1346" spans="1:22" ht="22.5" x14ac:dyDescent="0.25">
      <c r="A1346" s="396">
        <v>202408</v>
      </c>
      <c r="B1346" s="392" t="s">
        <v>1268</v>
      </c>
      <c r="C1346" s="392" t="s">
        <v>69</v>
      </c>
      <c r="D1346" s="392" t="s">
        <v>28</v>
      </c>
      <c r="E1346" s="392" t="s">
        <v>28</v>
      </c>
      <c r="F1346" s="392" t="s">
        <v>22</v>
      </c>
      <c r="G1346" s="392" t="s">
        <v>39</v>
      </c>
      <c r="H1346" s="392" t="s">
        <v>70</v>
      </c>
      <c r="I1346" s="392" t="s">
        <v>71</v>
      </c>
      <c r="J1346" s="392" t="s">
        <v>1486</v>
      </c>
      <c r="K1346" s="392" t="s">
        <v>24</v>
      </c>
      <c r="L1346" s="392" t="s">
        <v>64</v>
      </c>
      <c r="M1346" s="395">
        <v>45474</v>
      </c>
      <c r="N1346" s="395">
        <v>45498</v>
      </c>
      <c r="O1346" s="392" t="s">
        <v>684</v>
      </c>
      <c r="P1346" s="392" t="str">
        <f t="shared" si="40"/>
        <v>376XX00000</v>
      </c>
      <c r="Q1346" s="392" t="s">
        <v>1271</v>
      </c>
      <c r="R1346" s="392" t="s">
        <v>1487</v>
      </c>
      <c r="S1346" s="392" t="str">
        <f t="shared" si="41"/>
        <v>257100A</v>
      </c>
      <c r="T1346" s="392" t="str">
        <f>IFERROR(VLOOKUP($S1346,'Projects FERCs'!$A$9:$C$294,2,FALSE),0)</f>
        <v>Mains - Blanket - SL</v>
      </c>
      <c r="U1346" s="392" t="s">
        <v>1486</v>
      </c>
      <c r="V1346" s="394">
        <v>4621.12</v>
      </c>
    </row>
    <row r="1347" spans="1:22" ht="22.5" x14ac:dyDescent="0.25">
      <c r="A1347" s="396">
        <v>202408</v>
      </c>
      <c r="B1347" s="392" t="s">
        <v>1268</v>
      </c>
      <c r="C1347" s="392" t="s">
        <v>69</v>
      </c>
      <c r="D1347" s="392" t="s">
        <v>28</v>
      </c>
      <c r="E1347" s="392" t="s">
        <v>28</v>
      </c>
      <c r="F1347" s="392" t="s">
        <v>22</v>
      </c>
      <c r="G1347" s="392" t="s">
        <v>39</v>
      </c>
      <c r="H1347" s="392" t="s">
        <v>70</v>
      </c>
      <c r="I1347" s="392" t="s">
        <v>71</v>
      </c>
      <c r="J1347" s="392" t="s">
        <v>2127</v>
      </c>
      <c r="K1347" s="392" t="s">
        <v>24</v>
      </c>
      <c r="L1347" s="392" t="s">
        <v>64</v>
      </c>
      <c r="M1347" s="395">
        <v>45505</v>
      </c>
      <c r="N1347" s="395">
        <v>45505</v>
      </c>
      <c r="O1347" s="392" t="s">
        <v>684</v>
      </c>
      <c r="P1347" s="392" t="str">
        <f t="shared" si="40"/>
        <v>376XX00000</v>
      </c>
      <c r="Q1347" s="392" t="s">
        <v>1271</v>
      </c>
      <c r="R1347" s="392" t="s">
        <v>2146</v>
      </c>
      <c r="S1347" s="392" t="str">
        <f t="shared" si="41"/>
        <v>257100A</v>
      </c>
      <c r="T1347" s="392" t="str">
        <f>IFERROR(VLOOKUP($S1347,'Projects FERCs'!$A$9:$C$294,2,FALSE),0)</f>
        <v>Mains - Blanket - SL</v>
      </c>
      <c r="U1347" s="392" t="s">
        <v>2127</v>
      </c>
      <c r="V1347" s="394">
        <v>1534.48</v>
      </c>
    </row>
    <row r="1348" spans="1:22" ht="22.5" x14ac:dyDescent="0.25">
      <c r="A1348" s="396">
        <v>202408</v>
      </c>
      <c r="B1348" s="392" t="s">
        <v>1268</v>
      </c>
      <c r="C1348" s="392" t="s">
        <v>69</v>
      </c>
      <c r="D1348" s="392" t="s">
        <v>28</v>
      </c>
      <c r="E1348" s="392" t="s">
        <v>28</v>
      </c>
      <c r="F1348" s="392" t="s">
        <v>22</v>
      </c>
      <c r="G1348" s="392" t="s">
        <v>39</v>
      </c>
      <c r="H1348" s="392" t="s">
        <v>70</v>
      </c>
      <c r="I1348" s="392" t="s">
        <v>71</v>
      </c>
      <c r="J1348" s="392" t="s">
        <v>2128</v>
      </c>
      <c r="K1348" s="392" t="s">
        <v>24</v>
      </c>
      <c r="L1348" s="392" t="s">
        <v>64</v>
      </c>
      <c r="M1348" s="395">
        <v>45505</v>
      </c>
      <c r="N1348" s="395">
        <v>45512</v>
      </c>
      <c r="O1348" s="392" t="s">
        <v>684</v>
      </c>
      <c r="P1348" s="392" t="str">
        <f t="shared" si="40"/>
        <v>376XX00000</v>
      </c>
      <c r="Q1348" s="392" t="s">
        <v>1271</v>
      </c>
      <c r="R1348" s="392" t="s">
        <v>2147</v>
      </c>
      <c r="S1348" s="392" t="str">
        <f t="shared" si="41"/>
        <v>257100A</v>
      </c>
      <c r="T1348" s="392" t="str">
        <f>IFERROR(VLOOKUP($S1348,'Projects FERCs'!$A$9:$C$294,2,FALSE),0)</f>
        <v>Mains - Blanket - SL</v>
      </c>
      <c r="U1348" s="392" t="s">
        <v>2128</v>
      </c>
      <c r="V1348" s="394">
        <v>16393.22</v>
      </c>
    </row>
    <row r="1349" spans="1:22" ht="22.5" x14ac:dyDescent="0.25">
      <c r="A1349" s="396">
        <v>202408</v>
      </c>
      <c r="B1349" s="392" t="s">
        <v>1268</v>
      </c>
      <c r="C1349" s="392" t="s">
        <v>69</v>
      </c>
      <c r="D1349" s="392" t="s">
        <v>28</v>
      </c>
      <c r="E1349" s="392" t="s">
        <v>28</v>
      </c>
      <c r="F1349" s="392" t="s">
        <v>22</v>
      </c>
      <c r="G1349" s="392" t="s">
        <v>39</v>
      </c>
      <c r="H1349" s="392" t="s">
        <v>70</v>
      </c>
      <c r="I1349" s="392" t="s">
        <v>71</v>
      </c>
      <c r="J1349" s="392" t="s">
        <v>1158</v>
      </c>
      <c r="K1349" s="392" t="s">
        <v>24</v>
      </c>
      <c r="L1349" s="392" t="s">
        <v>64</v>
      </c>
      <c r="M1349" s="395">
        <v>45292</v>
      </c>
      <c r="N1349" s="395">
        <v>45292</v>
      </c>
      <c r="O1349" s="392" t="s">
        <v>684</v>
      </c>
      <c r="P1349" s="392" t="str">
        <f t="shared" si="40"/>
        <v>376XX00000</v>
      </c>
      <c r="Q1349" s="392" t="s">
        <v>1271</v>
      </c>
      <c r="R1349" s="392" t="s">
        <v>1157</v>
      </c>
      <c r="S1349" s="392" t="str">
        <f t="shared" si="41"/>
        <v>256387A</v>
      </c>
      <c r="T1349" s="392" t="str">
        <f>IFERROR(VLOOKUP($S1349,'Projects FERCs'!$A$9:$C$294,2,FALSE),0)</f>
        <v>Other Distr Eq CP - Bl - Nog</v>
      </c>
      <c r="U1349" s="392" t="s">
        <v>1158</v>
      </c>
      <c r="V1349" s="394">
        <v>26.63</v>
      </c>
    </row>
    <row r="1350" spans="1:22" ht="22.5" x14ac:dyDescent="0.25">
      <c r="A1350" s="396">
        <v>202408</v>
      </c>
      <c r="B1350" s="392" t="s">
        <v>1268</v>
      </c>
      <c r="C1350" s="392" t="s">
        <v>69</v>
      </c>
      <c r="D1350" s="392" t="s">
        <v>28</v>
      </c>
      <c r="E1350" s="392" t="s">
        <v>28</v>
      </c>
      <c r="F1350" s="392" t="s">
        <v>22</v>
      </c>
      <c r="G1350" s="392" t="s">
        <v>39</v>
      </c>
      <c r="H1350" s="392" t="s">
        <v>70</v>
      </c>
      <c r="I1350" s="392" t="s">
        <v>71</v>
      </c>
      <c r="J1350" s="392" t="s">
        <v>1228</v>
      </c>
      <c r="K1350" s="392" t="s">
        <v>24</v>
      </c>
      <c r="L1350" s="392" t="s">
        <v>64</v>
      </c>
      <c r="M1350" s="395">
        <v>45413</v>
      </c>
      <c r="N1350" s="395">
        <v>45413</v>
      </c>
      <c r="O1350" s="392" t="s">
        <v>684</v>
      </c>
      <c r="P1350" s="392" t="str">
        <f t="shared" si="40"/>
        <v>376XX00000</v>
      </c>
      <c r="Q1350" s="392" t="s">
        <v>1271</v>
      </c>
      <c r="R1350" s="392" t="s">
        <v>1227</v>
      </c>
      <c r="S1350" s="392" t="str">
        <f t="shared" si="41"/>
        <v>257387A</v>
      </c>
      <c r="T1350" s="392" t="str">
        <f>IFERROR(VLOOKUP($S1350,'Projects FERCs'!$A$9:$C$294,2,FALSE),0)</f>
        <v>Other Distr Equip CP-Bl - SL</v>
      </c>
      <c r="U1350" s="392" t="s">
        <v>1228</v>
      </c>
      <c r="V1350" s="394">
        <v>46.35</v>
      </c>
    </row>
    <row r="1351" spans="1:22" ht="22.5" x14ac:dyDescent="0.25">
      <c r="A1351" s="396">
        <v>202408</v>
      </c>
      <c r="B1351" s="392" t="s">
        <v>1268</v>
      </c>
      <c r="C1351" s="392" t="s">
        <v>69</v>
      </c>
      <c r="D1351" s="392" t="s">
        <v>28</v>
      </c>
      <c r="E1351" s="392" t="s">
        <v>28</v>
      </c>
      <c r="F1351" s="392" t="s">
        <v>22</v>
      </c>
      <c r="G1351" s="392" t="s">
        <v>39</v>
      </c>
      <c r="H1351" s="392" t="s">
        <v>70</v>
      </c>
      <c r="I1351" s="392" t="s">
        <v>71</v>
      </c>
      <c r="J1351" s="392" t="s">
        <v>986</v>
      </c>
      <c r="K1351" s="392" t="s">
        <v>24</v>
      </c>
      <c r="L1351" s="392" t="s">
        <v>64</v>
      </c>
      <c r="M1351" s="395">
        <v>45352</v>
      </c>
      <c r="N1351" s="395">
        <v>45352</v>
      </c>
      <c r="O1351" s="392" t="s">
        <v>684</v>
      </c>
      <c r="P1351" s="392" t="str">
        <f t="shared" si="40"/>
        <v>376XX00000</v>
      </c>
      <c r="Q1351" s="392" t="s">
        <v>1271</v>
      </c>
      <c r="R1351" s="392" t="s">
        <v>985</v>
      </c>
      <c r="S1351" s="392" t="str">
        <f t="shared" si="41"/>
        <v>253387A</v>
      </c>
      <c r="T1351" s="392" t="str">
        <f>IFERROR(VLOOKUP($S1351,'Projects FERCs'!$A$9:$C$294,2,FALSE),0)</f>
        <v>Other Distr Equip CP-Bl-Pres</v>
      </c>
      <c r="U1351" s="392" t="s">
        <v>986</v>
      </c>
      <c r="V1351" s="394">
        <v>217.28</v>
      </c>
    </row>
    <row r="1352" spans="1:22" ht="22.5" x14ac:dyDescent="0.25">
      <c r="A1352" s="396">
        <v>202408</v>
      </c>
      <c r="B1352" s="392" t="s">
        <v>1268</v>
      </c>
      <c r="C1352" s="392" t="s">
        <v>69</v>
      </c>
      <c r="D1352" s="392" t="s">
        <v>28</v>
      </c>
      <c r="E1352" s="392" t="s">
        <v>28</v>
      </c>
      <c r="F1352" s="392" t="s">
        <v>22</v>
      </c>
      <c r="G1352" s="392" t="s">
        <v>39</v>
      </c>
      <c r="H1352" s="392" t="s">
        <v>70</v>
      </c>
      <c r="I1352" s="392" t="s">
        <v>71</v>
      </c>
      <c r="J1352" s="392" t="s">
        <v>1490</v>
      </c>
      <c r="K1352" s="392" t="s">
        <v>24</v>
      </c>
      <c r="L1352" s="392" t="s">
        <v>64</v>
      </c>
      <c r="M1352" s="395">
        <v>45474</v>
      </c>
      <c r="N1352" s="395">
        <v>45502</v>
      </c>
      <c r="O1352" s="392" t="s">
        <v>684</v>
      </c>
      <c r="P1352" s="392" t="str">
        <f t="shared" si="40"/>
        <v>376XX00000</v>
      </c>
      <c r="Q1352" s="392" t="s">
        <v>1271</v>
      </c>
      <c r="R1352" s="392" t="s">
        <v>1491</v>
      </c>
      <c r="S1352" s="392" t="str">
        <f t="shared" si="41"/>
        <v>252403S</v>
      </c>
      <c r="T1352" s="392" t="str">
        <f>IFERROR(VLOOKUP($S1352,'Projects FERCs'!$A$9:$C$294,2,FALSE),0)</f>
        <v>Main/Services PVC Replace LHC</v>
      </c>
      <c r="U1352" s="392" t="s">
        <v>1490</v>
      </c>
      <c r="V1352" s="394">
        <v>153451.57</v>
      </c>
    </row>
    <row r="1353" spans="1:22" ht="22.5" x14ac:dyDescent="0.25">
      <c r="A1353" s="396">
        <v>202408</v>
      </c>
      <c r="B1353" s="392" t="s">
        <v>1268</v>
      </c>
      <c r="C1353" s="392" t="s">
        <v>69</v>
      </c>
      <c r="D1353" s="392" t="s">
        <v>28</v>
      </c>
      <c r="E1353" s="392" t="s">
        <v>28</v>
      </c>
      <c r="F1353" s="392" t="s">
        <v>22</v>
      </c>
      <c r="G1353" s="392" t="s">
        <v>39</v>
      </c>
      <c r="H1353" s="392" t="s">
        <v>70</v>
      </c>
      <c r="I1353" s="392" t="s">
        <v>71</v>
      </c>
      <c r="J1353" s="392" t="s">
        <v>1492</v>
      </c>
      <c r="K1353" s="392" t="s">
        <v>24</v>
      </c>
      <c r="L1353" s="392" t="s">
        <v>64</v>
      </c>
      <c r="M1353" s="395">
        <v>45474</v>
      </c>
      <c r="N1353" s="395">
        <v>45502</v>
      </c>
      <c r="O1353" s="392" t="s">
        <v>684</v>
      </c>
      <c r="P1353" s="392" t="str">
        <f t="shared" ref="P1353:P1416" si="42">CONCATENATE((MID($O1353,2,3)),$D1353,$G1353)</f>
        <v>376XX00000</v>
      </c>
      <c r="Q1353" s="392" t="s">
        <v>1271</v>
      </c>
      <c r="R1353" s="392" t="s">
        <v>1493</v>
      </c>
      <c r="S1353" s="392" t="str">
        <f t="shared" ref="S1353:S1416" si="43">RIGHT($R1353,7)</f>
        <v>252403S</v>
      </c>
      <c r="T1353" s="392" t="str">
        <f>IFERROR(VLOOKUP($S1353,'Projects FERCs'!$A$9:$C$294,2,FALSE),0)</f>
        <v>Main/Services PVC Replace LHC</v>
      </c>
      <c r="U1353" s="392" t="s">
        <v>1492</v>
      </c>
      <c r="V1353" s="394">
        <v>42853.4</v>
      </c>
    </row>
    <row r="1354" spans="1:22" ht="33.75" x14ac:dyDescent="0.25">
      <c r="A1354" s="396">
        <v>202408</v>
      </c>
      <c r="B1354" s="392" t="s">
        <v>1268</v>
      </c>
      <c r="C1354" s="392" t="s">
        <v>69</v>
      </c>
      <c r="D1354" s="392" t="s">
        <v>28</v>
      </c>
      <c r="E1354" s="392" t="s">
        <v>28</v>
      </c>
      <c r="F1354" s="392" t="s">
        <v>22</v>
      </c>
      <c r="G1354" s="392" t="s">
        <v>39</v>
      </c>
      <c r="H1354" s="392" t="s">
        <v>70</v>
      </c>
      <c r="I1354" s="392" t="s">
        <v>71</v>
      </c>
      <c r="J1354" s="392" t="s">
        <v>1496</v>
      </c>
      <c r="K1354" s="392" t="s">
        <v>24</v>
      </c>
      <c r="L1354" s="392" t="s">
        <v>64</v>
      </c>
      <c r="M1354" s="395">
        <v>45474</v>
      </c>
      <c r="N1354" s="395">
        <v>45455</v>
      </c>
      <c r="O1354" s="392" t="s">
        <v>684</v>
      </c>
      <c r="P1354" s="392" t="str">
        <f t="shared" si="42"/>
        <v>376XX00000</v>
      </c>
      <c r="Q1354" s="392" t="s">
        <v>1271</v>
      </c>
      <c r="R1354" s="392" t="s">
        <v>1497</v>
      </c>
      <c r="S1354" s="392" t="str">
        <f t="shared" si="43"/>
        <v>252406S</v>
      </c>
      <c r="T1354" s="392" t="str">
        <f>IFERROR(VLOOKUP($S1354,'Projects FERCs'!$A$9:$C$294,2,FALSE),0)</f>
        <v>Mains PVC Replacement KNG</v>
      </c>
      <c r="U1354" s="392" t="s">
        <v>1496</v>
      </c>
      <c r="V1354" s="394">
        <v>49031.07</v>
      </c>
    </row>
    <row r="1355" spans="1:22" ht="33.75" x14ac:dyDescent="0.25">
      <c r="A1355" s="396">
        <v>202408</v>
      </c>
      <c r="B1355" s="392" t="s">
        <v>1268</v>
      </c>
      <c r="C1355" s="392" t="s">
        <v>69</v>
      </c>
      <c r="D1355" s="392" t="s">
        <v>28</v>
      </c>
      <c r="E1355" s="392" t="s">
        <v>28</v>
      </c>
      <c r="F1355" s="392" t="s">
        <v>22</v>
      </c>
      <c r="G1355" s="392" t="s">
        <v>39</v>
      </c>
      <c r="H1355" s="392" t="s">
        <v>70</v>
      </c>
      <c r="I1355" s="392" t="s">
        <v>71</v>
      </c>
      <c r="J1355" s="392" t="s">
        <v>2129</v>
      </c>
      <c r="K1355" s="392" t="s">
        <v>24</v>
      </c>
      <c r="L1355" s="392" t="s">
        <v>64</v>
      </c>
      <c r="M1355" s="395">
        <v>45505</v>
      </c>
      <c r="N1355" s="395">
        <v>45503</v>
      </c>
      <c r="O1355" s="392" t="s">
        <v>684</v>
      </c>
      <c r="P1355" s="392" t="str">
        <f t="shared" si="42"/>
        <v>376XX00000</v>
      </c>
      <c r="Q1355" s="392" t="s">
        <v>1271</v>
      </c>
      <c r="R1355" s="392" t="s">
        <v>2148</v>
      </c>
      <c r="S1355" s="392" t="str">
        <f t="shared" si="43"/>
        <v>252406S</v>
      </c>
      <c r="T1355" s="392" t="str">
        <f>IFERROR(VLOOKUP($S1355,'Projects FERCs'!$A$9:$C$294,2,FALSE),0)</f>
        <v>Mains PVC Replacement KNG</v>
      </c>
      <c r="U1355" s="392" t="s">
        <v>2129</v>
      </c>
      <c r="V1355" s="394">
        <v>78400.759999999995</v>
      </c>
    </row>
    <row r="1356" spans="1:22" ht="22.5" x14ac:dyDescent="0.25">
      <c r="A1356" s="396">
        <v>202408</v>
      </c>
      <c r="B1356" s="392" t="s">
        <v>1268</v>
      </c>
      <c r="C1356" s="392" t="s">
        <v>69</v>
      </c>
      <c r="D1356" s="392" t="s">
        <v>28</v>
      </c>
      <c r="E1356" s="392" t="s">
        <v>28</v>
      </c>
      <c r="F1356" s="392" t="s">
        <v>22</v>
      </c>
      <c r="G1356" s="392" t="s">
        <v>39</v>
      </c>
      <c r="H1356" s="392" t="s">
        <v>70</v>
      </c>
      <c r="I1356" s="392" t="s">
        <v>71</v>
      </c>
      <c r="J1356" s="392" t="s">
        <v>1498</v>
      </c>
      <c r="K1356" s="392" t="s">
        <v>24</v>
      </c>
      <c r="L1356" s="392" t="s">
        <v>64</v>
      </c>
      <c r="M1356" s="395">
        <v>45474</v>
      </c>
      <c r="N1356" s="395">
        <v>45485</v>
      </c>
      <c r="O1356" s="392" t="s">
        <v>684</v>
      </c>
      <c r="P1356" s="392" t="str">
        <f t="shared" si="42"/>
        <v>376XX00000</v>
      </c>
      <c r="Q1356" s="392" t="s">
        <v>1271</v>
      </c>
      <c r="R1356" s="392" t="s">
        <v>1499</v>
      </c>
      <c r="S1356" s="392" t="str">
        <f t="shared" si="43"/>
        <v>251500B</v>
      </c>
      <c r="T1356" s="392" t="str">
        <f>IFERROR(VLOOKUP($S1356,'Projects FERCs'!$A$9:$C$294,2,FALSE),0)</f>
        <v>PI Mains - Flagstaff</v>
      </c>
      <c r="U1356" s="392" t="s">
        <v>1498</v>
      </c>
      <c r="V1356" s="394">
        <v>998.16</v>
      </c>
    </row>
    <row r="1357" spans="1:22" ht="22.5" x14ac:dyDescent="0.25">
      <c r="A1357" s="396">
        <v>202408</v>
      </c>
      <c r="B1357" s="392" t="s">
        <v>1268</v>
      </c>
      <c r="C1357" s="392" t="s">
        <v>69</v>
      </c>
      <c r="D1357" s="392" t="s">
        <v>28</v>
      </c>
      <c r="E1357" s="392" t="s">
        <v>28</v>
      </c>
      <c r="F1357" s="392" t="s">
        <v>22</v>
      </c>
      <c r="G1357" s="392" t="s">
        <v>39</v>
      </c>
      <c r="H1357" s="392" t="s">
        <v>70</v>
      </c>
      <c r="I1357" s="392" t="s">
        <v>71</v>
      </c>
      <c r="J1357" s="392" t="s">
        <v>1500</v>
      </c>
      <c r="K1357" s="392" t="s">
        <v>24</v>
      </c>
      <c r="L1357" s="392" t="s">
        <v>64</v>
      </c>
      <c r="M1357" s="395">
        <v>45474</v>
      </c>
      <c r="N1357" s="395">
        <v>45481</v>
      </c>
      <c r="O1357" s="392" t="s">
        <v>684</v>
      </c>
      <c r="P1357" s="392" t="str">
        <f t="shared" si="42"/>
        <v>376XX00000</v>
      </c>
      <c r="Q1357" s="392" t="s">
        <v>1271</v>
      </c>
      <c r="R1357" s="392" t="s">
        <v>1501</v>
      </c>
      <c r="S1357" s="392" t="str">
        <f t="shared" si="43"/>
        <v>251100A</v>
      </c>
      <c r="T1357" s="392" t="str">
        <f>IFERROR(VLOOKUP($S1357,'Projects FERCs'!$A$9:$C$294,2,FALSE),0)</f>
        <v>Mains - Blanket - Flag</v>
      </c>
      <c r="U1357" s="392" t="s">
        <v>1500</v>
      </c>
      <c r="V1357" s="394">
        <v>1234.42</v>
      </c>
    </row>
    <row r="1358" spans="1:22" ht="22.5" x14ac:dyDescent="0.25">
      <c r="A1358" s="396">
        <v>202408</v>
      </c>
      <c r="B1358" s="392" t="s">
        <v>1268</v>
      </c>
      <c r="C1358" s="392" t="s">
        <v>69</v>
      </c>
      <c r="D1358" s="392" t="s">
        <v>28</v>
      </c>
      <c r="E1358" s="392" t="s">
        <v>28</v>
      </c>
      <c r="F1358" s="392" t="s">
        <v>22</v>
      </c>
      <c r="G1358" s="392" t="s">
        <v>39</v>
      </c>
      <c r="H1358" s="392" t="s">
        <v>70</v>
      </c>
      <c r="I1358" s="392" t="s">
        <v>71</v>
      </c>
      <c r="J1358" s="392" t="s">
        <v>2130</v>
      </c>
      <c r="K1358" s="392" t="s">
        <v>24</v>
      </c>
      <c r="L1358" s="392" t="s">
        <v>64</v>
      </c>
      <c r="M1358" s="395">
        <v>45505</v>
      </c>
      <c r="N1358" s="395">
        <v>45511</v>
      </c>
      <c r="O1358" s="392" t="s">
        <v>684</v>
      </c>
      <c r="P1358" s="392" t="str">
        <f t="shared" si="42"/>
        <v>376XX00000</v>
      </c>
      <c r="Q1358" s="392" t="s">
        <v>1271</v>
      </c>
      <c r="R1358" s="392" t="s">
        <v>2149</v>
      </c>
      <c r="S1358" s="392" t="str">
        <f t="shared" si="43"/>
        <v>251400S</v>
      </c>
      <c r="T1358" s="392" t="str">
        <f>IFERROR(VLOOKUP($S1358,'Projects FERCs'!$A$9:$C$294,2,FALSE),0)</f>
        <v>Mains-System Improv-Flag</v>
      </c>
      <c r="U1358" s="392" t="s">
        <v>2130</v>
      </c>
      <c r="V1358" s="394">
        <v>10979.62</v>
      </c>
    </row>
    <row r="1359" spans="1:22" ht="22.5" x14ac:dyDescent="0.25">
      <c r="A1359" s="396">
        <v>202408</v>
      </c>
      <c r="B1359" s="392" t="s">
        <v>1268</v>
      </c>
      <c r="C1359" s="392" t="s">
        <v>69</v>
      </c>
      <c r="D1359" s="392" t="s">
        <v>28</v>
      </c>
      <c r="E1359" s="392" t="s">
        <v>28</v>
      </c>
      <c r="F1359" s="392" t="s">
        <v>22</v>
      </c>
      <c r="G1359" s="392" t="s">
        <v>39</v>
      </c>
      <c r="H1359" s="392" t="s">
        <v>70</v>
      </c>
      <c r="I1359" s="392" t="s">
        <v>71</v>
      </c>
      <c r="J1359" s="392" t="s">
        <v>2131</v>
      </c>
      <c r="K1359" s="392" t="s">
        <v>24</v>
      </c>
      <c r="L1359" s="392" t="s">
        <v>64</v>
      </c>
      <c r="M1359" s="395">
        <v>45505</v>
      </c>
      <c r="N1359" s="395">
        <v>45526</v>
      </c>
      <c r="O1359" s="392" t="s">
        <v>684</v>
      </c>
      <c r="P1359" s="392" t="str">
        <f t="shared" si="42"/>
        <v>376XX00000</v>
      </c>
      <c r="Q1359" s="392" t="s">
        <v>1271</v>
      </c>
      <c r="R1359" s="392" t="s">
        <v>2150</v>
      </c>
      <c r="S1359" s="392" t="str">
        <f t="shared" si="43"/>
        <v>257100A</v>
      </c>
      <c r="T1359" s="392" t="str">
        <f>IFERROR(VLOOKUP($S1359,'Projects FERCs'!$A$9:$C$294,2,FALSE),0)</f>
        <v>Mains - Blanket - SL</v>
      </c>
      <c r="U1359" s="392" t="s">
        <v>2131</v>
      </c>
      <c r="V1359" s="394">
        <v>3704.51</v>
      </c>
    </row>
    <row r="1360" spans="1:22" ht="22.5" x14ac:dyDescent="0.25">
      <c r="A1360" s="396">
        <v>202408</v>
      </c>
      <c r="B1360" s="392" t="s">
        <v>1268</v>
      </c>
      <c r="C1360" s="392" t="s">
        <v>69</v>
      </c>
      <c r="D1360" s="392" t="s">
        <v>28</v>
      </c>
      <c r="E1360" s="392" t="s">
        <v>28</v>
      </c>
      <c r="F1360" s="392" t="s">
        <v>22</v>
      </c>
      <c r="G1360" s="392" t="s">
        <v>39</v>
      </c>
      <c r="H1360" s="392" t="s">
        <v>70</v>
      </c>
      <c r="I1360" s="392" t="s">
        <v>71</v>
      </c>
      <c r="J1360" s="392" t="s">
        <v>2132</v>
      </c>
      <c r="K1360" s="392" t="s">
        <v>24</v>
      </c>
      <c r="L1360" s="392" t="s">
        <v>64</v>
      </c>
      <c r="M1360" s="395">
        <v>45505</v>
      </c>
      <c r="N1360" s="395">
        <v>45517</v>
      </c>
      <c r="O1360" s="392" t="s">
        <v>684</v>
      </c>
      <c r="P1360" s="392" t="str">
        <f t="shared" si="42"/>
        <v>376XX00000</v>
      </c>
      <c r="Q1360" s="392" t="s">
        <v>1271</v>
      </c>
      <c r="R1360" s="392" t="s">
        <v>2151</v>
      </c>
      <c r="S1360" s="392" t="str">
        <f t="shared" si="43"/>
        <v>257100A</v>
      </c>
      <c r="T1360" s="392" t="str">
        <f>IFERROR(VLOOKUP($S1360,'Projects FERCs'!$A$9:$C$294,2,FALSE),0)</f>
        <v>Mains - Blanket - SL</v>
      </c>
      <c r="U1360" s="392" t="s">
        <v>2132</v>
      </c>
      <c r="V1360" s="394">
        <v>3732.97</v>
      </c>
    </row>
    <row r="1361" spans="1:22" ht="22.5" x14ac:dyDescent="0.25">
      <c r="A1361" s="396">
        <v>202408</v>
      </c>
      <c r="B1361" s="392" t="s">
        <v>1268</v>
      </c>
      <c r="C1361" s="392" t="s">
        <v>69</v>
      </c>
      <c r="D1361" s="392" t="s">
        <v>28</v>
      </c>
      <c r="E1361" s="392" t="s">
        <v>28</v>
      </c>
      <c r="F1361" s="392" t="s">
        <v>22</v>
      </c>
      <c r="G1361" s="392" t="s">
        <v>39</v>
      </c>
      <c r="H1361" s="392" t="s">
        <v>70</v>
      </c>
      <c r="I1361" s="392" t="s">
        <v>71</v>
      </c>
      <c r="J1361" s="392" t="s">
        <v>2133</v>
      </c>
      <c r="K1361" s="392" t="s">
        <v>24</v>
      </c>
      <c r="L1361" s="392" t="s">
        <v>64</v>
      </c>
      <c r="M1361" s="395">
        <v>45505</v>
      </c>
      <c r="N1361" s="395">
        <v>45506</v>
      </c>
      <c r="O1361" s="392" t="s">
        <v>684</v>
      </c>
      <c r="P1361" s="392" t="str">
        <f t="shared" si="42"/>
        <v>376XX00000</v>
      </c>
      <c r="Q1361" s="392" t="s">
        <v>1271</v>
      </c>
      <c r="R1361" s="392" t="s">
        <v>2152</v>
      </c>
      <c r="S1361" s="392" t="str">
        <f t="shared" si="43"/>
        <v>256100A</v>
      </c>
      <c r="T1361" s="392" t="str">
        <f>IFERROR(VLOOKUP($S1361,'Projects FERCs'!$A$9:$C$294,2,FALSE),0)</f>
        <v>Mains - Blanket - Nog</v>
      </c>
      <c r="U1361" s="392" t="s">
        <v>2133</v>
      </c>
      <c r="V1361" s="394">
        <v>4600.22</v>
      </c>
    </row>
    <row r="1362" spans="1:22" ht="22.5" x14ac:dyDescent="0.25">
      <c r="A1362" s="396">
        <v>202408</v>
      </c>
      <c r="B1362" s="392" t="s">
        <v>1268</v>
      </c>
      <c r="C1362" s="392" t="s">
        <v>69</v>
      </c>
      <c r="D1362" s="392" t="s">
        <v>28</v>
      </c>
      <c r="E1362" s="392" t="s">
        <v>28</v>
      </c>
      <c r="F1362" s="392" t="s">
        <v>22</v>
      </c>
      <c r="G1362" s="392" t="s">
        <v>39</v>
      </c>
      <c r="H1362" s="392" t="s">
        <v>70</v>
      </c>
      <c r="I1362" s="392" t="s">
        <v>71</v>
      </c>
      <c r="J1362" s="392" t="s">
        <v>1502</v>
      </c>
      <c r="K1362" s="392" t="s">
        <v>24</v>
      </c>
      <c r="L1362" s="392" t="s">
        <v>64</v>
      </c>
      <c r="M1362" s="395">
        <v>45474</v>
      </c>
      <c r="N1362" s="395">
        <v>45454</v>
      </c>
      <c r="O1362" s="392" t="s">
        <v>684</v>
      </c>
      <c r="P1362" s="392" t="str">
        <f t="shared" si="42"/>
        <v>376XX00000</v>
      </c>
      <c r="Q1362" s="392" t="s">
        <v>1271</v>
      </c>
      <c r="R1362" s="392" t="s">
        <v>1503</v>
      </c>
      <c r="S1362" s="392" t="str">
        <f t="shared" si="43"/>
        <v>256100A</v>
      </c>
      <c r="T1362" s="392" t="str">
        <f>IFERROR(VLOOKUP($S1362,'Projects FERCs'!$A$9:$C$294,2,FALSE),0)</f>
        <v>Mains - Blanket - Nog</v>
      </c>
      <c r="U1362" s="392" t="s">
        <v>1502</v>
      </c>
      <c r="V1362" s="394">
        <v>-48.54</v>
      </c>
    </row>
    <row r="1363" spans="1:22" ht="22.5" x14ac:dyDescent="0.25">
      <c r="A1363" s="396">
        <v>202408</v>
      </c>
      <c r="B1363" s="392" t="s">
        <v>1268</v>
      </c>
      <c r="C1363" s="392" t="s">
        <v>69</v>
      </c>
      <c r="D1363" s="392" t="s">
        <v>28</v>
      </c>
      <c r="E1363" s="392" t="s">
        <v>28</v>
      </c>
      <c r="F1363" s="392" t="s">
        <v>22</v>
      </c>
      <c r="G1363" s="392" t="s">
        <v>39</v>
      </c>
      <c r="H1363" s="392" t="s">
        <v>70</v>
      </c>
      <c r="I1363" s="392" t="s">
        <v>71</v>
      </c>
      <c r="J1363" s="392" t="s">
        <v>1506</v>
      </c>
      <c r="K1363" s="392" t="s">
        <v>24</v>
      </c>
      <c r="L1363" s="392" t="s">
        <v>64</v>
      </c>
      <c r="M1363" s="395">
        <v>45474</v>
      </c>
      <c r="N1363" s="395">
        <v>45415</v>
      </c>
      <c r="O1363" s="392" t="s">
        <v>684</v>
      </c>
      <c r="P1363" s="392" t="str">
        <f t="shared" si="42"/>
        <v>376XX00000</v>
      </c>
      <c r="Q1363" s="392" t="s">
        <v>1271</v>
      </c>
      <c r="R1363" s="392" t="s">
        <v>1507</v>
      </c>
      <c r="S1363" s="392" t="str">
        <f t="shared" si="43"/>
        <v>251100A</v>
      </c>
      <c r="T1363" s="392" t="str">
        <f>IFERROR(VLOOKUP($S1363,'Projects FERCs'!$A$9:$C$294,2,FALSE),0)</f>
        <v>Mains - Blanket - Flag</v>
      </c>
      <c r="U1363" s="392" t="s">
        <v>1506</v>
      </c>
      <c r="V1363" s="394">
        <v>6734.34</v>
      </c>
    </row>
    <row r="1364" spans="1:22" ht="22.5" x14ac:dyDescent="0.25">
      <c r="A1364" s="396">
        <v>202408</v>
      </c>
      <c r="B1364" s="392" t="s">
        <v>1268</v>
      </c>
      <c r="C1364" s="392" t="s">
        <v>69</v>
      </c>
      <c r="D1364" s="392" t="s">
        <v>28</v>
      </c>
      <c r="E1364" s="392" t="s">
        <v>28</v>
      </c>
      <c r="F1364" s="392" t="s">
        <v>22</v>
      </c>
      <c r="G1364" s="392" t="s">
        <v>39</v>
      </c>
      <c r="H1364" s="392" t="s">
        <v>70</v>
      </c>
      <c r="I1364" s="392" t="s">
        <v>71</v>
      </c>
      <c r="J1364" s="392" t="s">
        <v>2134</v>
      </c>
      <c r="K1364" s="392" t="s">
        <v>24</v>
      </c>
      <c r="L1364" s="392" t="s">
        <v>64</v>
      </c>
      <c r="M1364" s="395">
        <v>45505</v>
      </c>
      <c r="N1364" s="395">
        <v>45421</v>
      </c>
      <c r="O1364" s="392" t="s">
        <v>684</v>
      </c>
      <c r="P1364" s="392" t="str">
        <f t="shared" si="42"/>
        <v>376XX00000</v>
      </c>
      <c r="Q1364" s="392" t="s">
        <v>1271</v>
      </c>
      <c r="R1364" s="392" t="s">
        <v>2153</v>
      </c>
      <c r="S1364" s="392" t="str">
        <f t="shared" si="43"/>
        <v>252403S</v>
      </c>
      <c r="T1364" s="392" t="str">
        <f>IFERROR(VLOOKUP($S1364,'Projects FERCs'!$A$9:$C$294,2,FALSE),0)</f>
        <v>Main/Services PVC Replace LHC</v>
      </c>
      <c r="U1364" s="392" t="s">
        <v>2134</v>
      </c>
      <c r="V1364" s="394">
        <v>184.34</v>
      </c>
    </row>
    <row r="1365" spans="1:22" ht="22.5" x14ac:dyDescent="0.25">
      <c r="A1365" s="396">
        <v>202408</v>
      </c>
      <c r="B1365" s="392" t="s">
        <v>1268</v>
      </c>
      <c r="C1365" s="392" t="s">
        <v>69</v>
      </c>
      <c r="D1365" s="392" t="s">
        <v>28</v>
      </c>
      <c r="E1365" s="392" t="s">
        <v>28</v>
      </c>
      <c r="F1365" s="392" t="s">
        <v>22</v>
      </c>
      <c r="G1365" s="392" t="s">
        <v>39</v>
      </c>
      <c r="H1365" s="392" t="s">
        <v>70</v>
      </c>
      <c r="I1365" s="392" t="s">
        <v>71</v>
      </c>
      <c r="J1365" s="392" t="s">
        <v>23</v>
      </c>
      <c r="K1365" s="392" t="s">
        <v>24</v>
      </c>
      <c r="L1365" s="392" t="s">
        <v>25</v>
      </c>
      <c r="M1365" s="395">
        <v>45292</v>
      </c>
      <c r="N1365" s="395">
        <v>45292</v>
      </c>
      <c r="O1365" s="392" t="s">
        <v>684</v>
      </c>
      <c r="P1365" s="392" t="str">
        <f t="shared" si="42"/>
        <v>376XX00000</v>
      </c>
      <c r="Q1365" s="392" t="s">
        <v>1271</v>
      </c>
      <c r="R1365" s="392" t="s">
        <v>1157</v>
      </c>
      <c r="S1365" s="392" t="str">
        <f t="shared" si="43"/>
        <v>256387A</v>
      </c>
      <c r="T1365" s="392" t="str">
        <f>IFERROR(VLOOKUP($S1365,'Projects FERCs'!$A$9:$C$294,2,FALSE),0)</f>
        <v>Other Distr Eq CP - Bl - Nog</v>
      </c>
      <c r="U1365" s="392" t="s">
        <v>1158</v>
      </c>
      <c r="V1365" s="394">
        <v>-1696.96</v>
      </c>
    </row>
    <row r="1366" spans="1:22" ht="33.75" x14ac:dyDescent="0.25">
      <c r="A1366" s="396">
        <v>202408</v>
      </c>
      <c r="B1366" s="392" t="s">
        <v>1268</v>
      </c>
      <c r="C1366" s="392" t="s">
        <v>69</v>
      </c>
      <c r="D1366" s="392" t="s">
        <v>28</v>
      </c>
      <c r="E1366" s="392" t="s">
        <v>28</v>
      </c>
      <c r="F1366" s="392" t="s">
        <v>22</v>
      </c>
      <c r="G1366" s="392" t="s">
        <v>39</v>
      </c>
      <c r="H1366" s="392" t="s">
        <v>70</v>
      </c>
      <c r="I1366" s="392" t="s">
        <v>71</v>
      </c>
      <c r="J1366" s="392" t="s">
        <v>23</v>
      </c>
      <c r="K1366" s="392" t="s">
        <v>24</v>
      </c>
      <c r="L1366" s="392" t="s">
        <v>25</v>
      </c>
      <c r="M1366" s="395">
        <v>45352</v>
      </c>
      <c r="N1366" s="395">
        <v>45351</v>
      </c>
      <c r="O1366" s="392" t="s">
        <v>684</v>
      </c>
      <c r="P1366" s="392" t="str">
        <f t="shared" si="42"/>
        <v>376XX00000</v>
      </c>
      <c r="Q1366" s="392" t="s">
        <v>1271</v>
      </c>
      <c r="R1366" s="392" t="s">
        <v>1330</v>
      </c>
      <c r="S1366" s="392" t="str">
        <f t="shared" si="43"/>
        <v>251100A</v>
      </c>
      <c r="T1366" s="392" t="str">
        <f>IFERROR(VLOOKUP($S1366,'Projects FERCs'!$A$9:$C$294,2,FALSE),0)</f>
        <v>Mains - Blanket - Flag</v>
      </c>
      <c r="U1366" s="392" t="s">
        <v>1331</v>
      </c>
      <c r="V1366" s="394">
        <v>-482.17</v>
      </c>
    </row>
    <row r="1367" spans="1:22" ht="22.5" x14ac:dyDescent="0.25">
      <c r="A1367" s="396">
        <v>202408</v>
      </c>
      <c r="B1367" s="392" t="s">
        <v>1268</v>
      </c>
      <c r="C1367" s="392" t="s">
        <v>69</v>
      </c>
      <c r="D1367" s="392" t="s">
        <v>28</v>
      </c>
      <c r="E1367" s="392" t="s">
        <v>28</v>
      </c>
      <c r="F1367" s="392" t="s">
        <v>22</v>
      </c>
      <c r="G1367" s="392" t="s">
        <v>39</v>
      </c>
      <c r="H1367" s="392" t="s">
        <v>70</v>
      </c>
      <c r="I1367" s="392" t="s">
        <v>71</v>
      </c>
      <c r="J1367" s="392" t="s">
        <v>23</v>
      </c>
      <c r="K1367" s="392" t="s">
        <v>24</v>
      </c>
      <c r="L1367" s="392" t="s">
        <v>25</v>
      </c>
      <c r="M1367" s="395">
        <v>45383</v>
      </c>
      <c r="N1367" s="395">
        <v>45371</v>
      </c>
      <c r="O1367" s="392" t="s">
        <v>684</v>
      </c>
      <c r="P1367" s="392" t="str">
        <f t="shared" si="42"/>
        <v>376XX00000</v>
      </c>
      <c r="Q1367" s="392" t="s">
        <v>1271</v>
      </c>
      <c r="R1367" s="392" t="s">
        <v>1316</v>
      </c>
      <c r="S1367" s="392" t="str">
        <f t="shared" si="43"/>
        <v>252400S</v>
      </c>
      <c r="T1367" s="392" t="str">
        <f>IFERROR(VLOOKUP($S1367,'Projects FERCs'!$A$9:$C$294,2,FALSE),0)</f>
        <v>Mains-System Improv-King</v>
      </c>
      <c r="U1367" s="392" t="s">
        <v>1317</v>
      </c>
      <c r="V1367" s="394">
        <v>-14186.12</v>
      </c>
    </row>
    <row r="1368" spans="1:22" ht="22.5" x14ac:dyDescent="0.25">
      <c r="A1368" s="396">
        <v>202408</v>
      </c>
      <c r="B1368" s="392" t="s">
        <v>1268</v>
      </c>
      <c r="C1368" s="392" t="s">
        <v>69</v>
      </c>
      <c r="D1368" s="392" t="s">
        <v>28</v>
      </c>
      <c r="E1368" s="392" t="s">
        <v>28</v>
      </c>
      <c r="F1368" s="392" t="s">
        <v>22</v>
      </c>
      <c r="G1368" s="392" t="s">
        <v>39</v>
      </c>
      <c r="H1368" s="392" t="s">
        <v>70</v>
      </c>
      <c r="I1368" s="392" t="s">
        <v>71</v>
      </c>
      <c r="J1368" s="392" t="s">
        <v>23</v>
      </c>
      <c r="K1368" s="392" t="s">
        <v>24</v>
      </c>
      <c r="L1368" s="392" t="s">
        <v>25</v>
      </c>
      <c r="M1368" s="395">
        <v>45383</v>
      </c>
      <c r="N1368" s="395">
        <v>45401</v>
      </c>
      <c r="O1368" s="392" t="s">
        <v>684</v>
      </c>
      <c r="P1368" s="392" t="str">
        <f t="shared" si="42"/>
        <v>376XX00000</v>
      </c>
      <c r="Q1368" s="392" t="s">
        <v>1271</v>
      </c>
      <c r="R1368" s="392" t="s">
        <v>1314</v>
      </c>
      <c r="S1368" s="392" t="str">
        <f t="shared" si="43"/>
        <v>251100A</v>
      </c>
      <c r="T1368" s="392" t="str">
        <f>IFERROR(VLOOKUP($S1368,'Projects FERCs'!$A$9:$C$294,2,FALSE),0)</f>
        <v>Mains - Blanket - Flag</v>
      </c>
      <c r="U1368" s="392" t="s">
        <v>1315</v>
      </c>
      <c r="V1368" s="394">
        <v>-476.19</v>
      </c>
    </row>
    <row r="1369" spans="1:22" ht="22.5" x14ac:dyDescent="0.25">
      <c r="A1369" s="396">
        <v>202408</v>
      </c>
      <c r="B1369" s="392" t="s">
        <v>1268</v>
      </c>
      <c r="C1369" s="392" t="s">
        <v>69</v>
      </c>
      <c r="D1369" s="392" t="s">
        <v>28</v>
      </c>
      <c r="E1369" s="392" t="s">
        <v>28</v>
      </c>
      <c r="F1369" s="392" t="s">
        <v>22</v>
      </c>
      <c r="G1369" s="392" t="s">
        <v>39</v>
      </c>
      <c r="H1369" s="392" t="s">
        <v>70</v>
      </c>
      <c r="I1369" s="392" t="s">
        <v>71</v>
      </c>
      <c r="J1369" s="392" t="s">
        <v>23</v>
      </c>
      <c r="K1369" s="392" t="s">
        <v>24</v>
      </c>
      <c r="L1369" s="392" t="s">
        <v>25</v>
      </c>
      <c r="M1369" s="395">
        <v>45413</v>
      </c>
      <c r="N1369" s="395">
        <v>45413</v>
      </c>
      <c r="O1369" s="392" t="s">
        <v>684</v>
      </c>
      <c r="P1369" s="392" t="str">
        <f t="shared" si="42"/>
        <v>376XX00000</v>
      </c>
      <c r="Q1369" s="392" t="s">
        <v>1271</v>
      </c>
      <c r="R1369" s="392" t="s">
        <v>1227</v>
      </c>
      <c r="S1369" s="392" t="str">
        <f t="shared" si="43"/>
        <v>257387A</v>
      </c>
      <c r="T1369" s="392" t="str">
        <f>IFERROR(VLOOKUP($S1369,'Projects FERCs'!$A$9:$C$294,2,FALSE),0)</f>
        <v>Other Distr Equip CP-Bl - SL</v>
      </c>
      <c r="U1369" s="392" t="s">
        <v>1228</v>
      </c>
      <c r="V1369" s="394">
        <v>97.97</v>
      </c>
    </row>
    <row r="1370" spans="1:22" ht="33.75" x14ac:dyDescent="0.25">
      <c r="A1370" s="396">
        <v>202408</v>
      </c>
      <c r="B1370" s="392" t="s">
        <v>1268</v>
      </c>
      <c r="C1370" s="392" t="s">
        <v>69</v>
      </c>
      <c r="D1370" s="392" t="s">
        <v>28</v>
      </c>
      <c r="E1370" s="392" t="s">
        <v>28</v>
      </c>
      <c r="F1370" s="392" t="s">
        <v>22</v>
      </c>
      <c r="G1370" s="392" t="s">
        <v>39</v>
      </c>
      <c r="H1370" s="392" t="s">
        <v>70</v>
      </c>
      <c r="I1370" s="392" t="s">
        <v>71</v>
      </c>
      <c r="J1370" s="392" t="s">
        <v>23</v>
      </c>
      <c r="K1370" s="392" t="s">
        <v>24</v>
      </c>
      <c r="L1370" s="392" t="s">
        <v>25</v>
      </c>
      <c r="M1370" s="395">
        <v>45413</v>
      </c>
      <c r="N1370" s="395">
        <v>45415</v>
      </c>
      <c r="O1370" s="392" t="s">
        <v>684</v>
      </c>
      <c r="P1370" s="392" t="str">
        <f t="shared" si="42"/>
        <v>376XX00000</v>
      </c>
      <c r="Q1370" s="392" t="s">
        <v>1271</v>
      </c>
      <c r="R1370" s="392" t="s">
        <v>1332</v>
      </c>
      <c r="S1370" s="392" t="str">
        <f t="shared" si="43"/>
        <v>251100A</v>
      </c>
      <c r="T1370" s="392" t="str">
        <f>IFERROR(VLOOKUP($S1370,'Projects FERCs'!$A$9:$C$294,2,FALSE),0)</f>
        <v>Mains - Blanket - Flag</v>
      </c>
      <c r="U1370" s="392" t="s">
        <v>1333</v>
      </c>
      <c r="V1370" s="394">
        <v>-22867.72</v>
      </c>
    </row>
    <row r="1371" spans="1:22" ht="22.5" x14ac:dyDescent="0.25">
      <c r="A1371" s="396">
        <v>202408</v>
      </c>
      <c r="B1371" s="392" t="s">
        <v>1268</v>
      </c>
      <c r="C1371" s="392" t="s">
        <v>69</v>
      </c>
      <c r="D1371" s="392" t="s">
        <v>28</v>
      </c>
      <c r="E1371" s="392" t="s">
        <v>28</v>
      </c>
      <c r="F1371" s="392" t="s">
        <v>22</v>
      </c>
      <c r="G1371" s="392" t="s">
        <v>39</v>
      </c>
      <c r="H1371" s="392" t="s">
        <v>70</v>
      </c>
      <c r="I1371" s="392" t="s">
        <v>71</v>
      </c>
      <c r="J1371" s="392" t="s">
        <v>23</v>
      </c>
      <c r="K1371" s="392" t="s">
        <v>24</v>
      </c>
      <c r="L1371" s="392" t="s">
        <v>25</v>
      </c>
      <c r="M1371" s="395">
        <v>45413</v>
      </c>
      <c r="N1371" s="395">
        <v>45422</v>
      </c>
      <c r="O1371" s="392" t="s">
        <v>684</v>
      </c>
      <c r="P1371" s="392" t="str">
        <f t="shared" si="42"/>
        <v>376XX00000</v>
      </c>
      <c r="Q1371" s="392" t="s">
        <v>1271</v>
      </c>
      <c r="R1371" s="392" t="s">
        <v>1320</v>
      </c>
      <c r="S1371" s="392" t="str">
        <f t="shared" si="43"/>
        <v>252100A</v>
      </c>
      <c r="T1371" s="392" t="str">
        <f>IFERROR(VLOOKUP($S1371,'Projects FERCs'!$A$9:$C$294,2,FALSE),0)</f>
        <v>Mains - Blanket - King</v>
      </c>
      <c r="U1371" s="392" t="s">
        <v>1321</v>
      </c>
      <c r="V1371" s="394">
        <v>-6974.2</v>
      </c>
    </row>
    <row r="1372" spans="1:22" ht="22.5" x14ac:dyDescent="0.25">
      <c r="A1372" s="396">
        <v>202408</v>
      </c>
      <c r="B1372" s="392" t="s">
        <v>1268</v>
      </c>
      <c r="C1372" s="392" t="s">
        <v>69</v>
      </c>
      <c r="D1372" s="392" t="s">
        <v>28</v>
      </c>
      <c r="E1372" s="392" t="s">
        <v>28</v>
      </c>
      <c r="F1372" s="392" t="s">
        <v>22</v>
      </c>
      <c r="G1372" s="392" t="s">
        <v>39</v>
      </c>
      <c r="H1372" s="392" t="s">
        <v>70</v>
      </c>
      <c r="I1372" s="392" t="s">
        <v>71</v>
      </c>
      <c r="J1372" s="392" t="s">
        <v>23</v>
      </c>
      <c r="K1372" s="392" t="s">
        <v>24</v>
      </c>
      <c r="L1372" s="392" t="s">
        <v>25</v>
      </c>
      <c r="M1372" s="395">
        <v>45413</v>
      </c>
      <c r="N1372" s="395">
        <v>45429</v>
      </c>
      <c r="O1372" s="392" t="s">
        <v>684</v>
      </c>
      <c r="P1372" s="392" t="str">
        <f t="shared" si="42"/>
        <v>376XX00000</v>
      </c>
      <c r="Q1372" s="392" t="s">
        <v>1271</v>
      </c>
      <c r="R1372" s="392" t="s">
        <v>1318</v>
      </c>
      <c r="S1372" s="392" t="str">
        <f t="shared" si="43"/>
        <v>252500B</v>
      </c>
      <c r="T1372" s="392" t="str">
        <f>IFERROR(VLOOKUP($S1372,'Projects FERCs'!$A$9:$C$294,2,FALSE),0)</f>
        <v>PI Mains - Kingman</v>
      </c>
      <c r="U1372" s="392" t="s">
        <v>1319</v>
      </c>
      <c r="V1372" s="394">
        <v>-19695.490000000002</v>
      </c>
    </row>
    <row r="1373" spans="1:22" ht="22.5" x14ac:dyDescent="0.25">
      <c r="A1373" s="396">
        <v>202408</v>
      </c>
      <c r="B1373" s="392" t="s">
        <v>1268</v>
      </c>
      <c r="C1373" s="392" t="s">
        <v>69</v>
      </c>
      <c r="D1373" s="392" t="s">
        <v>28</v>
      </c>
      <c r="E1373" s="392" t="s">
        <v>28</v>
      </c>
      <c r="F1373" s="392" t="s">
        <v>22</v>
      </c>
      <c r="G1373" s="392" t="s">
        <v>39</v>
      </c>
      <c r="H1373" s="392" t="s">
        <v>70</v>
      </c>
      <c r="I1373" s="392" t="s">
        <v>71</v>
      </c>
      <c r="J1373" s="392" t="s">
        <v>23</v>
      </c>
      <c r="K1373" s="392" t="s">
        <v>24</v>
      </c>
      <c r="L1373" s="392" t="s">
        <v>25</v>
      </c>
      <c r="M1373" s="395">
        <v>45444</v>
      </c>
      <c r="N1373" s="395">
        <v>45401</v>
      </c>
      <c r="O1373" s="392" t="s">
        <v>684</v>
      </c>
      <c r="P1373" s="392" t="str">
        <f t="shared" si="42"/>
        <v>376XX00000</v>
      </c>
      <c r="Q1373" s="392" t="s">
        <v>1271</v>
      </c>
      <c r="R1373" s="392" t="s">
        <v>1336</v>
      </c>
      <c r="S1373" s="392" t="str">
        <f t="shared" si="43"/>
        <v>253100A</v>
      </c>
      <c r="T1373" s="392" t="str">
        <f>IFERROR(VLOOKUP($S1373,'Projects FERCs'!$A$9:$C$294,2,FALSE),0)</f>
        <v>Mains - Blanket - Pres</v>
      </c>
      <c r="U1373" s="392" t="s">
        <v>1337</v>
      </c>
      <c r="V1373" s="394">
        <v>-424.86</v>
      </c>
    </row>
    <row r="1374" spans="1:22" ht="22.5" x14ac:dyDescent="0.25">
      <c r="A1374" s="396">
        <v>202408</v>
      </c>
      <c r="B1374" s="392" t="s">
        <v>1268</v>
      </c>
      <c r="C1374" s="392" t="s">
        <v>69</v>
      </c>
      <c r="D1374" s="392" t="s">
        <v>28</v>
      </c>
      <c r="E1374" s="392" t="s">
        <v>28</v>
      </c>
      <c r="F1374" s="392" t="s">
        <v>22</v>
      </c>
      <c r="G1374" s="392" t="s">
        <v>39</v>
      </c>
      <c r="H1374" s="392" t="s">
        <v>70</v>
      </c>
      <c r="I1374" s="392" t="s">
        <v>71</v>
      </c>
      <c r="J1374" s="392" t="s">
        <v>23</v>
      </c>
      <c r="K1374" s="392" t="s">
        <v>24</v>
      </c>
      <c r="L1374" s="392" t="s">
        <v>25</v>
      </c>
      <c r="M1374" s="395">
        <v>45444</v>
      </c>
      <c r="N1374" s="395">
        <v>45443</v>
      </c>
      <c r="O1374" s="392" t="s">
        <v>684</v>
      </c>
      <c r="P1374" s="392" t="str">
        <f t="shared" si="42"/>
        <v>376XX00000</v>
      </c>
      <c r="Q1374" s="392" t="s">
        <v>1271</v>
      </c>
      <c r="R1374" s="392" t="s">
        <v>1324</v>
      </c>
      <c r="S1374" s="392" t="str">
        <f t="shared" si="43"/>
        <v>253100A</v>
      </c>
      <c r="T1374" s="392" t="str">
        <f>IFERROR(VLOOKUP($S1374,'Projects FERCs'!$A$9:$C$294,2,FALSE),0)</f>
        <v>Mains - Blanket - Pres</v>
      </c>
      <c r="U1374" s="392" t="s">
        <v>1325</v>
      </c>
      <c r="V1374" s="394">
        <v>-76420</v>
      </c>
    </row>
    <row r="1375" spans="1:22" ht="22.5" x14ac:dyDescent="0.25">
      <c r="A1375" s="396">
        <v>202408</v>
      </c>
      <c r="B1375" s="392" t="s">
        <v>1268</v>
      </c>
      <c r="C1375" s="392" t="s">
        <v>69</v>
      </c>
      <c r="D1375" s="392" t="s">
        <v>28</v>
      </c>
      <c r="E1375" s="392" t="s">
        <v>28</v>
      </c>
      <c r="F1375" s="392" t="s">
        <v>22</v>
      </c>
      <c r="G1375" s="392" t="s">
        <v>39</v>
      </c>
      <c r="H1375" s="392" t="s">
        <v>70</v>
      </c>
      <c r="I1375" s="392" t="s">
        <v>71</v>
      </c>
      <c r="J1375" s="392" t="s">
        <v>23</v>
      </c>
      <c r="K1375" s="392" t="s">
        <v>24</v>
      </c>
      <c r="L1375" s="392" t="s">
        <v>25</v>
      </c>
      <c r="M1375" s="395">
        <v>45444</v>
      </c>
      <c r="N1375" s="395">
        <v>45446</v>
      </c>
      <c r="O1375" s="392" t="s">
        <v>684</v>
      </c>
      <c r="P1375" s="392" t="str">
        <f t="shared" si="42"/>
        <v>376XX00000</v>
      </c>
      <c r="Q1375" s="392" t="s">
        <v>1271</v>
      </c>
      <c r="R1375" s="392" t="s">
        <v>1322</v>
      </c>
      <c r="S1375" s="392" t="str">
        <f t="shared" si="43"/>
        <v>253100A</v>
      </c>
      <c r="T1375" s="392" t="str">
        <f>IFERROR(VLOOKUP($S1375,'Projects FERCs'!$A$9:$C$294,2,FALSE),0)</f>
        <v>Mains - Blanket - Pres</v>
      </c>
      <c r="U1375" s="392" t="s">
        <v>1323</v>
      </c>
      <c r="V1375" s="394">
        <v>-40783.040000000001</v>
      </c>
    </row>
    <row r="1376" spans="1:22" ht="22.5" x14ac:dyDescent="0.25">
      <c r="A1376" s="396">
        <v>202408</v>
      </c>
      <c r="B1376" s="392" t="s">
        <v>1268</v>
      </c>
      <c r="C1376" s="392" t="s">
        <v>69</v>
      </c>
      <c r="D1376" s="392" t="s">
        <v>28</v>
      </c>
      <c r="E1376" s="392" t="s">
        <v>28</v>
      </c>
      <c r="F1376" s="392" t="s">
        <v>22</v>
      </c>
      <c r="G1376" s="392" t="s">
        <v>39</v>
      </c>
      <c r="H1376" s="392" t="s">
        <v>70</v>
      </c>
      <c r="I1376" s="392" t="s">
        <v>71</v>
      </c>
      <c r="J1376" s="392" t="s">
        <v>23</v>
      </c>
      <c r="K1376" s="392" t="s">
        <v>24</v>
      </c>
      <c r="L1376" s="392" t="s">
        <v>25</v>
      </c>
      <c r="M1376" s="395">
        <v>45444</v>
      </c>
      <c r="N1376" s="395">
        <v>45453</v>
      </c>
      <c r="O1376" s="392" t="s">
        <v>684</v>
      </c>
      <c r="P1376" s="392" t="str">
        <f t="shared" si="42"/>
        <v>376XX00000</v>
      </c>
      <c r="Q1376" s="392" t="s">
        <v>1271</v>
      </c>
      <c r="R1376" s="392" t="s">
        <v>1489</v>
      </c>
      <c r="S1376" s="392" t="str">
        <f t="shared" si="43"/>
        <v>257100A</v>
      </c>
      <c r="T1376" s="392" t="str">
        <f>IFERROR(VLOOKUP($S1376,'Projects FERCs'!$A$9:$C$294,2,FALSE),0)</f>
        <v>Mains - Blanket - SL</v>
      </c>
      <c r="U1376" s="392" t="s">
        <v>1488</v>
      </c>
      <c r="V1376" s="394">
        <v>-1512.6</v>
      </c>
    </row>
    <row r="1377" spans="1:22" ht="22.5" x14ac:dyDescent="0.25">
      <c r="A1377" s="396">
        <v>202408</v>
      </c>
      <c r="B1377" s="392" t="s">
        <v>1268</v>
      </c>
      <c r="C1377" s="392" t="s">
        <v>69</v>
      </c>
      <c r="D1377" s="392" t="s">
        <v>28</v>
      </c>
      <c r="E1377" s="392" t="s">
        <v>28</v>
      </c>
      <c r="F1377" s="392" t="s">
        <v>22</v>
      </c>
      <c r="G1377" s="392" t="s">
        <v>39</v>
      </c>
      <c r="H1377" s="392" t="s">
        <v>70</v>
      </c>
      <c r="I1377" s="392" t="s">
        <v>71</v>
      </c>
      <c r="J1377" s="392" t="s">
        <v>23</v>
      </c>
      <c r="K1377" s="392" t="s">
        <v>24</v>
      </c>
      <c r="L1377" s="392" t="s">
        <v>25</v>
      </c>
      <c r="M1377" s="395">
        <v>45444</v>
      </c>
      <c r="N1377" s="395">
        <v>45467</v>
      </c>
      <c r="O1377" s="392" t="s">
        <v>684</v>
      </c>
      <c r="P1377" s="392" t="str">
        <f t="shared" si="42"/>
        <v>376XX00000</v>
      </c>
      <c r="Q1377" s="392" t="s">
        <v>1271</v>
      </c>
      <c r="R1377" s="392" t="s">
        <v>1505</v>
      </c>
      <c r="S1377" s="392" t="str">
        <f t="shared" si="43"/>
        <v>253100A</v>
      </c>
      <c r="T1377" s="392" t="str">
        <f>IFERROR(VLOOKUP($S1377,'Projects FERCs'!$A$9:$C$294,2,FALSE),0)</f>
        <v>Mains - Blanket - Pres</v>
      </c>
      <c r="U1377" s="392" t="s">
        <v>1504</v>
      </c>
      <c r="V1377" s="394">
        <v>-31918.16</v>
      </c>
    </row>
    <row r="1378" spans="1:22" ht="33.75" x14ac:dyDescent="0.25">
      <c r="A1378" s="396">
        <v>202408</v>
      </c>
      <c r="B1378" s="392" t="s">
        <v>1268</v>
      </c>
      <c r="C1378" s="392" t="s">
        <v>69</v>
      </c>
      <c r="D1378" s="392" t="s">
        <v>28</v>
      </c>
      <c r="E1378" s="392" t="s">
        <v>28</v>
      </c>
      <c r="F1378" s="392" t="s">
        <v>22</v>
      </c>
      <c r="G1378" s="392" t="s">
        <v>39</v>
      </c>
      <c r="H1378" s="392" t="s">
        <v>70</v>
      </c>
      <c r="I1378" s="392" t="s">
        <v>71</v>
      </c>
      <c r="J1378" s="392" t="s">
        <v>23</v>
      </c>
      <c r="K1378" s="392" t="s">
        <v>24</v>
      </c>
      <c r="L1378" s="392" t="s">
        <v>25</v>
      </c>
      <c r="M1378" s="395">
        <v>45474</v>
      </c>
      <c r="N1378" s="395">
        <v>45351</v>
      </c>
      <c r="O1378" s="392" t="s">
        <v>684</v>
      </c>
      <c r="P1378" s="392" t="str">
        <f t="shared" si="42"/>
        <v>376XX00000</v>
      </c>
      <c r="Q1378" s="392" t="s">
        <v>1271</v>
      </c>
      <c r="R1378" s="392" t="s">
        <v>1330</v>
      </c>
      <c r="S1378" s="392" t="str">
        <f t="shared" si="43"/>
        <v>251100A</v>
      </c>
      <c r="T1378" s="392" t="str">
        <f>IFERROR(VLOOKUP($S1378,'Projects FERCs'!$A$9:$C$294,2,FALSE),0)</f>
        <v>Mains - Blanket - Flag</v>
      </c>
      <c r="U1378" s="392" t="s">
        <v>1331</v>
      </c>
      <c r="V1378" s="394">
        <v>1.58</v>
      </c>
    </row>
    <row r="1379" spans="1:22" ht="22.5" x14ac:dyDescent="0.25">
      <c r="A1379" s="396">
        <v>202408</v>
      </c>
      <c r="B1379" s="392" t="s">
        <v>1268</v>
      </c>
      <c r="C1379" s="392" t="s">
        <v>69</v>
      </c>
      <c r="D1379" s="392" t="s">
        <v>28</v>
      </c>
      <c r="E1379" s="392" t="s">
        <v>28</v>
      </c>
      <c r="F1379" s="392" t="s">
        <v>22</v>
      </c>
      <c r="G1379" s="392" t="s">
        <v>39</v>
      </c>
      <c r="H1379" s="392" t="s">
        <v>70</v>
      </c>
      <c r="I1379" s="392" t="s">
        <v>71</v>
      </c>
      <c r="J1379" s="392" t="s">
        <v>23</v>
      </c>
      <c r="K1379" s="392" t="s">
        <v>24</v>
      </c>
      <c r="L1379" s="392" t="s">
        <v>25</v>
      </c>
      <c r="M1379" s="395">
        <v>45474</v>
      </c>
      <c r="N1379" s="395">
        <v>45371</v>
      </c>
      <c r="O1379" s="392" t="s">
        <v>684</v>
      </c>
      <c r="P1379" s="392" t="str">
        <f t="shared" si="42"/>
        <v>376XX00000</v>
      </c>
      <c r="Q1379" s="392" t="s">
        <v>1271</v>
      </c>
      <c r="R1379" s="392" t="s">
        <v>1316</v>
      </c>
      <c r="S1379" s="392" t="str">
        <f t="shared" si="43"/>
        <v>252400S</v>
      </c>
      <c r="T1379" s="392" t="str">
        <f>IFERROR(VLOOKUP($S1379,'Projects FERCs'!$A$9:$C$294,2,FALSE),0)</f>
        <v>Mains-System Improv-King</v>
      </c>
      <c r="U1379" s="392" t="s">
        <v>1317</v>
      </c>
      <c r="V1379" s="394">
        <v>-723.14</v>
      </c>
    </row>
    <row r="1380" spans="1:22" ht="22.5" x14ac:dyDescent="0.25">
      <c r="A1380" s="396">
        <v>202408</v>
      </c>
      <c r="B1380" s="392" t="s">
        <v>1268</v>
      </c>
      <c r="C1380" s="392" t="s">
        <v>69</v>
      </c>
      <c r="D1380" s="392" t="s">
        <v>28</v>
      </c>
      <c r="E1380" s="392" t="s">
        <v>28</v>
      </c>
      <c r="F1380" s="392" t="s">
        <v>22</v>
      </c>
      <c r="G1380" s="392" t="s">
        <v>39</v>
      </c>
      <c r="H1380" s="392" t="s">
        <v>70</v>
      </c>
      <c r="I1380" s="392" t="s">
        <v>71</v>
      </c>
      <c r="J1380" s="392" t="s">
        <v>23</v>
      </c>
      <c r="K1380" s="392" t="s">
        <v>24</v>
      </c>
      <c r="L1380" s="392" t="s">
        <v>25</v>
      </c>
      <c r="M1380" s="395">
        <v>45474</v>
      </c>
      <c r="N1380" s="395">
        <v>45401</v>
      </c>
      <c r="O1380" s="392" t="s">
        <v>684</v>
      </c>
      <c r="P1380" s="392" t="str">
        <f t="shared" si="42"/>
        <v>376XX00000</v>
      </c>
      <c r="Q1380" s="392" t="s">
        <v>1271</v>
      </c>
      <c r="R1380" s="392" t="s">
        <v>1336</v>
      </c>
      <c r="S1380" s="392" t="str">
        <f t="shared" si="43"/>
        <v>253100A</v>
      </c>
      <c r="T1380" s="392" t="str">
        <f>IFERROR(VLOOKUP($S1380,'Projects FERCs'!$A$9:$C$294,2,FALSE),0)</f>
        <v>Mains - Blanket - Pres</v>
      </c>
      <c r="U1380" s="392" t="s">
        <v>1337</v>
      </c>
      <c r="V1380" s="394">
        <v>-276.89999999999998</v>
      </c>
    </row>
    <row r="1381" spans="1:22" ht="33.75" x14ac:dyDescent="0.25">
      <c r="A1381" s="396">
        <v>202408</v>
      </c>
      <c r="B1381" s="392" t="s">
        <v>1268</v>
      </c>
      <c r="C1381" s="392" t="s">
        <v>69</v>
      </c>
      <c r="D1381" s="392" t="s">
        <v>28</v>
      </c>
      <c r="E1381" s="392" t="s">
        <v>28</v>
      </c>
      <c r="F1381" s="392" t="s">
        <v>22</v>
      </c>
      <c r="G1381" s="392" t="s">
        <v>39</v>
      </c>
      <c r="H1381" s="392" t="s">
        <v>70</v>
      </c>
      <c r="I1381" s="392" t="s">
        <v>71</v>
      </c>
      <c r="J1381" s="392" t="s">
        <v>23</v>
      </c>
      <c r="K1381" s="392" t="s">
        <v>24</v>
      </c>
      <c r="L1381" s="392" t="s">
        <v>25</v>
      </c>
      <c r="M1381" s="395">
        <v>45474</v>
      </c>
      <c r="N1381" s="395">
        <v>45415</v>
      </c>
      <c r="O1381" s="392" t="s">
        <v>684</v>
      </c>
      <c r="P1381" s="392" t="str">
        <f t="shared" si="42"/>
        <v>376XX00000</v>
      </c>
      <c r="Q1381" s="392" t="s">
        <v>1271</v>
      </c>
      <c r="R1381" s="392" t="s">
        <v>1332</v>
      </c>
      <c r="S1381" s="392" t="str">
        <f t="shared" si="43"/>
        <v>251100A</v>
      </c>
      <c r="T1381" s="392" t="str">
        <f>IFERROR(VLOOKUP($S1381,'Projects FERCs'!$A$9:$C$294,2,FALSE),0)</f>
        <v>Mains - Blanket - Flag</v>
      </c>
      <c r="U1381" s="392" t="s">
        <v>1333</v>
      </c>
      <c r="V1381" s="394">
        <v>-14285.34</v>
      </c>
    </row>
    <row r="1382" spans="1:22" ht="22.5" x14ac:dyDescent="0.25">
      <c r="A1382" s="396">
        <v>202408</v>
      </c>
      <c r="B1382" s="392" t="s">
        <v>1268</v>
      </c>
      <c r="C1382" s="392" t="s">
        <v>69</v>
      </c>
      <c r="D1382" s="392" t="s">
        <v>28</v>
      </c>
      <c r="E1382" s="392" t="s">
        <v>28</v>
      </c>
      <c r="F1382" s="392" t="s">
        <v>22</v>
      </c>
      <c r="G1382" s="392" t="s">
        <v>39</v>
      </c>
      <c r="H1382" s="392" t="s">
        <v>70</v>
      </c>
      <c r="I1382" s="392" t="s">
        <v>71</v>
      </c>
      <c r="J1382" s="392" t="s">
        <v>23</v>
      </c>
      <c r="K1382" s="392" t="s">
        <v>24</v>
      </c>
      <c r="L1382" s="392" t="s">
        <v>25</v>
      </c>
      <c r="M1382" s="395">
        <v>45474</v>
      </c>
      <c r="N1382" s="395">
        <v>45422</v>
      </c>
      <c r="O1382" s="392" t="s">
        <v>684</v>
      </c>
      <c r="P1382" s="392" t="str">
        <f t="shared" si="42"/>
        <v>376XX00000</v>
      </c>
      <c r="Q1382" s="392" t="s">
        <v>1271</v>
      </c>
      <c r="R1382" s="392" t="s">
        <v>1320</v>
      </c>
      <c r="S1382" s="392" t="str">
        <f t="shared" si="43"/>
        <v>252100A</v>
      </c>
      <c r="T1382" s="392" t="str">
        <f>IFERROR(VLOOKUP($S1382,'Projects FERCs'!$A$9:$C$294,2,FALSE),0)</f>
        <v>Mains - Blanket - King</v>
      </c>
      <c r="U1382" s="392" t="s">
        <v>1321</v>
      </c>
      <c r="V1382" s="394">
        <v>-140.37</v>
      </c>
    </row>
    <row r="1383" spans="1:22" ht="22.5" x14ac:dyDescent="0.25">
      <c r="A1383" s="396">
        <v>202408</v>
      </c>
      <c r="B1383" s="392" t="s">
        <v>1268</v>
      </c>
      <c r="C1383" s="392" t="s">
        <v>69</v>
      </c>
      <c r="D1383" s="392" t="s">
        <v>28</v>
      </c>
      <c r="E1383" s="392" t="s">
        <v>28</v>
      </c>
      <c r="F1383" s="392" t="s">
        <v>22</v>
      </c>
      <c r="G1383" s="392" t="s">
        <v>39</v>
      </c>
      <c r="H1383" s="392" t="s">
        <v>70</v>
      </c>
      <c r="I1383" s="392" t="s">
        <v>71</v>
      </c>
      <c r="J1383" s="392" t="s">
        <v>23</v>
      </c>
      <c r="K1383" s="392" t="s">
        <v>24</v>
      </c>
      <c r="L1383" s="392" t="s">
        <v>25</v>
      </c>
      <c r="M1383" s="395">
        <v>45474</v>
      </c>
      <c r="N1383" s="395">
        <v>45429</v>
      </c>
      <c r="O1383" s="392" t="s">
        <v>684</v>
      </c>
      <c r="P1383" s="392" t="str">
        <f t="shared" si="42"/>
        <v>376XX00000</v>
      </c>
      <c r="Q1383" s="392" t="s">
        <v>1271</v>
      </c>
      <c r="R1383" s="392" t="s">
        <v>1318</v>
      </c>
      <c r="S1383" s="392" t="str">
        <f t="shared" si="43"/>
        <v>252500B</v>
      </c>
      <c r="T1383" s="392" t="str">
        <f>IFERROR(VLOOKUP($S1383,'Projects FERCs'!$A$9:$C$294,2,FALSE),0)</f>
        <v>PI Mains - Kingman</v>
      </c>
      <c r="U1383" s="392" t="s">
        <v>1319</v>
      </c>
      <c r="V1383" s="394">
        <v>-2233.23</v>
      </c>
    </row>
    <row r="1384" spans="1:22" ht="22.5" x14ac:dyDescent="0.25">
      <c r="A1384" s="396">
        <v>202408</v>
      </c>
      <c r="B1384" s="392" t="s">
        <v>1268</v>
      </c>
      <c r="C1384" s="392" t="s">
        <v>69</v>
      </c>
      <c r="D1384" s="392" t="s">
        <v>28</v>
      </c>
      <c r="E1384" s="392" t="s">
        <v>28</v>
      </c>
      <c r="F1384" s="392" t="s">
        <v>22</v>
      </c>
      <c r="G1384" s="392" t="s">
        <v>39</v>
      </c>
      <c r="H1384" s="392" t="s">
        <v>70</v>
      </c>
      <c r="I1384" s="392" t="s">
        <v>71</v>
      </c>
      <c r="J1384" s="392" t="s">
        <v>23</v>
      </c>
      <c r="K1384" s="392" t="s">
        <v>24</v>
      </c>
      <c r="L1384" s="392" t="s">
        <v>25</v>
      </c>
      <c r="M1384" s="395">
        <v>45474</v>
      </c>
      <c r="N1384" s="395">
        <v>45435</v>
      </c>
      <c r="O1384" s="392" t="s">
        <v>684</v>
      </c>
      <c r="P1384" s="392" t="str">
        <f t="shared" si="42"/>
        <v>376XX00000</v>
      </c>
      <c r="Q1384" s="392" t="s">
        <v>1271</v>
      </c>
      <c r="R1384" s="392" t="s">
        <v>1334</v>
      </c>
      <c r="S1384" s="392" t="str">
        <f t="shared" si="43"/>
        <v>251100A</v>
      </c>
      <c r="T1384" s="392" t="str">
        <f>IFERROR(VLOOKUP($S1384,'Projects FERCs'!$A$9:$C$294,2,FALSE),0)</f>
        <v>Mains - Blanket - Flag</v>
      </c>
      <c r="U1384" s="392" t="s">
        <v>1335</v>
      </c>
      <c r="V1384" s="394">
        <v>-9741.5</v>
      </c>
    </row>
    <row r="1385" spans="1:22" ht="22.5" x14ac:dyDescent="0.25">
      <c r="A1385" s="396">
        <v>202408</v>
      </c>
      <c r="B1385" s="392" t="s">
        <v>1268</v>
      </c>
      <c r="C1385" s="392" t="s">
        <v>69</v>
      </c>
      <c r="D1385" s="392" t="s">
        <v>28</v>
      </c>
      <c r="E1385" s="392" t="s">
        <v>28</v>
      </c>
      <c r="F1385" s="392" t="s">
        <v>22</v>
      </c>
      <c r="G1385" s="392" t="s">
        <v>39</v>
      </c>
      <c r="H1385" s="392" t="s">
        <v>70</v>
      </c>
      <c r="I1385" s="392" t="s">
        <v>71</v>
      </c>
      <c r="J1385" s="392" t="s">
        <v>23</v>
      </c>
      <c r="K1385" s="392" t="s">
        <v>24</v>
      </c>
      <c r="L1385" s="392" t="s">
        <v>25</v>
      </c>
      <c r="M1385" s="395">
        <v>45474</v>
      </c>
      <c r="N1385" s="395">
        <v>45443</v>
      </c>
      <c r="O1385" s="392" t="s">
        <v>684</v>
      </c>
      <c r="P1385" s="392" t="str">
        <f t="shared" si="42"/>
        <v>376XX00000</v>
      </c>
      <c r="Q1385" s="392" t="s">
        <v>1271</v>
      </c>
      <c r="R1385" s="392" t="s">
        <v>1324</v>
      </c>
      <c r="S1385" s="392" t="str">
        <f t="shared" si="43"/>
        <v>253100A</v>
      </c>
      <c r="T1385" s="392" t="str">
        <f>IFERROR(VLOOKUP($S1385,'Projects FERCs'!$A$9:$C$294,2,FALSE),0)</f>
        <v>Mains - Blanket - Pres</v>
      </c>
      <c r="U1385" s="392" t="s">
        <v>1325</v>
      </c>
      <c r="V1385" s="394">
        <v>-5631.21</v>
      </c>
    </row>
    <row r="1386" spans="1:22" ht="22.5" x14ac:dyDescent="0.25">
      <c r="A1386" s="396">
        <v>202408</v>
      </c>
      <c r="B1386" s="392" t="s">
        <v>1268</v>
      </c>
      <c r="C1386" s="392" t="s">
        <v>69</v>
      </c>
      <c r="D1386" s="392" t="s">
        <v>28</v>
      </c>
      <c r="E1386" s="392" t="s">
        <v>28</v>
      </c>
      <c r="F1386" s="392" t="s">
        <v>22</v>
      </c>
      <c r="G1386" s="392" t="s">
        <v>39</v>
      </c>
      <c r="H1386" s="392" t="s">
        <v>70</v>
      </c>
      <c r="I1386" s="392" t="s">
        <v>71</v>
      </c>
      <c r="J1386" s="392" t="s">
        <v>23</v>
      </c>
      <c r="K1386" s="392" t="s">
        <v>24</v>
      </c>
      <c r="L1386" s="392" t="s">
        <v>25</v>
      </c>
      <c r="M1386" s="395">
        <v>45474</v>
      </c>
      <c r="N1386" s="395">
        <v>45446</v>
      </c>
      <c r="O1386" s="392" t="s">
        <v>684</v>
      </c>
      <c r="P1386" s="392" t="str">
        <f t="shared" si="42"/>
        <v>376XX00000</v>
      </c>
      <c r="Q1386" s="392" t="s">
        <v>1271</v>
      </c>
      <c r="R1386" s="392" t="s">
        <v>1322</v>
      </c>
      <c r="S1386" s="392" t="str">
        <f t="shared" si="43"/>
        <v>253100A</v>
      </c>
      <c r="T1386" s="392" t="str">
        <f>IFERROR(VLOOKUP($S1386,'Projects FERCs'!$A$9:$C$294,2,FALSE),0)</f>
        <v>Mains - Blanket - Pres</v>
      </c>
      <c r="U1386" s="392" t="s">
        <v>1323</v>
      </c>
      <c r="V1386" s="394">
        <v>-10915.8</v>
      </c>
    </row>
    <row r="1387" spans="1:22" ht="22.5" x14ac:dyDescent="0.25">
      <c r="A1387" s="396">
        <v>202408</v>
      </c>
      <c r="B1387" s="392" t="s">
        <v>1268</v>
      </c>
      <c r="C1387" s="392" t="s">
        <v>69</v>
      </c>
      <c r="D1387" s="392" t="s">
        <v>28</v>
      </c>
      <c r="E1387" s="392" t="s">
        <v>28</v>
      </c>
      <c r="F1387" s="392" t="s">
        <v>22</v>
      </c>
      <c r="G1387" s="392" t="s">
        <v>39</v>
      </c>
      <c r="H1387" s="392" t="s">
        <v>70</v>
      </c>
      <c r="I1387" s="392" t="s">
        <v>71</v>
      </c>
      <c r="J1387" s="392" t="s">
        <v>23</v>
      </c>
      <c r="K1387" s="392" t="s">
        <v>24</v>
      </c>
      <c r="L1387" s="392" t="s">
        <v>25</v>
      </c>
      <c r="M1387" s="395">
        <v>45474</v>
      </c>
      <c r="N1387" s="395">
        <v>45453</v>
      </c>
      <c r="O1387" s="392" t="s">
        <v>684</v>
      </c>
      <c r="P1387" s="392" t="str">
        <f t="shared" si="42"/>
        <v>376XX00000</v>
      </c>
      <c r="Q1387" s="392" t="s">
        <v>1271</v>
      </c>
      <c r="R1387" s="392" t="s">
        <v>1489</v>
      </c>
      <c r="S1387" s="392" t="str">
        <f t="shared" si="43"/>
        <v>257100A</v>
      </c>
      <c r="T1387" s="392" t="str">
        <f>IFERROR(VLOOKUP($S1387,'Projects FERCs'!$A$9:$C$294,2,FALSE),0)</f>
        <v>Mains - Blanket - SL</v>
      </c>
      <c r="U1387" s="392" t="s">
        <v>1488</v>
      </c>
      <c r="V1387" s="394">
        <v>-12045.05</v>
      </c>
    </row>
    <row r="1388" spans="1:22" ht="22.5" x14ac:dyDescent="0.25">
      <c r="A1388" s="396">
        <v>202408</v>
      </c>
      <c r="B1388" s="392" t="s">
        <v>1268</v>
      </c>
      <c r="C1388" s="392" t="s">
        <v>69</v>
      </c>
      <c r="D1388" s="392" t="s">
        <v>28</v>
      </c>
      <c r="E1388" s="392" t="s">
        <v>28</v>
      </c>
      <c r="F1388" s="392" t="s">
        <v>22</v>
      </c>
      <c r="G1388" s="392" t="s">
        <v>39</v>
      </c>
      <c r="H1388" s="392" t="s">
        <v>70</v>
      </c>
      <c r="I1388" s="392" t="s">
        <v>71</v>
      </c>
      <c r="J1388" s="392" t="s">
        <v>23</v>
      </c>
      <c r="K1388" s="392" t="s">
        <v>24</v>
      </c>
      <c r="L1388" s="392" t="s">
        <v>25</v>
      </c>
      <c r="M1388" s="395">
        <v>45474</v>
      </c>
      <c r="N1388" s="395">
        <v>45467</v>
      </c>
      <c r="O1388" s="392" t="s">
        <v>684</v>
      </c>
      <c r="P1388" s="392" t="str">
        <f t="shared" si="42"/>
        <v>376XX00000</v>
      </c>
      <c r="Q1388" s="392" t="s">
        <v>1271</v>
      </c>
      <c r="R1388" s="392" t="s">
        <v>1505</v>
      </c>
      <c r="S1388" s="392" t="str">
        <f t="shared" si="43"/>
        <v>253100A</v>
      </c>
      <c r="T1388" s="392" t="str">
        <f>IFERROR(VLOOKUP($S1388,'Projects FERCs'!$A$9:$C$294,2,FALSE),0)</f>
        <v>Mains - Blanket - Pres</v>
      </c>
      <c r="U1388" s="392" t="s">
        <v>1504</v>
      </c>
      <c r="V1388" s="394">
        <v>-12126.79</v>
      </c>
    </row>
    <row r="1389" spans="1:22" ht="22.5" x14ac:dyDescent="0.25">
      <c r="A1389" s="396">
        <v>202408</v>
      </c>
      <c r="B1389" s="392" t="s">
        <v>1268</v>
      </c>
      <c r="C1389" s="392" t="s">
        <v>69</v>
      </c>
      <c r="D1389" s="392" t="s">
        <v>28</v>
      </c>
      <c r="E1389" s="392" t="s">
        <v>28</v>
      </c>
      <c r="F1389" s="392" t="s">
        <v>22</v>
      </c>
      <c r="G1389" s="392" t="s">
        <v>39</v>
      </c>
      <c r="H1389" s="392" t="s">
        <v>70</v>
      </c>
      <c r="I1389" s="392" t="s">
        <v>71</v>
      </c>
      <c r="J1389" s="392" t="s">
        <v>23</v>
      </c>
      <c r="K1389" s="392" t="s">
        <v>24</v>
      </c>
      <c r="L1389" s="392" t="s">
        <v>25</v>
      </c>
      <c r="M1389" s="395">
        <v>45474</v>
      </c>
      <c r="N1389" s="395">
        <v>45470</v>
      </c>
      <c r="O1389" s="392" t="s">
        <v>684</v>
      </c>
      <c r="P1389" s="392" t="str">
        <f t="shared" si="42"/>
        <v>376XX00000</v>
      </c>
      <c r="Q1389" s="392" t="s">
        <v>1271</v>
      </c>
      <c r="R1389" s="392" t="s">
        <v>1459</v>
      </c>
      <c r="S1389" s="392" t="str">
        <f t="shared" si="43"/>
        <v>251100A</v>
      </c>
      <c r="T1389" s="392" t="str">
        <f>IFERROR(VLOOKUP($S1389,'Projects FERCs'!$A$9:$C$294,2,FALSE),0)</f>
        <v>Mains - Blanket - Flag</v>
      </c>
      <c r="U1389" s="392" t="s">
        <v>1458</v>
      </c>
      <c r="V1389" s="394">
        <v>-3645.22</v>
      </c>
    </row>
    <row r="1390" spans="1:22" ht="22.5" x14ac:dyDescent="0.25">
      <c r="A1390" s="396">
        <v>202409</v>
      </c>
      <c r="B1390" s="392" t="s">
        <v>1268</v>
      </c>
      <c r="C1390" s="392" t="s">
        <v>69</v>
      </c>
      <c r="D1390" s="392" t="s">
        <v>28</v>
      </c>
      <c r="E1390" s="392" t="s">
        <v>28</v>
      </c>
      <c r="F1390" s="392" t="s">
        <v>22</v>
      </c>
      <c r="G1390" s="392" t="s">
        <v>39</v>
      </c>
      <c r="H1390" s="392" t="s">
        <v>70</v>
      </c>
      <c r="I1390" s="392" t="s">
        <v>71</v>
      </c>
      <c r="J1390" s="392" t="s">
        <v>2524</v>
      </c>
      <c r="K1390" s="392" t="s">
        <v>24</v>
      </c>
      <c r="L1390" s="392" t="s">
        <v>64</v>
      </c>
      <c r="M1390" s="395">
        <v>45536</v>
      </c>
      <c r="N1390" s="395">
        <v>45533</v>
      </c>
      <c r="O1390" s="392" t="s">
        <v>684</v>
      </c>
      <c r="P1390" s="392" t="str">
        <f t="shared" si="42"/>
        <v>376XX00000</v>
      </c>
      <c r="Q1390" s="392" t="s">
        <v>1271</v>
      </c>
      <c r="R1390" s="392" t="s">
        <v>2525</v>
      </c>
      <c r="S1390" s="392" t="str">
        <f t="shared" si="43"/>
        <v>252100A</v>
      </c>
      <c r="T1390" s="392" t="str">
        <f>IFERROR(VLOOKUP($S1390,'Projects FERCs'!$A$9:$C$294,2,FALSE),0)</f>
        <v>Mains - Blanket - King</v>
      </c>
      <c r="U1390" s="392" t="s">
        <v>2524</v>
      </c>
      <c r="V1390" s="394">
        <v>706.51</v>
      </c>
    </row>
    <row r="1391" spans="1:22" ht="33.75" x14ac:dyDescent="0.25">
      <c r="A1391" s="396">
        <v>202409</v>
      </c>
      <c r="B1391" s="392" t="s">
        <v>1268</v>
      </c>
      <c r="C1391" s="392" t="s">
        <v>69</v>
      </c>
      <c r="D1391" s="392" t="s">
        <v>28</v>
      </c>
      <c r="E1391" s="392" t="s">
        <v>28</v>
      </c>
      <c r="F1391" s="392" t="s">
        <v>22</v>
      </c>
      <c r="G1391" s="392" t="s">
        <v>39</v>
      </c>
      <c r="H1391" s="392" t="s">
        <v>70</v>
      </c>
      <c r="I1391" s="392" t="s">
        <v>71</v>
      </c>
      <c r="J1391" s="392" t="s">
        <v>1565</v>
      </c>
      <c r="K1391" s="392" t="s">
        <v>24</v>
      </c>
      <c r="L1391" s="392" t="s">
        <v>64</v>
      </c>
      <c r="M1391" s="395">
        <v>45505</v>
      </c>
      <c r="N1391" s="395">
        <v>45512</v>
      </c>
      <c r="O1391" s="392" t="s">
        <v>684</v>
      </c>
      <c r="P1391" s="392" t="str">
        <f t="shared" si="42"/>
        <v>376XX00000</v>
      </c>
      <c r="Q1391" s="392" t="s">
        <v>1271</v>
      </c>
      <c r="R1391" s="392" t="s">
        <v>1564</v>
      </c>
      <c r="S1391" s="392" t="str">
        <f t="shared" si="43"/>
        <v>252403S</v>
      </c>
      <c r="T1391" s="392" t="str">
        <f>IFERROR(VLOOKUP($S1391,'Projects FERCs'!$A$9:$C$294,2,FALSE),0)</f>
        <v>Main/Services PVC Replace LHC</v>
      </c>
      <c r="U1391" s="392" t="s">
        <v>1565</v>
      </c>
      <c r="V1391" s="394">
        <v>1938.97</v>
      </c>
    </row>
    <row r="1392" spans="1:22" ht="22.5" x14ac:dyDescent="0.25">
      <c r="A1392" s="396">
        <v>202409</v>
      </c>
      <c r="B1392" s="392" t="s">
        <v>1268</v>
      </c>
      <c r="C1392" s="392" t="s">
        <v>69</v>
      </c>
      <c r="D1392" s="392" t="s">
        <v>28</v>
      </c>
      <c r="E1392" s="392" t="s">
        <v>28</v>
      </c>
      <c r="F1392" s="392" t="s">
        <v>22</v>
      </c>
      <c r="G1392" s="392" t="s">
        <v>39</v>
      </c>
      <c r="H1392" s="392" t="s">
        <v>70</v>
      </c>
      <c r="I1392" s="392" t="s">
        <v>71</v>
      </c>
      <c r="J1392" s="392" t="s">
        <v>1664</v>
      </c>
      <c r="K1392" s="392" t="s">
        <v>24</v>
      </c>
      <c r="L1392" s="392" t="s">
        <v>64</v>
      </c>
      <c r="M1392" s="395">
        <v>45505</v>
      </c>
      <c r="N1392" s="395">
        <v>45492</v>
      </c>
      <c r="O1392" s="392" t="s">
        <v>684</v>
      </c>
      <c r="P1392" s="392" t="str">
        <f t="shared" si="42"/>
        <v>376XX00000</v>
      </c>
      <c r="Q1392" s="392" t="s">
        <v>1271</v>
      </c>
      <c r="R1392" s="392" t="s">
        <v>1663</v>
      </c>
      <c r="S1392" s="392" t="str">
        <f t="shared" si="43"/>
        <v>252100A</v>
      </c>
      <c r="T1392" s="392" t="str">
        <f>IFERROR(VLOOKUP($S1392,'Projects FERCs'!$A$9:$C$294,2,FALSE),0)</f>
        <v>Mains - Blanket - King</v>
      </c>
      <c r="U1392" s="392" t="s">
        <v>1664</v>
      </c>
      <c r="V1392" s="394">
        <v>956.15</v>
      </c>
    </row>
    <row r="1393" spans="1:22" ht="22.5" x14ac:dyDescent="0.25">
      <c r="A1393" s="396">
        <v>202409</v>
      </c>
      <c r="B1393" s="392" t="s">
        <v>1268</v>
      </c>
      <c r="C1393" s="392" t="s">
        <v>69</v>
      </c>
      <c r="D1393" s="392" t="s">
        <v>28</v>
      </c>
      <c r="E1393" s="392" t="s">
        <v>28</v>
      </c>
      <c r="F1393" s="392" t="s">
        <v>22</v>
      </c>
      <c r="G1393" s="392" t="s">
        <v>39</v>
      </c>
      <c r="H1393" s="392" t="s">
        <v>70</v>
      </c>
      <c r="I1393" s="392" t="s">
        <v>71</v>
      </c>
      <c r="J1393" s="392" t="s">
        <v>1556</v>
      </c>
      <c r="K1393" s="392" t="s">
        <v>24</v>
      </c>
      <c r="L1393" s="392" t="s">
        <v>64</v>
      </c>
      <c r="M1393" s="395">
        <v>45505</v>
      </c>
      <c r="N1393" s="395">
        <v>45421</v>
      </c>
      <c r="O1393" s="392" t="s">
        <v>684</v>
      </c>
      <c r="P1393" s="392" t="str">
        <f t="shared" si="42"/>
        <v>376XX00000</v>
      </c>
      <c r="Q1393" s="392" t="s">
        <v>1271</v>
      </c>
      <c r="R1393" s="392" t="s">
        <v>1555</v>
      </c>
      <c r="S1393" s="392" t="str">
        <f t="shared" si="43"/>
        <v>251100A</v>
      </c>
      <c r="T1393" s="392" t="str">
        <f>IFERROR(VLOOKUP($S1393,'Projects FERCs'!$A$9:$C$294,2,FALSE),0)</f>
        <v>Mains - Blanket - Flag</v>
      </c>
      <c r="U1393" s="392" t="s">
        <v>1556</v>
      </c>
      <c r="V1393" s="394">
        <v>1527.94</v>
      </c>
    </row>
    <row r="1394" spans="1:22" ht="33.75" x14ac:dyDescent="0.25">
      <c r="A1394" s="396">
        <v>202409</v>
      </c>
      <c r="B1394" s="392" t="s">
        <v>1268</v>
      </c>
      <c r="C1394" s="392" t="s">
        <v>69</v>
      </c>
      <c r="D1394" s="392" t="s">
        <v>28</v>
      </c>
      <c r="E1394" s="392" t="s">
        <v>28</v>
      </c>
      <c r="F1394" s="392" t="s">
        <v>22</v>
      </c>
      <c r="G1394" s="392" t="s">
        <v>39</v>
      </c>
      <c r="H1394" s="392" t="s">
        <v>70</v>
      </c>
      <c r="I1394" s="392" t="s">
        <v>71</v>
      </c>
      <c r="J1394" s="392" t="s">
        <v>1666</v>
      </c>
      <c r="K1394" s="392" t="s">
        <v>24</v>
      </c>
      <c r="L1394" s="392" t="s">
        <v>64</v>
      </c>
      <c r="M1394" s="395">
        <v>45505</v>
      </c>
      <c r="N1394" s="395">
        <v>45517</v>
      </c>
      <c r="O1394" s="392" t="s">
        <v>684</v>
      </c>
      <c r="P1394" s="392" t="str">
        <f t="shared" si="42"/>
        <v>376XX00000</v>
      </c>
      <c r="Q1394" s="392" t="s">
        <v>1271</v>
      </c>
      <c r="R1394" s="392" t="s">
        <v>1665</v>
      </c>
      <c r="S1394" s="392" t="str">
        <f t="shared" si="43"/>
        <v>257100A</v>
      </c>
      <c r="T1394" s="392" t="str">
        <f>IFERROR(VLOOKUP($S1394,'Projects FERCs'!$A$9:$C$294,2,FALSE),0)</f>
        <v>Mains - Blanket - SL</v>
      </c>
      <c r="U1394" s="392" t="s">
        <v>1666</v>
      </c>
      <c r="V1394" s="394">
        <v>-73.13</v>
      </c>
    </row>
    <row r="1395" spans="1:22" ht="22.5" x14ac:dyDescent="0.25">
      <c r="A1395" s="396">
        <v>202409</v>
      </c>
      <c r="B1395" s="392" t="s">
        <v>1268</v>
      </c>
      <c r="C1395" s="392" t="s">
        <v>69</v>
      </c>
      <c r="D1395" s="392" t="s">
        <v>28</v>
      </c>
      <c r="E1395" s="392" t="s">
        <v>28</v>
      </c>
      <c r="F1395" s="392" t="s">
        <v>22</v>
      </c>
      <c r="G1395" s="392" t="s">
        <v>39</v>
      </c>
      <c r="H1395" s="392" t="s">
        <v>70</v>
      </c>
      <c r="I1395" s="392" t="s">
        <v>71</v>
      </c>
      <c r="J1395" s="392" t="s">
        <v>2356</v>
      </c>
      <c r="K1395" s="392" t="s">
        <v>24</v>
      </c>
      <c r="L1395" s="392" t="s">
        <v>64</v>
      </c>
      <c r="M1395" s="395">
        <v>45536</v>
      </c>
      <c r="N1395" s="395">
        <v>45555</v>
      </c>
      <c r="O1395" s="392" t="s">
        <v>684</v>
      </c>
      <c r="P1395" s="392" t="str">
        <f t="shared" si="42"/>
        <v>376XX00000</v>
      </c>
      <c r="Q1395" s="392" t="s">
        <v>1271</v>
      </c>
      <c r="R1395" s="392" t="s">
        <v>2357</v>
      </c>
      <c r="S1395" s="392" t="str">
        <f t="shared" si="43"/>
        <v>251100A</v>
      </c>
      <c r="T1395" s="392" t="str">
        <f>IFERROR(VLOOKUP($S1395,'Projects FERCs'!$A$9:$C$294,2,FALSE),0)</f>
        <v>Mains - Blanket - Flag</v>
      </c>
      <c r="U1395" s="392" t="s">
        <v>2356</v>
      </c>
      <c r="V1395" s="394">
        <v>82098.13</v>
      </c>
    </row>
    <row r="1396" spans="1:22" ht="22.5" x14ac:dyDescent="0.25">
      <c r="A1396" s="396">
        <v>202409</v>
      </c>
      <c r="B1396" s="392" t="s">
        <v>1268</v>
      </c>
      <c r="C1396" s="392" t="s">
        <v>69</v>
      </c>
      <c r="D1396" s="392" t="s">
        <v>28</v>
      </c>
      <c r="E1396" s="392" t="s">
        <v>28</v>
      </c>
      <c r="F1396" s="392" t="s">
        <v>22</v>
      </c>
      <c r="G1396" s="392" t="s">
        <v>39</v>
      </c>
      <c r="H1396" s="392" t="s">
        <v>70</v>
      </c>
      <c r="I1396" s="392" t="s">
        <v>71</v>
      </c>
      <c r="J1396" s="392" t="s">
        <v>2125</v>
      </c>
      <c r="K1396" s="392" t="s">
        <v>24</v>
      </c>
      <c r="L1396" s="392" t="s">
        <v>64</v>
      </c>
      <c r="M1396" s="395">
        <v>45505</v>
      </c>
      <c r="N1396" s="395">
        <v>45517</v>
      </c>
      <c r="O1396" s="392" t="s">
        <v>684</v>
      </c>
      <c r="P1396" s="392" t="str">
        <f t="shared" si="42"/>
        <v>376XX00000</v>
      </c>
      <c r="Q1396" s="392" t="s">
        <v>1271</v>
      </c>
      <c r="R1396" s="392" t="s">
        <v>2144</v>
      </c>
      <c r="S1396" s="392" t="str">
        <f t="shared" si="43"/>
        <v>255100A</v>
      </c>
      <c r="T1396" s="392" t="str">
        <f>IFERROR(VLOOKUP($S1396,'Projects FERCs'!$A$9:$C$294,2,FALSE),0)</f>
        <v>Mains - Blanket - Verde</v>
      </c>
      <c r="U1396" s="392" t="s">
        <v>2125</v>
      </c>
      <c r="V1396" s="394">
        <v>-198.06</v>
      </c>
    </row>
    <row r="1397" spans="1:22" ht="22.5" x14ac:dyDescent="0.25">
      <c r="A1397" s="396">
        <v>202409</v>
      </c>
      <c r="B1397" s="392" t="s">
        <v>1268</v>
      </c>
      <c r="C1397" s="392" t="s">
        <v>69</v>
      </c>
      <c r="D1397" s="392" t="s">
        <v>28</v>
      </c>
      <c r="E1397" s="392" t="s">
        <v>28</v>
      </c>
      <c r="F1397" s="392" t="s">
        <v>22</v>
      </c>
      <c r="G1397" s="392" t="s">
        <v>39</v>
      </c>
      <c r="H1397" s="392" t="s">
        <v>70</v>
      </c>
      <c r="I1397" s="392" t="s">
        <v>71</v>
      </c>
      <c r="J1397" s="392" t="s">
        <v>2180</v>
      </c>
      <c r="K1397" s="392" t="s">
        <v>24</v>
      </c>
      <c r="L1397" s="392" t="s">
        <v>64</v>
      </c>
      <c r="M1397" s="395">
        <v>45536</v>
      </c>
      <c r="N1397" s="395">
        <v>45127</v>
      </c>
      <c r="O1397" s="392" t="s">
        <v>684</v>
      </c>
      <c r="P1397" s="392" t="str">
        <f t="shared" si="42"/>
        <v>376XX00000</v>
      </c>
      <c r="Q1397" s="392" t="s">
        <v>1271</v>
      </c>
      <c r="R1397" s="392" t="s">
        <v>2178</v>
      </c>
      <c r="S1397" s="392" t="str">
        <f t="shared" si="43"/>
        <v>253100A</v>
      </c>
      <c r="T1397" s="392" t="str">
        <f>IFERROR(VLOOKUP($S1397,'Projects FERCs'!$A$9:$C$294,2,FALSE),0)</f>
        <v>Mains - Blanket - Pres</v>
      </c>
      <c r="U1397" s="392" t="s">
        <v>2180</v>
      </c>
      <c r="V1397" s="394">
        <v>1223.78</v>
      </c>
    </row>
    <row r="1398" spans="1:22" ht="22.5" x14ac:dyDescent="0.25">
      <c r="A1398" s="396">
        <v>202409</v>
      </c>
      <c r="B1398" s="392" t="s">
        <v>1268</v>
      </c>
      <c r="C1398" s="392" t="s">
        <v>69</v>
      </c>
      <c r="D1398" s="392" t="s">
        <v>28</v>
      </c>
      <c r="E1398" s="392" t="s">
        <v>28</v>
      </c>
      <c r="F1398" s="392" t="s">
        <v>22</v>
      </c>
      <c r="G1398" s="392" t="s">
        <v>39</v>
      </c>
      <c r="H1398" s="392" t="s">
        <v>70</v>
      </c>
      <c r="I1398" s="392" t="s">
        <v>71</v>
      </c>
      <c r="J1398" s="392" t="s">
        <v>2542</v>
      </c>
      <c r="K1398" s="392" t="s">
        <v>24</v>
      </c>
      <c r="L1398" s="392" t="s">
        <v>64</v>
      </c>
      <c r="M1398" s="395">
        <v>45536</v>
      </c>
      <c r="N1398" s="395">
        <v>45539</v>
      </c>
      <c r="O1398" s="392" t="s">
        <v>684</v>
      </c>
      <c r="P1398" s="392" t="str">
        <f t="shared" si="42"/>
        <v>376XX00000</v>
      </c>
      <c r="Q1398" s="392" t="s">
        <v>1271</v>
      </c>
      <c r="R1398" s="392" t="s">
        <v>2543</v>
      </c>
      <c r="S1398" s="392" t="str">
        <f t="shared" si="43"/>
        <v>253100A</v>
      </c>
      <c r="T1398" s="392" t="str">
        <f>IFERROR(VLOOKUP($S1398,'Projects FERCs'!$A$9:$C$294,2,FALSE),0)</f>
        <v>Mains - Blanket - Pres</v>
      </c>
      <c r="U1398" s="392" t="s">
        <v>2542</v>
      </c>
      <c r="V1398" s="394">
        <v>300.41000000000003</v>
      </c>
    </row>
    <row r="1399" spans="1:22" ht="22.5" x14ac:dyDescent="0.25">
      <c r="A1399" s="396">
        <v>202409</v>
      </c>
      <c r="B1399" s="392" t="s">
        <v>1268</v>
      </c>
      <c r="C1399" s="392" t="s">
        <v>69</v>
      </c>
      <c r="D1399" s="392" t="s">
        <v>28</v>
      </c>
      <c r="E1399" s="392" t="s">
        <v>28</v>
      </c>
      <c r="F1399" s="392" t="s">
        <v>22</v>
      </c>
      <c r="G1399" s="392" t="s">
        <v>39</v>
      </c>
      <c r="H1399" s="392" t="s">
        <v>70</v>
      </c>
      <c r="I1399" s="392" t="s">
        <v>71</v>
      </c>
      <c r="J1399" s="392" t="s">
        <v>1464</v>
      </c>
      <c r="K1399" s="392" t="s">
        <v>24</v>
      </c>
      <c r="L1399" s="392" t="s">
        <v>64</v>
      </c>
      <c r="M1399" s="395">
        <v>45474</v>
      </c>
      <c r="N1399" s="395">
        <v>45440</v>
      </c>
      <c r="O1399" s="392" t="s">
        <v>684</v>
      </c>
      <c r="P1399" s="392" t="str">
        <f t="shared" si="42"/>
        <v>376XX00000</v>
      </c>
      <c r="Q1399" s="392" t="s">
        <v>1271</v>
      </c>
      <c r="R1399" s="392" t="s">
        <v>1465</v>
      </c>
      <c r="S1399" s="392" t="str">
        <f t="shared" si="43"/>
        <v>252100A</v>
      </c>
      <c r="T1399" s="392" t="str">
        <f>IFERROR(VLOOKUP($S1399,'Projects FERCs'!$A$9:$C$294,2,FALSE),0)</f>
        <v>Mains - Blanket - King</v>
      </c>
      <c r="U1399" s="392" t="s">
        <v>1464</v>
      </c>
      <c r="V1399" s="394">
        <v>778.33</v>
      </c>
    </row>
    <row r="1400" spans="1:22" ht="22.5" x14ac:dyDescent="0.25">
      <c r="A1400" s="396">
        <v>202409</v>
      </c>
      <c r="B1400" s="392" t="s">
        <v>1268</v>
      </c>
      <c r="C1400" s="392" t="s">
        <v>69</v>
      </c>
      <c r="D1400" s="392" t="s">
        <v>28</v>
      </c>
      <c r="E1400" s="392" t="s">
        <v>28</v>
      </c>
      <c r="F1400" s="392" t="s">
        <v>22</v>
      </c>
      <c r="G1400" s="392" t="s">
        <v>39</v>
      </c>
      <c r="H1400" s="392" t="s">
        <v>70</v>
      </c>
      <c r="I1400" s="392" t="s">
        <v>71</v>
      </c>
      <c r="J1400" s="392" t="s">
        <v>2177</v>
      </c>
      <c r="K1400" s="392" t="s">
        <v>24</v>
      </c>
      <c r="L1400" s="392" t="s">
        <v>64</v>
      </c>
      <c r="M1400" s="395">
        <v>45536</v>
      </c>
      <c r="N1400" s="395">
        <v>45544</v>
      </c>
      <c r="O1400" s="392" t="s">
        <v>684</v>
      </c>
      <c r="P1400" s="392" t="str">
        <f t="shared" si="42"/>
        <v>376XX00000</v>
      </c>
      <c r="Q1400" s="392" t="s">
        <v>1271</v>
      </c>
      <c r="R1400" s="392" t="s">
        <v>2175</v>
      </c>
      <c r="S1400" s="392" t="str">
        <f t="shared" si="43"/>
        <v>253100A</v>
      </c>
      <c r="T1400" s="392" t="str">
        <f>IFERROR(VLOOKUP($S1400,'Projects FERCs'!$A$9:$C$294,2,FALSE),0)</f>
        <v>Mains - Blanket - Pres</v>
      </c>
      <c r="U1400" s="392" t="s">
        <v>2177</v>
      </c>
      <c r="V1400" s="394">
        <v>73470.710000000006</v>
      </c>
    </row>
    <row r="1401" spans="1:22" ht="22.5" x14ac:dyDescent="0.25">
      <c r="A1401" s="396">
        <v>202409</v>
      </c>
      <c r="B1401" s="392" t="s">
        <v>1268</v>
      </c>
      <c r="C1401" s="392" t="s">
        <v>69</v>
      </c>
      <c r="D1401" s="392" t="s">
        <v>28</v>
      </c>
      <c r="E1401" s="392" t="s">
        <v>28</v>
      </c>
      <c r="F1401" s="392" t="s">
        <v>22</v>
      </c>
      <c r="G1401" s="392" t="s">
        <v>39</v>
      </c>
      <c r="H1401" s="392" t="s">
        <v>70</v>
      </c>
      <c r="I1401" s="392" t="s">
        <v>71</v>
      </c>
      <c r="J1401" s="392" t="s">
        <v>2540</v>
      </c>
      <c r="K1401" s="392" t="s">
        <v>24</v>
      </c>
      <c r="L1401" s="392" t="s">
        <v>64</v>
      </c>
      <c r="M1401" s="395">
        <v>45536</v>
      </c>
      <c r="N1401" s="395">
        <v>45540</v>
      </c>
      <c r="O1401" s="392" t="s">
        <v>684</v>
      </c>
      <c r="P1401" s="392" t="str">
        <f t="shared" si="42"/>
        <v>376XX00000</v>
      </c>
      <c r="Q1401" s="392" t="s">
        <v>1271</v>
      </c>
      <c r="R1401" s="392" t="s">
        <v>2541</v>
      </c>
      <c r="S1401" s="392" t="str">
        <f t="shared" si="43"/>
        <v>251100A</v>
      </c>
      <c r="T1401" s="392" t="str">
        <f>IFERROR(VLOOKUP($S1401,'Projects FERCs'!$A$9:$C$294,2,FALSE),0)</f>
        <v>Mains - Blanket - Flag</v>
      </c>
      <c r="U1401" s="392" t="s">
        <v>2540</v>
      </c>
      <c r="V1401" s="394">
        <v>24938.639999999999</v>
      </c>
    </row>
    <row r="1402" spans="1:22" ht="22.5" x14ac:dyDescent="0.25">
      <c r="A1402" s="396">
        <v>202409</v>
      </c>
      <c r="B1402" s="392" t="s">
        <v>1268</v>
      </c>
      <c r="C1402" s="392" t="s">
        <v>69</v>
      </c>
      <c r="D1402" s="392" t="s">
        <v>28</v>
      </c>
      <c r="E1402" s="392" t="s">
        <v>28</v>
      </c>
      <c r="F1402" s="392" t="s">
        <v>22</v>
      </c>
      <c r="G1402" s="392" t="s">
        <v>39</v>
      </c>
      <c r="H1402" s="392" t="s">
        <v>70</v>
      </c>
      <c r="I1402" s="392" t="s">
        <v>71</v>
      </c>
      <c r="J1402" s="392" t="s">
        <v>1470</v>
      </c>
      <c r="K1402" s="392" t="s">
        <v>24</v>
      </c>
      <c r="L1402" s="392" t="s">
        <v>64</v>
      </c>
      <c r="M1402" s="395">
        <v>45474</v>
      </c>
      <c r="N1402" s="395">
        <v>45476</v>
      </c>
      <c r="O1402" s="392" t="s">
        <v>684</v>
      </c>
      <c r="P1402" s="392" t="str">
        <f t="shared" si="42"/>
        <v>376XX00000</v>
      </c>
      <c r="Q1402" s="392" t="s">
        <v>1271</v>
      </c>
      <c r="R1402" s="392" t="s">
        <v>1471</v>
      </c>
      <c r="S1402" s="392" t="str">
        <f t="shared" si="43"/>
        <v>251100A</v>
      </c>
      <c r="T1402" s="392" t="str">
        <f>IFERROR(VLOOKUP($S1402,'Projects FERCs'!$A$9:$C$294,2,FALSE),0)</f>
        <v>Mains - Blanket - Flag</v>
      </c>
      <c r="U1402" s="392" t="s">
        <v>1470</v>
      </c>
      <c r="V1402" s="394">
        <v>4997.8900000000003</v>
      </c>
    </row>
    <row r="1403" spans="1:22" ht="22.5" x14ac:dyDescent="0.25">
      <c r="A1403" s="396">
        <v>202409</v>
      </c>
      <c r="B1403" s="392" t="s">
        <v>1268</v>
      </c>
      <c r="C1403" s="392" t="s">
        <v>69</v>
      </c>
      <c r="D1403" s="392" t="s">
        <v>28</v>
      </c>
      <c r="E1403" s="392" t="s">
        <v>28</v>
      </c>
      <c r="F1403" s="392" t="s">
        <v>22</v>
      </c>
      <c r="G1403" s="392" t="s">
        <v>39</v>
      </c>
      <c r="H1403" s="392" t="s">
        <v>70</v>
      </c>
      <c r="I1403" s="392" t="s">
        <v>71</v>
      </c>
      <c r="J1403" s="392" t="s">
        <v>1629</v>
      </c>
      <c r="K1403" s="392" t="s">
        <v>24</v>
      </c>
      <c r="L1403" s="392" t="s">
        <v>64</v>
      </c>
      <c r="M1403" s="395">
        <v>45536</v>
      </c>
      <c r="N1403" s="395">
        <v>45560</v>
      </c>
      <c r="O1403" s="392" t="s">
        <v>684</v>
      </c>
      <c r="P1403" s="392" t="str">
        <f t="shared" si="42"/>
        <v>376XX00000</v>
      </c>
      <c r="Q1403" s="392" t="s">
        <v>1271</v>
      </c>
      <c r="R1403" s="392" t="s">
        <v>1627</v>
      </c>
      <c r="S1403" s="392" t="str">
        <f t="shared" si="43"/>
        <v>253100A</v>
      </c>
      <c r="T1403" s="392" t="str">
        <f>IFERROR(VLOOKUP($S1403,'Projects FERCs'!$A$9:$C$294,2,FALSE),0)</f>
        <v>Mains - Blanket - Pres</v>
      </c>
      <c r="U1403" s="392" t="s">
        <v>1629</v>
      </c>
      <c r="V1403" s="394">
        <v>116086.95</v>
      </c>
    </row>
    <row r="1404" spans="1:22" ht="22.5" x14ac:dyDescent="0.25">
      <c r="A1404" s="396">
        <v>202409</v>
      </c>
      <c r="B1404" s="392" t="s">
        <v>1268</v>
      </c>
      <c r="C1404" s="392" t="s">
        <v>69</v>
      </c>
      <c r="D1404" s="392" t="s">
        <v>28</v>
      </c>
      <c r="E1404" s="392" t="s">
        <v>28</v>
      </c>
      <c r="F1404" s="392" t="s">
        <v>22</v>
      </c>
      <c r="G1404" s="392" t="s">
        <v>39</v>
      </c>
      <c r="H1404" s="392" t="s">
        <v>70</v>
      </c>
      <c r="I1404" s="392" t="s">
        <v>71</v>
      </c>
      <c r="J1404" s="392" t="s">
        <v>1472</v>
      </c>
      <c r="K1404" s="392" t="s">
        <v>24</v>
      </c>
      <c r="L1404" s="392" t="s">
        <v>64</v>
      </c>
      <c r="M1404" s="395">
        <v>45474</v>
      </c>
      <c r="N1404" s="395">
        <v>45503</v>
      </c>
      <c r="O1404" s="392" t="s">
        <v>684</v>
      </c>
      <c r="P1404" s="392" t="str">
        <f t="shared" si="42"/>
        <v>376XX00000</v>
      </c>
      <c r="Q1404" s="392" t="s">
        <v>1271</v>
      </c>
      <c r="R1404" s="392" t="s">
        <v>1473</v>
      </c>
      <c r="S1404" s="392" t="str">
        <f t="shared" si="43"/>
        <v>253100A</v>
      </c>
      <c r="T1404" s="392" t="str">
        <f>IFERROR(VLOOKUP($S1404,'Projects FERCs'!$A$9:$C$294,2,FALSE),0)</f>
        <v>Mains - Blanket - Pres</v>
      </c>
      <c r="U1404" s="392" t="s">
        <v>1472</v>
      </c>
      <c r="V1404" s="394">
        <v>4568.88</v>
      </c>
    </row>
    <row r="1405" spans="1:22" ht="33.75" x14ac:dyDescent="0.25">
      <c r="A1405" s="396">
        <v>202409</v>
      </c>
      <c r="B1405" s="392" t="s">
        <v>1268</v>
      </c>
      <c r="C1405" s="392" t="s">
        <v>69</v>
      </c>
      <c r="D1405" s="392" t="s">
        <v>28</v>
      </c>
      <c r="E1405" s="392" t="s">
        <v>28</v>
      </c>
      <c r="F1405" s="392" t="s">
        <v>22</v>
      </c>
      <c r="G1405" s="392" t="s">
        <v>39</v>
      </c>
      <c r="H1405" s="392" t="s">
        <v>70</v>
      </c>
      <c r="I1405" s="392" t="s">
        <v>71</v>
      </c>
      <c r="J1405" s="392" t="s">
        <v>1632</v>
      </c>
      <c r="K1405" s="392" t="s">
        <v>24</v>
      </c>
      <c r="L1405" s="392" t="s">
        <v>64</v>
      </c>
      <c r="M1405" s="395">
        <v>45536</v>
      </c>
      <c r="N1405" s="395">
        <v>45555</v>
      </c>
      <c r="O1405" s="392" t="s">
        <v>684</v>
      </c>
      <c r="P1405" s="392" t="str">
        <f t="shared" si="42"/>
        <v>376XX00000</v>
      </c>
      <c r="Q1405" s="392" t="s">
        <v>1271</v>
      </c>
      <c r="R1405" s="392" t="s">
        <v>1630</v>
      </c>
      <c r="S1405" s="392" t="str">
        <f t="shared" si="43"/>
        <v>251100A</v>
      </c>
      <c r="T1405" s="392" t="str">
        <f>IFERROR(VLOOKUP($S1405,'Projects FERCs'!$A$9:$C$294,2,FALSE),0)</f>
        <v>Mains - Blanket - Flag</v>
      </c>
      <c r="U1405" s="392" t="s">
        <v>1632</v>
      </c>
      <c r="V1405" s="394">
        <v>64031.3</v>
      </c>
    </row>
    <row r="1406" spans="1:22" ht="22.5" x14ac:dyDescent="0.25">
      <c r="A1406" s="396">
        <v>202409</v>
      </c>
      <c r="B1406" s="392" t="s">
        <v>1268</v>
      </c>
      <c r="C1406" s="392" t="s">
        <v>69</v>
      </c>
      <c r="D1406" s="392" t="s">
        <v>28</v>
      </c>
      <c r="E1406" s="392" t="s">
        <v>28</v>
      </c>
      <c r="F1406" s="392" t="s">
        <v>22</v>
      </c>
      <c r="G1406" s="392" t="s">
        <v>39</v>
      </c>
      <c r="H1406" s="392" t="s">
        <v>70</v>
      </c>
      <c r="I1406" s="392" t="s">
        <v>71</v>
      </c>
      <c r="J1406" s="392" t="s">
        <v>27</v>
      </c>
      <c r="K1406" s="392" t="s">
        <v>24</v>
      </c>
      <c r="L1406" s="392" t="s">
        <v>25</v>
      </c>
      <c r="M1406" s="395">
        <v>45474</v>
      </c>
      <c r="N1406" s="395">
        <v>45470</v>
      </c>
      <c r="O1406" s="392" t="s">
        <v>684</v>
      </c>
      <c r="P1406" s="392" t="str">
        <f t="shared" si="42"/>
        <v>376XX00000</v>
      </c>
      <c r="Q1406" s="392" t="s">
        <v>1271</v>
      </c>
      <c r="R1406" s="392" t="s">
        <v>1459</v>
      </c>
      <c r="S1406" s="392" t="str">
        <f t="shared" si="43"/>
        <v>251100A</v>
      </c>
      <c r="T1406" s="392" t="str">
        <f>IFERROR(VLOOKUP($S1406,'Projects FERCs'!$A$9:$C$294,2,FALSE),0)</f>
        <v>Mains - Blanket - Flag</v>
      </c>
      <c r="U1406" s="392" t="s">
        <v>1458</v>
      </c>
      <c r="V1406" s="394">
        <v>-672.06</v>
      </c>
    </row>
    <row r="1407" spans="1:22" ht="33.75" x14ac:dyDescent="0.25">
      <c r="A1407" s="396">
        <v>202409</v>
      </c>
      <c r="B1407" s="392" t="s">
        <v>1268</v>
      </c>
      <c r="C1407" s="392" t="s">
        <v>69</v>
      </c>
      <c r="D1407" s="392" t="s">
        <v>28</v>
      </c>
      <c r="E1407" s="392" t="s">
        <v>28</v>
      </c>
      <c r="F1407" s="392" t="s">
        <v>22</v>
      </c>
      <c r="G1407" s="392" t="s">
        <v>39</v>
      </c>
      <c r="H1407" s="392" t="s">
        <v>70</v>
      </c>
      <c r="I1407" s="392" t="s">
        <v>71</v>
      </c>
      <c r="J1407" s="392" t="s">
        <v>1484</v>
      </c>
      <c r="K1407" s="392" t="s">
        <v>24</v>
      </c>
      <c r="L1407" s="392" t="s">
        <v>64</v>
      </c>
      <c r="M1407" s="395">
        <v>45474</v>
      </c>
      <c r="N1407" s="395">
        <v>45468</v>
      </c>
      <c r="O1407" s="392" t="s">
        <v>684</v>
      </c>
      <c r="P1407" s="392" t="str">
        <f t="shared" si="42"/>
        <v>376XX00000</v>
      </c>
      <c r="Q1407" s="392" t="s">
        <v>1271</v>
      </c>
      <c r="R1407" s="392" t="s">
        <v>1485</v>
      </c>
      <c r="S1407" s="392" t="str">
        <f t="shared" si="43"/>
        <v>251500B</v>
      </c>
      <c r="T1407" s="392" t="str">
        <f>IFERROR(VLOOKUP($S1407,'Projects FERCs'!$A$9:$C$294,2,FALSE),0)</f>
        <v>PI Mains - Flagstaff</v>
      </c>
      <c r="U1407" s="392" t="s">
        <v>1484</v>
      </c>
      <c r="V1407" s="394">
        <v>-365.06</v>
      </c>
    </row>
    <row r="1408" spans="1:22" ht="22.5" x14ac:dyDescent="0.25">
      <c r="A1408" s="396">
        <v>202409</v>
      </c>
      <c r="B1408" s="392" t="s">
        <v>1268</v>
      </c>
      <c r="C1408" s="392" t="s">
        <v>69</v>
      </c>
      <c r="D1408" s="392" t="s">
        <v>28</v>
      </c>
      <c r="E1408" s="392" t="s">
        <v>28</v>
      </c>
      <c r="F1408" s="392" t="s">
        <v>22</v>
      </c>
      <c r="G1408" s="392" t="s">
        <v>39</v>
      </c>
      <c r="H1408" s="392" t="s">
        <v>70</v>
      </c>
      <c r="I1408" s="392" t="s">
        <v>71</v>
      </c>
      <c r="J1408" s="392" t="s">
        <v>2127</v>
      </c>
      <c r="K1408" s="392" t="s">
        <v>24</v>
      </c>
      <c r="L1408" s="392" t="s">
        <v>64</v>
      </c>
      <c r="M1408" s="395">
        <v>45505</v>
      </c>
      <c r="N1408" s="395">
        <v>45505</v>
      </c>
      <c r="O1408" s="392" t="s">
        <v>684</v>
      </c>
      <c r="P1408" s="392" t="str">
        <f t="shared" si="42"/>
        <v>376XX00000</v>
      </c>
      <c r="Q1408" s="392" t="s">
        <v>1271</v>
      </c>
      <c r="R1408" s="392" t="s">
        <v>2146</v>
      </c>
      <c r="S1408" s="392" t="str">
        <f t="shared" si="43"/>
        <v>257100A</v>
      </c>
      <c r="T1408" s="392" t="str">
        <f>IFERROR(VLOOKUP($S1408,'Projects FERCs'!$A$9:$C$294,2,FALSE),0)</f>
        <v>Mains - Blanket - SL</v>
      </c>
      <c r="U1408" s="392" t="s">
        <v>2127</v>
      </c>
      <c r="V1408" s="394">
        <v>252.49</v>
      </c>
    </row>
    <row r="1409" spans="1:22" ht="22.5" x14ac:dyDescent="0.25">
      <c r="A1409" s="396">
        <v>202409</v>
      </c>
      <c r="B1409" s="392" t="s">
        <v>1268</v>
      </c>
      <c r="C1409" s="392" t="s">
        <v>69</v>
      </c>
      <c r="D1409" s="392" t="s">
        <v>28</v>
      </c>
      <c r="E1409" s="392" t="s">
        <v>28</v>
      </c>
      <c r="F1409" s="392" t="s">
        <v>22</v>
      </c>
      <c r="G1409" s="392" t="s">
        <v>39</v>
      </c>
      <c r="H1409" s="392" t="s">
        <v>70</v>
      </c>
      <c r="I1409" s="392" t="s">
        <v>71</v>
      </c>
      <c r="J1409" s="392" t="s">
        <v>1158</v>
      </c>
      <c r="K1409" s="392" t="s">
        <v>24</v>
      </c>
      <c r="L1409" s="392" t="s">
        <v>64</v>
      </c>
      <c r="M1409" s="395">
        <v>45292</v>
      </c>
      <c r="N1409" s="395">
        <v>45292</v>
      </c>
      <c r="O1409" s="392" t="s">
        <v>684</v>
      </c>
      <c r="P1409" s="392" t="str">
        <f t="shared" si="42"/>
        <v>376XX00000</v>
      </c>
      <c r="Q1409" s="392" t="s">
        <v>1271</v>
      </c>
      <c r="R1409" s="392" t="s">
        <v>1157</v>
      </c>
      <c r="S1409" s="392" t="str">
        <f t="shared" si="43"/>
        <v>256387A</v>
      </c>
      <c r="T1409" s="392" t="str">
        <f>IFERROR(VLOOKUP($S1409,'Projects FERCs'!$A$9:$C$294,2,FALSE),0)</f>
        <v>Other Distr Eq CP - Bl - Nog</v>
      </c>
      <c r="U1409" s="392" t="s">
        <v>1158</v>
      </c>
      <c r="V1409" s="394">
        <v>5298.52</v>
      </c>
    </row>
    <row r="1410" spans="1:22" ht="22.5" x14ac:dyDescent="0.25">
      <c r="A1410" s="396">
        <v>202409</v>
      </c>
      <c r="B1410" s="392" t="s">
        <v>1268</v>
      </c>
      <c r="C1410" s="392" t="s">
        <v>69</v>
      </c>
      <c r="D1410" s="392" t="s">
        <v>28</v>
      </c>
      <c r="E1410" s="392" t="s">
        <v>28</v>
      </c>
      <c r="F1410" s="392" t="s">
        <v>22</v>
      </c>
      <c r="G1410" s="392" t="s">
        <v>39</v>
      </c>
      <c r="H1410" s="392" t="s">
        <v>70</v>
      </c>
      <c r="I1410" s="392" t="s">
        <v>71</v>
      </c>
      <c r="J1410" s="392" t="s">
        <v>1295</v>
      </c>
      <c r="K1410" s="392" t="s">
        <v>24</v>
      </c>
      <c r="L1410" s="392" t="s">
        <v>64</v>
      </c>
      <c r="M1410" s="395">
        <v>45474</v>
      </c>
      <c r="N1410" s="395">
        <v>45414</v>
      </c>
      <c r="O1410" s="392" t="s">
        <v>684</v>
      </c>
      <c r="P1410" s="392" t="str">
        <f t="shared" si="42"/>
        <v>376XX00000</v>
      </c>
      <c r="Q1410" s="392" t="s">
        <v>1271</v>
      </c>
      <c r="R1410" s="392" t="s">
        <v>1294</v>
      </c>
      <c r="S1410" s="392" t="str">
        <f t="shared" si="43"/>
        <v>252406S</v>
      </c>
      <c r="T1410" s="392" t="str">
        <f>IFERROR(VLOOKUP($S1410,'Projects FERCs'!$A$9:$C$294,2,FALSE),0)</f>
        <v>Mains PVC Replacement KNG</v>
      </c>
      <c r="U1410" s="392" t="s">
        <v>1295</v>
      </c>
      <c r="V1410" s="394">
        <v>15675.17</v>
      </c>
    </row>
    <row r="1411" spans="1:22" ht="22.5" x14ac:dyDescent="0.25">
      <c r="A1411" s="396">
        <v>202409</v>
      </c>
      <c r="B1411" s="392" t="s">
        <v>1268</v>
      </c>
      <c r="C1411" s="392" t="s">
        <v>69</v>
      </c>
      <c r="D1411" s="392" t="s">
        <v>28</v>
      </c>
      <c r="E1411" s="392" t="s">
        <v>28</v>
      </c>
      <c r="F1411" s="392" t="s">
        <v>22</v>
      </c>
      <c r="G1411" s="392" t="s">
        <v>39</v>
      </c>
      <c r="H1411" s="392" t="s">
        <v>70</v>
      </c>
      <c r="I1411" s="392" t="s">
        <v>71</v>
      </c>
      <c r="J1411" s="392" t="s">
        <v>1490</v>
      </c>
      <c r="K1411" s="392" t="s">
        <v>24</v>
      </c>
      <c r="L1411" s="392" t="s">
        <v>64</v>
      </c>
      <c r="M1411" s="395">
        <v>45474</v>
      </c>
      <c r="N1411" s="395">
        <v>45502</v>
      </c>
      <c r="O1411" s="392" t="s">
        <v>684</v>
      </c>
      <c r="P1411" s="392" t="str">
        <f t="shared" si="42"/>
        <v>376XX00000</v>
      </c>
      <c r="Q1411" s="392" t="s">
        <v>1271</v>
      </c>
      <c r="R1411" s="392" t="s">
        <v>1491</v>
      </c>
      <c r="S1411" s="392" t="str">
        <f t="shared" si="43"/>
        <v>252403S</v>
      </c>
      <c r="T1411" s="392" t="str">
        <f>IFERROR(VLOOKUP($S1411,'Projects FERCs'!$A$9:$C$294,2,FALSE),0)</f>
        <v>Main/Services PVC Replace LHC</v>
      </c>
      <c r="U1411" s="392" t="s">
        <v>1490</v>
      </c>
      <c r="V1411" s="394">
        <v>129682.65</v>
      </c>
    </row>
    <row r="1412" spans="1:22" ht="22.5" x14ac:dyDescent="0.25">
      <c r="A1412" s="396">
        <v>202409</v>
      </c>
      <c r="B1412" s="392" t="s">
        <v>1268</v>
      </c>
      <c r="C1412" s="392" t="s">
        <v>69</v>
      </c>
      <c r="D1412" s="392" t="s">
        <v>28</v>
      </c>
      <c r="E1412" s="392" t="s">
        <v>28</v>
      </c>
      <c r="F1412" s="392" t="s">
        <v>22</v>
      </c>
      <c r="G1412" s="392" t="s">
        <v>39</v>
      </c>
      <c r="H1412" s="392" t="s">
        <v>70</v>
      </c>
      <c r="I1412" s="392" t="s">
        <v>71</v>
      </c>
      <c r="J1412" s="392" t="s">
        <v>1492</v>
      </c>
      <c r="K1412" s="392" t="s">
        <v>24</v>
      </c>
      <c r="L1412" s="392" t="s">
        <v>64</v>
      </c>
      <c r="M1412" s="395">
        <v>45474</v>
      </c>
      <c r="N1412" s="395">
        <v>45502</v>
      </c>
      <c r="O1412" s="392" t="s">
        <v>684</v>
      </c>
      <c r="P1412" s="392" t="str">
        <f t="shared" si="42"/>
        <v>376XX00000</v>
      </c>
      <c r="Q1412" s="392" t="s">
        <v>1271</v>
      </c>
      <c r="R1412" s="392" t="s">
        <v>1493</v>
      </c>
      <c r="S1412" s="392" t="str">
        <f t="shared" si="43"/>
        <v>252403S</v>
      </c>
      <c r="T1412" s="392" t="str">
        <f>IFERROR(VLOOKUP($S1412,'Projects FERCs'!$A$9:$C$294,2,FALSE),0)</f>
        <v>Main/Services PVC Replace LHC</v>
      </c>
      <c r="U1412" s="392" t="s">
        <v>1492</v>
      </c>
      <c r="V1412" s="394">
        <v>21741.94</v>
      </c>
    </row>
    <row r="1413" spans="1:22" ht="22.5" x14ac:dyDescent="0.25">
      <c r="A1413" s="396">
        <v>202409</v>
      </c>
      <c r="B1413" s="392" t="s">
        <v>1268</v>
      </c>
      <c r="C1413" s="392" t="s">
        <v>69</v>
      </c>
      <c r="D1413" s="392" t="s">
        <v>28</v>
      </c>
      <c r="E1413" s="392" t="s">
        <v>28</v>
      </c>
      <c r="F1413" s="392" t="s">
        <v>22</v>
      </c>
      <c r="G1413" s="392" t="s">
        <v>39</v>
      </c>
      <c r="H1413" s="392" t="s">
        <v>70</v>
      </c>
      <c r="I1413" s="392" t="s">
        <v>71</v>
      </c>
      <c r="J1413" s="392" t="s">
        <v>2498</v>
      </c>
      <c r="K1413" s="392" t="s">
        <v>24</v>
      </c>
      <c r="L1413" s="392" t="s">
        <v>64</v>
      </c>
      <c r="M1413" s="395">
        <v>45536</v>
      </c>
      <c r="N1413" s="395">
        <v>45561</v>
      </c>
      <c r="O1413" s="392" t="s">
        <v>684</v>
      </c>
      <c r="P1413" s="392" t="str">
        <f t="shared" si="42"/>
        <v>376XX00000</v>
      </c>
      <c r="Q1413" s="392" t="s">
        <v>1271</v>
      </c>
      <c r="R1413" s="392" t="s">
        <v>2499</v>
      </c>
      <c r="S1413" s="392" t="str">
        <f t="shared" si="43"/>
        <v>252406S</v>
      </c>
      <c r="T1413" s="392" t="str">
        <f>IFERROR(VLOOKUP($S1413,'Projects FERCs'!$A$9:$C$294,2,FALSE),0)</f>
        <v>Mains PVC Replacement KNG</v>
      </c>
      <c r="U1413" s="392" t="s">
        <v>2498</v>
      </c>
      <c r="V1413" s="394">
        <v>62749.440000000002</v>
      </c>
    </row>
    <row r="1414" spans="1:22" ht="33.75" x14ac:dyDescent="0.25">
      <c r="A1414" s="396">
        <v>202409</v>
      </c>
      <c r="B1414" s="392" t="s">
        <v>1268</v>
      </c>
      <c r="C1414" s="392" t="s">
        <v>69</v>
      </c>
      <c r="D1414" s="392" t="s">
        <v>28</v>
      </c>
      <c r="E1414" s="392" t="s">
        <v>28</v>
      </c>
      <c r="F1414" s="392" t="s">
        <v>22</v>
      </c>
      <c r="G1414" s="392" t="s">
        <v>39</v>
      </c>
      <c r="H1414" s="392" t="s">
        <v>70</v>
      </c>
      <c r="I1414" s="392" t="s">
        <v>71</v>
      </c>
      <c r="J1414" s="392" t="s">
        <v>2129</v>
      </c>
      <c r="K1414" s="392" t="s">
        <v>24</v>
      </c>
      <c r="L1414" s="392" t="s">
        <v>64</v>
      </c>
      <c r="M1414" s="395">
        <v>45505</v>
      </c>
      <c r="N1414" s="395">
        <v>45503</v>
      </c>
      <c r="O1414" s="392" t="s">
        <v>684</v>
      </c>
      <c r="P1414" s="392" t="str">
        <f t="shared" si="42"/>
        <v>376XX00000</v>
      </c>
      <c r="Q1414" s="392" t="s">
        <v>1271</v>
      </c>
      <c r="R1414" s="392" t="s">
        <v>2148</v>
      </c>
      <c r="S1414" s="392" t="str">
        <f t="shared" si="43"/>
        <v>252406S</v>
      </c>
      <c r="T1414" s="392" t="str">
        <f>IFERROR(VLOOKUP($S1414,'Projects FERCs'!$A$9:$C$294,2,FALSE),0)</f>
        <v>Mains PVC Replacement KNG</v>
      </c>
      <c r="U1414" s="392" t="s">
        <v>2129</v>
      </c>
      <c r="V1414" s="394">
        <v>90538.25</v>
      </c>
    </row>
    <row r="1415" spans="1:22" ht="22.5" x14ac:dyDescent="0.25">
      <c r="A1415" s="396">
        <v>202409</v>
      </c>
      <c r="B1415" s="392" t="s">
        <v>1268</v>
      </c>
      <c r="C1415" s="392" t="s">
        <v>69</v>
      </c>
      <c r="D1415" s="392" t="s">
        <v>28</v>
      </c>
      <c r="E1415" s="392" t="s">
        <v>28</v>
      </c>
      <c r="F1415" s="392" t="s">
        <v>22</v>
      </c>
      <c r="G1415" s="392" t="s">
        <v>39</v>
      </c>
      <c r="H1415" s="392" t="s">
        <v>70</v>
      </c>
      <c r="I1415" s="392" t="s">
        <v>71</v>
      </c>
      <c r="J1415" s="392" t="s">
        <v>1645</v>
      </c>
      <c r="K1415" s="392" t="s">
        <v>24</v>
      </c>
      <c r="L1415" s="392" t="s">
        <v>64</v>
      </c>
      <c r="M1415" s="395">
        <v>45536</v>
      </c>
      <c r="N1415" s="395">
        <v>45539</v>
      </c>
      <c r="O1415" s="392" t="s">
        <v>684</v>
      </c>
      <c r="P1415" s="392" t="str">
        <f t="shared" si="42"/>
        <v>376XX00000</v>
      </c>
      <c r="Q1415" s="392" t="s">
        <v>1271</v>
      </c>
      <c r="R1415" s="392" t="s">
        <v>1643</v>
      </c>
      <c r="S1415" s="392" t="str">
        <f t="shared" si="43"/>
        <v>253500B</v>
      </c>
      <c r="T1415" s="392" t="str">
        <f>IFERROR(VLOOKUP($S1415,'Projects FERCs'!$A$9:$C$294,2,FALSE),0)</f>
        <v>PI Mains - Prescott</v>
      </c>
      <c r="U1415" s="392" t="s">
        <v>1645</v>
      </c>
      <c r="V1415" s="394">
        <v>289918.06</v>
      </c>
    </row>
    <row r="1416" spans="1:22" ht="22.5" x14ac:dyDescent="0.25">
      <c r="A1416" s="396">
        <v>202409</v>
      </c>
      <c r="B1416" s="392" t="s">
        <v>1268</v>
      </c>
      <c r="C1416" s="392" t="s">
        <v>69</v>
      </c>
      <c r="D1416" s="392" t="s">
        <v>28</v>
      </c>
      <c r="E1416" s="392" t="s">
        <v>28</v>
      </c>
      <c r="F1416" s="392" t="s">
        <v>22</v>
      </c>
      <c r="G1416" s="392" t="s">
        <v>39</v>
      </c>
      <c r="H1416" s="392" t="s">
        <v>70</v>
      </c>
      <c r="I1416" s="392" t="s">
        <v>71</v>
      </c>
      <c r="J1416" s="392" t="s">
        <v>2130</v>
      </c>
      <c r="K1416" s="392" t="s">
        <v>24</v>
      </c>
      <c r="L1416" s="392" t="s">
        <v>64</v>
      </c>
      <c r="M1416" s="395">
        <v>45505</v>
      </c>
      <c r="N1416" s="395">
        <v>45511</v>
      </c>
      <c r="O1416" s="392" t="s">
        <v>684</v>
      </c>
      <c r="P1416" s="392" t="str">
        <f t="shared" si="42"/>
        <v>376XX00000</v>
      </c>
      <c r="Q1416" s="392" t="s">
        <v>1271</v>
      </c>
      <c r="R1416" s="392" t="s">
        <v>2149</v>
      </c>
      <c r="S1416" s="392" t="str">
        <f t="shared" si="43"/>
        <v>251400S</v>
      </c>
      <c r="T1416" s="392" t="str">
        <f>IFERROR(VLOOKUP($S1416,'Projects FERCs'!$A$9:$C$294,2,FALSE),0)</f>
        <v>Mains-System Improv-Flag</v>
      </c>
      <c r="U1416" s="392" t="s">
        <v>2130</v>
      </c>
      <c r="V1416" s="394">
        <v>3224.28</v>
      </c>
    </row>
    <row r="1417" spans="1:22" ht="22.5" x14ac:dyDescent="0.25">
      <c r="A1417" s="396">
        <v>202409</v>
      </c>
      <c r="B1417" s="392" t="s">
        <v>1268</v>
      </c>
      <c r="C1417" s="392" t="s">
        <v>69</v>
      </c>
      <c r="D1417" s="392" t="s">
        <v>28</v>
      </c>
      <c r="E1417" s="392" t="s">
        <v>28</v>
      </c>
      <c r="F1417" s="392" t="s">
        <v>22</v>
      </c>
      <c r="G1417" s="392" t="s">
        <v>39</v>
      </c>
      <c r="H1417" s="392" t="s">
        <v>70</v>
      </c>
      <c r="I1417" s="392" t="s">
        <v>71</v>
      </c>
      <c r="J1417" s="392" t="s">
        <v>2131</v>
      </c>
      <c r="K1417" s="392" t="s">
        <v>24</v>
      </c>
      <c r="L1417" s="392" t="s">
        <v>64</v>
      </c>
      <c r="M1417" s="395">
        <v>45505</v>
      </c>
      <c r="N1417" s="395">
        <v>45526</v>
      </c>
      <c r="O1417" s="392" t="s">
        <v>684</v>
      </c>
      <c r="P1417" s="392" t="str">
        <f t="shared" ref="P1417:P1480" si="44">CONCATENATE((MID($O1417,2,3)),$D1417,$G1417)</f>
        <v>376XX00000</v>
      </c>
      <c r="Q1417" s="392" t="s">
        <v>1271</v>
      </c>
      <c r="R1417" s="392" t="s">
        <v>2150</v>
      </c>
      <c r="S1417" s="392" t="str">
        <f t="shared" ref="S1417:S1480" si="45">RIGHT($R1417,7)</f>
        <v>257100A</v>
      </c>
      <c r="T1417" s="392" t="str">
        <f>IFERROR(VLOOKUP($S1417,'Projects FERCs'!$A$9:$C$294,2,FALSE),0)</f>
        <v>Mains - Blanket - SL</v>
      </c>
      <c r="U1417" s="392" t="s">
        <v>2131</v>
      </c>
      <c r="V1417" s="394">
        <v>7290.6</v>
      </c>
    </row>
    <row r="1418" spans="1:22" ht="22.5" x14ac:dyDescent="0.25">
      <c r="A1418" s="396">
        <v>202409</v>
      </c>
      <c r="B1418" s="392" t="s">
        <v>1268</v>
      </c>
      <c r="C1418" s="392" t="s">
        <v>69</v>
      </c>
      <c r="D1418" s="392" t="s">
        <v>28</v>
      </c>
      <c r="E1418" s="392" t="s">
        <v>28</v>
      </c>
      <c r="F1418" s="392" t="s">
        <v>22</v>
      </c>
      <c r="G1418" s="392" t="s">
        <v>39</v>
      </c>
      <c r="H1418" s="392" t="s">
        <v>70</v>
      </c>
      <c r="I1418" s="392" t="s">
        <v>71</v>
      </c>
      <c r="J1418" s="392" t="s">
        <v>2132</v>
      </c>
      <c r="K1418" s="392" t="s">
        <v>24</v>
      </c>
      <c r="L1418" s="392" t="s">
        <v>64</v>
      </c>
      <c r="M1418" s="395">
        <v>45505</v>
      </c>
      <c r="N1418" s="395">
        <v>45517</v>
      </c>
      <c r="O1418" s="392" t="s">
        <v>684</v>
      </c>
      <c r="P1418" s="392" t="str">
        <f t="shared" si="44"/>
        <v>376XX00000</v>
      </c>
      <c r="Q1418" s="392" t="s">
        <v>1271</v>
      </c>
      <c r="R1418" s="392" t="s">
        <v>2151</v>
      </c>
      <c r="S1418" s="392" t="str">
        <f t="shared" si="45"/>
        <v>257100A</v>
      </c>
      <c r="T1418" s="392" t="str">
        <f>IFERROR(VLOOKUP($S1418,'Projects FERCs'!$A$9:$C$294,2,FALSE),0)</f>
        <v>Mains - Blanket - SL</v>
      </c>
      <c r="U1418" s="392" t="s">
        <v>2132</v>
      </c>
      <c r="V1418" s="394">
        <v>-276.10000000000002</v>
      </c>
    </row>
    <row r="1419" spans="1:22" ht="22.5" x14ac:dyDescent="0.25">
      <c r="A1419" s="396">
        <v>202409</v>
      </c>
      <c r="B1419" s="392" t="s">
        <v>1268</v>
      </c>
      <c r="C1419" s="392" t="s">
        <v>69</v>
      </c>
      <c r="D1419" s="392" t="s">
        <v>28</v>
      </c>
      <c r="E1419" s="392" t="s">
        <v>28</v>
      </c>
      <c r="F1419" s="392" t="s">
        <v>22</v>
      </c>
      <c r="G1419" s="392" t="s">
        <v>39</v>
      </c>
      <c r="H1419" s="392" t="s">
        <v>70</v>
      </c>
      <c r="I1419" s="392" t="s">
        <v>71</v>
      </c>
      <c r="J1419" s="392" t="s">
        <v>2534</v>
      </c>
      <c r="K1419" s="392" t="s">
        <v>24</v>
      </c>
      <c r="L1419" s="392" t="s">
        <v>64</v>
      </c>
      <c r="M1419" s="395">
        <v>45536</v>
      </c>
      <c r="N1419" s="395">
        <v>45562</v>
      </c>
      <c r="O1419" s="392" t="s">
        <v>684</v>
      </c>
      <c r="P1419" s="392" t="str">
        <f t="shared" si="44"/>
        <v>376XX00000</v>
      </c>
      <c r="Q1419" s="392" t="s">
        <v>1271</v>
      </c>
      <c r="R1419" s="392" t="s">
        <v>2535</v>
      </c>
      <c r="S1419" s="392" t="str">
        <f t="shared" si="45"/>
        <v>256100A</v>
      </c>
      <c r="T1419" s="392" t="str">
        <f>IFERROR(VLOOKUP($S1419,'Projects FERCs'!$A$9:$C$294,2,FALSE),0)</f>
        <v>Mains - Blanket - Nog</v>
      </c>
      <c r="U1419" s="392" t="s">
        <v>2534</v>
      </c>
      <c r="V1419" s="394">
        <v>163.16999999999999</v>
      </c>
    </row>
    <row r="1420" spans="1:22" ht="22.5" x14ac:dyDescent="0.25">
      <c r="A1420" s="396">
        <v>202409</v>
      </c>
      <c r="B1420" s="392" t="s">
        <v>1268</v>
      </c>
      <c r="C1420" s="392" t="s">
        <v>69</v>
      </c>
      <c r="D1420" s="392" t="s">
        <v>28</v>
      </c>
      <c r="E1420" s="392" t="s">
        <v>28</v>
      </c>
      <c r="F1420" s="392" t="s">
        <v>22</v>
      </c>
      <c r="G1420" s="392" t="s">
        <v>39</v>
      </c>
      <c r="H1420" s="392" t="s">
        <v>70</v>
      </c>
      <c r="I1420" s="392" t="s">
        <v>71</v>
      </c>
      <c r="J1420" s="392" t="s">
        <v>2133</v>
      </c>
      <c r="K1420" s="392" t="s">
        <v>24</v>
      </c>
      <c r="L1420" s="392" t="s">
        <v>64</v>
      </c>
      <c r="M1420" s="395">
        <v>45505</v>
      </c>
      <c r="N1420" s="395">
        <v>45506</v>
      </c>
      <c r="O1420" s="392" t="s">
        <v>684</v>
      </c>
      <c r="P1420" s="392" t="str">
        <f t="shared" si="44"/>
        <v>376XX00000</v>
      </c>
      <c r="Q1420" s="392" t="s">
        <v>1271</v>
      </c>
      <c r="R1420" s="392" t="s">
        <v>2152</v>
      </c>
      <c r="S1420" s="392" t="str">
        <f t="shared" si="45"/>
        <v>256100A</v>
      </c>
      <c r="T1420" s="392" t="str">
        <f>IFERROR(VLOOKUP($S1420,'Projects FERCs'!$A$9:$C$294,2,FALSE),0)</f>
        <v>Mains - Blanket - Nog</v>
      </c>
      <c r="U1420" s="392" t="s">
        <v>2133</v>
      </c>
      <c r="V1420" s="394">
        <v>1438.32</v>
      </c>
    </row>
    <row r="1421" spans="1:22" ht="22.5" x14ac:dyDescent="0.25">
      <c r="A1421" s="396">
        <v>202409</v>
      </c>
      <c r="B1421" s="392" t="s">
        <v>1268</v>
      </c>
      <c r="C1421" s="392" t="s">
        <v>69</v>
      </c>
      <c r="D1421" s="392" t="s">
        <v>28</v>
      </c>
      <c r="E1421" s="392" t="s">
        <v>28</v>
      </c>
      <c r="F1421" s="392" t="s">
        <v>22</v>
      </c>
      <c r="G1421" s="392" t="s">
        <v>39</v>
      </c>
      <c r="H1421" s="392" t="s">
        <v>70</v>
      </c>
      <c r="I1421" s="392" t="s">
        <v>71</v>
      </c>
      <c r="J1421" s="392" t="s">
        <v>2368</v>
      </c>
      <c r="K1421" s="392" t="s">
        <v>24</v>
      </c>
      <c r="L1421" s="392" t="s">
        <v>64</v>
      </c>
      <c r="M1421" s="395">
        <v>45536</v>
      </c>
      <c r="N1421" s="395">
        <v>45533</v>
      </c>
      <c r="O1421" s="392" t="s">
        <v>684</v>
      </c>
      <c r="P1421" s="392" t="str">
        <f t="shared" si="44"/>
        <v>376XX00000</v>
      </c>
      <c r="Q1421" s="392" t="s">
        <v>1271</v>
      </c>
      <c r="R1421" s="392" t="s">
        <v>2369</v>
      </c>
      <c r="S1421" s="392" t="str">
        <f t="shared" si="45"/>
        <v>251500B</v>
      </c>
      <c r="T1421" s="392" t="str">
        <f>IFERROR(VLOOKUP($S1421,'Projects FERCs'!$A$9:$C$294,2,FALSE),0)</f>
        <v>PI Mains - Flagstaff</v>
      </c>
      <c r="U1421" s="392" t="s">
        <v>2368</v>
      </c>
      <c r="V1421" s="394">
        <v>79392.11</v>
      </c>
    </row>
    <row r="1422" spans="1:22" ht="22.5" x14ac:dyDescent="0.25">
      <c r="A1422" s="396">
        <v>202409</v>
      </c>
      <c r="B1422" s="392" t="s">
        <v>1268</v>
      </c>
      <c r="C1422" s="392" t="s">
        <v>69</v>
      </c>
      <c r="D1422" s="392" t="s">
        <v>28</v>
      </c>
      <c r="E1422" s="392" t="s">
        <v>28</v>
      </c>
      <c r="F1422" s="392" t="s">
        <v>22</v>
      </c>
      <c r="G1422" s="392" t="s">
        <v>39</v>
      </c>
      <c r="H1422" s="392" t="s">
        <v>70</v>
      </c>
      <c r="I1422" s="392" t="s">
        <v>71</v>
      </c>
      <c r="J1422" s="392" t="s">
        <v>1635</v>
      </c>
      <c r="K1422" s="392" t="s">
        <v>24</v>
      </c>
      <c r="L1422" s="392" t="s">
        <v>64</v>
      </c>
      <c r="M1422" s="395">
        <v>45536</v>
      </c>
      <c r="N1422" s="395">
        <v>45553</v>
      </c>
      <c r="O1422" s="392" t="s">
        <v>684</v>
      </c>
      <c r="P1422" s="392" t="str">
        <f t="shared" si="44"/>
        <v>376XX00000</v>
      </c>
      <c r="Q1422" s="392" t="s">
        <v>1271</v>
      </c>
      <c r="R1422" s="392" t="s">
        <v>1633</v>
      </c>
      <c r="S1422" s="392" t="str">
        <f t="shared" si="45"/>
        <v>251100A</v>
      </c>
      <c r="T1422" s="392" t="str">
        <f>IFERROR(VLOOKUP($S1422,'Projects FERCs'!$A$9:$C$294,2,FALSE),0)</f>
        <v>Mains - Blanket - Flag</v>
      </c>
      <c r="U1422" s="392" t="s">
        <v>1635</v>
      </c>
      <c r="V1422" s="394">
        <v>15081.34</v>
      </c>
    </row>
    <row r="1423" spans="1:22" ht="22.5" x14ac:dyDescent="0.25">
      <c r="A1423" s="396">
        <v>202409</v>
      </c>
      <c r="B1423" s="392" t="s">
        <v>1268</v>
      </c>
      <c r="C1423" s="392" t="s">
        <v>69</v>
      </c>
      <c r="D1423" s="392" t="s">
        <v>28</v>
      </c>
      <c r="E1423" s="392" t="s">
        <v>28</v>
      </c>
      <c r="F1423" s="392" t="s">
        <v>22</v>
      </c>
      <c r="G1423" s="392" t="s">
        <v>39</v>
      </c>
      <c r="H1423" s="392" t="s">
        <v>70</v>
      </c>
      <c r="I1423" s="392" t="s">
        <v>71</v>
      </c>
      <c r="J1423" s="392" t="s">
        <v>2134</v>
      </c>
      <c r="K1423" s="392" t="s">
        <v>24</v>
      </c>
      <c r="L1423" s="392" t="s">
        <v>64</v>
      </c>
      <c r="M1423" s="395">
        <v>45505</v>
      </c>
      <c r="N1423" s="395">
        <v>45421</v>
      </c>
      <c r="O1423" s="392" t="s">
        <v>684</v>
      </c>
      <c r="P1423" s="392" t="str">
        <f t="shared" si="44"/>
        <v>376XX00000</v>
      </c>
      <c r="Q1423" s="392" t="s">
        <v>1271</v>
      </c>
      <c r="R1423" s="392" t="s">
        <v>2153</v>
      </c>
      <c r="S1423" s="392" t="str">
        <f t="shared" si="45"/>
        <v>252403S</v>
      </c>
      <c r="T1423" s="392" t="str">
        <f>IFERROR(VLOOKUP($S1423,'Projects FERCs'!$A$9:$C$294,2,FALSE),0)</f>
        <v>Main/Services PVC Replace LHC</v>
      </c>
      <c r="U1423" s="392" t="s">
        <v>2134</v>
      </c>
      <c r="V1423" s="394">
        <v>60.71</v>
      </c>
    </row>
    <row r="1424" spans="1:22" ht="22.5" x14ac:dyDescent="0.25">
      <c r="A1424" s="396">
        <v>202409</v>
      </c>
      <c r="B1424" s="392" t="s">
        <v>1268</v>
      </c>
      <c r="C1424" s="392" t="s">
        <v>69</v>
      </c>
      <c r="D1424" s="392" t="s">
        <v>28</v>
      </c>
      <c r="E1424" s="392" t="s">
        <v>28</v>
      </c>
      <c r="F1424" s="392" t="s">
        <v>22</v>
      </c>
      <c r="G1424" s="392" t="s">
        <v>39</v>
      </c>
      <c r="H1424" s="392" t="s">
        <v>70</v>
      </c>
      <c r="I1424" s="392" t="s">
        <v>71</v>
      </c>
      <c r="J1424" s="392" t="s">
        <v>23</v>
      </c>
      <c r="K1424" s="392" t="s">
        <v>24</v>
      </c>
      <c r="L1424" s="392" t="s">
        <v>25</v>
      </c>
      <c r="M1424" s="395">
        <v>45292</v>
      </c>
      <c r="N1424" s="395">
        <v>45292</v>
      </c>
      <c r="O1424" s="392" t="s">
        <v>684</v>
      </c>
      <c r="P1424" s="392" t="str">
        <f t="shared" si="44"/>
        <v>376XX00000</v>
      </c>
      <c r="Q1424" s="392" t="s">
        <v>1271</v>
      </c>
      <c r="R1424" s="392" t="s">
        <v>1157</v>
      </c>
      <c r="S1424" s="392" t="str">
        <f t="shared" si="45"/>
        <v>256387A</v>
      </c>
      <c r="T1424" s="392" t="str">
        <f>IFERROR(VLOOKUP($S1424,'Projects FERCs'!$A$9:$C$294,2,FALSE),0)</f>
        <v>Other Distr Eq CP - Bl - Nog</v>
      </c>
      <c r="U1424" s="392" t="s">
        <v>1158</v>
      </c>
      <c r="V1424" s="394">
        <v>-26.63</v>
      </c>
    </row>
    <row r="1425" spans="1:22" ht="22.5" x14ac:dyDescent="0.25">
      <c r="A1425" s="396">
        <v>202409</v>
      </c>
      <c r="B1425" s="392" t="s">
        <v>1268</v>
      </c>
      <c r="C1425" s="392" t="s">
        <v>69</v>
      </c>
      <c r="D1425" s="392" t="s">
        <v>28</v>
      </c>
      <c r="E1425" s="392" t="s">
        <v>28</v>
      </c>
      <c r="F1425" s="392" t="s">
        <v>22</v>
      </c>
      <c r="G1425" s="392" t="s">
        <v>39</v>
      </c>
      <c r="H1425" s="392" t="s">
        <v>70</v>
      </c>
      <c r="I1425" s="392" t="s">
        <v>71</v>
      </c>
      <c r="J1425" s="392" t="s">
        <v>23</v>
      </c>
      <c r="K1425" s="392" t="s">
        <v>24</v>
      </c>
      <c r="L1425" s="392" t="s">
        <v>25</v>
      </c>
      <c r="M1425" s="395">
        <v>45352</v>
      </c>
      <c r="N1425" s="395">
        <v>45352</v>
      </c>
      <c r="O1425" s="392" t="s">
        <v>684</v>
      </c>
      <c r="P1425" s="392" t="str">
        <f t="shared" si="44"/>
        <v>376XX00000</v>
      </c>
      <c r="Q1425" s="392" t="s">
        <v>1271</v>
      </c>
      <c r="R1425" s="392" t="s">
        <v>985</v>
      </c>
      <c r="S1425" s="392" t="str">
        <f t="shared" si="45"/>
        <v>253387A</v>
      </c>
      <c r="T1425" s="392" t="str">
        <f>IFERROR(VLOOKUP($S1425,'Projects FERCs'!$A$9:$C$294,2,FALSE),0)</f>
        <v>Other Distr Equip CP-Bl-Pres</v>
      </c>
      <c r="U1425" s="392" t="s">
        <v>986</v>
      </c>
      <c r="V1425" s="394">
        <v>-217.28</v>
      </c>
    </row>
    <row r="1426" spans="1:22" ht="22.5" x14ac:dyDescent="0.25">
      <c r="A1426" s="396">
        <v>202409</v>
      </c>
      <c r="B1426" s="392" t="s">
        <v>1268</v>
      </c>
      <c r="C1426" s="392" t="s">
        <v>69</v>
      </c>
      <c r="D1426" s="392" t="s">
        <v>28</v>
      </c>
      <c r="E1426" s="392" t="s">
        <v>28</v>
      </c>
      <c r="F1426" s="392" t="s">
        <v>22</v>
      </c>
      <c r="G1426" s="392" t="s">
        <v>39</v>
      </c>
      <c r="H1426" s="392" t="s">
        <v>70</v>
      </c>
      <c r="I1426" s="392" t="s">
        <v>71</v>
      </c>
      <c r="J1426" s="392" t="s">
        <v>23</v>
      </c>
      <c r="K1426" s="392" t="s">
        <v>24</v>
      </c>
      <c r="L1426" s="392" t="s">
        <v>25</v>
      </c>
      <c r="M1426" s="395">
        <v>45413</v>
      </c>
      <c r="N1426" s="395">
        <v>45413</v>
      </c>
      <c r="O1426" s="392" t="s">
        <v>684</v>
      </c>
      <c r="P1426" s="392" t="str">
        <f t="shared" si="44"/>
        <v>376XX00000</v>
      </c>
      <c r="Q1426" s="392" t="s">
        <v>1271</v>
      </c>
      <c r="R1426" s="392" t="s">
        <v>1227</v>
      </c>
      <c r="S1426" s="392" t="str">
        <f t="shared" si="45"/>
        <v>257387A</v>
      </c>
      <c r="T1426" s="392" t="str">
        <f>IFERROR(VLOOKUP($S1426,'Projects FERCs'!$A$9:$C$294,2,FALSE),0)</f>
        <v>Other Distr Equip CP-Bl - SL</v>
      </c>
      <c r="U1426" s="392" t="s">
        <v>1228</v>
      </c>
      <c r="V1426" s="394">
        <v>-46.35</v>
      </c>
    </row>
    <row r="1427" spans="1:22" ht="22.5" x14ac:dyDescent="0.25">
      <c r="A1427" s="396">
        <v>202409</v>
      </c>
      <c r="B1427" s="392" t="s">
        <v>1268</v>
      </c>
      <c r="C1427" s="392" t="s">
        <v>69</v>
      </c>
      <c r="D1427" s="392" t="s">
        <v>28</v>
      </c>
      <c r="E1427" s="392" t="s">
        <v>28</v>
      </c>
      <c r="F1427" s="392" t="s">
        <v>22</v>
      </c>
      <c r="G1427" s="392" t="s">
        <v>39</v>
      </c>
      <c r="H1427" s="392" t="s">
        <v>70</v>
      </c>
      <c r="I1427" s="392" t="s">
        <v>71</v>
      </c>
      <c r="J1427" s="392" t="s">
        <v>23</v>
      </c>
      <c r="K1427" s="392" t="s">
        <v>24</v>
      </c>
      <c r="L1427" s="392" t="s">
        <v>25</v>
      </c>
      <c r="M1427" s="395">
        <v>45413</v>
      </c>
      <c r="N1427" s="395">
        <v>45415</v>
      </c>
      <c r="O1427" s="392" t="s">
        <v>684</v>
      </c>
      <c r="P1427" s="392" t="str">
        <f t="shared" si="44"/>
        <v>376XX00000</v>
      </c>
      <c r="Q1427" s="392" t="s">
        <v>1271</v>
      </c>
      <c r="R1427" s="392" t="s">
        <v>1507</v>
      </c>
      <c r="S1427" s="392" t="str">
        <f t="shared" si="45"/>
        <v>251100A</v>
      </c>
      <c r="T1427" s="392" t="str">
        <f>IFERROR(VLOOKUP($S1427,'Projects FERCs'!$A$9:$C$294,2,FALSE),0)</f>
        <v>Mains - Blanket - Flag</v>
      </c>
      <c r="U1427" s="392" t="s">
        <v>1506</v>
      </c>
      <c r="V1427" s="394">
        <v>-64698.38</v>
      </c>
    </row>
    <row r="1428" spans="1:22" ht="22.5" x14ac:dyDescent="0.25">
      <c r="A1428" s="396">
        <v>202409</v>
      </c>
      <c r="B1428" s="392" t="s">
        <v>1268</v>
      </c>
      <c r="C1428" s="392" t="s">
        <v>69</v>
      </c>
      <c r="D1428" s="392" t="s">
        <v>28</v>
      </c>
      <c r="E1428" s="392" t="s">
        <v>28</v>
      </c>
      <c r="F1428" s="392" t="s">
        <v>22</v>
      </c>
      <c r="G1428" s="392" t="s">
        <v>39</v>
      </c>
      <c r="H1428" s="392" t="s">
        <v>70</v>
      </c>
      <c r="I1428" s="392" t="s">
        <v>71</v>
      </c>
      <c r="J1428" s="392" t="s">
        <v>23</v>
      </c>
      <c r="K1428" s="392" t="s">
        <v>24</v>
      </c>
      <c r="L1428" s="392" t="s">
        <v>25</v>
      </c>
      <c r="M1428" s="395">
        <v>45413</v>
      </c>
      <c r="N1428" s="395">
        <v>45418</v>
      </c>
      <c r="O1428" s="392" t="s">
        <v>684</v>
      </c>
      <c r="P1428" s="392" t="str">
        <f t="shared" si="44"/>
        <v>376XX00000</v>
      </c>
      <c r="Q1428" s="392" t="s">
        <v>1271</v>
      </c>
      <c r="R1428" s="392" t="s">
        <v>1463</v>
      </c>
      <c r="S1428" s="392" t="str">
        <f t="shared" si="45"/>
        <v>257400S</v>
      </c>
      <c r="T1428" s="392" t="str">
        <f>IFERROR(VLOOKUP($S1428,'Projects FERCs'!$A$9:$C$294,2,FALSE),0)</f>
        <v>Mains-System Improv-Show Low</v>
      </c>
      <c r="U1428" s="392" t="s">
        <v>1462</v>
      </c>
      <c r="V1428" s="394">
        <v>-147695.25</v>
      </c>
    </row>
    <row r="1429" spans="1:22" ht="22.5" x14ac:dyDescent="0.25">
      <c r="A1429" s="396">
        <v>202409</v>
      </c>
      <c r="B1429" s="392" t="s">
        <v>1268</v>
      </c>
      <c r="C1429" s="392" t="s">
        <v>69</v>
      </c>
      <c r="D1429" s="392" t="s">
        <v>28</v>
      </c>
      <c r="E1429" s="392" t="s">
        <v>28</v>
      </c>
      <c r="F1429" s="392" t="s">
        <v>22</v>
      </c>
      <c r="G1429" s="392" t="s">
        <v>39</v>
      </c>
      <c r="H1429" s="392" t="s">
        <v>70</v>
      </c>
      <c r="I1429" s="392" t="s">
        <v>71</v>
      </c>
      <c r="J1429" s="392" t="s">
        <v>23</v>
      </c>
      <c r="K1429" s="392" t="s">
        <v>24</v>
      </c>
      <c r="L1429" s="392" t="s">
        <v>25</v>
      </c>
      <c r="M1429" s="395">
        <v>45444</v>
      </c>
      <c r="N1429" s="395">
        <v>45278</v>
      </c>
      <c r="O1429" s="392" t="s">
        <v>684</v>
      </c>
      <c r="P1429" s="392" t="str">
        <f t="shared" si="44"/>
        <v>376XX00000</v>
      </c>
      <c r="Q1429" s="392" t="s">
        <v>1271</v>
      </c>
      <c r="R1429" s="392" t="s">
        <v>1481</v>
      </c>
      <c r="S1429" s="392" t="str">
        <f t="shared" si="45"/>
        <v>253100A</v>
      </c>
      <c r="T1429" s="392" t="str">
        <f>IFERROR(VLOOKUP($S1429,'Projects FERCs'!$A$9:$C$294,2,FALSE),0)</f>
        <v>Mains - Blanket - Pres</v>
      </c>
      <c r="U1429" s="392" t="s">
        <v>1480</v>
      </c>
      <c r="V1429" s="394">
        <v>-1001.31</v>
      </c>
    </row>
    <row r="1430" spans="1:22" ht="33.75" x14ac:dyDescent="0.25">
      <c r="A1430" s="396">
        <v>202409</v>
      </c>
      <c r="B1430" s="392" t="s">
        <v>1268</v>
      </c>
      <c r="C1430" s="392" t="s">
        <v>69</v>
      </c>
      <c r="D1430" s="392" t="s">
        <v>28</v>
      </c>
      <c r="E1430" s="392" t="s">
        <v>28</v>
      </c>
      <c r="F1430" s="392" t="s">
        <v>22</v>
      </c>
      <c r="G1430" s="392" t="s">
        <v>39</v>
      </c>
      <c r="H1430" s="392" t="s">
        <v>70</v>
      </c>
      <c r="I1430" s="392" t="s">
        <v>71</v>
      </c>
      <c r="J1430" s="392" t="s">
        <v>23</v>
      </c>
      <c r="K1430" s="392" t="s">
        <v>24</v>
      </c>
      <c r="L1430" s="392" t="s">
        <v>25</v>
      </c>
      <c r="M1430" s="395">
        <v>45444</v>
      </c>
      <c r="N1430" s="395">
        <v>45442</v>
      </c>
      <c r="O1430" s="392" t="s">
        <v>684</v>
      </c>
      <c r="P1430" s="392" t="str">
        <f t="shared" si="44"/>
        <v>376XX00000</v>
      </c>
      <c r="Q1430" s="392" t="s">
        <v>1271</v>
      </c>
      <c r="R1430" s="392" t="s">
        <v>1457</v>
      </c>
      <c r="S1430" s="392" t="str">
        <f t="shared" si="45"/>
        <v>252100A</v>
      </c>
      <c r="T1430" s="392" t="str">
        <f>IFERROR(VLOOKUP($S1430,'Projects FERCs'!$A$9:$C$294,2,FALSE),0)</f>
        <v>Mains - Blanket - King</v>
      </c>
      <c r="U1430" s="392" t="s">
        <v>1456</v>
      </c>
      <c r="V1430" s="394">
        <v>-2243.89</v>
      </c>
    </row>
    <row r="1431" spans="1:22" ht="22.5" x14ac:dyDescent="0.25">
      <c r="A1431" s="396">
        <v>202409</v>
      </c>
      <c r="B1431" s="392" t="s">
        <v>1268</v>
      </c>
      <c r="C1431" s="392" t="s">
        <v>69</v>
      </c>
      <c r="D1431" s="392" t="s">
        <v>28</v>
      </c>
      <c r="E1431" s="392" t="s">
        <v>28</v>
      </c>
      <c r="F1431" s="392" t="s">
        <v>22</v>
      </c>
      <c r="G1431" s="392" t="s">
        <v>39</v>
      </c>
      <c r="H1431" s="392" t="s">
        <v>70</v>
      </c>
      <c r="I1431" s="392" t="s">
        <v>71</v>
      </c>
      <c r="J1431" s="392" t="s">
        <v>23</v>
      </c>
      <c r="K1431" s="392" t="s">
        <v>24</v>
      </c>
      <c r="L1431" s="392" t="s">
        <v>25</v>
      </c>
      <c r="M1431" s="395">
        <v>45444</v>
      </c>
      <c r="N1431" s="395">
        <v>45442</v>
      </c>
      <c r="O1431" s="392" t="s">
        <v>684</v>
      </c>
      <c r="P1431" s="392" t="str">
        <f t="shared" si="44"/>
        <v>376XX00000</v>
      </c>
      <c r="Q1431" s="392" t="s">
        <v>1271</v>
      </c>
      <c r="R1431" s="392" t="s">
        <v>1475</v>
      </c>
      <c r="S1431" s="392" t="str">
        <f t="shared" si="45"/>
        <v>253100A</v>
      </c>
      <c r="T1431" s="392" t="str">
        <f>IFERROR(VLOOKUP($S1431,'Projects FERCs'!$A$9:$C$294,2,FALSE),0)</f>
        <v>Mains - Blanket - Pres</v>
      </c>
      <c r="U1431" s="392" t="s">
        <v>1474</v>
      </c>
      <c r="V1431" s="394">
        <v>-475274.11</v>
      </c>
    </row>
    <row r="1432" spans="1:22" ht="22.5" x14ac:dyDescent="0.25">
      <c r="A1432" s="396">
        <v>202409</v>
      </c>
      <c r="B1432" s="392" t="s">
        <v>1268</v>
      </c>
      <c r="C1432" s="392" t="s">
        <v>69</v>
      </c>
      <c r="D1432" s="392" t="s">
        <v>28</v>
      </c>
      <c r="E1432" s="392" t="s">
        <v>28</v>
      </c>
      <c r="F1432" s="392" t="s">
        <v>22</v>
      </c>
      <c r="G1432" s="392" t="s">
        <v>39</v>
      </c>
      <c r="H1432" s="392" t="s">
        <v>70</v>
      </c>
      <c r="I1432" s="392" t="s">
        <v>71</v>
      </c>
      <c r="J1432" s="392" t="s">
        <v>23</v>
      </c>
      <c r="K1432" s="392" t="s">
        <v>24</v>
      </c>
      <c r="L1432" s="392" t="s">
        <v>25</v>
      </c>
      <c r="M1432" s="395">
        <v>45444</v>
      </c>
      <c r="N1432" s="395">
        <v>45447</v>
      </c>
      <c r="O1432" s="392" t="s">
        <v>684</v>
      </c>
      <c r="P1432" s="392" t="str">
        <f t="shared" si="44"/>
        <v>376XX00000</v>
      </c>
      <c r="Q1432" s="392" t="s">
        <v>1271</v>
      </c>
      <c r="R1432" s="392" t="s">
        <v>1469</v>
      </c>
      <c r="S1432" s="392" t="str">
        <f t="shared" si="45"/>
        <v>251100A</v>
      </c>
      <c r="T1432" s="392" t="str">
        <f>IFERROR(VLOOKUP($S1432,'Projects FERCs'!$A$9:$C$294,2,FALSE),0)</f>
        <v>Mains - Blanket - Flag</v>
      </c>
      <c r="U1432" s="392" t="s">
        <v>1468</v>
      </c>
      <c r="V1432" s="394">
        <v>-463.98</v>
      </c>
    </row>
    <row r="1433" spans="1:22" ht="22.5" x14ac:dyDescent="0.25">
      <c r="A1433" s="396">
        <v>202409</v>
      </c>
      <c r="B1433" s="392" t="s">
        <v>1268</v>
      </c>
      <c r="C1433" s="392" t="s">
        <v>69</v>
      </c>
      <c r="D1433" s="392" t="s">
        <v>28</v>
      </c>
      <c r="E1433" s="392" t="s">
        <v>28</v>
      </c>
      <c r="F1433" s="392" t="s">
        <v>22</v>
      </c>
      <c r="G1433" s="392" t="s">
        <v>39</v>
      </c>
      <c r="H1433" s="392" t="s">
        <v>70</v>
      </c>
      <c r="I1433" s="392" t="s">
        <v>71</v>
      </c>
      <c r="J1433" s="392" t="s">
        <v>23</v>
      </c>
      <c r="K1433" s="392" t="s">
        <v>24</v>
      </c>
      <c r="L1433" s="392" t="s">
        <v>25</v>
      </c>
      <c r="M1433" s="395">
        <v>45444</v>
      </c>
      <c r="N1433" s="395">
        <v>45448</v>
      </c>
      <c r="O1433" s="392" t="s">
        <v>684</v>
      </c>
      <c r="P1433" s="392" t="str">
        <f t="shared" si="44"/>
        <v>376XX00000</v>
      </c>
      <c r="Q1433" s="392" t="s">
        <v>1271</v>
      </c>
      <c r="R1433" s="392" t="s">
        <v>1483</v>
      </c>
      <c r="S1433" s="392" t="str">
        <f t="shared" si="45"/>
        <v>252100A</v>
      </c>
      <c r="T1433" s="392" t="str">
        <f>IFERROR(VLOOKUP($S1433,'Projects FERCs'!$A$9:$C$294,2,FALSE),0)</f>
        <v>Mains - Blanket - King</v>
      </c>
      <c r="U1433" s="392" t="s">
        <v>1482</v>
      </c>
      <c r="V1433" s="394">
        <v>-7806.68</v>
      </c>
    </row>
    <row r="1434" spans="1:22" ht="22.5" x14ac:dyDescent="0.25">
      <c r="A1434" s="396">
        <v>202409</v>
      </c>
      <c r="B1434" s="392" t="s">
        <v>1268</v>
      </c>
      <c r="C1434" s="392" t="s">
        <v>69</v>
      </c>
      <c r="D1434" s="392" t="s">
        <v>28</v>
      </c>
      <c r="E1434" s="392" t="s">
        <v>28</v>
      </c>
      <c r="F1434" s="392" t="s">
        <v>22</v>
      </c>
      <c r="G1434" s="392" t="s">
        <v>39</v>
      </c>
      <c r="H1434" s="392" t="s">
        <v>70</v>
      </c>
      <c r="I1434" s="392" t="s">
        <v>71</v>
      </c>
      <c r="J1434" s="392" t="s">
        <v>23</v>
      </c>
      <c r="K1434" s="392" t="s">
        <v>24</v>
      </c>
      <c r="L1434" s="392" t="s">
        <v>25</v>
      </c>
      <c r="M1434" s="395">
        <v>45444</v>
      </c>
      <c r="N1434" s="395">
        <v>45454</v>
      </c>
      <c r="O1434" s="392" t="s">
        <v>684</v>
      </c>
      <c r="P1434" s="392" t="str">
        <f t="shared" si="44"/>
        <v>376XX00000</v>
      </c>
      <c r="Q1434" s="392" t="s">
        <v>1271</v>
      </c>
      <c r="R1434" s="392" t="s">
        <v>1503</v>
      </c>
      <c r="S1434" s="392" t="str">
        <f t="shared" si="45"/>
        <v>256100A</v>
      </c>
      <c r="T1434" s="392" t="str">
        <f>IFERROR(VLOOKUP($S1434,'Projects FERCs'!$A$9:$C$294,2,FALSE),0)</f>
        <v>Mains - Blanket - Nog</v>
      </c>
      <c r="U1434" s="392" t="s">
        <v>1502</v>
      </c>
      <c r="V1434" s="394">
        <v>-60659.77</v>
      </c>
    </row>
    <row r="1435" spans="1:22" ht="33.75" x14ac:dyDescent="0.25">
      <c r="A1435" s="396">
        <v>202409</v>
      </c>
      <c r="B1435" s="392" t="s">
        <v>1268</v>
      </c>
      <c r="C1435" s="392" t="s">
        <v>69</v>
      </c>
      <c r="D1435" s="392" t="s">
        <v>28</v>
      </c>
      <c r="E1435" s="392" t="s">
        <v>28</v>
      </c>
      <c r="F1435" s="392" t="s">
        <v>22</v>
      </c>
      <c r="G1435" s="392" t="s">
        <v>39</v>
      </c>
      <c r="H1435" s="392" t="s">
        <v>70</v>
      </c>
      <c r="I1435" s="392" t="s">
        <v>71</v>
      </c>
      <c r="J1435" s="392" t="s">
        <v>23</v>
      </c>
      <c r="K1435" s="392" t="s">
        <v>24</v>
      </c>
      <c r="L1435" s="392" t="s">
        <v>25</v>
      </c>
      <c r="M1435" s="395">
        <v>45444</v>
      </c>
      <c r="N1435" s="395">
        <v>45455</v>
      </c>
      <c r="O1435" s="392" t="s">
        <v>684</v>
      </c>
      <c r="P1435" s="392" t="str">
        <f t="shared" si="44"/>
        <v>376XX00000</v>
      </c>
      <c r="Q1435" s="392" t="s">
        <v>1271</v>
      </c>
      <c r="R1435" s="392" t="s">
        <v>1497</v>
      </c>
      <c r="S1435" s="392" t="str">
        <f t="shared" si="45"/>
        <v>252406S</v>
      </c>
      <c r="T1435" s="392" t="str">
        <f>IFERROR(VLOOKUP($S1435,'Projects FERCs'!$A$9:$C$294,2,FALSE),0)</f>
        <v>Mains PVC Replacement KNG</v>
      </c>
      <c r="U1435" s="392" t="s">
        <v>1496</v>
      </c>
      <c r="V1435" s="394">
        <v>-12610.15</v>
      </c>
    </row>
    <row r="1436" spans="1:22" ht="22.5" x14ac:dyDescent="0.25">
      <c r="A1436" s="396">
        <v>202409</v>
      </c>
      <c r="B1436" s="392" t="s">
        <v>1268</v>
      </c>
      <c r="C1436" s="392" t="s">
        <v>69</v>
      </c>
      <c r="D1436" s="392" t="s">
        <v>28</v>
      </c>
      <c r="E1436" s="392" t="s">
        <v>28</v>
      </c>
      <c r="F1436" s="392" t="s">
        <v>22</v>
      </c>
      <c r="G1436" s="392" t="s">
        <v>39</v>
      </c>
      <c r="H1436" s="392" t="s">
        <v>70</v>
      </c>
      <c r="I1436" s="392" t="s">
        <v>71</v>
      </c>
      <c r="J1436" s="392" t="s">
        <v>23</v>
      </c>
      <c r="K1436" s="392" t="s">
        <v>24</v>
      </c>
      <c r="L1436" s="392" t="s">
        <v>25</v>
      </c>
      <c r="M1436" s="395">
        <v>45474</v>
      </c>
      <c r="N1436" s="395">
        <v>45278</v>
      </c>
      <c r="O1436" s="392" t="s">
        <v>684</v>
      </c>
      <c r="P1436" s="392" t="str">
        <f t="shared" si="44"/>
        <v>376XX00000</v>
      </c>
      <c r="Q1436" s="392" t="s">
        <v>1271</v>
      </c>
      <c r="R1436" s="392" t="s">
        <v>1481</v>
      </c>
      <c r="S1436" s="392" t="str">
        <f t="shared" si="45"/>
        <v>253100A</v>
      </c>
      <c r="T1436" s="392" t="str">
        <f>IFERROR(VLOOKUP($S1436,'Projects FERCs'!$A$9:$C$294,2,FALSE),0)</f>
        <v>Mains - Blanket - Pres</v>
      </c>
      <c r="U1436" s="392" t="s">
        <v>1480</v>
      </c>
      <c r="V1436" s="394">
        <v>-1446.26</v>
      </c>
    </row>
    <row r="1437" spans="1:22" ht="22.5" x14ac:dyDescent="0.25">
      <c r="A1437" s="396">
        <v>202409</v>
      </c>
      <c r="B1437" s="392" t="s">
        <v>1268</v>
      </c>
      <c r="C1437" s="392" t="s">
        <v>69</v>
      </c>
      <c r="D1437" s="392" t="s">
        <v>28</v>
      </c>
      <c r="E1437" s="392" t="s">
        <v>28</v>
      </c>
      <c r="F1437" s="392" t="s">
        <v>22</v>
      </c>
      <c r="G1437" s="392" t="s">
        <v>39</v>
      </c>
      <c r="H1437" s="392" t="s">
        <v>70</v>
      </c>
      <c r="I1437" s="392" t="s">
        <v>71</v>
      </c>
      <c r="J1437" s="392" t="s">
        <v>23</v>
      </c>
      <c r="K1437" s="392" t="s">
        <v>24</v>
      </c>
      <c r="L1437" s="392" t="s">
        <v>25</v>
      </c>
      <c r="M1437" s="395">
        <v>45474</v>
      </c>
      <c r="N1437" s="395">
        <v>45415</v>
      </c>
      <c r="O1437" s="392" t="s">
        <v>684</v>
      </c>
      <c r="P1437" s="392" t="str">
        <f t="shared" si="44"/>
        <v>376XX00000</v>
      </c>
      <c r="Q1437" s="392" t="s">
        <v>1271</v>
      </c>
      <c r="R1437" s="392" t="s">
        <v>1507</v>
      </c>
      <c r="S1437" s="392" t="str">
        <f t="shared" si="45"/>
        <v>251100A</v>
      </c>
      <c r="T1437" s="392" t="str">
        <f>IFERROR(VLOOKUP($S1437,'Projects FERCs'!$A$9:$C$294,2,FALSE),0)</f>
        <v>Mains - Blanket - Flag</v>
      </c>
      <c r="U1437" s="392" t="s">
        <v>1506</v>
      </c>
      <c r="V1437" s="394">
        <v>-13698.36</v>
      </c>
    </row>
    <row r="1438" spans="1:22" ht="22.5" x14ac:dyDescent="0.25">
      <c r="A1438" s="396">
        <v>202409</v>
      </c>
      <c r="B1438" s="392" t="s">
        <v>1268</v>
      </c>
      <c r="C1438" s="392" t="s">
        <v>69</v>
      </c>
      <c r="D1438" s="392" t="s">
        <v>28</v>
      </c>
      <c r="E1438" s="392" t="s">
        <v>28</v>
      </c>
      <c r="F1438" s="392" t="s">
        <v>22</v>
      </c>
      <c r="G1438" s="392" t="s">
        <v>39</v>
      </c>
      <c r="H1438" s="392" t="s">
        <v>70</v>
      </c>
      <c r="I1438" s="392" t="s">
        <v>71</v>
      </c>
      <c r="J1438" s="392" t="s">
        <v>23</v>
      </c>
      <c r="K1438" s="392" t="s">
        <v>24</v>
      </c>
      <c r="L1438" s="392" t="s">
        <v>25</v>
      </c>
      <c r="M1438" s="395">
        <v>45474</v>
      </c>
      <c r="N1438" s="395">
        <v>45418</v>
      </c>
      <c r="O1438" s="392" t="s">
        <v>684</v>
      </c>
      <c r="P1438" s="392" t="str">
        <f t="shared" si="44"/>
        <v>376XX00000</v>
      </c>
      <c r="Q1438" s="392" t="s">
        <v>1271</v>
      </c>
      <c r="R1438" s="392" t="s">
        <v>1463</v>
      </c>
      <c r="S1438" s="392" t="str">
        <f t="shared" si="45"/>
        <v>257400S</v>
      </c>
      <c r="T1438" s="392" t="str">
        <f>IFERROR(VLOOKUP($S1438,'Projects FERCs'!$A$9:$C$294,2,FALSE),0)</f>
        <v>Mains-System Improv-Show Low</v>
      </c>
      <c r="U1438" s="392" t="s">
        <v>1462</v>
      </c>
      <c r="V1438" s="394">
        <v>-6510.87</v>
      </c>
    </row>
    <row r="1439" spans="1:22" ht="33.75" x14ac:dyDescent="0.25">
      <c r="A1439" s="396">
        <v>202409</v>
      </c>
      <c r="B1439" s="392" t="s">
        <v>1268</v>
      </c>
      <c r="C1439" s="392" t="s">
        <v>69</v>
      </c>
      <c r="D1439" s="392" t="s">
        <v>28</v>
      </c>
      <c r="E1439" s="392" t="s">
        <v>28</v>
      </c>
      <c r="F1439" s="392" t="s">
        <v>22</v>
      </c>
      <c r="G1439" s="392" t="s">
        <v>39</v>
      </c>
      <c r="H1439" s="392" t="s">
        <v>70</v>
      </c>
      <c r="I1439" s="392" t="s">
        <v>71</v>
      </c>
      <c r="J1439" s="392" t="s">
        <v>23</v>
      </c>
      <c r="K1439" s="392" t="s">
        <v>24</v>
      </c>
      <c r="L1439" s="392" t="s">
        <v>25</v>
      </c>
      <c r="M1439" s="395">
        <v>45474</v>
      </c>
      <c r="N1439" s="395">
        <v>45442</v>
      </c>
      <c r="O1439" s="392" t="s">
        <v>684</v>
      </c>
      <c r="P1439" s="392" t="str">
        <f t="shared" si="44"/>
        <v>376XX00000</v>
      </c>
      <c r="Q1439" s="392" t="s">
        <v>1271</v>
      </c>
      <c r="R1439" s="392" t="s">
        <v>1457</v>
      </c>
      <c r="S1439" s="392" t="str">
        <f t="shared" si="45"/>
        <v>252100A</v>
      </c>
      <c r="T1439" s="392" t="str">
        <f>IFERROR(VLOOKUP($S1439,'Projects FERCs'!$A$9:$C$294,2,FALSE),0)</f>
        <v>Mains - Blanket - King</v>
      </c>
      <c r="U1439" s="392" t="s">
        <v>1456</v>
      </c>
      <c r="V1439" s="394">
        <v>-739.86</v>
      </c>
    </row>
    <row r="1440" spans="1:22" ht="22.5" x14ac:dyDescent="0.25">
      <c r="A1440" s="396">
        <v>202409</v>
      </c>
      <c r="B1440" s="392" t="s">
        <v>1268</v>
      </c>
      <c r="C1440" s="392" t="s">
        <v>69</v>
      </c>
      <c r="D1440" s="392" t="s">
        <v>28</v>
      </c>
      <c r="E1440" s="392" t="s">
        <v>28</v>
      </c>
      <c r="F1440" s="392" t="s">
        <v>22</v>
      </c>
      <c r="G1440" s="392" t="s">
        <v>39</v>
      </c>
      <c r="H1440" s="392" t="s">
        <v>70</v>
      </c>
      <c r="I1440" s="392" t="s">
        <v>71</v>
      </c>
      <c r="J1440" s="392" t="s">
        <v>23</v>
      </c>
      <c r="K1440" s="392" t="s">
        <v>24</v>
      </c>
      <c r="L1440" s="392" t="s">
        <v>25</v>
      </c>
      <c r="M1440" s="395">
        <v>45474</v>
      </c>
      <c r="N1440" s="395">
        <v>45442</v>
      </c>
      <c r="O1440" s="392" t="s">
        <v>684</v>
      </c>
      <c r="P1440" s="392" t="str">
        <f t="shared" si="44"/>
        <v>376XX00000</v>
      </c>
      <c r="Q1440" s="392" t="s">
        <v>1271</v>
      </c>
      <c r="R1440" s="392" t="s">
        <v>1475</v>
      </c>
      <c r="S1440" s="392" t="str">
        <f t="shared" si="45"/>
        <v>253100A</v>
      </c>
      <c r="T1440" s="392" t="str">
        <f>IFERROR(VLOOKUP($S1440,'Projects FERCs'!$A$9:$C$294,2,FALSE),0)</f>
        <v>Mains - Blanket - Pres</v>
      </c>
      <c r="U1440" s="392" t="s">
        <v>1474</v>
      </c>
      <c r="V1440" s="394">
        <v>-5262.17</v>
      </c>
    </row>
    <row r="1441" spans="1:22" ht="22.5" x14ac:dyDescent="0.25">
      <c r="A1441" s="396">
        <v>202409</v>
      </c>
      <c r="B1441" s="392" t="s">
        <v>1268</v>
      </c>
      <c r="C1441" s="392" t="s">
        <v>69</v>
      </c>
      <c r="D1441" s="392" t="s">
        <v>28</v>
      </c>
      <c r="E1441" s="392" t="s">
        <v>28</v>
      </c>
      <c r="F1441" s="392" t="s">
        <v>22</v>
      </c>
      <c r="G1441" s="392" t="s">
        <v>39</v>
      </c>
      <c r="H1441" s="392" t="s">
        <v>70</v>
      </c>
      <c r="I1441" s="392" t="s">
        <v>71</v>
      </c>
      <c r="J1441" s="392" t="s">
        <v>23</v>
      </c>
      <c r="K1441" s="392" t="s">
        <v>24</v>
      </c>
      <c r="L1441" s="392" t="s">
        <v>25</v>
      </c>
      <c r="M1441" s="395">
        <v>45474</v>
      </c>
      <c r="N1441" s="395">
        <v>45447</v>
      </c>
      <c r="O1441" s="392" t="s">
        <v>684</v>
      </c>
      <c r="P1441" s="392" t="str">
        <f t="shared" si="44"/>
        <v>376XX00000</v>
      </c>
      <c r="Q1441" s="392" t="s">
        <v>1271</v>
      </c>
      <c r="R1441" s="392" t="s">
        <v>1469</v>
      </c>
      <c r="S1441" s="392" t="str">
        <f t="shared" si="45"/>
        <v>251100A</v>
      </c>
      <c r="T1441" s="392" t="str">
        <f>IFERROR(VLOOKUP($S1441,'Projects FERCs'!$A$9:$C$294,2,FALSE),0)</f>
        <v>Mains - Blanket - Flag</v>
      </c>
      <c r="U1441" s="392" t="s">
        <v>1468</v>
      </c>
      <c r="V1441" s="394">
        <v>-74.33</v>
      </c>
    </row>
    <row r="1442" spans="1:22" ht="22.5" x14ac:dyDescent="0.25">
      <c r="A1442" s="396">
        <v>202409</v>
      </c>
      <c r="B1442" s="392" t="s">
        <v>1268</v>
      </c>
      <c r="C1442" s="392" t="s">
        <v>69</v>
      </c>
      <c r="D1442" s="392" t="s">
        <v>28</v>
      </c>
      <c r="E1442" s="392" t="s">
        <v>28</v>
      </c>
      <c r="F1442" s="392" t="s">
        <v>22</v>
      </c>
      <c r="G1442" s="392" t="s">
        <v>39</v>
      </c>
      <c r="H1442" s="392" t="s">
        <v>70</v>
      </c>
      <c r="I1442" s="392" t="s">
        <v>71</v>
      </c>
      <c r="J1442" s="392" t="s">
        <v>23</v>
      </c>
      <c r="K1442" s="392" t="s">
        <v>24</v>
      </c>
      <c r="L1442" s="392" t="s">
        <v>25</v>
      </c>
      <c r="M1442" s="395">
        <v>45474</v>
      </c>
      <c r="N1442" s="395">
        <v>45448</v>
      </c>
      <c r="O1442" s="392" t="s">
        <v>684</v>
      </c>
      <c r="P1442" s="392" t="str">
        <f t="shared" si="44"/>
        <v>376XX00000</v>
      </c>
      <c r="Q1442" s="392" t="s">
        <v>1271</v>
      </c>
      <c r="R1442" s="392" t="s">
        <v>1483</v>
      </c>
      <c r="S1442" s="392" t="str">
        <f t="shared" si="45"/>
        <v>252100A</v>
      </c>
      <c r="T1442" s="392" t="str">
        <f>IFERROR(VLOOKUP($S1442,'Projects FERCs'!$A$9:$C$294,2,FALSE),0)</f>
        <v>Mains - Blanket - King</v>
      </c>
      <c r="U1442" s="392" t="s">
        <v>1482</v>
      </c>
      <c r="V1442" s="394">
        <v>-4613.53</v>
      </c>
    </row>
    <row r="1443" spans="1:22" ht="22.5" x14ac:dyDescent="0.25">
      <c r="A1443" s="396">
        <v>202409</v>
      </c>
      <c r="B1443" s="392" t="s">
        <v>1268</v>
      </c>
      <c r="C1443" s="392" t="s">
        <v>69</v>
      </c>
      <c r="D1443" s="392" t="s">
        <v>28</v>
      </c>
      <c r="E1443" s="392" t="s">
        <v>28</v>
      </c>
      <c r="F1443" s="392" t="s">
        <v>22</v>
      </c>
      <c r="G1443" s="392" t="s">
        <v>39</v>
      </c>
      <c r="H1443" s="392" t="s">
        <v>70</v>
      </c>
      <c r="I1443" s="392" t="s">
        <v>71</v>
      </c>
      <c r="J1443" s="392" t="s">
        <v>23</v>
      </c>
      <c r="K1443" s="392" t="s">
        <v>24</v>
      </c>
      <c r="L1443" s="392" t="s">
        <v>25</v>
      </c>
      <c r="M1443" s="395">
        <v>45474</v>
      </c>
      <c r="N1443" s="395">
        <v>45454</v>
      </c>
      <c r="O1443" s="392" t="s">
        <v>684</v>
      </c>
      <c r="P1443" s="392" t="str">
        <f t="shared" si="44"/>
        <v>376XX00000</v>
      </c>
      <c r="Q1443" s="392" t="s">
        <v>1271</v>
      </c>
      <c r="R1443" s="392" t="s">
        <v>1503</v>
      </c>
      <c r="S1443" s="392" t="str">
        <f t="shared" si="45"/>
        <v>256100A</v>
      </c>
      <c r="T1443" s="392" t="str">
        <f>IFERROR(VLOOKUP($S1443,'Projects FERCs'!$A$9:$C$294,2,FALSE),0)</f>
        <v>Mains - Blanket - Nog</v>
      </c>
      <c r="U1443" s="392" t="s">
        <v>1502</v>
      </c>
      <c r="V1443" s="394">
        <v>-2007.39</v>
      </c>
    </row>
    <row r="1444" spans="1:22" ht="33.75" x14ac:dyDescent="0.25">
      <c r="A1444" s="396">
        <v>202409</v>
      </c>
      <c r="B1444" s="392" t="s">
        <v>1268</v>
      </c>
      <c r="C1444" s="392" t="s">
        <v>69</v>
      </c>
      <c r="D1444" s="392" t="s">
        <v>28</v>
      </c>
      <c r="E1444" s="392" t="s">
        <v>28</v>
      </c>
      <c r="F1444" s="392" t="s">
        <v>22</v>
      </c>
      <c r="G1444" s="392" t="s">
        <v>39</v>
      </c>
      <c r="H1444" s="392" t="s">
        <v>70</v>
      </c>
      <c r="I1444" s="392" t="s">
        <v>71</v>
      </c>
      <c r="J1444" s="392" t="s">
        <v>23</v>
      </c>
      <c r="K1444" s="392" t="s">
        <v>24</v>
      </c>
      <c r="L1444" s="392" t="s">
        <v>25</v>
      </c>
      <c r="M1444" s="395">
        <v>45474</v>
      </c>
      <c r="N1444" s="395">
        <v>45455</v>
      </c>
      <c r="O1444" s="392" t="s">
        <v>684</v>
      </c>
      <c r="P1444" s="392" t="str">
        <f t="shared" si="44"/>
        <v>376XX00000</v>
      </c>
      <c r="Q1444" s="392" t="s">
        <v>1271</v>
      </c>
      <c r="R1444" s="392" t="s">
        <v>1497</v>
      </c>
      <c r="S1444" s="392" t="str">
        <f t="shared" si="45"/>
        <v>252406S</v>
      </c>
      <c r="T1444" s="392" t="str">
        <f>IFERROR(VLOOKUP($S1444,'Projects FERCs'!$A$9:$C$294,2,FALSE),0)</f>
        <v>Mains PVC Replacement KNG</v>
      </c>
      <c r="U1444" s="392" t="s">
        <v>1496</v>
      </c>
      <c r="V1444" s="394">
        <v>-146176.06</v>
      </c>
    </row>
    <row r="1445" spans="1:22" ht="22.5" x14ac:dyDescent="0.25">
      <c r="A1445" s="396">
        <v>202409</v>
      </c>
      <c r="B1445" s="392" t="s">
        <v>1268</v>
      </c>
      <c r="C1445" s="392" t="s">
        <v>69</v>
      </c>
      <c r="D1445" s="392" t="s">
        <v>28</v>
      </c>
      <c r="E1445" s="392" t="s">
        <v>28</v>
      </c>
      <c r="F1445" s="392" t="s">
        <v>22</v>
      </c>
      <c r="G1445" s="392" t="s">
        <v>39</v>
      </c>
      <c r="H1445" s="392" t="s">
        <v>70</v>
      </c>
      <c r="I1445" s="392" t="s">
        <v>71</v>
      </c>
      <c r="J1445" s="392" t="s">
        <v>23</v>
      </c>
      <c r="K1445" s="392" t="s">
        <v>24</v>
      </c>
      <c r="L1445" s="392" t="s">
        <v>25</v>
      </c>
      <c r="M1445" s="395">
        <v>45474</v>
      </c>
      <c r="N1445" s="395">
        <v>45481</v>
      </c>
      <c r="O1445" s="392" t="s">
        <v>684</v>
      </c>
      <c r="P1445" s="392" t="str">
        <f t="shared" si="44"/>
        <v>376XX00000</v>
      </c>
      <c r="Q1445" s="392" t="s">
        <v>1271</v>
      </c>
      <c r="R1445" s="392" t="s">
        <v>1501</v>
      </c>
      <c r="S1445" s="392" t="str">
        <f t="shared" si="45"/>
        <v>251100A</v>
      </c>
      <c r="T1445" s="392" t="str">
        <f>IFERROR(VLOOKUP($S1445,'Projects FERCs'!$A$9:$C$294,2,FALSE),0)</f>
        <v>Mains - Blanket - Flag</v>
      </c>
      <c r="U1445" s="392" t="s">
        <v>1500</v>
      </c>
      <c r="V1445" s="394">
        <v>-4261.5</v>
      </c>
    </row>
    <row r="1446" spans="1:22" ht="22.5" x14ac:dyDescent="0.25">
      <c r="A1446" s="396">
        <v>202409</v>
      </c>
      <c r="B1446" s="392" t="s">
        <v>1268</v>
      </c>
      <c r="C1446" s="392" t="s">
        <v>69</v>
      </c>
      <c r="D1446" s="392" t="s">
        <v>28</v>
      </c>
      <c r="E1446" s="392" t="s">
        <v>28</v>
      </c>
      <c r="F1446" s="392" t="s">
        <v>22</v>
      </c>
      <c r="G1446" s="392" t="s">
        <v>39</v>
      </c>
      <c r="H1446" s="392" t="s">
        <v>70</v>
      </c>
      <c r="I1446" s="392" t="s">
        <v>71</v>
      </c>
      <c r="J1446" s="392" t="s">
        <v>23</v>
      </c>
      <c r="K1446" s="392" t="s">
        <v>24</v>
      </c>
      <c r="L1446" s="392" t="s">
        <v>25</v>
      </c>
      <c r="M1446" s="395">
        <v>45474</v>
      </c>
      <c r="N1446" s="395">
        <v>45484</v>
      </c>
      <c r="O1446" s="392" t="s">
        <v>684</v>
      </c>
      <c r="P1446" s="392" t="str">
        <f t="shared" si="44"/>
        <v>376XX00000</v>
      </c>
      <c r="Q1446" s="392" t="s">
        <v>1271</v>
      </c>
      <c r="R1446" s="392" t="s">
        <v>1467</v>
      </c>
      <c r="S1446" s="392" t="str">
        <f t="shared" si="45"/>
        <v>255100A</v>
      </c>
      <c r="T1446" s="392" t="str">
        <f>IFERROR(VLOOKUP($S1446,'Projects FERCs'!$A$9:$C$294,2,FALSE),0)</f>
        <v>Mains - Blanket - Verde</v>
      </c>
      <c r="U1446" s="392" t="s">
        <v>1466</v>
      </c>
      <c r="V1446" s="394">
        <v>-7314.24</v>
      </c>
    </row>
    <row r="1447" spans="1:22" ht="22.5" x14ac:dyDescent="0.25">
      <c r="A1447" s="396">
        <v>202409</v>
      </c>
      <c r="B1447" s="392" t="s">
        <v>1268</v>
      </c>
      <c r="C1447" s="392" t="s">
        <v>69</v>
      </c>
      <c r="D1447" s="392" t="s">
        <v>28</v>
      </c>
      <c r="E1447" s="392" t="s">
        <v>28</v>
      </c>
      <c r="F1447" s="392" t="s">
        <v>22</v>
      </c>
      <c r="G1447" s="392" t="s">
        <v>39</v>
      </c>
      <c r="H1447" s="392" t="s">
        <v>70</v>
      </c>
      <c r="I1447" s="392" t="s">
        <v>71</v>
      </c>
      <c r="J1447" s="392" t="s">
        <v>23</v>
      </c>
      <c r="K1447" s="392" t="s">
        <v>24</v>
      </c>
      <c r="L1447" s="392" t="s">
        <v>25</v>
      </c>
      <c r="M1447" s="395">
        <v>45474</v>
      </c>
      <c r="N1447" s="395">
        <v>45485</v>
      </c>
      <c r="O1447" s="392" t="s">
        <v>684</v>
      </c>
      <c r="P1447" s="392" t="str">
        <f t="shared" si="44"/>
        <v>376XX00000</v>
      </c>
      <c r="Q1447" s="392" t="s">
        <v>1271</v>
      </c>
      <c r="R1447" s="392" t="s">
        <v>1499</v>
      </c>
      <c r="S1447" s="392" t="str">
        <f t="shared" si="45"/>
        <v>251500B</v>
      </c>
      <c r="T1447" s="392" t="str">
        <f>IFERROR(VLOOKUP($S1447,'Projects FERCs'!$A$9:$C$294,2,FALSE),0)</f>
        <v>PI Mains - Flagstaff</v>
      </c>
      <c r="U1447" s="392" t="s">
        <v>1498</v>
      </c>
      <c r="V1447" s="394">
        <v>-4331.37</v>
      </c>
    </row>
    <row r="1448" spans="1:22" ht="22.5" x14ac:dyDescent="0.25">
      <c r="A1448" s="396">
        <v>202409</v>
      </c>
      <c r="B1448" s="392" t="s">
        <v>1268</v>
      </c>
      <c r="C1448" s="392" t="s">
        <v>69</v>
      </c>
      <c r="D1448" s="392" t="s">
        <v>28</v>
      </c>
      <c r="E1448" s="392" t="s">
        <v>28</v>
      </c>
      <c r="F1448" s="392" t="s">
        <v>22</v>
      </c>
      <c r="G1448" s="392" t="s">
        <v>39</v>
      </c>
      <c r="H1448" s="392" t="s">
        <v>70</v>
      </c>
      <c r="I1448" s="392" t="s">
        <v>71</v>
      </c>
      <c r="J1448" s="392" t="s">
        <v>23</v>
      </c>
      <c r="K1448" s="392" t="s">
        <v>24</v>
      </c>
      <c r="L1448" s="392" t="s">
        <v>25</v>
      </c>
      <c r="M1448" s="395">
        <v>45474</v>
      </c>
      <c r="N1448" s="395">
        <v>45498</v>
      </c>
      <c r="O1448" s="392" t="s">
        <v>684</v>
      </c>
      <c r="P1448" s="392" t="str">
        <f t="shared" si="44"/>
        <v>376XX00000</v>
      </c>
      <c r="Q1448" s="392" t="s">
        <v>1271</v>
      </c>
      <c r="R1448" s="392" t="s">
        <v>1487</v>
      </c>
      <c r="S1448" s="392" t="str">
        <f t="shared" si="45"/>
        <v>257100A</v>
      </c>
      <c r="T1448" s="392" t="str">
        <f>IFERROR(VLOOKUP($S1448,'Projects FERCs'!$A$9:$C$294,2,FALSE),0)</f>
        <v>Mains - Blanket - SL</v>
      </c>
      <c r="U1448" s="392" t="s">
        <v>1486</v>
      </c>
      <c r="V1448" s="394">
        <v>-5434.38</v>
      </c>
    </row>
    <row r="1449" spans="1:22" ht="22.5" x14ac:dyDescent="0.25">
      <c r="A1449" s="396">
        <v>202409</v>
      </c>
      <c r="B1449" s="392" t="s">
        <v>1268</v>
      </c>
      <c r="C1449" s="392" t="s">
        <v>69</v>
      </c>
      <c r="D1449" s="392" t="s">
        <v>28</v>
      </c>
      <c r="E1449" s="392" t="s">
        <v>28</v>
      </c>
      <c r="F1449" s="392" t="s">
        <v>22</v>
      </c>
      <c r="G1449" s="392" t="s">
        <v>39</v>
      </c>
      <c r="H1449" s="392" t="s">
        <v>70</v>
      </c>
      <c r="I1449" s="392" t="s">
        <v>71</v>
      </c>
      <c r="J1449" s="392" t="s">
        <v>23</v>
      </c>
      <c r="K1449" s="392" t="s">
        <v>24</v>
      </c>
      <c r="L1449" s="392" t="s">
        <v>25</v>
      </c>
      <c r="M1449" s="395">
        <v>45505</v>
      </c>
      <c r="N1449" s="395">
        <v>45454</v>
      </c>
      <c r="O1449" s="392" t="s">
        <v>684</v>
      </c>
      <c r="P1449" s="392" t="str">
        <f t="shared" si="44"/>
        <v>376XX00000</v>
      </c>
      <c r="Q1449" s="392" t="s">
        <v>1271</v>
      </c>
      <c r="R1449" s="392" t="s">
        <v>1620</v>
      </c>
      <c r="S1449" s="392" t="str">
        <f t="shared" si="45"/>
        <v>252100A</v>
      </c>
      <c r="T1449" s="392" t="str">
        <f>IFERROR(VLOOKUP($S1449,'Projects FERCs'!$A$9:$C$294,2,FALSE),0)</f>
        <v>Mains - Blanket - King</v>
      </c>
      <c r="U1449" s="392" t="s">
        <v>1621</v>
      </c>
      <c r="V1449" s="394">
        <v>-1085.27</v>
      </c>
    </row>
    <row r="1450" spans="1:22" ht="22.5" x14ac:dyDescent="0.25">
      <c r="A1450" s="396">
        <v>202409</v>
      </c>
      <c r="B1450" s="392" t="s">
        <v>1268</v>
      </c>
      <c r="C1450" s="392" t="s">
        <v>69</v>
      </c>
      <c r="D1450" s="392" t="s">
        <v>28</v>
      </c>
      <c r="E1450" s="392" t="s">
        <v>28</v>
      </c>
      <c r="F1450" s="392" t="s">
        <v>22</v>
      </c>
      <c r="G1450" s="392" t="s">
        <v>39</v>
      </c>
      <c r="H1450" s="392" t="s">
        <v>70</v>
      </c>
      <c r="I1450" s="392" t="s">
        <v>71</v>
      </c>
      <c r="J1450" s="392" t="s">
        <v>23</v>
      </c>
      <c r="K1450" s="392" t="s">
        <v>24</v>
      </c>
      <c r="L1450" s="392" t="s">
        <v>25</v>
      </c>
      <c r="M1450" s="395">
        <v>45505</v>
      </c>
      <c r="N1450" s="395">
        <v>45482</v>
      </c>
      <c r="O1450" s="392" t="s">
        <v>684</v>
      </c>
      <c r="P1450" s="392" t="str">
        <f t="shared" si="44"/>
        <v>376XX00000</v>
      </c>
      <c r="Q1450" s="392" t="s">
        <v>1271</v>
      </c>
      <c r="R1450" s="392" t="s">
        <v>2145</v>
      </c>
      <c r="S1450" s="392" t="str">
        <f t="shared" si="45"/>
        <v>252100A</v>
      </c>
      <c r="T1450" s="392" t="str">
        <f>IFERROR(VLOOKUP($S1450,'Projects FERCs'!$A$9:$C$294,2,FALSE),0)</f>
        <v>Mains - Blanket - King</v>
      </c>
      <c r="U1450" s="392" t="s">
        <v>2126</v>
      </c>
      <c r="V1450" s="394">
        <v>-4074.47</v>
      </c>
    </row>
    <row r="1451" spans="1:22" ht="22.5" x14ac:dyDescent="0.25">
      <c r="A1451" s="396">
        <v>202410</v>
      </c>
      <c r="B1451" s="392" t="s">
        <v>1268</v>
      </c>
      <c r="C1451" s="392" t="s">
        <v>69</v>
      </c>
      <c r="D1451" s="392" t="s">
        <v>28</v>
      </c>
      <c r="E1451" s="392" t="s">
        <v>28</v>
      </c>
      <c r="F1451" s="392" t="s">
        <v>22</v>
      </c>
      <c r="G1451" s="392" t="s">
        <v>39</v>
      </c>
      <c r="H1451" s="392" t="s">
        <v>70</v>
      </c>
      <c r="I1451" s="392" t="s">
        <v>71</v>
      </c>
      <c r="J1451" s="392" t="s">
        <v>2524</v>
      </c>
      <c r="K1451" s="392" t="s">
        <v>24</v>
      </c>
      <c r="L1451" s="392" t="s">
        <v>64</v>
      </c>
      <c r="M1451" s="395">
        <v>45536</v>
      </c>
      <c r="N1451" s="395">
        <v>45533</v>
      </c>
      <c r="O1451" s="392" t="s">
        <v>684</v>
      </c>
      <c r="P1451" s="392" t="str">
        <f t="shared" si="44"/>
        <v>376XX00000</v>
      </c>
      <c r="Q1451" s="392" t="s">
        <v>1271</v>
      </c>
      <c r="R1451" s="392" t="s">
        <v>2525</v>
      </c>
      <c r="S1451" s="392" t="str">
        <f t="shared" si="45"/>
        <v>252100A</v>
      </c>
      <c r="T1451" s="392" t="str">
        <f>IFERROR(VLOOKUP($S1451,'Projects FERCs'!$A$9:$C$294,2,FALSE),0)</f>
        <v>Mains - Blanket - King</v>
      </c>
      <c r="U1451" s="392" t="s">
        <v>2524</v>
      </c>
      <c r="V1451" s="394">
        <v>74.53</v>
      </c>
    </row>
    <row r="1452" spans="1:22" ht="33.75" x14ac:dyDescent="0.25">
      <c r="A1452" s="396">
        <v>202410</v>
      </c>
      <c r="B1452" s="392" t="s">
        <v>1268</v>
      </c>
      <c r="C1452" s="392" t="s">
        <v>69</v>
      </c>
      <c r="D1452" s="392" t="s">
        <v>28</v>
      </c>
      <c r="E1452" s="392" t="s">
        <v>28</v>
      </c>
      <c r="F1452" s="392" t="s">
        <v>22</v>
      </c>
      <c r="G1452" s="392" t="s">
        <v>39</v>
      </c>
      <c r="H1452" s="392" t="s">
        <v>70</v>
      </c>
      <c r="I1452" s="392" t="s">
        <v>71</v>
      </c>
      <c r="J1452" s="392" t="s">
        <v>1565</v>
      </c>
      <c r="K1452" s="392" t="s">
        <v>24</v>
      </c>
      <c r="L1452" s="392" t="s">
        <v>64</v>
      </c>
      <c r="M1452" s="395">
        <v>45505</v>
      </c>
      <c r="N1452" s="395">
        <v>45512</v>
      </c>
      <c r="O1452" s="392" t="s">
        <v>684</v>
      </c>
      <c r="P1452" s="392" t="str">
        <f t="shared" si="44"/>
        <v>376XX00000</v>
      </c>
      <c r="Q1452" s="392" t="s">
        <v>1271</v>
      </c>
      <c r="R1452" s="392" t="s">
        <v>1564</v>
      </c>
      <c r="S1452" s="392" t="str">
        <f t="shared" si="45"/>
        <v>252403S</v>
      </c>
      <c r="T1452" s="392" t="str">
        <f>IFERROR(VLOOKUP($S1452,'Projects FERCs'!$A$9:$C$294,2,FALSE),0)</f>
        <v>Main/Services PVC Replace LHC</v>
      </c>
      <c r="U1452" s="392" t="s">
        <v>1565</v>
      </c>
      <c r="V1452" s="394">
        <v>1613.97</v>
      </c>
    </row>
    <row r="1453" spans="1:22" ht="22.5" x14ac:dyDescent="0.25">
      <c r="A1453" s="396">
        <v>202410</v>
      </c>
      <c r="B1453" s="392" t="s">
        <v>1268</v>
      </c>
      <c r="C1453" s="392" t="s">
        <v>69</v>
      </c>
      <c r="D1453" s="392" t="s">
        <v>28</v>
      </c>
      <c r="E1453" s="392" t="s">
        <v>28</v>
      </c>
      <c r="F1453" s="392" t="s">
        <v>22</v>
      </c>
      <c r="G1453" s="392" t="s">
        <v>39</v>
      </c>
      <c r="H1453" s="392" t="s">
        <v>70</v>
      </c>
      <c r="I1453" s="392" t="s">
        <v>71</v>
      </c>
      <c r="J1453" s="392" t="s">
        <v>1664</v>
      </c>
      <c r="K1453" s="392" t="s">
        <v>24</v>
      </c>
      <c r="L1453" s="392" t="s">
        <v>64</v>
      </c>
      <c r="M1453" s="395">
        <v>45505</v>
      </c>
      <c r="N1453" s="395">
        <v>45492</v>
      </c>
      <c r="O1453" s="392" t="s">
        <v>684</v>
      </c>
      <c r="P1453" s="392" t="str">
        <f t="shared" si="44"/>
        <v>376XX00000</v>
      </c>
      <c r="Q1453" s="392" t="s">
        <v>1271</v>
      </c>
      <c r="R1453" s="392" t="s">
        <v>1663</v>
      </c>
      <c r="S1453" s="392" t="str">
        <f t="shared" si="45"/>
        <v>252100A</v>
      </c>
      <c r="T1453" s="392" t="str">
        <f>IFERROR(VLOOKUP($S1453,'Projects FERCs'!$A$9:$C$294,2,FALSE),0)</f>
        <v>Mains - Blanket - King</v>
      </c>
      <c r="U1453" s="392" t="s">
        <v>1664</v>
      </c>
      <c r="V1453" s="394">
        <v>2583.4699999999998</v>
      </c>
    </row>
    <row r="1454" spans="1:22" ht="22.5" x14ac:dyDescent="0.25">
      <c r="A1454" s="396">
        <v>202410</v>
      </c>
      <c r="B1454" s="392" t="s">
        <v>1268</v>
      </c>
      <c r="C1454" s="392" t="s">
        <v>69</v>
      </c>
      <c r="D1454" s="392" t="s">
        <v>28</v>
      </c>
      <c r="E1454" s="392" t="s">
        <v>28</v>
      </c>
      <c r="F1454" s="392" t="s">
        <v>22</v>
      </c>
      <c r="G1454" s="392" t="s">
        <v>39</v>
      </c>
      <c r="H1454" s="392" t="s">
        <v>70</v>
      </c>
      <c r="I1454" s="392" t="s">
        <v>71</v>
      </c>
      <c r="J1454" s="392" t="s">
        <v>2356</v>
      </c>
      <c r="K1454" s="392" t="s">
        <v>24</v>
      </c>
      <c r="L1454" s="392" t="s">
        <v>64</v>
      </c>
      <c r="M1454" s="395">
        <v>45536</v>
      </c>
      <c r="N1454" s="395">
        <v>45555</v>
      </c>
      <c r="O1454" s="392" t="s">
        <v>684</v>
      </c>
      <c r="P1454" s="392" t="str">
        <f t="shared" si="44"/>
        <v>376XX00000</v>
      </c>
      <c r="Q1454" s="392" t="s">
        <v>1271</v>
      </c>
      <c r="R1454" s="392" t="s">
        <v>2357</v>
      </c>
      <c r="S1454" s="392" t="str">
        <f t="shared" si="45"/>
        <v>251100A</v>
      </c>
      <c r="T1454" s="392" t="str">
        <f>IFERROR(VLOOKUP($S1454,'Projects FERCs'!$A$9:$C$294,2,FALSE),0)</f>
        <v>Mains - Blanket - Flag</v>
      </c>
      <c r="U1454" s="392" t="s">
        <v>2356</v>
      </c>
      <c r="V1454" s="394">
        <v>1007.66</v>
      </c>
    </row>
    <row r="1455" spans="1:22" ht="33.75" x14ac:dyDescent="0.25">
      <c r="A1455" s="396">
        <v>202410</v>
      </c>
      <c r="B1455" s="392" t="s">
        <v>1268</v>
      </c>
      <c r="C1455" s="392" t="s">
        <v>69</v>
      </c>
      <c r="D1455" s="392" t="s">
        <v>28</v>
      </c>
      <c r="E1455" s="392" t="s">
        <v>28</v>
      </c>
      <c r="F1455" s="392" t="s">
        <v>22</v>
      </c>
      <c r="G1455" s="392" t="s">
        <v>39</v>
      </c>
      <c r="H1455" s="392" t="s">
        <v>70</v>
      </c>
      <c r="I1455" s="392" t="s">
        <v>71</v>
      </c>
      <c r="J1455" s="392" t="s">
        <v>2366</v>
      </c>
      <c r="K1455" s="392" t="s">
        <v>24</v>
      </c>
      <c r="L1455" s="392" t="s">
        <v>64</v>
      </c>
      <c r="M1455" s="395">
        <v>45566</v>
      </c>
      <c r="N1455" s="395">
        <v>45567</v>
      </c>
      <c r="O1455" s="392" t="s">
        <v>684</v>
      </c>
      <c r="P1455" s="392" t="str">
        <f t="shared" si="44"/>
        <v>376XX00000</v>
      </c>
      <c r="Q1455" s="392" t="s">
        <v>1271</v>
      </c>
      <c r="R1455" s="392" t="s">
        <v>2367</v>
      </c>
      <c r="S1455" s="392" t="str">
        <f t="shared" si="45"/>
        <v>251100A</v>
      </c>
      <c r="T1455" s="392" t="str">
        <f>IFERROR(VLOOKUP($S1455,'Projects FERCs'!$A$9:$C$294,2,FALSE),0)</f>
        <v>Mains - Blanket - Flag</v>
      </c>
      <c r="U1455" s="392" t="s">
        <v>2366</v>
      </c>
      <c r="V1455" s="394">
        <v>5412.07</v>
      </c>
    </row>
    <row r="1456" spans="1:22" ht="22.5" x14ac:dyDescent="0.25">
      <c r="A1456" s="396">
        <v>202410</v>
      </c>
      <c r="B1456" s="392" t="s">
        <v>1268</v>
      </c>
      <c r="C1456" s="392" t="s">
        <v>69</v>
      </c>
      <c r="D1456" s="392" t="s">
        <v>28</v>
      </c>
      <c r="E1456" s="392" t="s">
        <v>28</v>
      </c>
      <c r="F1456" s="392" t="s">
        <v>22</v>
      </c>
      <c r="G1456" s="392" t="s">
        <v>39</v>
      </c>
      <c r="H1456" s="392" t="s">
        <v>70</v>
      </c>
      <c r="I1456" s="392" t="s">
        <v>71</v>
      </c>
      <c r="J1456" s="392" t="s">
        <v>2542</v>
      </c>
      <c r="K1456" s="392" t="s">
        <v>24</v>
      </c>
      <c r="L1456" s="392" t="s">
        <v>64</v>
      </c>
      <c r="M1456" s="395">
        <v>45536</v>
      </c>
      <c r="N1456" s="395">
        <v>45539</v>
      </c>
      <c r="O1456" s="392" t="s">
        <v>684</v>
      </c>
      <c r="P1456" s="392" t="str">
        <f t="shared" si="44"/>
        <v>376XX00000</v>
      </c>
      <c r="Q1456" s="392" t="s">
        <v>1271</v>
      </c>
      <c r="R1456" s="392" t="s">
        <v>2543</v>
      </c>
      <c r="S1456" s="392" t="str">
        <f t="shared" si="45"/>
        <v>253100A</v>
      </c>
      <c r="T1456" s="392" t="str">
        <f>IFERROR(VLOOKUP($S1456,'Projects FERCs'!$A$9:$C$294,2,FALSE),0)</f>
        <v>Mains - Blanket - Pres</v>
      </c>
      <c r="U1456" s="392" t="s">
        <v>2542</v>
      </c>
      <c r="V1456" s="394">
        <v>3.35</v>
      </c>
    </row>
    <row r="1457" spans="1:22" ht="33.75" x14ac:dyDescent="0.25">
      <c r="A1457" s="396">
        <v>202410</v>
      </c>
      <c r="B1457" s="392" t="s">
        <v>1268</v>
      </c>
      <c r="C1457" s="392" t="s">
        <v>69</v>
      </c>
      <c r="D1457" s="392" t="s">
        <v>28</v>
      </c>
      <c r="E1457" s="392" t="s">
        <v>28</v>
      </c>
      <c r="F1457" s="392" t="s">
        <v>22</v>
      </c>
      <c r="G1457" s="392" t="s">
        <v>39</v>
      </c>
      <c r="H1457" s="392" t="s">
        <v>70</v>
      </c>
      <c r="I1457" s="392" t="s">
        <v>71</v>
      </c>
      <c r="J1457" s="392" t="s">
        <v>1460</v>
      </c>
      <c r="K1457" s="392" t="s">
        <v>24</v>
      </c>
      <c r="L1457" s="392" t="s">
        <v>64</v>
      </c>
      <c r="M1457" s="395">
        <v>45474</v>
      </c>
      <c r="N1457" s="395">
        <v>45464</v>
      </c>
      <c r="O1457" s="392" t="s">
        <v>684</v>
      </c>
      <c r="P1457" s="392" t="str">
        <f t="shared" si="44"/>
        <v>376XX00000</v>
      </c>
      <c r="Q1457" s="392" t="s">
        <v>1271</v>
      </c>
      <c r="R1457" s="392" t="s">
        <v>1461</v>
      </c>
      <c r="S1457" s="392" t="str">
        <f t="shared" si="45"/>
        <v>251100A</v>
      </c>
      <c r="T1457" s="392" t="str">
        <f>IFERROR(VLOOKUP($S1457,'Projects FERCs'!$A$9:$C$294,2,FALSE),0)</f>
        <v>Mains - Blanket - Flag</v>
      </c>
      <c r="U1457" s="392" t="s">
        <v>2483</v>
      </c>
      <c r="V1457" s="394">
        <v>274.2</v>
      </c>
    </row>
    <row r="1458" spans="1:22" ht="33.75" x14ac:dyDescent="0.25">
      <c r="A1458" s="396">
        <v>202410</v>
      </c>
      <c r="B1458" s="392" t="s">
        <v>1268</v>
      </c>
      <c r="C1458" s="392" t="s">
        <v>69</v>
      </c>
      <c r="D1458" s="392" t="s">
        <v>28</v>
      </c>
      <c r="E1458" s="392" t="s">
        <v>28</v>
      </c>
      <c r="F1458" s="392" t="s">
        <v>22</v>
      </c>
      <c r="G1458" s="392" t="s">
        <v>39</v>
      </c>
      <c r="H1458" s="392" t="s">
        <v>70</v>
      </c>
      <c r="I1458" s="392" t="s">
        <v>71</v>
      </c>
      <c r="J1458" s="392" t="s">
        <v>2528</v>
      </c>
      <c r="K1458" s="392" t="s">
        <v>24</v>
      </c>
      <c r="L1458" s="392" t="s">
        <v>64</v>
      </c>
      <c r="M1458" s="395">
        <v>45566</v>
      </c>
      <c r="N1458" s="395">
        <v>45581</v>
      </c>
      <c r="O1458" s="392" t="s">
        <v>684</v>
      </c>
      <c r="P1458" s="392" t="str">
        <f t="shared" si="44"/>
        <v>376XX00000</v>
      </c>
      <c r="Q1458" s="392" t="s">
        <v>1271</v>
      </c>
      <c r="R1458" s="392" t="s">
        <v>2529</v>
      </c>
      <c r="S1458" s="392" t="str">
        <f t="shared" si="45"/>
        <v>255100A</v>
      </c>
      <c r="T1458" s="392" t="str">
        <f>IFERROR(VLOOKUP($S1458,'Projects FERCs'!$A$9:$C$294,2,FALSE),0)</f>
        <v>Mains - Blanket - Verde</v>
      </c>
      <c r="U1458" s="392" t="s">
        <v>2528</v>
      </c>
      <c r="V1458" s="394">
        <v>25189.94</v>
      </c>
    </row>
    <row r="1459" spans="1:22" ht="22.5" x14ac:dyDescent="0.25">
      <c r="A1459" s="396">
        <v>202410</v>
      </c>
      <c r="B1459" s="392" t="s">
        <v>1268</v>
      </c>
      <c r="C1459" s="392" t="s">
        <v>69</v>
      </c>
      <c r="D1459" s="392" t="s">
        <v>28</v>
      </c>
      <c r="E1459" s="392" t="s">
        <v>28</v>
      </c>
      <c r="F1459" s="392" t="s">
        <v>22</v>
      </c>
      <c r="G1459" s="392" t="s">
        <v>39</v>
      </c>
      <c r="H1459" s="392" t="s">
        <v>70</v>
      </c>
      <c r="I1459" s="392" t="s">
        <v>71</v>
      </c>
      <c r="J1459" s="392" t="s">
        <v>1584</v>
      </c>
      <c r="K1459" s="392" t="s">
        <v>24</v>
      </c>
      <c r="L1459" s="392" t="s">
        <v>64</v>
      </c>
      <c r="M1459" s="395">
        <v>45566</v>
      </c>
      <c r="N1459" s="395">
        <v>45463</v>
      </c>
      <c r="O1459" s="392" t="s">
        <v>684</v>
      </c>
      <c r="P1459" s="392" t="str">
        <f t="shared" si="44"/>
        <v>376XX00000</v>
      </c>
      <c r="Q1459" s="392" t="s">
        <v>1271</v>
      </c>
      <c r="R1459" s="392" t="s">
        <v>1582</v>
      </c>
      <c r="S1459" s="392" t="str">
        <f t="shared" si="45"/>
        <v>252100A</v>
      </c>
      <c r="T1459" s="392" t="str">
        <f>IFERROR(VLOOKUP($S1459,'Projects FERCs'!$A$9:$C$294,2,FALSE),0)</f>
        <v>Mains - Blanket - King</v>
      </c>
      <c r="U1459" s="392" t="s">
        <v>1584</v>
      </c>
      <c r="V1459" s="394">
        <v>1205.53</v>
      </c>
    </row>
    <row r="1460" spans="1:22" ht="22.5" x14ac:dyDescent="0.25">
      <c r="A1460" s="396">
        <v>202410</v>
      </c>
      <c r="B1460" s="392" t="s">
        <v>1268</v>
      </c>
      <c r="C1460" s="392" t="s">
        <v>69</v>
      </c>
      <c r="D1460" s="392" t="s">
        <v>28</v>
      </c>
      <c r="E1460" s="392" t="s">
        <v>28</v>
      </c>
      <c r="F1460" s="392" t="s">
        <v>22</v>
      </c>
      <c r="G1460" s="392" t="s">
        <v>39</v>
      </c>
      <c r="H1460" s="392" t="s">
        <v>70</v>
      </c>
      <c r="I1460" s="392" t="s">
        <v>71</v>
      </c>
      <c r="J1460" s="392" t="s">
        <v>2177</v>
      </c>
      <c r="K1460" s="392" t="s">
        <v>24</v>
      </c>
      <c r="L1460" s="392" t="s">
        <v>64</v>
      </c>
      <c r="M1460" s="395">
        <v>45536</v>
      </c>
      <c r="N1460" s="395">
        <v>45544</v>
      </c>
      <c r="O1460" s="392" t="s">
        <v>684</v>
      </c>
      <c r="P1460" s="392" t="str">
        <f t="shared" si="44"/>
        <v>376XX00000</v>
      </c>
      <c r="Q1460" s="392" t="s">
        <v>1271</v>
      </c>
      <c r="R1460" s="392" t="s">
        <v>2175</v>
      </c>
      <c r="S1460" s="392" t="str">
        <f t="shared" si="45"/>
        <v>253100A</v>
      </c>
      <c r="T1460" s="392" t="str">
        <f>IFERROR(VLOOKUP($S1460,'Projects FERCs'!$A$9:$C$294,2,FALSE),0)</f>
        <v>Mains - Blanket - Pres</v>
      </c>
      <c r="U1460" s="392" t="s">
        <v>2177</v>
      </c>
      <c r="V1460" s="394">
        <v>5850.41</v>
      </c>
    </row>
    <row r="1461" spans="1:22" ht="22.5" x14ac:dyDescent="0.25">
      <c r="A1461" s="396">
        <v>202410</v>
      </c>
      <c r="B1461" s="392" t="s">
        <v>1268</v>
      </c>
      <c r="C1461" s="392" t="s">
        <v>69</v>
      </c>
      <c r="D1461" s="392" t="s">
        <v>28</v>
      </c>
      <c r="E1461" s="392" t="s">
        <v>28</v>
      </c>
      <c r="F1461" s="392" t="s">
        <v>22</v>
      </c>
      <c r="G1461" s="392" t="s">
        <v>39</v>
      </c>
      <c r="H1461" s="392" t="s">
        <v>70</v>
      </c>
      <c r="I1461" s="392" t="s">
        <v>71</v>
      </c>
      <c r="J1461" s="392" t="s">
        <v>2540</v>
      </c>
      <c r="K1461" s="392" t="s">
        <v>24</v>
      </c>
      <c r="L1461" s="392" t="s">
        <v>64</v>
      </c>
      <c r="M1461" s="395">
        <v>45536</v>
      </c>
      <c r="N1461" s="395">
        <v>45540</v>
      </c>
      <c r="O1461" s="392" t="s">
        <v>684</v>
      </c>
      <c r="P1461" s="392" t="str">
        <f t="shared" si="44"/>
        <v>376XX00000</v>
      </c>
      <c r="Q1461" s="392" t="s">
        <v>1271</v>
      </c>
      <c r="R1461" s="392" t="s">
        <v>2541</v>
      </c>
      <c r="S1461" s="392" t="str">
        <f t="shared" si="45"/>
        <v>251100A</v>
      </c>
      <c r="T1461" s="392" t="str">
        <f>IFERROR(VLOOKUP($S1461,'Projects FERCs'!$A$9:$C$294,2,FALSE),0)</f>
        <v>Mains - Blanket - Flag</v>
      </c>
      <c r="U1461" s="392" t="s">
        <v>2540</v>
      </c>
      <c r="V1461" s="394">
        <v>5402.76</v>
      </c>
    </row>
    <row r="1462" spans="1:22" ht="22.5" x14ac:dyDescent="0.25">
      <c r="A1462" s="396">
        <v>202410</v>
      </c>
      <c r="B1462" s="392" t="s">
        <v>1268</v>
      </c>
      <c r="C1462" s="392" t="s">
        <v>69</v>
      </c>
      <c r="D1462" s="392" t="s">
        <v>28</v>
      </c>
      <c r="E1462" s="392" t="s">
        <v>28</v>
      </c>
      <c r="F1462" s="392" t="s">
        <v>22</v>
      </c>
      <c r="G1462" s="392" t="s">
        <v>39</v>
      </c>
      <c r="H1462" s="392" t="s">
        <v>70</v>
      </c>
      <c r="I1462" s="392" t="s">
        <v>71</v>
      </c>
      <c r="J1462" s="392" t="s">
        <v>2532</v>
      </c>
      <c r="K1462" s="392" t="s">
        <v>24</v>
      </c>
      <c r="L1462" s="392" t="s">
        <v>64</v>
      </c>
      <c r="M1462" s="395">
        <v>45566</v>
      </c>
      <c r="N1462" s="395">
        <v>45561</v>
      </c>
      <c r="O1462" s="392" t="s">
        <v>684</v>
      </c>
      <c r="P1462" s="392" t="str">
        <f t="shared" si="44"/>
        <v>376XX00000</v>
      </c>
      <c r="Q1462" s="392" t="s">
        <v>1271</v>
      </c>
      <c r="R1462" s="392" t="s">
        <v>2533</v>
      </c>
      <c r="S1462" s="392" t="str">
        <f t="shared" si="45"/>
        <v>251100A</v>
      </c>
      <c r="T1462" s="392" t="str">
        <f>IFERROR(VLOOKUP($S1462,'Projects FERCs'!$A$9:$C$294,2,FALSE),0)</f>
        <v>Mains - Blanket - Flag</v>
      </c>
      <c r="U1462" s="392" t="s">
        <v>2532</v>
      </c>
      <c r="V1462" s="394">
        <v>1687.03</v>
      </c>
    </row>
    <row r="1463" spans="1:22" ht="22.5" x14ac:dyDescent="0.25">
      <c r="A1463" s="396">
        <v>202410</v>
      </c>
      <c r="B1463" s="392" t="s">
        <v>1268</v>
      </c>
      <c r="C1463" s="392" t="s">
        <v>69</v>
      </c>
      <c r="D1463" s="392" t="s">
        <v>28</v>
      </c>
      <c r="E1463" s="392" t="s">
        <v>28</v>
      </c>
      <c r="F1463" s="392" t="s">
        <v>22</v>
      </c>
      <c r="G1463" s="392" t="s">
        <v>39</v>
      </c>
      <c r="H1463" s="392" t="s">
        <v>70</v>
      </c>
      <c r="I1463" s="392" t="s">
        <v>71</v>
      </c>
      <c r="J1463" s="392" t="s">
        <v>1629</v>
      </c>
      <c r="K1463" s="392" t="s">
        <v>24</v>
      </c>
      <c r="L1463" s="392" t="s">
        <v>64</v>
      </c>
      <c r="M1463" s="395">
        <v>45536</v>
      </c>
      <c r="N1463" s="395">
        <v>45560</v>
      </c>
      <c r="O1463" s="392" t="s">
        <v>684</v>
      </c>
      <c r="P1463" s="392" t="str">
        <f t="shared" si="44"/>
        <v>376XX00000</v>
      </c>
      <c r="Q1463" s="392" t="s">
        <v>1271</v>
      </c>
      <c r="R1463" s="392" t="s">
        <v>1627</v>
      </c>
      <c r="S1463" s="392" t="str">
        <f t="shared" si="45"/>
        <v>253100A</v>
      </c>
      <c r="T1463" s="392" t="str">
        <f>IFERROR(VLOOKUP($S1463,'Projects FERCs'!$A$9:$C$294,2,FALSE),0)</f>
        <v>Mains - Blanket - Pres</v>
      </c>
      <c r="U1463" s="392" t="s">
        <v>1629</v>
      </c>
      <c r="V1463" s="394">
        <v>41884.239999999998</v>
      </c>
    </row>
    <row r="1464" spans="1:22" ht="22.5" x14ac:dyDescent="0.25">
      <c r="A1464" s="396">
        <v>202410</v>
      </c>
      <c r="B1464" s="392" t="s">
        <v>1268</v>
      </c>
      <c r="C1464" s="392" t="s">
        <v>69</v>
      </c>
      <c r="D1464" s="392" t="s">
        <v>28</v>
      </c>
      <c r="E1464" s="392" t="s">
        <v>28</v>
      </c>
      <c r="F1464" s="392" t="s">
        <v>22</v>
      </c>
      <c r="G1464" s="392" t="s">
        <v>39</v>
      </c>
      <c r="H1464" s="392" t="s">
        <v>70</v>
      </c>
      <c r="I1464" s="392" t="s">
        <v>71</v>
      </c>
      <c r="J1464" s="392" t="s">
        <v>1472</v>
      </c>
      <c r="K1464" s="392" t="s">
        <v>24</v>
      </c>
      <c r="L1464" s="392" t="s">
        <v>64</v>
      </c>
      <c r="M1464" s="395">
        <v>45474</v>
      </c>
      <c r="N1464" s="395">
        <v>45503</v>
      </c>
      <c r="O1464" s="392" t="s">
        <v>684</v>
      </c>
      <c r="P1464" s="392" t="str">
        <f t="shared" si="44"/>
        <v>376XX00000</v>
      </c>
      <c r="Q1464" s="392" t="s">
        <v>1271</v>
      </c>
      <c r="R1464" s="392" t="s">
        <v>1473</v>
      </c>
      <c r="S1464" s="392" t="str">
        <f t="shared" si="45"/>
        <v>253100A</v>
      </c>
      <c r="T1464" s="392" t="str">
        <f>IFERROR(VLOOKUP($S1464,'Projects FERCs'!$A$9:$C$294,2,FALSE),0)</f>
        <v>Mains - Blanket - Pres</v>
      </c>
      <c r="U1464" s="392" t="s">
        <v>1472</v>
      </c>
      <c r="V1464" s="394">
        <v>5.9</v>
      </c>
    </row>
    <row r="1465" spans="1:22" ht="33.75" x14ac:dyDescent="0.25">
      <c r="A1465" s="396">
        <v>202410</v>
      </c>
      <c r="B1465" s="392" t="s">
        <v>1268</v>
      </c>
      <c r="C1465" s="392" t="s">
        <v>69</v>
      </c>
      <c r="D1465" s="392" t="s">
        <v>28</v>
      </c>
      <c r="E1465" s="392" t="s">
        <v>28</v>
      </c>
      <c r="F1465" s="392" t="s">
        <v>22</v>
      </c>
      <c r="G1465" s="392" t="s">
        <v>39</v>
      </c>
      <c r="H1465" s="392" t="s">
        <v>70</v>
      </c>
      <c r="I1465" s="392" t="s">
        <v>71</v>
      </c>
      <c r="J1465" s="392" t="s">
        <v>1632</v>
      </c>
      <c r="K1465" s="392" t="s">
        <v>24</v>
      </c>
      <c r="L1465" s="392" t="s">
        <v>64</v>
      </c>
      <c r="M1465" s="395">
        <v>45536</v>
      </c>
      <c r="N1465" s="395">
        <v>45555</v>
      </c>
      <c r="O1465" s="392" t="s">
        <v>684</v>
      </c>
      <c r="P1465" s="392" t="str">
        <f t="shared" si="44"/>
        <v>376XX00000</v>
      </c>
      <c r="Q1465" s="392" t="s">
        <v>1271</v>
      </c>
      <c r="R1465" s="392" t="s">
        <v>1630</v>
      </c>
      <c r="S1465" s="392" t="str">
        <f t="shared" si="45"/>
        <v>251100A</v>
      </c>
      <c r="T1465" s="392" t="str">
        <f>IFERROR(VLOOKUP($S1465,'Projects FERCs'!$A$9:$C$294,2,FALSE),0)</f>
        <v>Mains - Blanket - Flag</v>
      </c>
      <c r="U1465" s="392" t="s">
        <v>1632</v>
      </c>
      <c r="V1465" s="394">
        <v>7580.08</v>
      </c>
    </row>
    <row r="1466" spans="1:22" ht="22.5" x14ac:dyDescent="0.25">
      <c r="A1466" s="396">
        <v>202410</v>
      </c>
      <c r="B1466" s="392" t="s">
        <v>1268</v>
      </c>
      <c r="C1466" s="392" t="s">
        <v>69</v>
      </c>
      <c r="D1466" s="392" t="s">
        <v>28</v>
      </c>
      <c r="E1466" s="392" t="s">
        <v>28</v>
      </c>
      <c r="F1466" s="392" t="s">
        <v>22</v>
      </c>
      <c r="G1466" s="392" t="s">
        <v>39</v>
      </c>
      <c r="H1466" s="392" t="s">
        <v>70</v>
      </c>
      <c r="I1466" s="392" t="s">
        <v>71</v>
      </c>
      <c r="J1466" s="392" t="s">
        <v>27</v>
      </c>
      <c r="K1466" s="392" t="s">
        <v>24</v>
      </c>
      <c r="L1466" s="392" t="s">
        <v>25</v>
      </c>
      <c r="M1466" s="395">
        <v>45200</v>
      </c>
      <c r="N1466" s="395">
        <v>44636</v>
      </c>
      <c r="O1466" s="392" t="s">
        <v>684</v>
      </c>
      <c r="P1466" s="392" t="str">
        <f t="shared" si="44"/>
        <v>376XX00000</v>
      </c>
      <c r="Q1466" s="392" t="s">
        <v>1271</v>
      </c>
      <c r="R1466" s="392" t="s">
        <v>2371</v>
      </c>
      <c r="S1466" s="392" t="str">
        <f t="shared" si="45"/>
        <v>253100A</v>
      </c>
      <c r="T1466" s="392" t="str">
        <f>IFERROR(VLOOKUP($S1466,'Projects FERCs'!$A$9:$C$294,2,FALSE),0)</f>
        <v>Mains - Blanket - Pres</v>
      </c>
      <c r="U1466" s="392" t="s">
        <v>2370</v>
      </c>
      <c r="V1466" s="394">
        <v>-695.49</v>
      </c>
    </row>
    <row r="1467" spans="1:22" ht="22.5" x14ac:dyDescent="0.25">
      <c r="A1467" s="396">
        <v>202410</v>
      </c>
      <c r="B1467" s="392" t="s">
        <v>1268</v>
      </c>
      <c r="C1467" s="392" t="s">
        <v>69</v>
      </c>
      <c r="D1467" s="392" t="s">
        <v>28</v>
      </c>
      <c r="E1467" s="392" t="s">
        <v>28</v>
      </c>
      <c r="F1467" s="392" t="s">
        <v>22</v>
      </c>
      <c r="G1467" s="392" t="s">
        <v>39</v>
      </c>
      <c r="H1467" s="392" t="s">
        <v>70</v>
      </c>
      <c r="I1467" s="392" t="s">
        <v>71</v>
      </c>
      <c r="J1467" s="392" t="s">
        <v>27</v>
      </c>
      <c r="K1467" s="392" t="s">
        <v>24</v>
      </c>
      <c r="L1467" s="392" t="s">
        <v>25</v>
      </c>
      <c r="M1467" s="395">
        <v>45474</v>
      </c>
      <c r="N1467" s="395">
        <v>45414</v>
      </c>
      <c r="O1467" s="392" t="s">
        <v>684</v>
      </c>
      <c r="P1467" s="392" t="str">
        <f t="shared" si="44"/>
        <v>376XX00000</v>
      </c>
      <c r="Q1467" s="392" t="s">
        <v>1271</v>
      </c>
      <c r="R1467" s="392" t="s">
        <v>1294</v>
      </c>
      <c r="S1467" s="392" t="str">
        <f t="shared" si="45"/>
        <v>252406S</v>
      </c>
      <c r="T1467" s="392" t="str">
        <f>IFERROR(VLOOKUP($S1467,'Projects FERCs'!$A$9:$C$294,2,FALSE),0)</f>
        <v>Mains PVC Replacement KNG</v>
      </c>
      <c r="U1467" s="392" t="s">
        <v>1295</v>
      </c>
      <c r="V1467" s="394">
        <v>-15675.17</v>
      </c>
    </row>
    <row r="1468" spans="1:22" ht="22.5" x14ac:dyDescent="0.25">
      <c r="A1468" s="396">
        <v>202410</v>
      </c>
      <c r="B1468" s="392" t="s">
        <v>1268</v>
      </c>
      <c r="C1468" s="392" t="s">
        <v>69</v>
      </c>
      <c r="D1468" s="392" t="s">
        <v>28</v>
      </c>
      <c r="E1468" s="392" t="s">
        <v>28</v>
      </c>
      <c r="F1468" s="392" t="s">
        <v>22</v>
      </c>
      <c r="G1468" s="392" t="s">
        <v>39</v>
      </c>
      <c r="H1468" s="392" t="s">
        <v>70</v>
      </c>
      <c r="I1468" s="392" t="s">
        <v>71</v>
      </c>
      <c r="J1468" s="392" t="s">
        <v>2538</v>
      </c>
      <c r="K1468" s="392" t="s">
        <v>24</v>
      </c>
      <c r="L1468" s="392" t="s">
        <v>64</v>
      </c>
      <c r="M1468" s="395">
        <v>45566</v>
      </c>
      <c r="N1468" s="395">
        <v>45547</v>
      </c>
      <c r="O1468" s="392" t="s">
        <v>684</v>
      </c>
      <c r="P1468" s="392" t="str">
        <f t="shared" si="44"/>
        <v>376XX00000</v>
      </c>
      <c r="Q1468" s="392" t="s">
        <v>1271</v>
      </c>
      <c r="R1468" s="392" t="s">
        <v>2539</v>
      </c>
      <c r="S1468" s="392" t="str">
        <f t="shared" si="45"/>
        <v>251100A</v>
      </c>
      <c r="T1468" s="392" t="str">
        <f>IFERROR(VLOOKUP($S1468,'Projects FERCs'!$A$9:$C$294,2,FALSE),0)</f>
        <v>Mains - Blanket - Flag</v>
      </c>
      <c r="U1468" s="392" t="s">
        <v>2538</v>
      </c>
      <c r="V1468" s="394">
        <v>28945.03</v>
      </c>
    </row>
    <row r="1469" spans="1:22" ht="22.5" x14ac:dyDescent="0.25">
      <c r="A1469" s="396">
        <v>202410</v>
      </c>
      <c r="B1469" s="392" t="s">
        <v>1268</v>
      </c>
      <c r="C1469" s="392" t="s">
        <v>69</v>
      </c>
      <c r="D1469" s="392" t="s">
        <v>28</v>
      </c>
      <c r="E1469" s="392" t="s">
        <v>28</v>
      </c>
      <c r="F1469" s="392" t="s">
        <v>22</v>
      </c>
      <c r="G1469" s="392" t="s">
        <v>39</v>
      </c>
      <c r="H1469" s="392" t="s">
        <v>70</v>
      </c>
      <c r="I1469" s="392" t="s">
        <v>71</v>
      </c>
      <c r="J1469" s="392" t="s">
        <v>2352</v>
      </c>
      <c r="K1469" s="392" t="s">
        <v>24</v>
      </c>
      <c r="L1469" s="392" t="s">
        <v>64</v>
      </c>
      <c r="M1469" s="395">
        <v>45566</v>
      </c>
      <c r="N1469" s="395">
        <v>45593</v>
      </c>
      <c r="O1469" s="392" t="s">
        <v>684</v>
      </c>
      <c r="P1469" s="392" t="str">
        <f t="shared" si="44"/>
        <v>376XX00000</v>
      </c>
      <c r="Q1469" s="392" t="s">
        <v>1271</v>
      </c>
      <c r="R1469" s="392" t="s">
        <v>2353</v>
      </c>
      <c r="S1469" s="392" t="str">
        <f t="shared" si="45"/>
        <v>257100A</v>
      </c>
      <c r="T1469" s="392" t="str">
        <f>IFERROR(VLOOKUP($S1469,'Projects FERCs'!$A$9:$C$294,2,FALSE),0)</f>
        <v>Mains - Blanket - SL</v>
      </c>
      <c r="U1469" s="392" t="s">
        <v>2352</v>
      </c>
      <c r="V1469" s="394">
        <v>976</v>
      </c>
    </row>
    <row r="1470" spans="1:22" ht="33.75" x14ac:dyDescent="0.25">
      <c r="A1470" s="396">
        <v>202410</v>
      </c>
      <c r="B1470" s="392" t="s">
        <v>1268</v>
      </c>
      <c r="C1470" s="392" t="s">
        <v>69</v>
      </c>
      <c r="D1470" s="392" t="s">
        <v>28</v>
      </c>
      <c r="E1470" s="392" t="s">
        <v>28</v>
      </c>
      <c r="F1470" s="392" t="s">
        <v>22</v>
      </c>
      <c r="G1470" s="392" t="s">
        <v>39</v>
      </c>
      <c r="H1470" s="392" t="s">
        <v>70</v>
      </c>
      <c r="I1470" s="392" t="s">
        <v>71</v>
      </c>
      <c r="J1470" s="392" t="s">
        <v>2364</v>
      </c>
      <c r="K1470" s="392" t="s">
        <v>24</v>
      </c>
      <c r="L1470" s="392" t="s">
        <v>64</v>
      </c>
      <c r="M1470" s="395">
        <v>45566</v>
      </c>
      <c r="N1470" s="395">
        <v>45569</v>
      </c>
      <c r="O1470" s="392" t="s">
        <v>684</v>
      </c>
      <c r="P1470" s="392" t="str">
        <f t="shared" si="44"/>
        <v>376XX00000</v>
      </c>
      <c r="Q1470" s="392" t="s">
        <v>1271</v>
      </c>
      <c r="R1470" s="392" t="s">
        <v>2365</v>
      </c>
      <c r="S1470" s="392" t="str">
        <f t="shared" si="45"/>
        <v>257100A</v>
      </c>
      <c r="T1470" s="392" t="str">
        <f>IFERROR(VLOOKUP($S1470,'Projects FERCs'!$A$9:$C$294,2,FALSE),0)</f>
        <v>Mains - Blanket - SL</v>
      </c>
      <c r="U1470" s="392" t="s">
        <v>2364</v>
      </c>
      <c r="V1470" s="394">
        <v>2606.11</v>
      </c>
    </row>
    <row r="1471" spans="1:22" ht="22.5" x14ac:dyDescent="0.25">
      <c r="A1471" s="396">
        <v>202410</v>
      </c>
      <c r="B1471" s="392" t="s">
        <v>1268</v>
      </c>
      <c r="C1471" s="392" t="s">
        <v>69</v>
      </c>
      <c r="D1471" s="392" t="s">
        <v>28</v>
      </c>
      <c r="E1471" s="392" t="s">
        <v>28</v>
      </c>
      <c r="F1471" s="392" t="s">
        <v>22</v>
      </c>
      <c r="G1471" s="392" t="s">
        <v>39</v>
      </c>
      <c r="H1471" s="392" t="s">
        <v>70</v>
      </c>
      <c r="I1471" s="392" t="s">
        <v>71</v>
      </c>
      <c r="J1471" s="392" t="s">
        <v>2530</v>
      </c>
      <c r="K1471" s="392" t="s">
        <v>24</v>
      </c>
      <c r="L1471" s="392" t="s">
        <v>64</v>
      </c>
      <c r="M1471" s="395">
        <v>45566</v>
      </c>
      <c r="N1471" s="395">
        <v>45569</v>
      </c>
      <c r="O1471" s="392" t="s">
        <v>684</v>
      </c>
      <c r="P1471" s="392" t="str">
        <f t="shared" si="44"/>
        <v>376XX00000</v>
      </c>
      <c r="Q1471" s="392" t="s">
        <v>1271</v>
      </c>
      <c r="R1471" s="392" t="s">
        <v>2531</v>
      </c>
      <c r="S1471" s="392" t="str">
        <f t="shared" si="45"/>
        <v>252403S</v>
      </c>
      <c r="T1471" s="392" t="str">
        <f>IFERROR(VLOOKUP($S1471,'Projects FERCs'!$A$9:$C$294,2,FALSE),0)</f>
        <v>Main/Services PVC Replace LHC</v>
      </c>
      <c r="U1471" s="392" t="s">
        <v>2530</v>
      </c>
      <c r="V1471" s="394">
        <v>23126.22</v>
      </c>
    </row>
    <row r="1472" spans="1:22" ht="22.5" x14ac:dyDescent="0.25">
      <c r="A1472" s="396">
        <v>202410</v>
      </c>
      <c r="B1472" s="392" t="s">
        <v>1268</v>
      </c>
      <c r="C1472" s="392" t="s">
        <v>69</v>
      </c>
      <c r="D1472" s="392" t="s">
        <v>28</v>
      </c>
      <c r="E1472" s="392" t="s">
        <v>28</v>
      </c>
      <c r="F1472" s="392" t="s">
        <v>22</v>
      </c>
      <c r="G1472" s="392" t="s">
        <v>39</v>
      </c>
      <c r="H1472" s="392" t="s">
        <v>70</v>
      </c>
      <c r="I1472" s="392" t="s">
        <v>71</v>
      </c>
      <c r="J1472" s="392" t="s">
        <v>1228</v>
      </c>
      <c r="K1472" s="392" t="s">
        <v>24</v>
      </c>
      <c r="L1472" s="392" t="s">
        <v>64</v>
      </c>
      <c r="M1472" s="395">
        <v>45413</v>
      </c>
      <c r="N1472" s="395">
        <v>45413</v>
      </c>
      <c r="O1472" s="392" t="s">
        <v>684</v>
      </c>
      <c r="P1472" s="392" t="str">
        <f t="shared" si="44"/>
        <v>376XX00000</v>
      </c>
      <c r="Q1472" s="392" t="s">
        <v>1271</v>
      </c>
      <c r="R1472" s="392" t="s">
        <v>1227</v>
      </c>
      <c r="S1472" s="392" t="str">
        <f t="shared" si="45"/>
        <v>257387A</v>
      </c>
      <c r="T1472" s="392" t="str">
        <f>IFERROR(VLOOKUP($S1472,'Projects FERCs'!$A$9:$C$294,2,FALSE),0)</f>
        <v>Other Distr Equip CP-Bl - SL</v>
      </c>
      <c r="U1472" s="392" t="s">
        <v>1228</v>
      </c>
      <c r="V1472" s="394">
        <v>53.06</v>
      </c>
    </row>
    <row r="1473" spans="1:22" ht="22.5" x14ac:dyDescent="0.25">
      <c r="A1473" s="396">
        <v>202410</v>
      </c>
      <c r="B1473" s="392" t="s">
        <v>1268</v>
      </c>
      <c r="C1473" s="392" t="s">
        <v>69</v>
      </c>
      <c r="D1473" s="392" t="s">
        <v>28</v>
      </c>
      <c r="E1473" s="392" t="s">
        <v>28</v>
      </c>
      <c r="F1473" s="392" t="s">
        <v>22</v>
      </c>
      <c r="G1473" s="392" t="s">
        <v>39</v>
      </c>
      <c r="H1473" s="392" t="s">
        <v>70</v>
      </c>
      <c r="I1473" s="392" t="s">
        <v>71</v>
      </c>
      <c r="J1473" s="392" t="s">
        <v>2417</v>
      </c>
      <c r="K1473" s="392" t="s">
        <v>24</v>
      </c>
      <c r="L1473" s="392" t="s">
        <v>64</v>
      </c>
      <c r="M1473" s="395">
        <v>45566</v>
      </c>
      <c r="N1473" s="395">
        <v>45589</v>
      </c>
      <c r="O1473" s="392" t="s">
        <v>684</v>
      </c>
      <c r="P1473" s="392" t="str">
        <f t="shared" si="44"/>
        <v>376XX00000</v>
      </c>
      <c r="Q1473" s="392" t="s">
        <v>1271</v>
      </c>
      <c r="R1473" s="392" t="s">
        <v>2418</v>
      </c>
      <c r="S1473" s="392" t="str">
        <f t="shared" si="45"/>
        <v>252406S</v>
      </c>
      <c r="T1473" s="392" t="str">
        <f>IFERROR(VLOOKUP($S1473,'Projects FERCs'!$A$9:$C$294,2,FALSE),0)</f>
        <v>Mains PVC Replacement KNG</v>
      </c>
      <c r="U1473" s="392" t="s">
        <v>2417</v>
      </c>
      <c r="V1473" s="394">
        <v>11189.08</v>
      </c>
    </row>
    <row r="1474" spans="1:22" ht="22.5" x14ac:dyDescent="0.25">
      <c r="A1474" s="396">
        <v>202410</v>
      </c>
      <c r="B1474" s="392" t="s">
        <v>1268</v>
      </c>
      <c r="C1474" s="392" t="s">
        <v>69</v>
      </c>
      <c r="D1474" s="392" t="s">
        <v>28</v>
      </c>
      <c r="E1474" s="392" t="s">
        <v>28</v>
      </c>
      <c r="F1474" s="392" t="s">
        <v>22</v>
      </c>
      <c r="G1474" s="392" t="s">
        <v>39</v>
      </c>
      <c r="H1474" s="392" t="s">
        <v>70</v>
      </c>
      <c r="I1474" s="392" t="s">
        <v>71</v>
      </c>
      <c r="J1474" s="392" t="s">
        <v>1490</v>
      </c>
      <c r="K1474" s="392" t="s">
        <v>24</v>
      </c>
      <c r="L1474" s="392" t="s">
        <v>64</v>
      </c>
      <c r="M1474" s="395">
        <v>45474</v>
      </c>
      <c r="N1474" s="395">
        <v>45502</v>
      </c>
      <c r="O1474" s="392" t="s">
        <v>684</v>
      </c>
      <c r="P1474" s="392" t="str">
        <f t="shared" si="44"/>
        <v>376XX00000</v>
      </c>
      <c r="Q1474" s="392" t="s">
        <v>1271</v>
      </c>
      <c r="R1474" s="392" t="s">
        <v>1491</v>
      </c>
      <c r="S1474" s="392" t="str">
        <f t="shared" si="45"/>
        <v>252403S</v>
      </c>
      <c r="T1474" s="392" t="str">
        <f>IFERROR(VLOOKUP($S1474,'Projects FERCs'!$A$9:$C$294,2,FALSE),0)</f>
        <v>Main/Services PVC Replace LHC</v>
      </c>
      <c r="U1474" s="392" t="s">
        <v>1490</v>
      </c>
      <c r="V1474" s="394">
        <v>24371.58</v>
      </c>
    </row>
    <row r="1475" spans="1:22" ht="22.5" x14ac:dyDescent="0.25">
      <c r="A1475" s="396">
        <v>202410</v>
      </c>
      <c r="B1475" s="392" t="s">
        <v>1268</v>
      </c>
      <c r="C1475" s="392" t="s">
        <v>69</v>
      </c>
      <c r="D1475" s="392" t="s">
        <v>28</v>
      </c>
      <c r="E1475" s="392" t="s">
        <v>28</v>
      </c>
      <c r="F1475" s="392" t="s">
        <v>22</v>
      </c>
      <c r="G1475" s="392" t="s">
        <v>39</v>
      </c>
      <c r="H1475" s="392" t="s">
        <v>70</v>
      </c>
      <c r="I1475" s="392" t="s">
        <v>71</v>
      </c>
      <c r="J1475" s="392" t="s">
        <v>1492</v>
      </c>
      <c r="K1475" s="392" t="s">
        <v>24</v>
      </c>
      <c r="L1475" s="392" t="s">
        <v>64</v>
      </c>
      <c r="M1475" s="395">
        <v>45474</v>
      </c>
      <c r="N1475" s="395">
        <v>45502</v>
      </c>
      <c r="O1475" s="392" t="s">
        <v>684</v>
      </c>
      <c r="P1475" s="392" t="str">
        <f t="shared" si="44"/>
        <v>376XX00000</v>
      </c>
      <c r="Q1475" s="392" t="s">
        <v>1271</v>
      </c>
      <c r="R1475" s="392" t="s">
        <v>1493</v>
      </c>
      <c r="S1475" s="392" t="str">
        <f t="shared" si="45"/>
        <v>252403S</v>
      </c>
      <c r="T1475" s="392" t="str">
        <f>IFERROR(VLOOKUP($S1475,'Projects FERCs'!$A$9:$C$294,2,FALSE),0)</f>
        <v>Main/Services PVC Replace LHC</v>
      </c>
      <c r="U1475" s="392" t="s">
        <v>1492</v>
      </c>
      <c r="V1475" s="394">
        <v>3289.2</v>
      </c>
    </row>
    <row r="1476" spans="1:22" ht="22.5" x14ac:dyDescent="0.25">
      <c r="A1476" s="396">
        <v>202410</v>
      </c>
      <c r="B1476" s="392" t="s">
        <v>1268</v>
      </c>
      <c r="C1476" s="392" t="s">
        <v>69</v>
      </c>
      <c r="D1476" s="392" t="s">
        <v>28</v>
      </c>
      <c r="E1476" s="392" t="s">
        <v>28</v>
      </c>
      <c r="F1476" s="392" t="s">
        <v>22</v>
      </c>
      <c r="G1476" s="392" t="s">
        <v>39</v>
      </c>
      <c r="H1476" s="392" t="s">
        <v>70</v>
      </c>
      <c r="I1476" s="392" t="s">
        <v>71</v>
      </c>
      <c r="J1476" s="392" t="s">
        <v>2498</v>
      </c>
      <c r="K1476" s="392" t="s">
        <v>24</v>
      </c>
      <c r="L1476" s="392" t="s">
        <v>64</v>
      </c>
      <c r="M1476" s="395">
        <v>45536</v>
      </c>
      <c r="N1476" s="395">
        <v>45561</v>
      </c>
      <c r="O1476" s="392" t="s">
        <v>684</v>
      </c>
      <c r="P1476" s="392" t="str">
        <f t="shared" si="44"/>
        <v>376XX00000</v>
      </c>
      <c r="Q1476" s="392" t="s">
        <v>1271</v>
      </c>
      <c r="R1476" s="392" t="s">
        <v>2499</v>
      </c>
      <c r="S1476" s="392" t="str">
        <f t="shared" si="45"/>
        <v>252406S</v>
      </c>
      <c r="T1476" s="392" t="str">
        <f>IFERROR(VLOOKUP($S1476,'Projects FERCs'!$A$9:$C$294,2,FALSE),0)</f>
        <v>Mains PVC Replacement KNG</v>
      </c>
      <c r="U1476" s="392" t="s">
        <v>2498</v>
      </c>
      <c r="V1476" s="394">
        <v>185340.21</v>
      </c>
    </row>
    <row r="1477" spans="1:22" ht="22.5" x14ac:dyDescent="0.25">
      <c r="A1477" s="396">
        <v>202410</v>
      </c>
      <c r="B1477" s="392" t="s">
        <v>1268</v>
      </c>
      <c r="C1477" s="392" t="s">
        <v>69</v>
      </c>
      <c r="D1477" s="392" t="s">
        <v>28</v>
      </c>
      <c r="E1477" s="392" t="s">
        <v>28</v>
      </c>
      <c r="F1477" s="392" t="s">
        <v>22</v>
      </c>
      <c r="G1477" s="392" t="s">
        <v>39</v>
      </c>
      <c r="H1477" s="392" t="s">
        <v>70</v>
      </c>
      <c r="I1477" s="392" t="s">
        <v>71</v>
      </c>
      <c r="J1477" s="392" t="s">
        <v>2481</v>
      </c>
      <c r="K1477" s="392" t="s">
        <v>24</v>
      </c>
      <c r="L1477" s="392" t="s">
        <v>64</v>
      </c>
      <c r="M1477" s="395">
        <v>45566</v>
      </c>
      <c r="N1477" s="395">
        <v>45589</v>
      </c>
      <c r="O1477" s="392" t="s">
        <v>684</v>
      </c>
      <c r="P1477" s="392" t="str">
        <f t="shared" si="44"/>
        <v>376XX00000</v>
      </c>
      <c r="Q1477" s="392" t="s">
        <v>1271</v>
      </c>
      <c r="R1477" s="392" t="s">
        <v>2482</v>
      </c>
      <c r="S1477" s="392" t="str">
        <f t="shared" si="45"/>
        <v>252403S</v>
      </c>
      <c r="T1477" s="392" t="str">
        <f>IFERROR(VLOOKUP($S1477,'Projects FERCs'!$A$9:$C$294,2,FALSE),0)</f>
        <v>Main/Services PVC Replace LHC</v>
      </c>
      <c r="U1477" s="392" t="s">
        <v>2481</v>
      </c>
      <c r="V1477" s="394">
        <v>180.28</v>
      </c>
    </row>
    <row r="1478" spans="1:22" ht="22.5" x14ac:dyDescent="0.25">
      <c r="A1478" s="396">
        <v>202410</v>
      </c>
      <c r="B1478" s="392" t="s">
        <v>1268</v>
      </c>
      <c r="C1478" s="392" t="s">
        <v>69</v>
      </c>
      <c r="D1478" s="392" t="s">
        <v>28</v>
      </c>
      <c r="E1478" s="392" t="s">
        <v>28</v>
      </c>
      <c r="F1478" s="392" t="s">
        <v>22</v>
      </c>
      <c r="G1478" s="392" t="s">
        <v>39</v>
      </c>
      <c r="H1478" s="392" t="s">
        <v>70</v>
      </c>
      <c r="I1478" s="392" t="s">
        <v>71</v>
      </c>
      <c r="J1478" s="392" t="s">
        <v>2544</v>
      </c>
      <c r="K1478" s="392" t="s">
        <v>24</v>
      </c>
      <c r="L1478" s="392" t="s">
        <v>64</v>
      </c>
      <c r="M1478" s="395">
        <v>45566</v>
      </c>
      <c r="N1478" s="395">
        <v>45573</v>
      </c>
      <c r="O1478" s="392" t="s">
        <v>684</v>
      </c>
      <c r="P1478" s="392" t="str">
        <f t="shared" si="44"/>
        <v>376XX00000</v>
      </c>
      <c r="Q1478" s="392" t="s">
        <v>1271</v>
      </c>
      <c r="R1478" s="392" t="s">
        <v>2545</v>
      </c>
      <c r="S1478" s="392" t="str">
        <f t="shared" si="45"/>
        <v>252406S</v>
      </c>
      <c r="T1478" s="392" t="str">
        <f>IFERROR(VLOOKUP($S1478,'Projects FERCs'!$A$9:$C$294,2,FALSE),0)</f>
        <v>Mains PVC Replacement KNG</v>
      </c>
      <c r="U1478" s="392" t="s">
        <v>2544</v>
      </c>
      <c r="V1478" s="394">
        <v>433.77</v>
      </c>
    </row>
    <row r="1479" spans="1:22" ht="22.5" x14ac:dyDescent="0.25">
      <c r="A1479" s="396">
        <v>202410</v>
      </c>
      <c r="B1479" s="392" t="s">
        <v>1268</v>
      </c>
      <c r="C1479" s="392" t="s">
        <v>69</v>
      </c>
      <c r="D1479" s="392" t="s">
        <v>28</v>
      </c>
      <c r="E1479" s="392" t="s">
        <v>28</v>
      </c>
      <c r="F1479" s="392" t="s">
        <v>22</v>
      </c>
      <c r="G1479" s="392" t="s">
        <v>39</v>
      </c>
      <c r="H1479" s="392" t="s">
        <v>70</v>
      </c>
      <c r="I1479" s="392" t="s">
        <v>71</v>
      </c>
      <c r="J1479" s="392" t="s">
        <v>1289</v>
      </c>
      <c r="K1479" s="392" t="s">
        <v>24</v>
      </c>
      <c r="L1479" s="392" t="s">
        <v>64</v>
      </c>
      <c r="M1479" s="395">
        <v>45474</v>
      </c>
      <c r="N1479" s="395">
        <v>45273</v>
      </c>
      <c r="O1479" s="392" t="s">
        <v>684</v>
      </c>
      <c r="P1479" s="392" t="str">
        <f t="shared" si="44"/>
        <v>376XX00000</v>
      </c>
      <c r="Q1479" s="392" t="s">
        <v>1271</v>
      </c>
      <c r="R1479" s="392" t="s">
        <v>1288</v>
      </c>
      <c r="S1479" s="392" t="str">
        <f t="shared" si="45"/>
        <v>252403S</v>
      </c>
      <c r="T1479" s="392" t="str">
        <f>IFERROR(VLOOKUP($S1479,'Projects FERCs'!$A$9:$C$294,2,FALSE),0)</f>
        <v>Main/Services PVC Replace LHC</v>
      </c>
      <c r="U1479" s="392" t="s">
        <v>1289</v>
      </c>
      <c r="V1479" s="394">
        <v>52107.85</v>
      </c>
    </row>
    <row r="1480" spans="1:22" ht="22.5" x14ac:dyDescent="0.25">
      <c r="A1480" s="396">
        <v>202410</v>
      </c>
      <c r="B1480" s="392" t="s">
        <v>1268</v>
      </c>
      <c r="C1480" s="392" t="s">
        <v>69</v>
      </c>
      <c r="D1480" s="392" t="s">
        <v>28</v>
      </c>
      <c r="E1480" s="392" t="s">
        <v>28</v>
      </c>
      <c r="F1480" s="392" t="s">
        <v>22</v>
      </c>
      <c r="G1480" s="392" t="s">
        <v>39</v>
      </c>
      <c r="H1480" s="392" t="s">
        <v>70</v>
      </c>
      <c r="I1480" s="392" t="s">
        <v>71</v>
      </c>
      <c r="J1480" s="392" t="s">
        <v>2546</v>
      </c>
      <c r="K1480" s="392" t="s">
        <v>24</v>
      </c>
      <c r="L1480" s="392" t="s">
        <v>64</v>
      </c>
      <c r="M1480" s="395">
        <v>45566</v>
      </c>
      <c r="N1480" s="395">
        <v>45202</v>
      </c>
      <c r="O1480" s="392" t="s">
        <v>684</v>
      </c>
      <c r="P1480" s="392" t="str">
        <f t="shared" si="44"/>
        <v>376XX00000</v>
      </c>
      <c r="Q1480" s="392" t="s">
        <v>1271</v>
      </c>
      <c r="R1480" s="392" t="s">
        <v>2547</v>
      </c>
      <c r="S1480" s="392" t="str">
        <f t="shared" si="45"/>
        <v>252403S</v>
      </c>
      <c r="T1480" s="392" t="str">
        <f>IFERROR(VLOOKUP($S1480,'Projects FERCs'!$A$9:$C$294,2,FALSE),0)</f>
        <v>Main/Services PVC Replace LHC</v>
      </c>
      <c r="U1480" s="392" t="s">
        <v>2546</v>
      </c>
      <c r="V1480" s="394">
        <v>17891.900000000001</v>
      </c>
    </row>
    <row r="1481" spans="1:22" ht="33.75" x14ac:dyDescent="0.25">
      <c r="A1481" s="396">
        <v>202410</v>
      </c>
      <c r="B1481" s="392" t="s">
        <v>1268</v>
      </c>
      <c r="C1481" s="392" t="s">
        <v>69</v>
      </c>
      <c r="D1481" s="392" t="s">
        <v>28</v>
      </c>
      <c r="E1481" s="392" t="s">
        <v>28</v>
      </c>
      <c r="F1481" s="392" t="s">
        <v>22</v>
      </c>
      <c r="G1481" s="392" t="s">
        <v>39</v>
      </c>
      <c r="H1481" s="392" t="s">
        <v>70</v>
      </c>
      <c r="I1481" s="392" t="s">
        <v>71</v>
      </c>
      <c r="J1481" s="392" t="s">
        <v>2129</v>
      </c>
      <c r="K1481" s="392" t="s">
        <v>24</v>
      </c>
      <c r="L1481" s="392" t="s">
        <v>64</v>
      </c>
      <c r="M1481" s="395">
        <v>45505</v>
      </c>
      <c r="N1481" s="395">
        <v>45503</v>
      </c>
      <c r="O1481" s="392" t="s">
        <v>684</v>
      </c>
      <c r="P1481" s="392" t="str">
        <f t="shared" ref="P1481:P1544" si="46">CONCATENATE((MID($O1481,2,3)),$D1481,$G1481)</f>
        <v>376XX00000</v>
      </c>
      <c r="Q1481" s="392" t="s">
        <v>1271</v>
      </c>
      <c r="R1481" s="392" t="s">
        <v>2148</v>
      </c>
      <c r="S1481" s="392" t="str">
        <f t="shared" ref="S1481:S1544" si="47">RIGHT($R1481,7)</f>
        <v>252406S</v>
      </c>
      <c r="T1481" s="392" t="str">
        <f>IFERROR(VLOOKUP($S1481,'Projects FERCs'!$A$9:$C$294,2,FALSE),0)</f>
        <v>Mains PVC Replacement KNG</v>
      </c>
      <c r="U1481" s="392" t="s">
        <v>2129</v>
      </c>
      <c r="V1481" s="394">
        <v>19477.099999999999</v>
      </c>
    </row>
    <row r="1482" spans="1:22" ht="22.5" x14ac:dyDescent="0.25">
      <c r="A1482" s="396">
        <v>202410</v>
      </c>
      <c r="B1482" s="392" t="s">
        <v>1268</v>
      </c>
      <c r="C1482" s="392" t="s">
        <v>69</v>
      </c>
      <c r="D1482" s="392" t="s">
        <v>28</v>
      </c>
      <c r="E1482" s="392" t="s">
        <v>28</v>
      </c>
      <c r="F1482" s="392" t="s">
        <v>22</v>
      </c>
      <c r="G1482" s="392" t="s">
        <v>39</v>
      </c>
      <c r="H1482" s="392" t="s">
        <v>70</v>
      </c>
      <c r="I1482" s="392" t="s">
        <v>71</v>
      </c>
      <c r="J1482" s="392" t="s">
        <v>1645</v>
      </c>
      <c r="K1482" s="392" t="s">
        <v>24</v>
      </c>
      <c r="L1482" s="392" t="s">
        <v>64</v>
      </c>
      <c r="M1482" s="395">
        <v>45536</v>
      </c>
      <c r="N1482" s="395">
        <v>45539</v>
      </c>
      <c r="O1482" s="392" t="s">
        <v>684</v>
      </c>
      <c r="P1482" s="392" t="str">
        <f t="shared" si="46"/>
        <v>376XX00000</v>
      </c>
      <c r="Q1482" s="392" t="s">
        <v>1271</v>
      </c>
      <c r="R1482" s="392" t="s">
        <v>1643</v>
      </c>
      <c r="S1482" s="392" t="str">
        <f t="shared" si="47"/>
        <v>253500B</v>
      </c>
      <c r="T1482" s="392" t="str">
        <f>IFERROR(VLOOKUP($S1482,'Projects FERCs'!$A$9:$C$294,2,FALSE),0)</f>
        <v>PI Mains - Prescott</v>
      </c>
      <c r="U1482" s="392" t="s">
        <v>1645</v>
      </c>
      <c r="V1482" s="394">
        <v>31687.03</v>
      </c>
    </row>
    <row r="1483" spans="1:22" ht="22.5" x14ac:dyDescent="0.25">
      <c r="A1483" s="396">
        <v>202410</v>
      </c>
      <c r="B1483" s="392" t="s">
        <v>1268</v>
      </c>
      <c r="C1483" s="392" t="s">
        <v>69</v>
      </c>
      <c r="D1483" s="392" t="s">
        <v>28</v>
      </c>
      <c r="E1483" s="392" t="s">
        <v>28</v>
      </c>
      <c r="F1483" s="392" t="s">
        <v>22</v>
      </c>
      <c r="G1483" s="392" t="s">
        <v>39</v>
      </c>
      <c r="H1483" s="392" t="s">
        <v>70</v>
      </c>
      <c r="I1483" s="392" t="s">
        <v>71</v>
      </c>
      <c r="J1483" s="392" t="s">
        <v>2463</v>
      </c>
      <c r="K1483" s="392" t="s">
        <v>24</v>
      </c>
      <c r="L1483" s="392" t="s">
        <v>64</v>
      </c>
      <c r="M1483" s="395">
        <v>45566</v>
      </c>
      <c r="N1483" s="395">
        <v>45594</v>
      </c>
      <c r="O1483" s="392" t="s">
        <v>684</v>
      </c>
      <c r="P1483" s="392" t="str">
        <f t="shared" si="46"/>
        <v>376XX00000</v>
      </c>
      <c r="Q1483" s="392" t="s">
        <v>1271</v>
      </c>
      <c r="R1483" s="392" t="s">
        <v>2464</v>
      </c>
      <c r="S1483" s="392" t="str">
        <f t="shared" si="47"/>
        <v>253500B</v>
      </c>
      <c r="T1483" s="392" t="str">
        <f>IFERROR(VLOOKUP($S1483,'Projects FERCs'!$A$9:$C$294,2,FALSE),0)</f>
        <v>PI Mains - Prescott</v>
      </c>
      <c r="U1483" s="392" t="s">
        <v>2463</v>
      </c>
      <c r="V1483" s="394">
        <v>16918.57</v>
      </c>
    </row>
    <row r="1484" spans="1:22" ht="22.5" x14ac:dyDescent="0.25">
      <c r="A1484" s="396">
        <v>202410</v>
      </c>
      <c r="B1484" s="392" t="s">
        <v>1268</v>
      </c>
      <c r="C1484" s="392" t="s">
        <v>69</v>
      </c>
      <c r="D1484" s="392" t="s">
        <v>28</v>
      </c>
      <c r="E1484" s="392" t="s">
        <v>28</v>
      </c>
      <c r="F1484" s="392" t="s">
        <v>22</v>
      </c>
      <c r="G1484" s="392" t="s">
        <v>39</v>
      </c>
      <c r="H1484" s="392" t="s">
        <v>70</v>
      </c>
      <c r="I1484" s="392" t="s">
        <v>71</v>
      </c>
      <c r="J1484" s="392" t="s">
        <v>2534</v>
      </c>
      <c r="K1484" s="392" t="s">
        <v>24</v>
      </c>
      <c r="L1484" s="392" t="s">
        <v>64</v>
      </c>
      <c r="M1484" s="395">
        <v>45536</v>
      </c>
      <c r="N1484" s="395">
        <v>45562</v>
      </c>
      <c r="O1484" s="392" t="s">
        <v>684</v>
      </c>
      <c r="P1484" s="392" t="str">
        <f t="shared" si="46"/>
        <v>376XX00000</v>
      </c>
      <c r="Q1484" s="392" t="s">
        <v>1271</v>
      </c>
      <c r="R1484" s="392" t="s">
        <v>2535</v>
      </c>
      <c r="S1484" s="392" t="str">
        <f t="shared" si="47"/>
        <v>256100A</v>
      </c>
      <c r="T1484" s="392" t="str">
        <f>IFERROR(VLOOKUP($S1484,'Projects FERCs'!$A$9:$C$294,2,FALSE),0)</f>
        <v>Mains - Blanket - Nog</v>
      </c>
      <c r="U1484" s="392" t="s">
        <v>2534</v>
      </c>
      <c r="V1484" s="394">
        <v>1983.81</v>
      </c>
    </row>
    <row r="1485" spans="1:22" ht="22.5" x14ac:dyDescent="0.25">
      <c r="A1485" s="396">
        <v>202410</v>
      </c>
      <c r="B1485" s="392" t="s">
        <v>1268</v>
      </c>
      <c r="C1485" s="392" t="s">
        <v>69</v>
      </c>
      <c r="D1485" s="392" t="s">
        <v>28</v>
      </c>
      <c r="E1485" s="392" t="s">
        <v>28</v>
      </c>
      <c r="F1485" s="392" t="s">
        <v>22</v>
      </c>
      <c r="G1485" s="392" t="s">
        <v>39</v>
      </c>
      <c r="H1485" s="392" t="s">
        <v>70</v>
      </c>
      <c r="I1485" s="392" t="s">
        <v>71</v>
      </c>
      <c r="J1485" s="392" t="s">
        <v>2133</v>
      </c>
      <c r="K1485" s="392" t="s">
        <v>24</v>
      </c>
      <c r="L1485" s="392" t="s">
        <v>64</v>
      </c>
      <c r="M1485" s="395">
        <v>45505</v>
      </c>
      <c r="N1485" s="395">
        <v>45506</v>
      </c>
      <c r="O1485" s="392" t="s">
        <v>684</v>
      </c>
      <c r="P1485" s="392" t="str">
        <f t="shared" si="46"/>
        <v>376XX00000</v>
      </c>
      <c r="Q1485" s="392" t="s">
        <v>1271</v>
      </c>
      <c r="R1485" s="392" t="s">
        <v>2152</v>
      </c>
      <c r="S1485" s="392" t="str">
        <f t="shared" si="47"/>
        <v>256100A</v>
      </c>
      <c r="T1485" s="392" t="str">
        <f>IFERROR(VLOOKUP($S1485,'Projects FERCs'!$A$9:$C$294,2,FALSE),0)</f>
        <v>Mains - Blanket - Nog</v>
      </c>
      <c r="U1485" s="392" t="s">
        <v>2133</v>
      </c>
      <c r="V1485" s="394">
        <v>112.51</v>
      </c>
    </row>
    <row r="1486" spans="1:22" ht="22.5" x14ac:dyDescent="0.25">
      <c r="A1486" s="396">
        <v>202410</v>
      </c>
      <c r="B1486" s="392" t="s">
        <v>1268</v>
      </c>
      <c r="C1486" s="392" t="s">
        <v>69</v>
      </c>
      <c r="D1486" s="392" t="s">
        <v>28</v>
      </c>
      <c r="E1486" s="392" t="s">
        <v>28</v>
      </c>
      <c r="F1486" s="392" t="s">
        <v>22</v>
      </c>
      <c r="G1486" s="392" t="s">
        <v>39</v>
      </c>
      <c r="H1486" s="392" t="s">
        <v>70</v>
      </c>
      <c r="I1486" s="392" t="s">
        <v>71</v>
      </c>
      <c r="J1486" s="392" t="s">
        <v>2521</v>
      </c>
      <c r="K1486" s="392" t="s">
        <v>24</v>
      </c>
      <c r="L1486" s="392" t="s">
        <v>64</v>
      </c>
      <c r="M1486" s="395">
        <v>45566</v>
      </c>
      <c r="N1486" s="395">
        <v>45588</v>
      </c>
      <c r="O1486" s="392" t="s">
        <v>684</v>
      </c>
      <c r="P1486" s="392" t="str">
        <f t="shared" si="46"/>
        <v>376XX00000</v>
      </c>
      <c r="Q1486" s="392" t="s">
        <v>1271</v>
      </c>
      <c r="R1486" s="392" t="s">
        <v>2497</v>
      </c>
      <c r="S1486" s="392" t="str">
        <f t="shared" si="47"/>
        <v>252400S</v>
      </c>
      <c r="T1486" s="392" t="str">
        <f>IFERROR(VLOOKUP($S1486,'Projects FERCs'!$A$9:$C$294,2,FALSE),0)</f>
        <v>Mains-System Improv-King</v>
      </c>
      <c r="U1486" s="392" t="s">
        <v>2496</v>
      </c>
      <c r="V1486" s="394">
        <v>7815.13</v>
      </c>
    </row>
    <row r="1487" spans="1:22" ht="22.5" x14ac:dyDescent="0.25">
      <c r="A1487" s="396">
        <v>202410</v>
      </c>
      <c r="B1487" s="392" t="s">
        <v>1268</v>
      </c>
      <c r="C1487" s="392" t="s">
        <v>69</v>
      </c>
      <c r="D1487" s="392" t="s">
        <v>28</v>
      </c>
      <c r="E1487" s="392" t="s">
        <v>28</v>
      </c>
      <c r="F1487" s="392" t="s">
        <v>22</v>
      </c>
      <c r="G1487" s="392" t="s">
        <v>39</v>
      </c>
      <c r="H1487" s="392" t="s">
        <v>70</v>
      </c>
      <c r="I1487" s="392" t="s">
        <v>71</v>
      </c>
      <c r="J1487" s="392" t="s">
        <v>2362</v>
      </c>
      <c r="K1487" s="392" t="s">
        <v>24</v>
      </c>
      <c r="L1487" s="392" t="s">
        <v>64</v>
      </c>
      <c r="M1487" s="395">
        <v>45566</v>
      </c>
      <c r="N1487" s="395">
        <v>45576</v>
      </c>
      <c r="O1487" s="392" t="s">
        <v>684</v>
      </c>
      <c r="P1487" s="392" t="str">
        <f t="shared" si="46"/>
        <v>376XX00000</v>
      </c>
      <c r="Q1487" s="392" t="s">
        <v>1271</v>
      </c>
      <c r="R1487" s="392" t="s">
        <v>2363</v>
      </c>
      <c r="S1487" s="392" t="str">
        <f t="shared" si="47"/>
        <v>253100A</v>
      </c>
      <c r="T1487" s="392" t="str">
        <f>IFERROR(VLOOKUP($S1487,'Projects FERCs'!$A$9:$C$294,2,FALSE),0)</f>
        <v>Mains - Blanket - Pres</v>
      </c>
      <c r="U1487" s="392" t="s">
        <v>2362</v>
      </c>
      <c r="V1487" s="394">
        <v>39577.22</v>
      </c>
    </row>
    <row r="1488" spans="1:22" ht="22.5" x14ac:dyDescent="0.25">
      <c r="A1488" s="396">
        <v>202410</v>
      </c>
      <c r="B1488" s="392" t="s">
        <v>1268</v>
      </c>
      <c r="C1488" s="392" t="s">
        <v>69</v>
      </c>
      <c r="D1488" s="392" t="s">
        <v>28</v>
      </c>
      <c r="E1488" s="392" t="s">
        <v>28</v>
      </c>
      <c r="F1488" s="392" t="s">
        <v>22</v>
      </c>
      <c r="G1488" s="392" t="s">
        <v>39</v>
      </c>
      <c r="H1488" s="392" t="s">
        <v>70</v>
      </c>
      <c r="I1488" s="392" t="s">
        <v>71</v>
      </c>
      <c r="J1488" s="392" t="s">
        <v>1635</v>
      </c>
      <c r="K1488" s="392" t="s">
        <v>24</v>
      </c>
      <c r="L1488" s="392" t="s">
        <v>64</v>
      </c>
      <c r="M1488" s="395">
        <v>45536</v>
      </c>
      <c r="N1488" s="395">
        <v>45553</v>
      </c>
      <c r="O1488" s="392" t="s">
        <v>684</v>
      </c>
      <c r="P1488" s="392" t="str">
        <f t="shared" si="46"/>
        <v>376XX00000</v>
      </c>
      <c r="Q1488" s="392" t="s">
        <v>1271</v>
      </c>
      <c r="R1488" s="392" t="s">
        <v>1633</v>
      </c>
      <c r="S1488" s="392" t="str">
        <f t="shared" si="47"/>
        <v>251100A</v>
      </c>
      <c r="T1488" s="392" t="str">
        <f>IFERROR(VLOOKUP($S1488,'Projects FERCs'!$A$9:$C$294,2,FALSE),0)</f>
        <v>Mains - Blanket - Flag</v>
      </c>
      <c r="U1488" s="392" t="s">
        <v>1635</v>
      </c>
      <c r="V1488" s="394">
        <v>1732.41</v>
      </c>
    </row>
    <row r="1489" spans="1:22" ht="22.5" x14ac:dyDescent="0.25">
      <c r="A1489" s="396">
        <v>202410</v>
      </c>
      <c r="B1489" s="392" t="s">
        <v>1268</v>
      </c>
      <c r="C1489" s="392" t="s">
        <v>69</v>
      </c>
      <c r="D1489" s="392" t="s">
        <v>28</v>
      </c>
      <c r="E1489" s="392" t="s">
        <v>28</v>
      </c>
      <c r="F1489" s="392" t="s">
        <v>22</v>
      </c>
      <c r="G1489" s="392" t="s">
        <v>39</v>
      </c>
      <c r="H1489" s="392" t="s">
        <v>70</v>
      </c>
      <c r="I1489" s="392" t="s">
        <v>71</v>
      </c>
      <c r="J1489" s="392" t="s">
        <v>2354</v>
      </c>
      <c r="K1489" s="392" t="s">
        <v>24</v>
      </c>
      <c r="L1489" s="392" t="s">
        <v>64</v>
      </c>
      <c r="M1489" s="395">
        <v>45566</v>
      </c>
      <c r="N1489" s="395">
        <v>45589</v>
      </c>
      <c r="O1489" s="392" t="s">
        <v>684</v>
      </c>
      <c r="P1489" s="392" t="str">
        <f t="shared" si="46"/>
        <v>376XX00000</v>
      </c>
      <c r="Q1489" s="392" t="s">
        <v>1271</v>
      </c>
      <c r="R1489" s="392" t="s">
        <v>2355</v>
      </c>
      <c r="S1489" s="392" t="str">
        <f t="shared" si="47"/>
        <v>253100A</v>
      </c>
      <c r="T1489" s="392" t="str">
        <f>IFERROR(VLOOKUP($S1489,'Projects FERCs'!$A$9:$C$294,2,FALSE),0)</f>
        <v>Mains - Blanket - Pres</v>
      </c>
      <c r="U1489" s="392" t="s">
        <v>2354</v>
      </c>
      <c r="V1489" s="394">
        <v>5912.39</v>
      </c>
    </row>
    <row r="1490" spans="1:22" ht="22.5" x14ac:dyDescent="0.25">
      <c r="A1490" s="396">
        <v>202410</v>
      </c>
      <c r="B1490" s="392" t="s">
        <v>1268</v>
      </c>
      <c r="C1490" s="392" t="s">
        <v>69</v>
      </c>
      <c r="D1490" s="392" t="s">
        <v>28</v>
      </c>
      <c r="E1490" s="392" t="s">
        <v>28</v>
      </c>
      <c r="F1490" s="392" t="s">
        <v>22</v>
      </c>
      <c r="G1490" s="392" t="s">
        <v>39</v>
      </c>
      <c r="H1490" s="392" t="s">
        <v>70</v>
      </c>
      <c r="I1490" s="392" t="s">
        <v>71</v>
      </c>
      <c r="J1490" s="392" t="s">
        <v>23</v>
      </c>
      <c r="K1490" s="392" t="s">
        <v>24</v>
      </c>
      <c r="L1490" s="392" t="s">
        <v>25</v>
      </c>
      <c r="M1490" s="395">
        <v>45292</v>
      </c>
      <c r="N1490" s="395">
        <v>45292</v>
      </c>
      <c r="O1490" s="392" t="s">
        <v>684</v>
      </c>
      <c r="P1490" s="392" t="str">
        <f t="shared" si="46"/>
        <v>376XX00000</v>
      </c>
      <c r="Q1490" s="392" t="s">
        <v>1271</v>
      </c>
      <c r="R1490" s="392" t="s">
        <v>1157</v>
      </c>
      <c r="S1490" s="392" t="str">
        <f t="shared" si="47"/>
        <v>256387A</v>
      </c>
      <c r="T1490" s="392" t="str">
        <f>IFERROR(VLOOKUP($S1490,'Projects FERCs'!$A$9:$C$294,2,FALSE),0)</f>
        <v>Other Distr Eq CP - Bl - Nog</v>
      </c>
      <c r="U1490" s="392" t="s">
        <v>1158</v>
      </c>
      <c r="V1490" s="394">
        <v>-5298.52</v>
      </c>
    </row>
    <row r="1491" spans="1:22" ht="22.5" x14ac:dyDescent="0.25">
      <c r="A1491" s="396">
        <v>202410</v>
      </c>
      <c r="B1491" s="392" t="s">
        <v>1268</v>
      </c>
      <c r="C1491" s="392" t="s">
        <v>69</v>
      </c>
      <c r="D1491" s="392" t="s">
        <v>28</v>
      </c>
      <c r="E1491" s="392" t="s">
        <v>28</v>
      </c>
      <c r="F1491" s="392" t="s">
        <v>22</v>
      </c>
      <c r="G1491" s="392" t="s">
        <v>39</v>
      </c>
      <c r="H1491" s="392" t="s">
        <v>70</v>
      </c>
      <c r="I1491" s="392" t="s">
        <v>71</v>
      </c>
      <c r="J1491" s="392" t="s">
        <v>23</v>
      </c>
      <c r="K1491" s="392" t="s">
        <v>24</v>
      </c>
      <c r="L1491" s="392" t="s">
        <v>25</v>
      </c>
      <c r="M1491" s="395">
        <v>45413</v>
      </c>
      <c r="N1491" s="395">
        <v>45421</v>
      </c>
      <c r="O1491" s="392" t="s">
        <v>684</v>
      </c>
      <c r="P1491" s="392" t="str">
        <f t="shared" si="46"/>
        <v>376XX00000</v>
      </c>
      <c r="Q1491" s="392" t="s">
        <v>1271</v>
      </c>
      <c r="R1491" s="392" t="s">
        <v>2153</v>
      </c>
      <c r="S1491" s="392" t="str">
        <f t="shared" si="47"/>
        <v>252403S</v>
      </c>
      <c r="T1491" s="392" t="str">
        <f>IFERROR(VLOOKUP($S1491,'Projects FERCs'!$A$9:$C$294,2,FALSE),0)</f>
        <v>Main/Services PVC Replace LHC</v>
      </c>
      <c r="U1491" s="392" t="s">
        <v>2134</v>
      </c>
      <c r="V1491" s="394">
        <v>-5968.02</v>
      </c>
    </row>
    <row r="1492" spans="1:22" ht="22.5" x14ac:dyDescent="0.25">
      <c r="A1492" s="396">
        <v>202410</v>
      </c>
      <c r="B1492" s="392" t="s">
        <v>1268</v>
      </c>
      <c r="C1492" s="392" t="s">
        <v>69</v>
      </c>
      <c r="D1492" s="392" t="s">
        <v>28</v>
      </c>
      <c r="E1492" s="392" t="s">
        <v>28</v>
      </c>
      <c r="F1492" s="392" t="s">
        <v>22</v>
      </c>
      <c r="G1492" s="392" t="s">
        <v>39</v>
      </c>
      <c r="H1492" s="392" t="s">
        <v>70</v>
      </c>
      <c r="I1492" s="392" t="s">
        <v>71</v>
      </c>
      <c r="J1492" s="392" t="s">
        <v>23</v>
      </c>
      <c r="K1492" s="392" t="s">
        <v>24</v>
      </c>
      <c r="L1492" s="392" t="s">
        <v>25</v>
      </c>
      <c r="M1492" s="395">
        <v>45444</v>
      </c>
      <c r="N1492" s="395">
        <v>45440</v>
      </c>
      <c r="O1492" s="392" t="s">
        <v>684</v>
      </c>
      <c r="P1492" s="392" t="str">
        <f t="shared" si="46"/>
        <v>376XX00000</v>
      </c>
      <c r="Q1492" s="392" t="s">
        <v>1271</v>
      </c>
      <c r="R1492" s="392" t="s">
        <v>1465</v>
      </c>
      <c r="S1492" s="392" t="str">
        <f t="shared" si="47"/>
        <v>252100A</v>
      </c>
      <c r="T1492" s="392" t="str">
        <f>IFERROR(VLOOKUP($S1492,'Projects FERCs'!$A$9:$C$294,2,FALSE),0)</f>
        <v>Mains - Blanket - King</v>
      </c>
      <c r="U1492" s="392" t="s">
        <v>1464</v>
      </c>
      <c r="V1492" s="394">
        <v>-180.04</v>
      </c>
    </row>
    <row r="1493" spans="1:22" ht="22.5" x14ac:dyDescent="0.25">
      <c r="A1493" s="396">
        <v>202410</v>
      </c>
      <c r="B1493" s="392" t="s">
        <v>1268</v>
      </c>
      <c r="C1493" s="392" t="s">
        <v>69</v>
      </c>
      <c r="D1493" s="392" t="s">
        <v>28</v>
      </c>
      <c r="E1493" s="392" t="s">
        <v>28</v>
      </c>
      <c r="F1493" s="392" t="s">
        <v>22</v>
      </c>
      <c r="G1493" s="392" t="s">
        <v>39</v>
      </c>
      <c r="H1493" s="392" t="s">
        <v>70</v>
      </c>
      <c r="I1493" s="392" t="s">
        <v>71</v>
      </c>
      <c r="J1493" s="392" t="s">
        <v>23</v>
      </c>
      <c r="K1493" s="392" t="s">
        <v>24</v>
      </c>
      <c r="L1493" s="392" t="s">
        <v>25</v>
      </c>
      <c r="M1493" s="395">
        <v>45474</v>
      </c>
      <c r="N1493" s="395">
        <v>45440</v>
      </c>
      <c r="O1493" s="392" t="s">
        <v>684</v>
      </c>
      <c r="P1493" s="392" t="str">
        <f t="shared" si="46"/>
        <v>376XX00000</v>
      </c>
      <c r="Q1493" s="392" t="s">
        <v>1271</v>
      </c>
      <c r="R1493" s="392" t="s">
        <v>1465</v>
      </c>
      <c r="S1493" s="392" t="str">
        <f t="shared" si="47"/>
        <v>252100A</v>
      </c>
      <c r="T1493" s="392" t="str">
        <f>IFERROR(VLOOKUP($S1493,'Projects FERCs'!$A$9:$C$294,2,FALSE),0)</f>
        <v>Mains - Blanket - King</v>
      </c>
      <c r="U1493" s="392" t="s">
        <v>1464</v>
      </c>
      <c r="V1493" s="394">
        <v>-837.28</v>
      </c>
    </row>
    <row r="1494" spans="1:22" ht="22.5" x14ac:dyDescent="0.25">
      <c r="A1494" s="396">
        <v>202410</v>
      </c>
      <c r="B1494" s="392" t="s">
        <v>1268</v>
      </c>
      <c r="C1494" s="392" t="s">
        <v>69</v>
      </c>
      <c r="D1494" s="392" t="s">
        <v>28</v>
      </c>
      <c r="E1494" s="392" t="s">
        <v>28</v>
      </c>
      <c r="F1494" s="392" t="s">
        <v>22</v>
      </c>
      <c r="G1494" s="392" t="s">
        <v>39</v>
      </c>
      <c r="H1494" s="392" t="s">
        <v>70</v>
      </c>
      <c r="I1494" s="392" t="s">
        <v>71</v>
      </c>
      <c r="J1494" s="392" t="s">
        <v>23</v>
      </c>
      <c r="K1494" s="392" t="s">
        <v>24</v>
      </c>
      <c r="L1494" s="392" t="s">
        <v>25</v>
      </c>
      <c r="M1494" s="395">
        <v>45474</v>
      </c>
      <c r="N1494" s="395">
        <v>45476</v>
      </c>
      <c r="O1494" s="392" t="s">
        <v>684</v>
      </c>
      <c r="P1494" s="392" t="str">
        <f t="shared" si="46"/>
        <v>376XX00000</v>
      </c>
      <c r="Q1494" s="392" t="s">
        <v>1271</v>
      </c>
      <c r="R1494" s="392" t="s">
        <v>1471</v>
      </c>
      <c r="S1494" s="392" t="str">
        <f t="shared" si="47"/>
        <v>251100A</v>
      </c>
      <c r="T1494" s="392" t="str">
        <f>IFERROR(VLOOKUP($S1494,'Projects FERCs'!$A$9:$C$294,2,FALSE),0)</f>
        <v>Mains - Blanket - Flag</v>
      </c>
      <c r="U1494" s="392" t="s">
        <v>1470</v>
      </c>
      <c r="V1494" s="394">
        <v>-54693.17</v>
      </c>
    </row>
    <row r="1495" spans="1:22" ht="22.5" x14ac:dyDescent="0.25">
      <c r="A1495" s="396">
        <v>202410</v>
      </c>
      <c r="B1495" s="392" t="s">
        <v>1268</v>
      </c>
      <c r="C1495" s="392" t="s">
        <v>69</v>
      </c>
      <c r="D1495" s="392" t="s">
        <v>28</v>
      </c>
      <c r="E1495" s="392" t="s">
        <v>28</v>
      </c>
      <c r="F1495" s="392" t="s">
        <v>22</v>
      </c>
      <c r="G1495" s="392" t="s">
        <v>39</v>
      </c>
      <c r="H1495" s="392" t="s">
        <v>70</v>
      </c>
      <c r="I1495" s="392" t="s">
        <v>71</v>
      </c>
      <c r="J1495" s="392" t="s">
        <v>23</v>
      </c>
      <c r="K1495" s="392" t="s">
        <v>24</v>
      </c>
      <c r="L1495" s="392" t="s">
        <v>25</v>
      </c>
      <c r="M1495" s="395">
        <v>45505</v>
      </c>
      <c r="N1495" s="395">
        <v>45421</v>
      </c>
      <c r="O1495" s="392" t="s">
        <v>684</v>
      </c>
      <c r="P1495" s="392" t="str">
        <f t="shared" si="46"/>
        <v>376XX00000</v>
      </c>
      <c r="Q1495" s="392" t="s">
        <v>1271</v>
      </c>
      <c r="R1495" s="392" t="s">
        <v>1555</v>
      </c>
      <c r="S1495" s="392" t="str">
        <f t="shared" si="47"/>
        <v>251100A</v>
      </c>
      <c r="T1495" s="392" t="str">
        <f>IFERROR(VLOOKUP($S1495,'Projects FERCs'!$A$9:$C$294,2,FALSE),0)</f>
        <v>Mains - Blanket - Flag</v>
      </c>
      <c r="U1495" s="392" t="s">
        <v>1556</v>
      </c>
      <c r="V1495" s="394">
        <v>-6581.46</v>
      </c>
    </row>
    <row r="1496" spans="1:22" ht="22.5" x14ac:dyDescent="0.25">
      <c r="A1496" s="396">
        <v>202410</v>
      </c>
      <c r="B1496" s="392" t="s">
        <v>1268</v>
      </c>
      <c r="C1496" s="392" t="s">
        <v>69</v>
      </c>
      <c r="D1496" s="392" t="s">
        <v>28</v>
      </c>
      <c r="E1496" s="392" t="s">
        <v>28</v>
      </c>
      <c r="F1496" s="392" t="s">
        <v>22</v>
      </c>
      <c r="G1496" s="392" t="s">
        <v>39</v>
      </c>
      <c r="H1496" s="392" t="s">
        <v>70</v>
      </c>
      <c r="I1496" s="392" t="s">
        <v>71</v>
      </c>
      <c r="J1496" s="392" t="s">
        <v>23</v>
      </c>
      <c r="K1496" s="392" t="s">
        <v>24</v>
      </c>
      <c r="L1496" s="392" t="s">
        <v>25</v>
      </c>
      <c r="M1496" s="395">
        <v>45505</v>
      </c>
      <c r="N1496" s="395">
        <v>45421</v>
      </c>
      <c r="O1496" s="392" t="s">
        <v>684</v>
      </c>
      <c r="P1496" s="392" t="str">
        <f t="shared" si="46"/>
        <v>376XX00000</v>
      </c>
      <c r="Q1496" s="392" t="s">
        <v>1271</v>
      </c>
      <c r="R1496" s="392" t="s">
        <v>2153</v>
      </c>
      <c r="S1496" s="392" t="str">
        <f t="shared" si="47"/>
        <v>252403S</v>
      </c>
      <c r="T1496" s="392" t="str">
        <f>IFERROR(VLOOKUP($S1496,'Projects FERCs'!$A$9:$C$294,2,FALSE),0)</f>
        <v>Main/Services PVC Replace LHC</v>
      </c>
      <c r="U1496" s="392" t="s">
        <v>2134</v>
      </c>
      <c r="V1496" s="394">
        <v>-245.05</v>
      </c>
    </row>
    <row r="1497" spans="1:22" ht="22.5" x14ac:dyDescent="0.25">
      <c r="A1497" s="396">
        <v>202410</v>
      </c>
      <c r="B1497" s="392" t="s">
        <v>1268</v>
      </c>
      <c r="C1497" s="392" t="s">
        <v>69</v>
      </c>
      <c r="D1497" s="392" t="s">
        <v>28</v>
      </c>
      <c r="E1497" s="392" t="s">
        <v>28</v>
      </c>
      <c r="F1497" s="392" t="s">
        <v>22</v>
      </c>
      <c r="G1497" s="392" t="s">
        <v>39</v>
      </c>
      <c r="H1497" s="392" t="s">
        <v>70</v>
      </c>
      <c r="I1497" s="392" t="s">
        <v>71</v>
      </c>
      <c r="J1497" s="392" t="s">
        <v>23</v>
      </c>
      <c r="K1497" s="392" t="s">
        <v>24</v>
      </c>
      <c r="L1497" s="392" t="s">
        <v>25</v>
      </c>
      <c r="M1497" s="395">
        <v>45505</v>
      </c>
      <c r="N1497" s="395">
        <v>45505</v>
      </c>
      <c r="O1497" s="392" t="s">
        <v>684</v>
      </c>
      <c r="P1497" s="392" t="str">
        <f t="shared" si="46"/>
        <v>376XX00000</v>
      </c>
      <c r="Q1497" s="392" t="s">
        <v>1271</v>
      </c>
      <c r="R1497" s="392" t="s">
        <v>2146</v>
      </c>
      <c r="S1497" s="392" t="str">
        <f t="shared" si="47"/>
        <v>257100A</v>
      </c>
      <c r="T1497" s="392" t="str">
        <f>IFERROR(VLOOKUP($S1497,'Projects FERCs'!$A$9:$C$294,2,FALSE),0)</f>
        <v>Mains - Blanket - SL</v>
      </c>
      <c r="U1497" s="392" t="s">
        <v>2127</v>
      </c>
      <c r="V1497" s="394">
        <v>-1786.97</v>
      </c>
    </row>
    <row r="1498" spans="1:22" ht="22.5" x14ac:dyDescent="0.25">
      <c r="A1498" s="396">
        <v>202410</v>
      </c>
      <c r="B1498" s="392" t="s">
        <v>1268</v>
      </c>
      <c r="C1498" s="392" t="s">
        <v>69</v>
      </c>
      <c r="D1498" s="392" t="s">
        <v>28</v>
      </c>
      <c r="E1498" s="392" t="s">
        <v>28</v>
      </c>
      <c r="F1498" s="392" t="s">
        <v>22</v>
      </c>
      <c r="G1498" s="392" t="s">
        <v>39</v>
      </c>
      <c r="H1498" s="392" t="s">
        <v>70</v>
      </c>
      <c r="I1498" s="392" t="s">
        <v>71</v>
      </c>
      <c r="J1498" s="392" t="s">
        <v>23</v>
      </c>
      <c r="K1498" s="392" t="s">
        <v>24</v>
      </c>
      <c r="L1498" s="392" t="s">
        <v>25</v>
      </c>
      <c r="M1498" s="395">
        <v>45505</v>
      </c>
      <c r="N1498" s="395">
        <v>45511</v>
      </c>
      <c r="O1498" s="392" t="s">
        <v>684</v>
      </c>
      <c r="P1498" s="392" t="str">
        <f t="shared" si="46"/>
        <v>376XX00000</v>
      </c>
      <c r="Q1498" s="392" t="s">
        <v>1271</v>
      </c>
      <c r="R1498" s="392" t="s">
        <v>2149</v>
      </c>
      <c r="S1498" s="392" t="str">
        <f t="shared" si="47"/>
        <v>251400S</v>
      </c>
      <c r="T1498" s="392" t="str">
        <f>IFERROR(VLOOKUP($S1498,'Projects FERCs'!$A$9:$C$294,2,FALSE),0)</f>
        <v>Mains-System Improv-Flag</v>
      </c>
      <c r="U1498" s="392" t="s">
        <v>2130</v>
      </c>
      <c r="V1498" s="394">
        <v>-14203.9</v>
      </c>
    </row>
    <row r="1499" spans="1:22" ht="22.5" x14ac:dyDescent="0.25">
      <c r="A1499" s="396">
        <v>202410</v>
      </c>
      <c r="B1499" s="392" t="s">
        <v>1268</v>
      </c>
      <c r="C1499" s="392" t="s">
        <v>69</v>
      </c>
      <c r="D1499" s="392" t="s">
        <v>28</v>
      </c>
      <c r="E1499" s="392" t="s">
        <v>28</v>
      </c>
      <c r="F1499" s="392" t="s">
        <v>22</v>
      </c>
      <c r="G1499" s="392" t="s">
        <v>39</v>
      </c>
      <c r="H1499" s="392" t="s">
        <v>70</v>
      </c>
      <c r="I1499" s="392" t="s">
        <v>71</v>
      </c>
      <c r="J1499" s="392" t="s">
        <v>23</v>
      </c>
      <c r="K1499" s="392" t="s">
        <v>24</v>
      </c>
      <c r="L1499" s="392" t="s">
        <v>25</v>
      </c>
      <c r="M1499" s="395">
        <v>45505</v>
      </c>
      <c r="N1499" s="395">
        <v>45512</v>
      </c>
      <c r="O1499" s="392" t="s">
        <v>684</v>
      </c>
      <c r="P1499" s="392" t="str">
        <f t="shared" si="46"/>
        <v>376XX00000</v>
      </c>
      <c r="Q1499" s="392" t="s">
        <v>1271</v>
      </c>
      <c r="R1499" s="392" t="s">
        <v>2147</v>
      </c>
      <c r="S1499" s="392" t="str">
        <f t="shared" si="47"/>
        <v>257100A</v>
      </c>
      <c r="T1499" s="392" t="str">
        <f>IFERROR(VLOOKUP($S1499,'Projects FERCs'!$A$9:$C$294,2,FALSE),0)</f>
        <v>Mains - Blanket - SL</v>
      </c>
      <c r="U1499" s="392" t="s">
        <v>2128</v>
      </c>
      <c r="V1499" s="394">
        <v>-16393.22</v>
      </c>
    </row>
    <row r="1500" spans="1:22" ht="22.5" x14ac:dyDescent="0.25">
      <c r="A1500" s="396">
        <v>202410</v>
      </c>
      <c r="B1500" s="392" t="s">
        <v>1268</v>
      </c>
      <c r="C1500" s="392" t="s">
        <v>69</v>
      </c>
      <c r="D1500" s="392" t="s">
        <v>28</v>
      </c>
      <c r="E1500" s="392" t="s">
        <v>28</v>
      </c>
      <c r="F1500" s="392" t="s">
        <v>22</v>
      </c>
      <c r="G1500" s="392" t="s">
        <v>39</v>
      </c>
      <c r="H1500" s="392" t="s">
        <v>70</v>
      </c>
      <c r="I1500" s="392" t="s">
        <v>71</v>
      </c>
      <c r="J1500" s="392" t="s">
        <v>23</v>
      </c>
      <c r="K1500" s="392" t="s">
        <v>24</v>
      </c>
      <c r="L1500" s="392" t="s">
        <v>25</v>
      </c>
      <c r="M1500" s="395">
        <v>45505</v>
      </c>
      <c r="N1500" s="395">
        <v>45517</v>
      </c>
      <c r="O1500" s="392" t="s">
        <v>684</v>
      </c>
      <c r="P1500" s="392" t="str">
        <f t="shared" si="46"/>
        <v>376XX00000</v>
      </c>
      <c r="Q1500" s="392" t="s">
        <v>1271</v>
      </c>
      <c r="R1500" s="392" t="s">
        <v>2151</v>
      </c>
      <c r="S1500" s="392" t="str">
        <f t="shared" si="47"/>
        <v>257100A</v>
      </c>
      <c r="T1500" s="392" t="str">
        <f>IFERROR(VLOOKUP($S1500,'Projects FERCs'!$A$9:$C$294,2,FALSE),0)</f>
        <v>Mains - Blanket - SL</v>
      </c>
      <c r="U1500" s="392" t="s">
        <v>2132</v>
      </c>
      <c r="V1500" s="394">
        <v>-3456.87</v>
      </c>
    </row>
    <row r="1501" spans="1:22" ht="22.5" x14ac:dyDescent="0.25">
      <c r="A1501" s="396">
        <v>202410</v>
      </c>
      <c r="B1501" s="392" t="s">
        <v>1268</v>
      </c>
      <c r="C1501" s="392" t="s">
        <v>69</v>
      </c>
      <c r="D1501" s="392" t="s">
        <v>28</v>
      </c>
      <c r="E1501" s="392" t="s">
        <v>28</v>
      </c>
      <c r="F1501" s="392" t="s">
        <v>22</v>
      </c>
      <c r="G1501" s="392" t="s">
        <v>39</v>
      </c>
      <c r="H1501" s="392" t="s">
        <v>70</v>
      </c>
      <c r="I1501" s="392" t="s">
        <v>71</v>
      </c>
      <c r="J1501" s="392" t="s">
        <v>23</v>
      </c>
      <c r="K1501" s="392" t="s">
        <v>24</v>
      </c>
      <c r="L1501" s="392" t="s">
        <v>25</v>
      </c>
      <c r="M1501" s="395">
        <v>45505</v>
      </c>
      <c r="N1501" s="395">
        <v>45517</v>
      </c>
      <c r="O1501" s="392" t="s">
        <v>684</v>
      </c>
      <c r="P1501" s="392" t="str">
        <f t="shared" si="46"/>
        <v>376XX00000</v>
      </c>
      <c r="Q1501" s="392" t="s">
        <v>1271</v>
      </c>
      <c r="R1501" s="392" t="s">
        <v>2144</v>
      </c>
      <c r="S1501" s="392" t="str">
        <f t="shared" si="47"/>
        <v>255100A</v>
      </c>
      <c r="T1501" s="392" t="str">
        <f>IFERROR(VLOOKUP($S1501,'Projects FERCs'!$A$9:$C$294,2,FALSE),0)</f>
        <v>Mains - Blanket - Verde</v>
      </c>
      <c r="U1501" s="392" t="s">
        <v>2125</v>
      </c>
      <c r="V1501" s="394">
        <v>-2381.0500000000002</v>
      </c>
    </row>
    <row r="1502" spans="1:22" ht="22.5" x14ac:dyDescent="0.25">
      <c r="A1502" s="396">
        <v>202410</v>
      </c>
      <c r="B1502" s="392" t="s">
        <v>1268</v>
      </c>
      <c r="C1502" s="392" t="s">
        <v>69</v>
      </c>
      <c r="D1502" s="392" t="s">
        <v>28</v>
      </c>
      <c r="E1502" s="392" t="s">
        <v>28</v>
      </c>
      <c r="F1502" s="392" t="s">
        <v>22</v>
      </c>
      <c r="G1502" s="392" t="s">
        <v>39</v>
      </c>
      <c r="H1502" s="392" t="s">
        <v>70</v>
      </c>
      <c r="I1502" s="392" t="s">
        <v>71</v>
      </c>
      <c r="J1502" s="392" t="s">
        <v>23</v>
      </c>
      <c r="K1502" s="392" t="s">
        <v>24</v>
      </c>
      <c r="L1502" s="392" t="s">
        <v>25</v>
      </c>
      <c r="M1502" s="395">
        <v>45505</v>
      </c>
      <c r="N1502" s="395">
        <v>45526</v>
      </c>
      <c r="O1502" s="392" t="s">
        <v>684</v>
      </c>
      <c r="P1502" s="392" t="str">
        <f t="shared" si="46"/>
        <v>376XX00000</v>
      </c>
      <c r="Q1502" s="392" t="s">
        <v>1271</v>
      </c>
      <c r="R1502" s="392" t="s">
        <v>2150</v>
      </c>
      <c r="S1502" s="392" t="str">
        <f t="shared" si="47"/>
        <v>257100A</v>
      </c>
      <c r="T1502" s="392" t="str">
        <f>IFERROR(VLOOKUP($S1502,'Projects FERCs'!$A$9:$C$294,2,FALSE),0)</f>
        <v>Mains - Blanket - SL</v>
      </c>
      <c r="U1502" s="392" t="s">
        <v>2131</v>
      </c>
      <c r="V1502" s="394">
        <v>-10995.11</v>
      </c>
    </row>
    <row r="1503" spans="1:22" ht="22.5" x14ac:dyDescent="0.25">
      <c r="A1503" s="396">
        <v>202410</v>
      </c>
      <c r="B1503" s="392" t="s">
        <v>1268</v>
      </c>
      <c r="C1503" s="392" t="s">
        <v>69</v>
      </c>
      <c r="D1503" s="392" t="s">
        <v>28</v>
      </c>
      <c r="E1503" s="392" t="s">
        <v>28</v>
      </c>
      <c r="F1503" s="392" t="s">
        <v>22</v>
      </c>
      <c r="G1503" s="392" t="s">
        <v>39</v>
      </c>
      <c r="H1503" s="392" t="s">
        <v>70</v>
      </c>
      <c r="I1503" s="392" t="s">
        <v>71</v>
      </c>
      <c r="J1503" s="392" t="s">
        <v>23</v>
      </c>
      <c r="K1503" s="392" t="s">
        <v>24</v>
      </c>
      <c r="L1503" s="392" t="s">
        <v>25</v>
      </c>
      <c r="M1503" s="395">
        <v>45536</v>
      </c>
      <c r="N1503" s="395">
        <v>45127</v>
      </c>
      <c r="O1503" s="392" t="s">
        <v>684</v>
      </c>
      <c r="P1503" s="392" t="str">
        <f t="shared" si="46"/>
        <v>376XX00000</v>
      </c>
      <c r="Q1503" s="392" t="s">
        <v>1271</v>
      </c>
      <c r="R1503" s="392" t="s">
        <v>2178</v>
      </c>
      <c r="S1503" s="392" t="str">
        <f t="shared" si="47"/>
        <v>253100A</v>
      </c>
      <c r="T1503" s="392" t="str">
        <f>IFERROR(VLOOKUP($S1503,'Projects FERCs'!$A$9:$C$294,2,FALSE),0)</f>
        <v>Mains - Blanket - Pres</v>
      </c>
      <c r="U1503" s="392" t="s">
        <v>2180</v>
      </c>
      <c r="V1503" s="394">
        <v>-1223.78</v>
      </c>
    </row>
    <row r="1504" spans="1:22" ht="22.5" x14ac:dyDescent="0.25">
      <c r="A1504" s="396">
        <v>202410</v>
      </c>
      <c r="B1504" s="392" t="s">
        <v>1268</v>
      </c>
      <c r="C1504" s="392" t="s">
        <v>69</v>
      </c>
      <c r="D1504" s="392" t="s">
        <v>28</v>
      </c>
      <c r="E1504" s="392" t="s">
        <v>28</v>
      </c>
      <c r="F1504" s="392" t="s">
        <v>22</v>
      </c>
      <c r="G1504" s="392" t="s">
        <v>39</v>
      </c>
      <c r="H1504" s="392" t="s">
        <v>70</v>
      </c>
      <c r="I1504" s="392" t="s">
        <v>71</v>
      </c>
      <c r="J1504" s="392" t="s">
        <v>23</v>
      </c>
      <c r="K1504" s="392" t="s">
        <v>24</v>
      </c>
      <c r="L1504" s="392" t="s">
        <v>25</v>
      </c>
      <c r="M1504" s="395">
        <v>45536</v>
      </c>
      <c r="N1504" s="395">
        <v>45533</v>
      </c>
      <c r="O1504" s="392" t="s">
        <v>684</v>
      </c>
      <c r="P1504" s="392" t="str">
        <f t="shared" si="46"/>
        <v>376XX00000</v>
      </c>
      <c r="Q1504" s="392" t="s">
        <v>1271</v>
      </c>
      <c r="R1504" s="392" t="s">
        <v>2369</v>
      </c>
      <c r="S1504" s="392" t="str">
        <f t="shared" si="47"/>
        <v>251500B</v>
      </c>
      <c r="T1504" s="392" t="str">
        <f>IFERROR(VLOOKUP($S1504,'Projects FERCs'!$A$9:$C$294,2,FALSE),0)</f>
        <v>PI Mains - Flagstaff</v>
      </c>
      <c r="U1504" s="392" t="s">
        <v>2368</v>
      </c>
      <c r="V1504" s="394">
        <v>-79392.11</v>
      </c>
    </row>
    <row r="1505" spans="1:22" ht="33.75" x14ac:dyDescent="0.25">
      <c r="A1505" s="396">
        <v>202411</v>
      </c>
      <c r="B1505" s="392" t="s">
        <v>1268</v>
      </c>
      <c r="C1505" s="392" t="s">
        <v>69</v>
      </c>
      <c r="D1505" s="392" t="s">
        <v>28</v>
      </c>
      <c r="E1505" s="392" t="s">
        <v>28</v>
      </c>
      <c r="F1505" s="392" t="s">
        <v>22</v>
      </c>
      <c r="G1505" s="392" t="s">
        <v>39</v>
      </c>
      <c r="H1505" s="392" t="s">
        <v>70</v>
      </c>
      <c r="I1505" s="392" t="s">
        <v>71</v>
      </c>
      <c r="J1505" s="392" t="s">
        <v>1565</v>
      </c>
      <c r="K1505" s="392" t="s">
        <v>24</v>
      </c>
      <c r="L1505" s="392" t="s">
        <v>64</v>
      </c>
      <c r="M1505" s="395">
        <v>45505</v>
      </c>
      <c r="N1505" s="395">
        <v>45512</v>
      </c>
      <c r="O1505" s="392" t="s">
        <v>684</v>
      </c>
      <c r="P1505" s="392" t="str">
        <f t="shared" si="46"/>
        <v>376XX00000</v>
      </c>
      <c r="Q1505" s="392" t="s">
        <v>1271</v>
      </c>
      <c r="R1505" s="392" t="s">
        <v>1564</v>
      </c>
      <c r="S1505" s="392" t="str">
        <f t="shared" si="47"/>
        <v>252403S</v>
      </c>
      <c r="T1505" s="392" t="str">
        <f>IFERROR(VLOOKUP($S1505,'Projects FERCs'!$A$9:$C$294,2,FALSE),0)</f>
        <v>Main/Services PVC Replace LHC</v>
      </c>
      <c r="U1505" s="392" t="s">
        <v>1565</v>
      </c>
      <c r="V1505" s="394">
        <v>2342.4</v>
      </c>
    </row>
    <row r="1506" spans="1:22" ht="22.5" x14ac:dyDescent="0.25">
      <c r="A1506" s="396">
        <v>202411</v>
      </c>
      <c r="B1506" s="392" t="s">
        <v>1268</v>
      </c>
      <c r="C1506" s="392" t="s">
        <v>69</v>
      </c>
      <c r="D1506" s="392" t="s">
        <v>28</v>
      </c>
      <c r="E1506" s="392" t="s">
        <v>28</v>
      </c>
      <c r="F1506" s="392" t="s">
        <v>22</v>
      </c>
      <c r="G1506" s="392" t="s">
        <v>39</v>
      </c>
      <c r="H1506" s="392" t="s">
        <v>70</v>
      </c>
      <c r="I1506" s="392" t="s">
        <v>71</v>
      </c>
      <c r="J1506" s="392" t="s">
        <v>2356</v>
      </c>
      <c r="K1506" s="392" t="s">
        <v>24</v>
      </c>
      <c r="L1506" s="392" t="s">
        <v>64</v>
      </c>
      <c r="M1506" s="395">
        <v>45536</v>
      </c>
      <c r="N1506" s="395">
        <v>45555</v>
      </c>
      <c r="O1506" s="392" t="s">
        <v>684</v>
      </c>
      <c r="P1506" s="392" t="str">
        <f t="shared" si="46"/>
        <v>376XX00000</v>
      </c>
      <c r="Q1506" s="392" t="s">
        <v>1271</v>
      </c>
      <c r="R1506" s="392" t="s">
        <v>2357</v>
      </c>
      <c r="S1506" s="392" t="str">
        <f t="shared" si="47"/>
        <v>251100A</v>
      </c>
      <c r="T1506" s="392" t="str">
        <f>IFERROR(VLOOKUP($S1506,'Projects FERCs'!$A$9:$C$294,2,FALSE),0)</f>
        <v>Mains - Blanket - Flag</v>
      </c>
      <c r="U1506" s="392" t="s">
        <v>2356</v>
      </c>
      <c r="V1506" s="394">
        <v>-3475.02</v>
      </c>
    </row>
    <row r="1507" spans="1:22" ht="33.75" x14ac:dyDescent="0.25">
      <c r="A1507" s="396">
        <v>202411</v>
      </c>
      <c r="B1507" s="392" t="s">
        <v>1268</v>
      </c>
      <c r="C1507" s="392" t="s">
        <v>69</v>
      </c>
      <c r="D1507" s="392" t="s">
        <v>28</v>
      </c>
      <c r="E1507" s="392" t="s">
        <v>28</v>
      </c>
      <c r="F1507" s="392" t="s">
        <v>22</v>
      </c>
      <c r="G1507" s="392" t="s">
        <v>39</v>
      </c>
      <c r="H1507" s="392" t="s">
        <v>70</v>
      </c>
      <c r="I1507" s="392" t="s">
        <v>71</v>
      </c>
      <c r="J1507" s="392" t="s">
        <v>2366</v>
      </c>
      <c r="K1507" s="392" t="s">
        <v>24</v>
      </c>
      <c r="L1507" s="392" t="s">
        <v>64</v>
      </c>
      <c r="M1507" s="395">
        <v>45566</v>
      </c>
      <c r="N1507" s="395">
        <v>45567</v>
      </c>
      <c r="O1507" s="392" t="s">
        <v>684</v>
      </c>
      <c r="P1507" s="392" t="str">
        <f t="shared" si="46"/>
        <v>376XX00000</v>
      </c>
      <c r="Q1507" s="392" t="s">
        <v>1271</v>
      </c>
      <c r="R1507" s="392" t="s">
        <v>2367</v>
      </c>
      <c r="S1507" s="392" t="str">
        <f t="shared" si="47"/>
        <v>251100A</v>
      </c>
      <c r="T1507" s="392" t="str">
        <f>IFERROR(VLOOKUP($S1507,'Projects FERCs'!$A$9:$C$294,2,FALSE),0)</f>
        <v>Mains - Blanket - Flag</v>
      </c>
      <c r="U1507" s="392" t="s">
        <v>2366</v>
      </c>
      <c r="V1507" s="394">
        <v>114.53</v>
      </c>
    </row>
    <row r="1508" spans="1:22" ht="33.75" x14ac:dyDescent="0.25">
      <c r="A1508" s="396">
        <v>202411</v>
      </c>
      <c r="B1508" s="392" t="s">
        <v>1268</v>
      </c>
      <c r="C1508" s="392" t="s">
        <v>69</v>
      </c>
      <c r="D1508" s="392" t="s">
        <v>28</v>
      </c>
      <c r="E1508" s="392" t="s">
        <v>28</v>
      </c>
      <c r="F1508" s="392" t="s">
        <v>22</v>
      </c>
      <c r="G1508" s="392" t="s">
        <v>39</v>
      </c>
      <c r="H1508" s="392" t="s">
        <v>70</v>
      </c>
      <c r="I1508" s="392" t="s">
        <v>71</v>
      </c>
      <c r="J1508" s="392" t="s">
        <v>2528</v>
      </c>
      <c r="K1508" s="392" t="s">
        <v>24</v>
      </c>
      <c r="L1508" s="392" t="s">
        <v>64</v>
      </c>
      <c r="M1508" s="395">
        <v>45566</v>
      </c>
      <c r="N1508" s="395">
        <v>45581</v>
      </c>
      <c r="O1508" s="392" t="s">
        <v>684</v>
      </c>
      <c r="P1508" s="392" t="str">
        <f t="shared" si="46"/>
        <v>376XX00000</v>
      </c>
      <c r="Q1508" s="392" t="s">
        <v>1271</v>
      </c>
      <c r="R1508" s="392" t="s">
        <v>2529</v>
      </c>
      <c r="S1508" s="392" t="str">
        <f t="shared" si="47"/>
        <v>255100A</v>
      </c>
      <c r="T1508" s="392" t="str">
        <f>IFERROR(VLOOKUP($S1508,'Projects FERCs'!$A$9:$C$294,2,FALSE),0)</f>
        <v>Mains - Blanket - Verde</v>
      </c>
      <c r="U1508" s="392" t="s">
        <v>2528</v>
      </c>
      <c r="V1508" s="394">
        <v>-512.64</v>
      </c>
    </row>
    <row r="1509" spans="1:22" ht="22.5" x14ac:dyDescent="0.25">
      <c r="A1509" s="396">
        <v>202411</v>
      </c>
      <c r="B1509" s="392" t="s">
        <v>1268</v>
      </c>
      <c r="C1509" s="392" t="s">
        <v>69</v>
      </c>
      <c r="D1509" s="392" t="s">
        <v>28</v>
      </c>
      <c r="E1509" s="392" t="s">
        <v>28</v>
      </c>
      <c r="F1509" s="392" t="s">
        <v>22</v>
      </c>
      <c r="G1509" s="392" t="s">
        <v>39</v>
      </c>
      <c r="H1509" s="392" t="s">
        <v>70</v>
      </c>
      <c r="I1509" s="392" t="s">
        <v>71</v>
      </c>
      <c r="J1509" s="392" t="s">
        <v>2540</v>
      </c>
      <c r="K1509" s="392" t="s">
        <v>24</v>
      </c>
      <c r="L1509" s="392" t="s">
        <v>64</v>
      </c>
      <c r="M1509" s="395">
        <v>45536</v>
      </c>
      <c r="N1509" s="395">
        <v>45540</v>
      </c>
      <c r="O1509" s="392" t="s">
        <v>684</v>
      </c>
      <c r="P1509" s="392" t="str">
        <f t="shared" si="46"/>
        <v>376XX00000</v>
      </c>
      <c r="Q1509" s="392" t="s">
        <v>1271</v>
      </c>
      <c r="R1509" s="392" t="s">
        <v>2541</v>
      </c>
      <c r="S1509" s="392" t="str">
        <f t="shared" si="47"/>
        <v>251100A</v>
      </c>
      <c r="T1509" s="392" t="str">
        <f>IFERROR(VLOOKUP($S1509,'Projects FERCs'!$A$9:$C$294,2,FALSE),0)</f>
        <v>Mains - Blanket - Flag</v>
      </c>
      <c r="U1509" s="392" t="s">
        <v>2540</v>
      </c>
      <c r="V1509" s="394">
        <v>-30.31</v>
      </c>
    </row>
    <row r="1510" spans="1:22" ht="22.5" x14ac:dyDescent="0.25">
      <c r="A1510" s="396">
        <v>202411</v>
      </c>
      <c r="B1510" s="392" t="s">
        <v>1268</v>
      </c>
      <c r="C1510" s="392" t="s">
        <v>69</v>
      </c>
      <c r="D1510" s="392" t="s">
        <v>28</v>
      </c>
      <c r="E1510" s="392" t="s">
        <v>28</v>
      </c>
      <c r="F1510" s="392" t="s">
        <v>22</v>
      </c>
      <c r="G1510" s="392" t="s">
        <v>39</v>
      </c>
      <c r="H1510" s="392" t="s">
        <v>70</v>
      </c>
      <c r="I1510" s="392" t="s">
        <v>71</v>
      </c>
      <c r="J1510" s="392" t="s">
        <v>2532</v>
      </c>
      <c r="K1510" s="392" t="s">
        <v>24</v>
      </c>
      <c r="L1510" s="392" t="s">
        <v>64</v>
      </c>
      <c r="M1510" s="395">
        <v>45566</v>
      </c>
      <c r="N1510" s="395">
        <v>45561</v>
      </c>
      <c r="O1510" s="392" t="s">
        <v>684</v>
      </c>
      <c r="P1510" s="392" t="str">
        <f t="shared" si="46"/>
        <v>376XX00000</v>
      </c>
      <c r="Q1510" s="392" t="s">
        <v>1271</v>
      </c>
      <c r="R1510" s="392" t="s">
        <v>2533</v>
      </c>
      <c r="S1510" s="392" t="str">
        <f t="shared" si="47"/>
        <v>251100A</v>
      </c>
      <c r="T1510" s="392" t="str">
        <f>IFERROR(VLOOKUP($S1510,'Projects FERCs'!$A$9:$C$294,2,FALSE),0)</f>
        <v>Mains - Blanket - Flag</v>
      </c>
      <c r="U1510" s="392" t="s">
        <v>2532</v>
      </c>
      <c r="V1510" s="394">
        <v>238.93</v>
      </c>
    </row>
    <row r="1511" spans="1:22" ht="22.5" x14ac:dyDescent="0.25">
      <c r="A1511" s="396">
        <v>202411</v>
      </c>
      <c r="B1511" s="392" t="s">
        <v>1268</v>
      </c>
      <c r="C1511" s="392" t="s">
        <v>69</v>
      </c>
      <c r="D1511" s="392" t="s">
        <v>28</v>
      </c>
      <c r="E1511" s="392" t="s">
        <v>28</v>
      </c>
      <c r="F1511" s="392" t="s">
        <v>22</v>
      </c>
      <c r="G1511" s="392" t="s">
        <v>39</v>
      </c>
      <c r="H1511" s="392" t="s">
        <v>70</v>
      </c>
      <c r="I1511" s="392" t="s">
        <v>71</v>
      </c>
      <c r="J1511" s="392" t="s">
        <v>2459</v>
      </c>
      <c r="K1511" s="392" t="s">
        <v>24</v>
      </c>
      <c r="L1511" s="392" t="s">
        <v>64</v>
      </c>
      <c r="M1511" s="395">
        <v>45597</v>
      </c>
      <c r="N1511" s="395">
        <v>45605</v>
      </c>
      <c r="O1511" s="392" t="s">
        <v>684</v>
      </c>
      <c r="P1511" s="392" t="str">
        <f t="shared" si="46"/>
        <v>376XX00000</v>
      </c>
      <c r="Q1511" s="392" t="s">
        <v>1271</v>
      </c>
      <c r="R1511" s="392" t="s">
        <v>2460</v>
      </c>
      <c r="S1511" s="392" t="str">
        <f t="shared" si="47"/>
        <v>251100A</v>
      </c>
      <c r="T1511" s="392" t="str">
        <f>IFERROR(VLOOKUP($S1511,'Projects FERCs'!$A$9:$C$294,2,FALSE),0)</f>
        <v>Mains - Blanket - Flag</v>
      </c>
      <c r="U1511" s="392" t="s">
        <v>2459</v>
      </c>
      <c r="V1511" s="394">
        <v>88446.46</v>
      </c>
    </row>
    <row r="1512" spans="1:22" ht="22.5" x14ac:dyDescent="0.25">
      <c r="A1512" s="396">
        <v>202411</v>
      </c>
      <c r="B1512" s="392" t="s">
        <v>1268</v>
      </c>
      <c r="C1512" s="392" t="s">
        <v>69</v>
      </c>
      <c r="D1512" s="392" t="s">
        <v>28</v>
      </c>
      <c r="E1512" s="392" t="s">
        <v>28</v>
      </c>
      <c r="F1512" s="392" t="s">
        <v>22</v>
      </c>
      <c r="G1512" s="392" t="s">
        <v>39</v>
      </c>
      <c r="H1512" s="392" t="s">
        <v>70</v>
      </c>
      <c r="I1512" s="392" t="s">
        <v>71</v>
      </c>
      <c r="J1512" s="392" t="s">
        <v>1629</v>
      </c>
      <c r="K1512" s="392" t="s">
        <v>24</v>
      </c>
      <c r="L1512" s="392" t="s">
        <v>64</v>
      </c>
      <c r="M1512" s="395">
        <v>45536</v>
      </c>
      <c r="N1512" s="395">
        <v>45560</v>
      </c>
      <c r="O1512" s="392" t="s">
        <v>684</v>
      </c>
      <c r="P1512" s="392" t="str">
        <f t="shared" si="46"/>
        <v>376XX00000</v>
      </c>
      <c r="Q1512" s="392" t="s">
        <v>1271</v>
      </c>
      <c r="R1512" s="392" t="s">
        <v>1627</v>
      </c>
      <c r="S1512" s="392" t="str">
        <f t="shared" si="47"/>
        <v>253100A</v>
      </c>
      <c r="T1512" s="392" t="str">
        <f>IFERROR(VLOOKUP($S1512,'Projects FERCs'!$A$9:$C$294,2,FALSE),0)</f>
        <v>Mains - Blanket - Pres</v>
      </c>
      <c r="U1512" s="392" t="s">
        <v>1629</v>
      </c>
      <c r="V1512" s="394">
        <v>4935.21</v>
      </c>
    </row>
    <row r="1513" spans="1:22" ht="22.5" x14ac:dyDescent="0.25">
      <c r="A1513" s="396">
        <v>202411</v>
      </c>
      <c r="B1513" s="392" t="s">
        <v>1268</v>
      </c>
      <c r="C1513" s="392" t="s">
        <v>69</v>
      </c>
      <c r="D1513" s="392" t="s">
        <v>28</v>
      </c>
      <c r="E1513" s="392" t="s">
        <v>28</v>
      </c>
      <c r="F1513" s="392" t="s">
        <v>22</v>
      </c>
      <c r="G1513" s="392" t="s">
        <v>39</v>
      </c>
      <c r="H1513" s="392" t="s">
        <v>70</v>
      </c>
      <c r="I1513" s="392" t="s">
        <v>71</v>
      </c>
      <c r="J1513" s="392" t="s">
        <v>27</v>
      </c>
      <c r="K1513" s="392" t="s">
        <v>24</v>
      </c>
      <c r="L1513" s="392" t="s">
        <v>25</v>
      </c>
      <c r="M1513" s="395">
        <v>45474</v>
      </c>
      <c r="N1513" s="395">
        <v>45273</v>
      </c>
      <c r="O1513" s="392" t="s">
        <v>684</v>
      </c>
      <c r="P1513" s="392" t="str">
        <f t="shared" si="46"/>
        <v>376XX00000</v>
      </c>
      <c r="Q1513" s="392" t="s">
        <v>1271</v>
      </c>
      <c r="R1513" s="392" t="s">
        <v>1288</v>
      </c>
      <c r="S1513" s="392" t="str">
        <f t="shared" si="47"/>
        <v>252403S</v>
      </c>
      <c r="T1513" s="392" t="str">
        <f>IFERROR(VLOOKUP($S1513,'Projects FERCs'!$A$9:$C$294,2,FALSE),0)</f>
        <v>Main/Services PVC Replace LHC</v>
      </c>
      <c r="U1513" s="392" t="s">
        <v>1289</v>
      </c>
      <c r="V1513" s="394">
        <v>-52107.85</v>
      </c>
    </row>
    <row r="1514" spans="1:22" ht="22.5" x14ac:dyDescent="0.25">
      <c r="A1514" s="396">
        <v>202411</v>
      </c>
      <c r="B1514" s="392" t="s">
        <v>1268</v>
      </c>
      <c r="C1514" s="392" t="s">
        <v>69</v>
      </c>
      <c r="D1514" s="392" t="s">
        <v>28</v>
      </c>
      <c r="E1514" s="392" t="s">
        <v>28</v>
      </c>
      <c r="F1514" s="392" t="s">
        <v>22</v>
      </c>
      <c r="G1514" s="392" t="s">
        <v>39</v>
      </c>
      <c r="H1514" s="392" t="s">
        <v>70</v>
      </c>
      <c r="I1514" s="392" t="s">
        <v>71</v>
      </c>
      <c r="J1514" s="392" t="s">
        <v>27</v>
      </c>
      <c r="K1514" s="392" t="s">
        <v>24</v>
      </c>
      <c r="L1514" s="392" t="s">
        <v>25</v>
      </c>
      <c r="M1514" s="395">
        <v>45566</v>
      </c>
      <c r="N1514" s="395">
        <v>45202</v>
      </c>
      <c r="O1514" s="392" t="s">
        <v>684</v>
      </c>
      <c r="P1514" s="392" t="str">
        <f t="shared" si="46"/>
        <v>376XX00000</v>
      </c>
      <c r="Q1514" s="392" t="s">
        <v>1271</v>
      </c>
      <c r="R1514" s="392" t="s">
        <v>2547</v>
      </c>
      <c r="S1514" s="392" t="str">
        <f t="shared" si="47"/>
        <v>252403S</v>
      </c>
      <c r="T1514" s="392" t="str">
        <f>IFERROR(VLOOKUP($S1514,'Projects FERCs'!$A$9:$C$294,2,FALSE),0)</f>
        <v>Main/Services PVC Replace LHC</v>
      </c>
      <c r="U1514" s="392" t="s">
        <v>2546</v>
      </c>
      <c r="V1514" s="394">
        <v>-17891.900000000001</v>
      </c>
    </row>
    <row r="1515" spans="1:22" ht="22.5" x14ac:dyDescent="0.25">
      <c r="A1515" s="396">
        <v>202411</v>
      </c>
      <c r="B1515" s="392" t="s">
        <v>1268</v>
      </c>
      <c r="C1515" s="392" t="s">
        <v>69</v>
      </c>
      <c r="D1515" s="392" t="s">
        <v>28</v>
      </c>
      <c r="E1515" s="392" t="s">
        <v>28</v>
      </c>
      <c r="F1515" s="392" t="s">
        <v>22</v>
      </c>
      <c r="G1515" s="392" t="s">
        <v>39</v>
      </c>
      <c r="H1515" s="392" t="s">
        <v>70</v>
      </c>
      <c r="I1515" s="392" t="s">
        <v>71</v>
      </c>
      <c r="J1515" s="392" t="s">
        <v>2538</v>
      </c>
      <c r="K1515" s="392" t="s">
        <v>24</v>
      </c>
      <c r="L1515" s="392" t="s">
        <v>64</v>
      </c>
      <c r="M1515" s="395">
        <v>45566</v>
      </c>
      <c r="N1515" s="395">
        <v>45547</v>
      </c>
      <c r="O1515" s="392" t="s">
        <v>684</v>
      </c>
      <c r="P1515" s="392" t="str">
        <f t="shared" si="46"/>
        <v>376XX00000</v>
      </c>
      <c r="Q1515" s="392" t="s">
        <v>1271</v>
      </c>
      <c r="R1515" s="392" t="s">
        <v>2539</v>
      </c>
      <c r="S1515" s="392" t="str">
        <f t="shared" si="47"/>
        <v>251100A</v>
      </c>
      <c r="T1515" s="392" t="str">
        <f>IFERROR(VLOOKUP($S1515,'Projects FERCs'!$A$9:$C$294,2,FALSE),0)</f>
        <v>Mains - Blanket - Flag</v>
      </c>
      <c r="U1515" s="392" t="s">
        <v>2538</v>
      </c>
      <c r="V1515" s="394">
        <v>533.03</v>
      </c>
    </row>
    <row r="1516" spans="1:22" ht="22.5" x14ac:dyDescent="0.25">
      <c r="A1516" s="396">
        <v>202411</v>
      </c>
      <c r="B1516" s="392" t="s">
        <v>1268</v>
      </c>
      <c r="C1516" s="392" t="s">
        <v>69</v>
      </c>
      <c r="D1516" s="392" t="s">
        <v>28</v>
      </c>
      <c r="E1516" s="392" t="s">
        <v>28</v>
      </c>
      <c r="F1516" s="392" t="s">
        <v>22</v>
      </c>
      <c r="G1516" s="392" t="s">
        <v>39</v>
      </c>
      <c r="H1516" s="392" t="s">
        <v>70</v>
      </c>
      <c r="I1516" s="392" t="s">
        <v>71</v>
      </c>
      <c r="J1516" s="392" t="s">
        <v>2358</v>
      </c>
      <c r="K1516" s="392" t="s">
        <v>24</v>
      </c>
      <c r="L1516" s="392" t="s">
        <v>64</v>
      </c>
      <c r="M1516" s="395">
        <v>45597</v>
      </c>
      <c r="N1516" s="395">
        <v>45604</v>
      </c>
      <c r="O1516" s="392" t="s">
        <v>684</v>
      </c>
      <c r="P1516" s="392" t="str">
        <f t="shared" si="46"/>
        <v>376XX00000</v>
      </c>
      <c r="Q1516" s="392" t="s">
        <v>1271</v>
      </c>
      <c r="R1516" s="392" t="s">
        <v>2359</v>
      </c>
      <c r="S1516" s="392" t="str">
        <f t="shared" si="47"/>
        <v>252100A</v>
      </c>
      <c r="T1516" s="392" t="str">
        <f>IFERROR(VLOOKUP($S1516,'Projects FERCs'!$A$9:$C$294,2,FALSE),0)</f>
        <v>Mains - Blanket - King</v>
      </c>
      <c r="U1516" s="392" t="s">
        <v>2358</v>
      </c>
      <c r="V1516" s="394">
        <v>56878.61</v>
      </c>
    </row>
    <row r="1517" spans="1:22" ht="22.5" x14ac:dyDescent="0.25">
      <c r="A1517" s="396">
        <v>202411</v>
      </c>
      <c r="B1517" s="392" t="s">
        <v>1268</v>
      </c>
      <c r="C1517" s="392" t="s">
        <v>69</v>
      </c>
      <c r="D1517" s="392" t="s">
        <v>28</v>
      </c>
      <c r="E1517" s="392" t="s">
        <v>28</v>
      </c>
      <c r="F1517" s="392" t="s">
        <v>22</v>
      </c>
      <c r="G1517" s="392" t="s">
        <v>39</v>
      </c>
      <c r="H1517" s="392" t="s">
        <v>70</v>
      </c>
      <c r="I1517" s="392" t="s">
        <v>71</v>
      </c>
      <c r="J1517" s="392" t="s">
        <v>2352</v>
      </c>
      <c r="K1517" s="392" t="s">
        <v>24</v>
      </c>
      <c r="L1517" s="392" t="s">
        <v>64</v>
      </c>
      <c r="M1517" s="395">
        <v>45566</v>
      </c>
      <c r="N1517" s="395">
        <v>45593</v>
      </c>
      <c r="O1517" s="392" t="s">
        <v>684</v>
      </c>
      <c r="P1517" s="392" t="str">
        <f t="shared" si="46"/>
        <v>376XX00000</v>
      </c>
      <c r="Q1517" s="392" t="s">
        <v>1271</v>
      </c>
      <c r="R1517" s="392" t="s">
        <v>2353</v>
      </c>
      <c r="S1517" s="392" t="str">
        <f t="shared" si="47"/>
        <v>257100A</v>
      </c>
      <c r="T1517" s="392" t="str">
        <f>IFERROR(VLOOKUP($S1517,'Projects FERCs'!$A$9:$C$294,2,FALSE),0)</f>
        <v>Mains - Blanket - SL</v>
      </c>
      <c r="U1517" s="392" t="s">
        <v>2352</v>
      </c>
      <c r="V1517" s="394">
        <v>6664.7</v>
      </c>
    </row>
    <row r="1518" spans="1:22" ht="33.75" x14ac:dyDescent="0.25">
      <c r="A1518" s="396">
        <v>202411</v>
      </c>
      <c r="B1518" s="392" t="s">
        <v>1268</v>
      </c>
      <c r="C1518" s="392" t="s">
        <v>69</v>
      </c>
      <c r="D1518" s="392" t="s">
        <v>28</v>
      </c>
      <c r="E1518" s="392" t="s">
        <v>28</v>
      </c>
      <c r="F1518" s="392" t="s">
        <v>22</v>
      </c>
      <c r="G1518" s="392" t="s">
        <v>39</v>
      </c>
      <c r="H1518" s="392" t="s">
        <v>70</v>
      </c>
      <c r="I1518" s="392" t="s">
        <v>71</v>
      </c>
      <c r="J1518" s="392" t="s">
        <v>2364</v>
      </c>
      <c r="K1518" s="392" t="s">
        <v>24</v>
      </c>
      <c r="L1518" s="392" t="s">
        <v>64</v>
      </c>
      <c r="M1518" s="395">
        <v>45566</v>
      </c>
      <c r="N1518" s="395">
        <v>45569</v>
      </c>
      <c r="O1518" s="392" t="s">
        <v>684</v>
      </c>
      <c r="P1518" s="392" t="str">
        <f t="shared" si="46"/>
        <v>376XX00000</v>
      </c>
      <c r="Q1518" s="392" t="s">
        <v>1271</v>
      </c>
      <c r="R1518" s="392" t="s">
        <v>2365</v>
      </c>
      <c r="S1518" s="392" t="str">
        <f t="shared" si="47"/>
        <v>257100A</v>
      </c>
      <c r="T1518" s="392" t="str">
        <f>IFERROR(VLOOKUP($S1518,'Projects FERCs'!$A$9:$C$294,2,FALSE),0)</f>
        <v>Mains - Blanket - SL</v>
      </c>
      <c r="U1518" s="392" t="s">
        <v>2364</v>
      </c>
      <c r="V1518" s="394">
        <v>1149.51</v>
      </c>
    </row>
    <row r="1519" spans="1:22" ht="22.5" x14ac:dyDescent="0.25">
      <c r="A1519" s="396">
        <v>202411</v>
      </c>
      <c r="B1519" s="392" t="s">
        <v>1268</v>
      </c>
      <c r="C1519" s="392" t="s">
        <v>69</v>
      </c>
      <c r="D1519" s="392" t="s">
        <v>28</v>
      </c>
      <c r="E1519" s="392" t="s">
        <v>28</v>
      </c>
      <c r="F1519" s="392" t="s">
        <v>22</v>
      </c>
      <c r="G1519" s="392" t="s">
        <v>39</v>
      </c>
      <c r="H1519" s="392" t="s">
        <v>70</v>
      </c>
      <c r="I1519" s="392" t="s">
        <v>71</v>
      </c>
      <c r="J1519" s="392" t="s">
        <v>2360</v>
      </c>
      <c r="K1519" s="392" t="s">
        <v>24</v>
      </c>
      <c r="L1519" s="392" t="s">
        <v>64</v>
      </c>
      <c r="M1519" s="395">
        <v>45597</v>
      </c>
      <c r="N1519" s="395">
        <v>45603</v>
      </c>
      <c r="O1519" s="392" t="s">
        <v>684</v>
      </c>
      <c r="P1519" s="392" t="str">
        <f t="shared" si="46"/>
        <v>376XX00000</v>
      </c>
      <c r="Q1519" s="392" t="s">
        <v>1271</v>
      </c>
      <c r="R1519" s="392" t="s">
        <v>2361</v>
      </c>
      <c r="S1519" s="392" t="str">
        <f t="shared" si="47"/>
        <v>255100A</v>
      </c>
      <c r="T1519" s="392" t="str">
        <f>IFERROR(VLOOKUP($S1519,'Projects FERCs'!$A$9:$C$294,2,FALSE),0)</f>
        <v>Mains - Blanket - Verde</v>
      </c>
      <c r="U1519" s="392" t="s">
        <v>2360</v>
      </c>
      <c r="V1519" s="394">
        <v>10431.049999999999</v>
      </c>
    </row>
    <row r="1520" spans="1:22" ht="22.5" x14ac:dyDescent="0.25">
      <c r="A1520" s="396">
        <v>202411</v>
      </c>
      <c r="B1520" s="392" t="s">
        <v>1268</v>
      </c>
      <c r="C1520" s="392" t="s">
        <v>69</v>
      </c>
      <c r="D1520" s="392" t="s">
        <v>28</v>
      </c>
      <c r="E1520" s="392" t="s">
        <v>28</v>
      </c>
      <c r="F1520" s="392" t="s">
        <v>22</v>
      </c>
      <c r="G1520" s="392" t="s">
        <v>39</v>
      </c>
      <c r="H1520" s="392" t="s">
        <v>70</v>
      </c>
      <c r="I1520" s="392" t="s">
        <v>71</v>
      </c>
      <c r="J1520" s="392" t="s">
        <v>2530</v>
      </c>
      <c r="K1520" s="392" t="s">
        <v>24</v>
      </c>
      <c r="L1520" s="392" t="s">
        <v>64</v>
      </c>
      <c r="M1520" s="395">
        <v>45566</v>
      </c>
      <c r="N1520" s="395">
        <v>45569</v>
      </c>
      <c r="O1520" s="392" t="s">
        <v>684</v>
      </c>
      <c r="P1520" s="392" t="str">
        <f t="shared" si="46"/>
        <v>376XX00000</v>
      </c>
      <c r="Q1520" s="392" t="s">
        <v>1271</v>
      </c>
      <c r="R1520" s="392" t="s">
        <v>2531</v>
      </c>
      <c r="S1520" s="392" t="str">
        <f t="shared" si="47"/>
        <v>252403S</v>
      </c>
      <c r="T1520" s="392" t="str">
        <f>IFERROR(VLOOKUP($S1520,'Projects FERCs'!$A$9:$C$294,2,FALSE),0)</f>
        <v>Main/Services PVC Replace LHC</v>
      </c>
      <c r="U1520" s="392" t="s">
        <v>2530</v>
      </c>
      <c r="V1520" s="394">
        <v>33644.99</v>
      </c>
    </row>
    <row r="1521" spans="1:22" ht="22.5" x14ac:dyDescent="0.25">
      <c r="A1521" s="396">
        <v>202411</v>
      </c>
      <c r="B1521" s="392" t="s">
        <v>1268</v>
      </c>
      <c r="C1521" s="392" t="s">
        <v>69</v>
      </c>
      <c r="D1521" s="392" t="s">
        <v>28</v>
      </c>
      <c r="E1521" s="392" t="s">
        <v>28</v>
      </c>
      <c r="F1521" s="392" t="s">
        <v>22</v>
      </c>
      <c r="G1521" s="392" t="s">
        <v>39</v>
      </c>
      <c r="H1521" s="392" t="s">
        <v>70</v>
      </c>
      <c r="I1521" s="392" t="s">
        <v>71</v>
      </c>
      <c r="J1521" s="392" t="s">
        <v>1158</v>
      </c>
      <c r="K1521" s="392" t="s">
        <v>24</v>
      </c>
      <c r="L1521" s="392" t="s">
        <v>64</v>
      </c>
      <c r="M1521" s="395">
        <v>45292</v>
      </c>
      <c r="N1521" s="395">
        <v>45292</v>
      </c>
      <c r="O1521" s="392" t="s">
        <v>684</v>
      </c>
      <c r="P1521" s="392" t="str">
        <f t="shared" si="46"/>
        <v>376XX00000</v>
      </c>
      <c r="Q1521" s="392" t="s">
        <v>1271</v>
      </c>
      <c r="R1521" s="392" t="s">
        <v>1157</v>
      </c>
      <c r="S1521" s="392" t="str">
        <f t="shared" si="47"/>
        <v>256387A</v>
      </c>
      <c r="T1521" s="392" t="str">
        <f>IFERROR(VLOOKUP($S1521,'Projects FERCs'!$A$9:$C$294,2,FALSE),0)</f>
        <v>Other Distr Eq CP - Bl - Nog</v>
      </c>
      <c r="U1521" s="392" t="s">
        <v>1158</v>
      </c>
      <c r="V1521" s="394">
        <v>65.849999999999994</v>
      </c>
    </row>
    <row r="1522" spans="1:22" ht="22.5" x14ac:dyDescent="0.25">
      <c r="A1522" s="396">
        <v>202411</v>
      </c>
      <c r="B1522" s="392" t="s">
        <v>1268</v>
      </c>
      <c r="C1522" s="392" t="s">
        <v>69</v>
      </c>
      <c r="D1522" s="392" t="s">
        <v>28</v>
      </c>
      <c r="E1522" s="392" t="s">
        <v>28</v>
      </c>
      <c r="F1522" s="392" t="s">
        <v>22</v>
      </c>
      <c r="G1522" s="392" t="s">
        <v>39</v>
      </c>
      <c r="H1522" s="392" t="s">
        <v>70</v>
      </c>
      <c r="I1522" s="392" t="s">
        <v>71</v>
      </c>
      <c r="J1522" s="392" t="s">
        <v>1228</v>
      </c>
      <c r="K1522" s="392" t="s">
        <v>24</v>
      </c>
      <c r="L1522" s="392" t="s">
        <v>64</v>
      </c>
      <c r="M1522" s="395">
        <v>45413</v>
      </c>
      <c r="N1522" s="395">
        <v>45413</v>
      </c>
      <c r="O1522" s="392" t="s">
        <v>684</v>
      </c>
      <c r="P1522" s="392" t="str">
        <f t="shared" si="46"/>
        <v>376XX00000</v>
      </c>
      <c r="Q1522" s="392" t="s">
        <v>1271</v>
      </c>
      <c r="R1522" s="392" t="s">
        <v>1227</v>
      </c>
      <c r="S1522" s="392" t="str">
        <f t="shared" si="47"/>
        <v>257387A</v>
      </c>
      <c r="T1522" s="392" t="str">
        <f>IFERROR(VLOOKUP($S1522,'Projects FERCs'!$A$9:$C$294,2,FALSE),0)</f>
        <v>Other Distr Equip CP-Bl - SL</v>
      </c>
      <c r="U1522" s="392" t="s">
        <v>1228</v>
      </c>
      <c r="V1522" s="394">
        <v>9860.2199999999993</v>
      </c>
    </row>
    <row r="1523" spans="1:22" ht="22.5" x14ac:dyDescent="0.25">
      <c r="A1523" s="396">
        <v>202411</v>
      </c>
      <c r="B1523" s="392" t="s">
        <v>1268</v>
      </c>
      <c r="C1523" s="392" t="s">
        <v>69</v>
      </c>
      <c r="D1523" s="392" t="s">
        <v>28</v>
      </c>
      <c r="E1523" s="392" t="s">
        <v>28</v>
      </c>
      <c r="F1523" s="392" t="s">
        <v>22</v>
      </c>
      <c r="G1523" s="392" t="s">
        <v>39</v>
      </c>
      <c r="H1523" s="392" t="s">
        <v>70</v>
      </c>
      <c r="I1523" s="392" t="s">
        <v>71</v>
      </c>
      <c r="J1523" s="392" t="s">
        <v>2417</v>
      </c>
      <c r="K1523" s="392" t="s">
        <v>24</v>
      </c>
      <c r="L1523" s="392" t="s">
        <v>64</v>
      </c>
      <c r="M1523" s="395">
        <v>45566</v>
      </c>
      <c r="N1523" s="395">
        <v>45589</v>
      </c>
      <c r="O1523" s="392" t="s">
        <v>684</v>
      </c>
      <c r="P1523" s="392" t="str">
        <f t="shared" si="46"/>
        <v>376XX00000</v>
      </c>
      <c r="Q1523" s="392" t="s">
        <v>1271</v>
      </c>
      <c r="R1523" s="392" t="s">
        <v>2418</v>
      </c>
      <c r="S1523" s="392" t="str">
        <f t="shared" si="47"/>
        <v>252406S</v>
      </c>
      <c r="T1523" s="392" t="str">
        <f>IFERROR(VLOOKUP($S1523,'Projects FERCs'!$A$9:$C$294,2,FALSE),0)</f>
        <v>Mains PVC Replacement KNG</v>
      </c>
      <c r="U1523" s="392" t="s">
        <v>2417</v>
      </c>
      <c r="V1523" s="394">
        <v>155692.59</v>
      </c>
    </row>
    <row r="1524" spans="1:22" ht="22.5" x14ac:dyDescent="0.25">
      <c r="A1524" s="396">
        <v>202411</v>
      </c>
      <c r="B1524" s="392" t="s">
        <v>1268</v>
      </c>
      <c r="C1524" s="392" t="s">
        <v>69</v>
      </c>
      <c r="D1524" s="392" t="s">
        <v>28</v>
      </c>
      <c r="E1524" s="392" t="s">
        <v>28</v>
      </c>
      <c r="F1524" s="392" t="s">
        <v>22</v>
      </c>
      <c r="G1524" s="392" t="s">
        <v>39</v>
      </c>
      <c r="H1524" s="392" t="s">
        <v>70</v>
      </c>
      <c r="I1524" s="392" t="s">
        <v>71</v>
      </c>
      <c r="J1524" s="392" t="s">
        <v>2498</v>
      </c>
      <c r="K1524" s="392" t="s">
        <v>24</v>
      </c>
      <c r="L1524" s="392" t="s">
        <v>64</v>
      </c>
      <c r="M1524" s="395">
        <v>45536</v>
      </c>
      <c r="N1524" s="395">
        <v>45561</v>
      </c>
      <c r="O1524" s="392" t="s">
        <v>684</v>
      </c>
      <c r="P1524" s="392" t="str">
        <f t="shared" si="46"/>
        <v>376XX00000</v>
      </c>
      <c r="Q1524" s="392" t="s">
        <v>1271</v>
      </c>
      <c r="R1524" s="392" t="s">
        <v>2499</v>
      </c>
      <c r="S1524" s="392" t="str">
        <f t="shared" si="47"/>
        <v>252406S</v>
      </c>
      <c r="T1524" s="392" t="str">
        <f>IFERROR(VLOOKUP($S1524,'Projects FERCs'!$A$9:$C$294,2,FALSE),0)</f>
        <v>Mains PVC Replacement KNG</v>
      </c>
      <c r="U1524" s="392" t="s">
        <v>2498</v>
      </c>
      <c r="V1524" s="394">
        <v>54165.08</v>
      </c>
    </row>
    <row r="1525" spans="1:22" ht="22.5" x14ac:dyDescent="0.25">
      <c r="A1525" s="396">
        <v>202411</v>
      </c>
      <c r="B1525" s="392" t="s">
        <v>1268</v>
      </c>
      <c r="C1525" s="392" t="s">
        <v>69</v>
      </c>
      <c r="D1525" s="392" t="s">
        <v>28</v>
      </c>
      <c r="E1525" s="392" t="s">
        <v>28</v>
      </c>
      <c r="F1525" s="392" t="s">
        <v>22</v>
      </c>
      <c r="G1525" s="392" t="s">
        <v>39</v>
      </c>
      <c r="H1525" s="392" t="s">
        <v>70</v>
      </c>
      <c r="I1525" s="392" t="s">
        <v>71</v>
      </c>
      <c r="J1525" s="392" t="s">
        <v>2481</v>
      </c>
      <c r="K1525" s="392" t="s">
        <v>24</v>
      </c>
      <c r="L1525" s="392" t="s">
        <v>64</v>
      </c>
      <c r="M1525" s="395">
        <v>45566</v>
      </c>
      <c r="N1525" s="395">
        <v>45589</v>
      </c>
      <c r="O1525" s="392" t="s">
        <v>684</v>
      </c>
      <c r="P1525" s="392" t="str">
        <f t="shared" si="46"/>
        <v>376XX00000</v>
      </c>
      <c r="Q1525" s="392" t="s">
        <v>1271</v>
      </c>
      <c r="R1525" s="392" t="s">
        <v>2482</v>
      </c>
      <c r="S1525" s="392" t="str">
        <f t="shared" si="47"/>
        <v>252403S</v>
      </c>
      <c r="T1525" s="392" t="str">
        <f>IFERROR(VLOOKUP($S1525,'Projects FERCs'!$A$9:$C$294,2,FALSE),0)</f>
        <v>Main/Services PVC Replace LHC</v>
      </c>
      <c r="U1525" s="392" t="s">
        <v>2481</v>
      </c>
      <c r="V1525" s="394">
        <v>11536</v>
      </c>
    </row>
    <row r="1526" spans="1:22" ht="33.75" x14ac:dyDescent="0.25">
      <c r="A1526" s="396">
        <v>202411</v>
      </c>
      <c r="B1526" s="392" t="s">
        <v>1268</v>
      </c>
      <c r="C1526" s="392" t="s">
        <v>69</v>
      </c>
      <c r="D1526" s="392" t="s">
        <v>28</v>
      </c>
      <c r="E1526" s="392" t="s">
        <v>28</v>
      </c>
      <c r="F1526" s="392" t="s">
        <v>22</v>
      </c>
      <c r="G1526" s="392" t="s">
        <v>39</v>
      </c>
      <c r="H1526" s="392" t="s">
        <v>70</v>
      </c>
      <c r="I1526" s="392" t="s">
        <v>71</v>
      </c>
      <c r="J1526" s="392" t="s">
        <v>2461</v>
      </c>
      <c r="K1526" s="392" t="s">
        <v>24</v>
      </c>
      <c r="L1526" s="392" t="s">
        <v>64</v>
      </c>
      <c r="M1526" s="395">
        <v>45597</v>
      </c>
      <c r="N1526" s="395">
        <v>45601</v>
      </c>
      <c r="O1526" s="392" t="s">
        <v>684</v>
      </c>
      <c r="P1526" s="392" t="str">
        <f t="shared" si="46"/>
        <v>376XX00000</v>
      </c>
      <c r="Q1526" s="392" t="s">
        <v>1271</v>
      </c>
      <c r="R1526" s="392" t="s">
        <v>2462</v>
      </c>
      <c r="S1526" s="392" t="str">
        <f t="shared" si="47"/>
        <v>252403S</v>
      </c>
      <c r="T1526" s="392" t="str">
        <f>IFERROR(VLOOKUP($S1526,'Projects FERCs'!$A$9:$C$294,2,FALSE),0)</f>
        <v>Main/Services PVC Replace LHC</v>
      </c>
      <c r="U1526" s="392" t="s">
        <v>2461</v>
      </c>
      <c r="V1526" s="394">
        <v>23318.12</v>
      </c>
    </row>
    <row r="1527" spans="1:22" ht="22.5" x14ac:dyDescent="0.25">
      <c r="A1527" s="396">
        <v>202411</v>
      </c>
      <c r="B1527" s="392" t="s">
        <v>1268</v>
      </c>
      <c r="C1527" s="392" t="s">
        <v>69</v>
      </c>
      <c r="D1527" s="392" t="s">
        <v>28</v>
      </c>
      <c r="E1527" s="392" t="s">
        <v>28</v>
      </c>
      <c r="F1527" s="392" t="s">
        <v>22</v>
      </c>
      <c r="G1527" s="392" t="s">
        <v>39</v>
      </c>
      <c r="H1527" s="392" t="s">
        <v>70</v>
      </c>
      <c r="I1527" s="392" t="s">
        <v>71</v>
      </c>
      <c r="J1527" s="392" t="s">
        <v>2544</v>
      </c>
      <c r="K1527" s="392" t="s">
        <v>24</v>
      </c>
      <c r="L1527" s="392" t="s">
        <v>64</v>
      </c>
      <c r="M1527" s="395">
        <v>45566</v>
      </c>
      <c r="N1527" s="395">
        <v>45573</v>
      </c>
      <c r="O1527" s="392" t="s">
        <v>684</v>
      </c>
      <c r="P1527" s="392" t="str">
        <f t="shared" si="46"/>
        <v>376XX00000</v>
      </c>
      <c r="Q1527" s="392" t="s">
        <v>1271</v>
      </c>
      <c r="R1527" s="392" t="s">
        <v>2545</v>
      </c>
      <c r="S1527" s="392" t="str">
        <f t="shared" si="47"/>
        <v>252406S</v>
      </c>
      <c r="T1527" s="392" t="str">
        <f>IFERROR(VLOOKUP($S1527,'Projects FERCs'!$A$9:$C$294,2,FALSE),0)</f>
        <v>Mains PVC Replacement KNG</v>
      </c>
      <c r="U1527" s="392" t="s">
        <v>2544</v>
      </c>
      <c r="V1527" s="394">
        <v>-433.77</v>
      </c>
    </row>
    <row r="1528" spans="1:22" ht="22.5" x14ac:dyDescent="0.25">
      <c r="A1528" s="396">
        <v>202411</v>
      </c>
      <c r="B1528" s="392" t="s">
        <v>1268</v>
      </c>
      <c r="C1528" s="392" t="s">
        <v>69</v>
      </c>
      <c r="D1528" s="392" t="s">
        <v>28</v>
      </c>
      <c r="E1528" s="392" t="s">
        <v>28</v>
      </c>
      <c r="F1528" s="392" t="s">
        <v>22</v>
      </c>
      <c r="G1528" s="392" t="s">
        <v>39</v>
      </c>
      <c r="H1528" s="392" t="s">
        <v>70</v>
      </c>
      <c r="I1528" s="392" t="s">
        <v>71</v>
      </c>
      <c r="J1528" s="392" t="s">
        <v>1645</v>
      </c>
      <c r="K1528" s="392" t="s">
        <v>24</v>
      </c>
      <c r="L1528" s="392" t="s">
        <v>64</v>
      </c>
      <c r="M1528" s="395">
        <v>45536</v>
      </c>
      <c r="N1528" s="395">
        <v>45539</v>
      </c>
      <c r="O1528" s="392" t="s">
        <v>684</v>
      </c>
      <c r="P1528" s="392" t="str">
        <f t="shared" si="46"/>
        <v>376XX00000</v>
      </c>
      <c r="Q1528" s="392" t="s">
        <v>1271</v>
      </c>
      <c r="R1528" s="392" t="s">
        <v>1643</v>
      </c>
      <c r="S1528" s="392" t="str">
        <f t="shared" si="47"/>
        <v>253500B</v>
      </c>
      <c r="T1528" s="392" t="str">
        <f>IFERROR(VLOOKUP($S1528,'Projects FERCs'!$A$9:$C$294,2,FALSE),0)</f>
        <v>PI Mains - Prescott</v>
      </c>
      <c r="U1528" s="392" t="s">
        <v>1645</v>
      </c>
      <c r="V1528" s="394">
        <v>8257.64</v>
      </c>
    </row>
    <row r="1529" spans="1:22" ht="22.5" x14ac:dyDescent="0.25">
      <c r="A1529" s="396">
        <v>202411</v>
      </c>
      <c r="B1529" s="392" t="s">
        <v>1268</v>
      </c>
      <c r="C1529" s="392" t="s">
        <v>69</v>
      </c>
      <c r="D1529" s="392" t="s">
        <v>28</v>
      </c>
      <c r="E1529" s="392" t="s">
        <v>28</v>
      </c>
      <c r="F1529" s="392" t="s">
        <v>22</v>
      </c>
      <c r="G1529" s="392" t="s">
        <v>39</v>
      </c>
      <c r="H1529" s="392" t="s">
        <v>70</v>
      </c>
      <c r="I1529" s="392" t="s">
        <v>71</v>
      </c>
      <c r="J1529" s="392" t="s">
        <v>2463</v>
      </c>
      <c r="K1529" s="392" t="s">
        <v>24</v>
      </c>
      <c r="L1529" s="392" t="s">
        <v>64</v>
      </c>
      <c r="M1529" s="395">
        <v>45566</v>
      </c>
      <c r="N1529" s="395">
        <v>45594</v>
      </c>
      <c r="O1529" s="392" t="s">
        <v>684</v>
      </c>
      <c r="P1529" s="392" t="str">
        <f t="shared" si="46"/>
        <v>376XX00000</v>
      </c>
      <c r="Q1529" s="392" t="s">
        <v>1271</v>
      </c>
      <c r="R1529" s="392" t="s">
        <v>2464</v>
      </c>
      <c r="S1529" s="392" t="str">
        <f t="shared" si="47"/>
        <v>253500B</v>
      </c>
      <c r="T1529" s="392" t="str">
        <f>IFERROR(VLOOKUP($S1529,'Projects FERCs'!$A$9:$C$294,2,FALSE),0)</f>
        <v>PI Mains - Prescott</v>
      </c>
      <c r="U1529" s="392" t="s">
        <v>2463</v>
      </c>
      <c r="V1529" s="394">
        <v>73938.2</v>
      </c>
    </row>
    <row r="1530" spans="1:22" ht="22.5" x14ac:dyDescent="0.25">
      <c r="A1530" s="396">
        <v>202411</v>
      </c>
      <c r="B1530" s="392" t="s">
        <v>1268</v>
      </c>
      <c r="C1530" s="392" t="s">
        <v>69</v>
      </c>
      <c r="D1530" s="392" t="s">
        <v>28</v>
      </c>
      <c r="E1530" s="392" t="s">
        <v>28</v>
      </c>
      <c r="F1530" s="392" t="s">
        <v>22</v>
      </c>
      <c r="G1530" s="392" t="s">
        <v>39</v>
      </c>
      <c r="H1530" s="392" t="s">
        <v>70</v>
      </c>
      <c r="I1530" s="392" t="s">
        <v>71</v>
      </c>
      <c r="J1530" s="392" t="s">
        <v>2510</v>
      </c>
      <c r="K1530" s="392" t="s">
        <v>24</v>
      </c>
      <c r="L1530" s="392" t="s">
        <v>64</v>
      </c>
      <c r="M1530" s="395">
        <v>45597</v>
      </c>
      <c r="N1530" s="395">
        <v>45602</v>
      </c>
      <c r="O1530" s="392" t="s">
        <v>684</v>
      </c>
      <c r="P1530" s="392" t="str">
        <f t="shared" si="46"/>
        <v>376XX00000</v>
      </c>
      <c r="Q1530" s="392" t="s">
        <v>1271</v>
      </c>
      <c r="R1530" s="392" t="s">
        <v>2511</v>
      </c>
      <c r="S1530" s="392" t="str">
        <f t="shared" si="47"/>
        <v>257400S</v>
      </c>
      <c r="T1530" s="392" t="str">
        <f>IFERROR(VLOOKUP($S1530,'Projects FERCs'!$A$9:$C$294,2,FALSE),0)</f>
        <v>Mains-System Improv-Show Low</v>
      </c>
      <c r="U1530" s="392" t="s">
        <v>2510</v>
      </c>
      <c r="V1530" s="394">
        <v>17499.8</v>
      </c>
    </row>
    <row r="1531" spans="1:22" ht="22.5" x14ac:dyDescent="0.25">
      <c r="A1531" s="396">
        <v>202411</v>
      </c>
      <c r="B1531" s="392" t="s">
        <v>1268</v>
      </c>
      <c r="C1531" s="392" t="s">
        <v>69</v>
      </c>
      <c r="D1531" s="392" t="s">
        <v>28</v>
      </c>
      <c r="E1531" s="392" t="s">
        <v>28</v>
      </c>
      <c r="F1531" s="392" t="s">
        <v>22</v>
      </c>
      <c r="G1531" s="392" t="s">
        <v>39</v>
      </c>
      <c r="H1531" s="392" t="s">
        <v>70</v>
      </c>
      <c r="I1531" s="392" t="s">
        <v>71</v>
      </c>
      <c r="J1531" s="392" t="s">
        <v>2534</v>
      </c>
      <c r="K1531" s="392" t="s">
        <v>24</v>
      </c>
      <c r="L1531" s="392" t="s">
        <v>64</v>
      </c>
      <c r="M1531" s="395">
        <v>45536</v>
      </c>
      <c r="N1531" s="395">
        <v>45562</v>
      </c>
      <c r="O1531" s="392" t="s">
        <v>684</v>
      </c>
      <c r="P1531" s="392" t="str">
        <f t="shared" si="46"/>
        <v>376XX00000</v>
      </c>
      <c r="Q1531" s="392" t="s">
        <v>1271</v>
      </c>
      <c r="R1531" s="392" t="s">
        <v>2535</v>
      </c>
      <c r="S1531" s="392" t="str">
        <f t="shared" si="47"/>
        <v>256100A</v>
      </c>
      <c r="T1531" s="392" t="str">
        <f>IFERROR(VLOOKUP($S1531,'Projects FERCs'!$A$9:$C$294,2,FALSE),0)</f>
        <v>Mains - Blanket - Nog</v>
      </c>
      <c r="U1531" s="392" t="s">
        <v>2534</v>
      </c>
      <c r="V1531" s="394">
        <v>799.93</v>
      </c>
    </row>
    <row r="1532" spans="1:22" ht="22.5" x14ac:dyDescent="0.25">
      <c r="A1532" s="396">
        <v>202411</v>
      </c>
      <c r="B1532" s="392" t="s">
        <v>1268</v>
      </c>
      <c r="C1532" s="392" t="s">
        <v>69</v>
      </c>
      <c r="D1532" s="392" t="s">
        <v>28</v>
      </c>
      <c r="E1532" s="392" t="s">
        <v>28</v>
      </c>
      <c r="F1532" s="392" t="s">
        <v>22</v>
      </c>
      <c r="G1532" s="392" t="s">
        <v>39</v>
      </c>
      <c r="H1532" s="392" t="s">
        <v>70</v>
      </c>
      <c r="I1532" s="392" t="s">
        <v>71</v>
      </c>
      <c r="J1532" s="392" t="s">
        <v>2521</v>
      </c>
      <c r="K1532" s="392" t="s">
        <v>24</v>
      </c>
      <c r="L1532" s="392" t="s">
        <v>64</v>
      </c>
      <c r="M1532" s="395">
        <v>45566</v>
      </c>
      <c r="N1532" s="395">
        <v>45588</v>
      </c>
      <c r="O1532" s="392" t="s">
        <v>684</v>
      </c>
      <c r="P1532" s="392" t="str">
        <f t="shared" si="46"/>
        <v>376XX00000</v>
      </c>
      <c r="Q1532" s="392" t="s">
        <v>1271</v>
      </c>
      <c r="R1532" s="392" t="s">
        <v>2497</v>
      </c>
      <c r="S1532" s="392" t="str">
        <f t="shared" si="47"/>
        <v>252400S</v>
      </c>
      <c r="T1532" s="392" t="str">
        <f>IFERROR(VLOOKUP($S1532,'Projects FERCs'!$A$9:$C$294,2,FALSE),0)</f>
        <v>Mains-System Improv-King</v>
      </c>
      <c r="U1532" s="392" t="s">
        <v>2496</v>
      </c>
      <c r="V1532" s="394">
        <v>4757.76</v>
      </c>
    </row>
    <row r="1533" spans="1:22" ht="22.5" x14ac:dyDescent="0.25">
      <c r="A1533" s="396">
        <v>202411</v>
      </c>
      <c r="B1533" s="392" t="s">
        <v>1268</v>
      </c>
      <c r="C1533" s="392" t="s">
        <v>69</v>
      </c>
      <c r="D1533" s="392" t="s">
        <v>28</v>
      </c>
      <c r="E1533" s="392" t="s">
        <v>28</v>
      </c>
      <c r="F1533" s="392" t="s">
        <v>22</v>
      </c>
      <c r="G1533" s="392" t="s">
        <v>39</v>
      </c>
      <c r="H1533" s="392" t="s">
        <v>70</v>
      </c>
      <c r="I1533" s="392" t="s">
        <v>71</v>
      </c>
      <c r="J1533" s="392" t="s">
        <v>2512</v>
      </c>
      <c r="K1533" s="392" t="s">
        <v>24</v>
      </c>
      <c r="L1533" s="392" t="s">
        <v>64</v>
      </c>
      <c r="M1533" s="395">
        <v>45597</v>
      </c>
      <c r="N1533" s="395">
        <v>45588</v>
      </c>
      <c r="O1533" s="392" t="s">
        <v>684</v>
      </c>
      <c r="P1533" s="392" t="str">
        <f t="shared" si="46"/>
        <v>376XX00000</v>
      </c>
      <c r="Q1533" s="392" t="s">
        <v>1271</v>
      </c>
      <c r="R1533" s="392" t="s">
        <v>2480</v>
      </c>
      <c r="S1533" s="392" t="str">
        <f t="shared" si="47"/>
        <v>252400S</v>
      </c>
      <c r="T1533" s="392" t="str">
        <f>IFERROR(VLOOKUP($S1533,'Projects FERCs'!$A$9:$C$294,2,FALSE),0)</f>
        <v>Mains-System Improv-King</v>
      </c>
      <c r="U1533" s="392" t="s">
        <v>2479</v>
      </c>
      <c r="V1533" s="394">
        <v>885.99</v>
      </c>
    </row>
    <row r="1534" spans="1:22" ht="22.5" x14ac:dyDescent="0.25">
      <c r="A1534" s="396">
        <v>202411</v>
      </c>
      <c r="B1534" s="392" t="s">
        <v>1268</v>
      </c>
      <c r="C1534" s="392" t="s">
        <v>69</v>
      </c>
      <c r="D1534" s="392" t="s">
        <v>28</v>
      </c>
      <c r="E1534" s="392" t="s">
        <v>28</v>
      </c>
      <c r="F1534" s="392" t="s">
        <v>22</v>
      </c>
      <c r="G1534" s="392" t="s">
        <v>39</v>
      </c>
      <c r="H1534" s="392" t="s">
        <v>70</v>
      </c>
      <c r="I1534" s="392" t="s">
        <v>71</v>
      </c>
      <c r="J1534" s="392" t="s">
        <v>2350</v>
      </c>
      <c r="K1534" s="392" t="s">
        <v>24</v>
      </c>
      <c r="L1534" s="392" t="s">
        <v>64</v>
      </c>
      <c r="M1534" s="395">
        <v>45597</v>
      </c>
      <c r="N1534" s="395">
        <v>45610</v>
      </c>
      <c r="O1534" s="392" t="s">
        <v>684</v>
      </c>
      <c r="P1534" s="392" t="str">
        <f t="shared" si="46"/>
        <v>376XX00000</v>
      </c>
      <c r="Q1534" s="392" t="s">
        <v>1271</v>
      </c>
      <c r="R1534" s="392" t="s">
        <v>2351</v>
      </c>
      <c r="S1534" s="392" t="str">
        <f t="shared" si="47"/>
        <v>255100A</v>
      </c>
      <c r="T1534" s="392" t="str">
        <f>IFERROR(VLOOKUP($S1534,'Projects FERCs'!$A$9:$C$294,2,FALSE),0)</f>
        <v>Mains - Blanket - Verde</v>
      </c>
      <c r="U1534" s="392" t="s">
        <v>2350</v>
      </c>
      <c r="V1534" s="394">
        <v>22995.919999999998</v>
      </c>
    </row>
    <row r="1535" spans="1:22" ht="22.5" x14ac:dyDescent="0.25">
      <c r="A1535" s="396">
        <v>202411</v>
      </c>
      <c r="B1535" s="392" t="s">
        <v>1268</v>
      </c>
      <c r="C1535" s="392" t="s">
        <v>69</v>
      </c>
      <c r="D1535" s="392" t="s">
        <v>28</v>
      </c>
      <c r="E1535" s="392" t="s">
        <v>28</v>
      </c>
      <c r="F1535" s="392" t="s">
        <v>22</v>
      </c>
      <c r="G1535" s="392" t="s">
        <v>39</v>
      </c>
      <c r="H1535" s="392" t="s">
        <v>70</v>
      </c>
      <c r="I1535" s="392" t="s">
        <v>71</v>
      </c>
      <c r="J1535" s="392" t="s">
        <v>2362</v>
      </c>
      <c r="K1535" s="392" t="s">
        <v>24</v>
      </c>
      <c r="L1535" s="392" t="s">
        <v>64</v>
      </c>
      <c r="M1535" s="395">
        <v>45566</v>
      </c>
      <c r="N1535" s="395">
        <v>45576</v>
      </c>
      <c r="O1535" s="392" t="s">
        <v>684</v>
      </c>
      <c r="P1535" s="392" t="str">
        <f t="shared" si="46"/>
        <v>376XX00000</v>
      </c>
      <c r="Q1535" s="392" t="s">
        <v>1271</v>
      </c>
      <c r="R1535" s="392" t="s">
        <v>2363</v>
      </c>
      <c r="S1535" s="392" t="str">
        <f t="shared" si="47"/>
        <v>253100A</v>
      </c>
      <c r="T1535" s="392" t="str">
        <f>IFERROR(VLOOKUP($S1535,'Projects FERCs'!$A$9:$C$294,2,FALSE),0)</f>
        <v>Mains - Blanket - Pres</v>
      </c>
      <c r="U1535" s="392" t="s">
        <v>2362</v>
      </c>
      <c r="V1535" s="394">
        <v>10226.89</v>
      </c>
    </row>
    <row r="1536" spans="1:22" ht="22.5" x14ac:dyDescent="0.25">
      <c r="A1536" s="396">
        <v>202411</v>
      </c>
      <c r="B1536" s="392" t="s">
        <v>1268</v>
      </c>
      <c r="C1536" s="392" t="s">
        <v>69</v>
      </c>
      <c r="D1536" s="392" t="s">
        <v>28</v>
      </c>
      <c r="E1536" s="392" t="s">
        <v>28</v>
      </c>
      <c r="F1536" s="392" t="s">
        <v>22</v>
      </c>
      <c r="G1536" s="392" t="s">
        <v>39</v>
      </c>
      <c r="H1536" s="392" t="s">
        <v>70</v>
      </c>
      <c r="I1536" s="392" t="s">
        <v>71</v>
      </c>
      <c r="J1536" s="392" t="s">
        <v>1635</v>
      </c>
      <c r="K1536" s="392" t="s">
        <v>24</v>
      </c>
      <c r="L1536" s="392" t="s">
        <v>64</v>
      </c>
      <c r="M1536" s="395">
        <v>45536</v>
      </c>
      <c r="N1536" s="395">
        <v>45553</v>
      </c>
      <c r="O1536" s="392" t="s">
        <v>684</v>
      </c>
      <c r="P1536" s="392" t="str">
        <f t="shared" si="46"/>
        <v>376XX00000</v>
      </c>
      <c r="Q1536" s="392" t="s">
        <v>1271</v>
      </c>
      <c r="R1536" s="392" t="s">
        <v>1633</v>
      </c>
      <c r="S1536" s="392" t="str">
        <f t="shared" si="47"/>
        <v>251100A</v>
      </c>
      <c r="T1536" s="392" t="str">
        <f>IFERROR(VLOOKUP($S1536,'Projects FERCs'!$A$9:$C$294,2,FALSE),0)</f>
        <v>Mains - Blanket - Flag</v>
      </c>
      <c r="U1536" s="392" t="s">
        <v>1635</v>
      </c>
      <c r="V1536" s="394">
        <v>114.92</v>
      </c>
    </row>
    <row r="1537" spans="1:22" ht="22.5" x14ac:dyDescent="0.25">
      <c r="A1537" s="396">
        <v>202411</v>
      </c>
      <c r="B1537" s="392" t="s">
        <v>1268</v>
      </c>
      <c r="C1537" s="392" t="s">
        <v>69</v>
      </c>
      <c r="D1537" s="392" t="s">
        <v>28</v>
      </c>
      <c r="E1537" s="392" t="s">
        <v>28</v>
      </c>
      <c r="F1537" s="392" t="s">
        <v>22</v>
      </c>
      <c r="G1537" s="392" t="s">
        <v>39</v>
      </c>
      <c r="H1537" s="392" t="s">
        <v>70</v>
      </c>
      <c r="I1537" s="392" t="s">
        <v>71</v>
      </c>
      <c r="J1537" s="392" t="s">
        <v>2354</v>
      </c>
      <c r="K1537" s="392" t="s">
        <v>24</v>
      </c>
      <c r="L1537" s="392" t="s">
        <v>64</v>
      </c>
      <c r="M1537" s="395">
        <v>45566</v>
      </c>
      <c r="N1537" s="395">
        <v>45589</v>
      </c>
      <c r="O1537" s="392" t="s">
        <v>684</v>
      </c>
      <c r="P1537" s="392" t="str">
        <f t="shared" si="46"/>
        <v>376XX00000</v>
      </c>
      <c r="Q1537" s="392" t="s">
        <v>1271</v>
      </c>
      <c r="R1537" s="392" t="s">
        <v>2355</v>
      </c>
      <c r="S1537" s="392" t="str">
        <f t="shared" si="47"/>
        <v>253100A</v>
      </c>
      <c r="T1537" s="392" t="str">
        <f>IFERROR(VLOOKUP($S1537,'Projects FERCs'!$A$9:$C$294,2,FALSE),0)</f>
        <v>Mains - Blanket - Pres</v>
      </c>
      <c r="U1537" s="392" t="s">
        <v>2354</v>
      </c>
      <c r="V1537" s="394">
        <v>6707.75</v>
      </c>
    </row>
    <row r="1538" spans="1:22" ht="22.5" x14ac:dyDescent="0.25">
      <c r="A1538" s="396">
        <v>202411</v>
      </c>
      <c r="B1538" s="392" t="s">
        <v>1268</v>
      </c>
      <c r="C1538" s="392" t="s">
        <v>69</v>
      </c>
      <c r="D1538" s="392" t="s">
        <v>28</v>
      </c>
      <c r="E1538" s="392" t="s">
        <v>28</v>
      </c>
      <c r="F1538" s="392" t="s">
        <v>22</v>
      </c>
      <c r="G1538" s="392" t="s">
        <v>39</v>
      </c>
      <c r="H1538" s="392" t="s">
        <v>70</v>
      </c>
      <c r="I1538" s="392" t="s">
        <v>71</v>
      </c>
      <c r="J1538" s="392" t="s">
        <v>2508</v>
      </c>
      <c r="K1538" s="392" t="s">
        <v>24</v>
      </c>
      <c r="L1538" s="392" t="s">
        <v>64</v>
      </c>
      <c r="M1538" s="395">
        <v>45597</v>
      </c>
      <c r="N1538" s="395">
        <v>45607</v>
      </c>
      <c r="O1538" s="392" t="s">
        <v>684</v>
      </c>
      <c r="P1538" s="392" t="str">
        <f t="shared" si="46"/>
        <v>376XX00000</v>
      </c>
      <c r="Q1538" s="392" t="s">
        <v>1271</v>
      </c>
      <c r="R1538" s="392" t="s">
        <v>2509</v>
      </c>
      <c r="S1538" s="392" t="str">
        <f t="shared" si="47"/>
        <v>253500B</v>
      </c>
      <c r="T1538" s="392" t="str">
        <f>IFERROR(VLOOKUP($S1538,'Projects FERCs'!$A$9:$C$294,2,FALSE),0)</f>
        <v>PI Mains - Prescott</v>
      </c>
      <c r="U1538" s="392" t="s">
        <v>2508</v>
      </c>
      <c r="V1538" s="394">
        <v>179182.68</v>
      </c>
    </row>
    <row r="1539" spans="1:22" ht="22.5" x14ac:dyDescent="0.25">
      <c r="A1539" s="396">
        <v>202411</v>
      </c>
      <c r="B1539" s="392" t="s">
        <v>1268</v>
      </c>
      <c r="C1539" s="392" t="s">
        <v>69</v>
      </c>
      <c r="D1539" s="392" t="s">
        <v>28</v>
      </c>
      <c r="E1539" s="392" t="s">
        <v>28</v>
      </c>
      <c r="F1539" s="392" t="s">
        <v>22</v>
      </c>
      <c r="G1539" s="392" t="s">
        <v>39</v>
      </c>
      <c r="H1539" s="392" t="s">
        <v>70</v>
      </c>
      <c r="I1539" s="392" t="s">
        <v>71</v>
      </c>
      <c r="J1539" s="392" t="s">
        <v>23</v>
      </c>
      <c r="K1539" s="392" t="s">
        <v>24</v>
      </c>
      <c r="L1539" s="392" t="s">
        <v>25</v>
      </c>
      <c r="M1539" s="395">
        <v>45413</v>
      </c>
      <c r="N1539" s="395">
        <v>45413</v>
      </c>
      <c r="O1539" s="392" t="s">
        <v>684</v>
      </c>
      <c r="P1539" s="392" t="str">
        <f t="shared" si="46"/>
        <v>376XX00000</v>
      </c>
      <c r="Q1539" s="392" t="s">
        <v>1271</v>
      </c>
      <c r="R1539" s="392" t="s">
        <v>1227</v>
      </c>
      <c r="S1539" s="392" t="str">
        <f t="shared" si="47"/>
        <v>257387A</v>
      </c>
      <c r="T1539" s="392" t="str">
        <f>IFERROR(VLOOKUP($S1539,'Projects FERCs'!$A$9:$C$294,2,FALSE),0)</f>
        <v>Other Distr Equip CP-Bl - SL</v>
      </c>
      <c r="U1539" s="392" t="s">
        <v>1228</v>
      </c>
      <c r="V1539" s="394">
        <v>-53.06</v>
      </c>
    </row>
    <row r="1540" spans="1:22" ht="22.5" x14ac:dyDescent="0.25">
      <c r="A1540" s="396">
        <v>202411</v>
      </c>
      <c r="B1540" s="392" t="s">
        <v>1268</v>
      </c>
      <c r="C1540" s="392" t="s">
        <v>69</v>
      </c>
      <c r="D1540" s="392" t="s">
        <v>28</v>
      </c>
      <c r="E1540" s="392" t="s">
        <v>28</v>
      </c>
      <c r="F1540" s="392" t="s">
        <v>22</v>
      </c>
      <c r="G1540" s="392" t="s">
        <v>39</v>
      </c>
      <c r="H1540" s="392" t="s">
        <v>70</v>
      </c>
      <c r="I1540" s="392" t="s">
        <v>71</v>
      </c>
      <c r="J1540" s="392" t="s">
        <v>23</v>
      </c>
      <c r="K1540" s="392" t="s">
        <v>24</v>
      </c>
      <c r="L1540" s="392" t="s">
        <v>25</v>
      </c>
      <c r="M1540" s="395">
        <v>45444</v>
      </c>
      <c r="N1540" s="395">
        <v>45421</v>
      </c>
      <c r="O1540" s="392" t="s">
        <v>684</v>
      </c>
      <c r="P1540" s="392" t="str">
        <f t="shared" si="46"/>
        <v>376XX00000</v>
      </c>
      <c r="Q1540" s="392" t="s">
        <v>1271</v>
      </c>
      <c r="R1540" s="392" t="s">
        <v>1477</v>
      </c>
      <c r="S1540" s="392" t="str">
        <f t="shared" si="47"/>
        <v>253378A</v>
      </c>
      <c r="T1540" s="392" t="str">
        <f>IFERROR(VLOOKUP($S1540,'Projects FERCs'!$A$9:$C$294,2,FALSE),0)</f>
        <v>Meas&amp;Reg Sta Distribution-Pres</v>
      </c>
      <c r="U1540" s="392" t="s">
        <v>1476</v>
      </c>
      <c r="V1540" s="394">
        <v>-9631.8700000000008</v>
      </c>
    </row>
    <row r="1541" spans="1:22" ht="33.75" x14ac:dyDescent="0.25">
      <c r="A1541" s="396">
        <v>202411</v>
      </c>
      <c r="B1541" s="392" t="s">
        <v>1268</v>
      </c>
      <c r="C1541" s="392" t="s">
        <v>69</v>
      </c>
      <c r="D1541" s="392" t="s">
        <v>28</v>
      </c>
      <c r="E1541" s="392" t="s">
        <v>28</v>
      </c>
      <c r="F1541" s="392" t="s">
        <v>22</v>
      </c>
      <c r="G1541" s="392" t="s">
        <v>39</v>
      </c>
      <c r="H1541" s="392" t="s">
        <v>70</v>
      </c>
      <c r="I1541" s="392" t="s">
        <v>71</v>
      </c>
      <c r="J1541" s="392" t="s">
        <v>23</v>
      </c>
      <c r="K1541" s="392" t="s">
        <v>24</v>
      </c>
      <c r="L1541" s="392" t="s">
        <v>25</v>
      </c>
      <c r="M1541" s="395">
        <v>45444</v>
      </c>
      <c r="N1541" s="395">
        <v>45468</v>
      </c>
      <c r="O1541" s="392" t="s">
        <v>684</v>
      </c>
      <c r="P1541" s="392" t="str">
        <f t="shared" si="46"/>
        <v>376XX00000</v>
      </c>
      <c r="Q1541" s="392" t="s">
        <v>1271</v>
      </c>
      <c r="R1541" s="392" t="s">
        <v>1485</v>
      </c>
      <c r="S1541" s="392" t="str">
        <f t="shared" si="47"/>
        <v>251500B</v>
      </c>
      <c r="T1541" s="392" t="str">
        <f>IFERROR(VLOOKUP($S1541,'Projects FERCs'!$A$9:$C$294,2,FALSE),0)</f>
        <v>PI Mains - Flagstaff</v>
      </c>
      <c r="U1541" s="392" t="s">
        <v>1484</v>
      </c>
      <c r="V1541" s="394">
        <v>-150577.26</v>
      </c>
    </row>
    <row r="1542" spans="1:22" ht="22.5" x14ac:dyDescent="0.25">
      <c r="A1542" s="396">
        <v>202411</v>
      </c>
      <c r="B1542" s="392" t="s">
        <v>1268</v>
      </c>
      <c r="C1542" s="392" t="s">
        <v>69</v>
      </c>
      <c r="D1542" s="392" t="s">
        <v>28</v>
      </c>
      <c r="E1542" s="392" t="s">
        <v>28</v>
      </c>
      <c r="F1542" s="392" t="s">
        <v>22</v>
      </c>
      <c r="G1542" s="392" t="s">
        <v>39</v>
      </c>
      <c r="H1542" s="392" t="s">
        <v>70</v>
      </c>
      <c r="I1542" s="392" t="s">
        <v>71</v>
      </c>
      <c r="J1542" s="392" t="s">
        <v>23</v>
      </c>
      <c r="K1542" s="392" t="s">
        <v>24</v>
      </c>
      <c r="L1542" s="392" t="s">
        <v>25</v>
      </c>
      <c r="M1542" s="395">
        <v>45474</v>
      </c>
      <c r="N1542" s="395">
        <v>45421</v>
      </c>
      <c r="O1542" s="392" t="s">
        <v>684</v>
      </c>
      <c r="P1542" s="392" t="str">
        <f t="shared" si="46"/>
        <v>376XX00000</v>
      </c>
      <c r="Q1542" s="392" t="s">
        <v>1271</v>
      </c>
      <c r="R1542" s="392" t="s">
        <v>1477</v>
      </c>
      <c r="S1542" s="392" t="str">
        <f t="shared" si="47"/>
        <v>253378A</v>
      </c>
      <c r="T1542" s="392" t="str">
        <f>IFERROR(VLOOKUP($S1542,'Projects FERCs'!$A$9:$C$294,2,FALSE),0)</f>
        <v>Meas&amp;Reg Sta Distribution-Pres</v>
      </c>
      <c r="U1542" s="392" t="s">
        <v>1476</v>
      </c>
      <c r="V1542" s="394">
        <v>-723.03</v>
      </c>
    </row>
    <row r="1543" spans="1:22" ht="33.75" x14ac:dyDescent="0.25">
      <c r="A1543" s="396">
        <v>202411</v>
      </c>
      <c r="B1543" s="392" t="s">
        <v>1268</v>
      </c>
      <c r="C1543" s="392" t="s">
        <v>69</v>
      </c>
      <c r="D1543" s="392" t="s">
        <v>28</v>
      </c>
      <c r="E1543" s="392" t="s">
        <v>28</v>
      </c>
      <c r="F1543" s="392" t="s">
        <v>22</v>
      </c>
      <c r="G1543" s="392" t="s">
        <v>39</v>
      </c>
      <c r="H1543" s="392" t="s">
        <v>70</v>
      </c>
      <c r="I1543" s="392" t="s">
        <v>71</v>
      </c>
      <c r="J1543" s="392" t="s">
        <v>23</v>
      </c>
      <c r="K1543" s="392" t="s">
        <v>24</v>
      </c>
      <c r="L1543" s="392" t="s">
        <v>25</v>
      </c>
      <c r="M1543" s="395">
        <v>45474</v>
      </c>
      <c r="N1543" s="395">
        <v>45468</v>
      </c>
      <c r="O1543" s="392" t="s">
        <v>684</v>
      </c>
      <c r="P1543" s="392" t="str">
        <f t="shared" si="46"/>
        <v>376XX00000</v>
      </c>
      <c r="Q1543" s="392" t="s">
        <v>1271</v>
      </c>
      <c r="R1543" s="392" t="s">
        <v>1485</v>
      </c>
      <c r="S1543" s="392" t="str">
        <f t="shared" si="47"/>
        <v>251500B</v>
      </c>
      <c r="T1543" s="392" t="str">
        <f>IFERROR(VLOOKUP($S1543,'Projects FERCs'!$A$9:$C$294,2,FALSE),0)</f>
        <v>PI Mains - Flagstaff</v>
      </c>
      <c r="U1543" s="392" t="s">
        <v>1484</v>
      </c>
      <c r="V1543" s="394">
        <v>-33405.120000000003</v>
      </c>
    </row>
    <row r="1544" spans="1:22" ht="22.5" x14ac:dyDescent="0.25">
      <c r="A1544" s="396">
        <v>202411</v>
      </c>
      <c r="B1544" s="392" t="s">
        <v>1268</v>
      </c>
      <c r="C1544" s="392" t="s">
        <v>69</v>
      </c>
      <c r="D1544" s="392" t="s">
        <v>28</v>
      </c>
      <c r="E1544" s="392" t="s">
        <v>28</v>
      </c>
      <c r="F1544" s="392" t="s">
        <v>22</v>
      </c>
      <c r="G1544" s="392" t="s">
        <v>39</v>
      </c>
      <c r="H1544" s="392" t="s">
        <v>70</v>
      </c>
      <c r="I1544" s="392" t="s">
        <v>71</v>
      </c>
      <c r="J1544" s="392" t="s">
        <v>23</v>
      </c>
      <c r="K1544" s="392" t="s">
        <v>24</v>
      </c>
      <c r="L1544" s="392" t="s">
        <v>25</v>
      </c>
      <c r="M1544" s="395">
        <v>45474</v>
      </c>
      <c r="N1544" s="395">
        <v>45502</v>
      </c>
      <c r="O1544" s="392" t="s">
        <v>684</v>
      </c>
      <c r="P1544" s="392" t="str">
        <f t="shared" si="46"/>
        <v>376XX00000</v>
      </c>
      <c r="Q1544" s="392" t="s">
        <v>1271</v>
      </c>
      <c r="R1544" s="392" t="s">
        <v>1491</v>
      </c>
      <c r="S1544" s="392" t="str">
        <f t="shared" si="47"/>
        <v>252403S</v>
      </c>
      <c r="T1544" s="392" t="str">
        <f>IFERROR(VLOOKUP($S1544,'Projects FERCs'!$A$9:$C$294,2,FALSE),0)</f>
        <v>Main/Services PVC Replace LHC</v>
      </c>
      <c r="U1544" s="392" t="s">
        <v>1490</v>
      </c>
      <c r="V1544" s="394">
        <v>-377555.12</v>
      </c>
    </row>
    <row r="1545" spans="1:22" ht="22.5" x14ac:dyDescent="0.25">
      <c r="A1545" s="396">
        <v>202411</v>
      </c>
      <c r="B1545" s="392" t="s">
        <v>1268</v>
      </c>
      <c r="C1545" s="392" t="s">
        <v>69</v>
      </c>
      <c r="D1545" s="392" t="s">
        <v>28</v>
      </c>
      <c r="E1545" s="392" t="s">
        <v>28</v>
      </c>
      <c r="F1545" s="392" t="s">
        <v>22</v>
      </c>
      <c r="G1545" s="392" t="s">
        <v>39</v>
      </c>
      <c r="H1545" s="392" t="s">
        <v>70</v>
      </c>
      <c r="I1545" s="392" t="s">
        <v>71</v>
      </c>
      <c r="J1545" s="392" t="s">
        <v>23</v>
      </c>
      <c r="K1545" s="392" t="s">
        <v>24</v>
      </c>
      <c r="L1545" s="392" t="s">
        <v>25</v>
      </c>
      <c r="M1545" s="395">
        <v>45474</v>
      </c>
      <c r="N1545" s="395">
        <v>45502</v>
      </c>
      <c r="O1545" s="392" t="s">
        <v>684</v>
      </c>
      <c r="P1545" s="392" t="str">
        <f t="shared" ref="P1545:P1608" si="48">CONCATENATE((MID($O1545,2,3)),$D1545,$G1545)</f>
        <v>376XX00000</v>
      </c>
      <c r="Q1545" s="392" t="s">
        <v>1271</v>
      </c>
      <c r="R1545" s="392" t="s">
        <v>1493</v>
      </c>
      <c r="S1545" s="392" t="str">
        <f t="shared" ref="S1545:S1608" si="49">RIGHT($R1545,7)</f>
        <v>252403S</v>
      </c>
      <c r="T1545" s="392" t="str">
        <f>IFERROR(VLOOKUP($S1545,'Projects FERCs'!$A$9:$C$294,2,FALSE),0)</f>
        <v>Main/Services PVC Replace LHC</v>
      </c>
      <c r="U1545" s="392" t="s">
        <v>1492</v>
      </c>
      <c r="V1545" s="394">
        <v>-105865.83</v>
      </c>
    </row>
    <row r="1546" spans="1:22" ht="22.5" x14ac:dyDescent="0.25">
      <c r="A1546" s="396">
        <v>202411</v>
      </c>
      <c r="B1546" s="392" t="s">
        <v>1268</v>
      </c>
      <c r="C1546" s="392" t="s">
        <v>69</v>
      </c>
      <c r="D1546" s="392" t="s">
        <v>28</v>
      </c>
      <c r="E1546" s="392" t="s">
        <v>28</v>
      </c>
      <c r="F1546" s="392" t="s">
        <v>22</v>
      </c>
      <c r="G1546" s="392" t="s">
        <v>39</v>
      </c>
      <c r="H1546" s="392" t="s">
        <v>70</v>
      </c>
      <c r="I1546" s="392" t="s">
        <v>71</v>
      </c>
      <c r="J1546" s="392" t="s">
        <v>23</v>
      </c>
      <c r="K1546" s="392" t="s">
        <v>24</v>
      </c>
      <c r="L1546" s="392" t="s">
        <v>25</v>
      </c>
      <c r="M1546" s="395">
        <v>45474</v>
      </c>
      <c r="N1546" s="395">
        <v>45503</v>
      </c>
      <c r="O1546" s="392" t="s">
        <v>684</v>
      </c>
      <c r="P1546" s="392" t="str">
        <f t="shared" si="48"/>
        <v>376XX00000</v>
      </c>
      <c r="Q1546" s="392" t="s">
        <v>1271</v>
      </c>
      <c r="R1546" s="392" t="s">
        <v>1473</v>
      </c>
      <c r="S1546" s="392" t="str">
        <f t="shared" si="49"/>
        <v>253100A</v>
      </c>
      <c r="T1546" s="392" t="str">
        <f>IFERROR(VLOOKUP($S1546,'Projects FERCs'!$A$9:$C$294,2,FALSE),0)</f>
        <v>Mains - Blanket - Pres</v>
      </c>
      <c r="U1546" s="392" t="s">
        <v>1472</v>
      </c>
      <c r="V1546" s="394">
        <v>-94889.86</v>
      </c>
    </row>
    <row r="1547" spans="1:22" ht="22.5" x14ac:dyDescent="0.25">
      <c r="A1547" s="396">
        <v>202411</v>
      </c>
      <c r="B1547" s="392" t="s">
        <v>1268</v>
      </c>
      <c r="C1547" s="392" t="s">
        <v>69</v>
      </c>
      <c r="D1547" s="392" t="s">
        <v>28</v>
      </c>
      <c r="E1547" s="392" t="s">
        <v>28</v>
      </c>
      <c r="F1547" s="392" t="s">
        <v>22</v>
      </c>
      <c r="G1547" s="392" t="s">
        <v>39</v>
      </c>
      <c r="H1547" s="392" t="s">
        <v>70</v>
      </c>
      <c r="I1547" s="392" t="s">
        <v>71</v>
      </c>
      <c r="J1547" s="392" t="s">
        <v>23</v>
      </c>
      <c r="K1547" s="392" t="s">
        <v>24</v>
      </c>
      <c r="L1547" s="392" t="s">
        <v>25</v>
      </c>
      <c r="M1547" s="395">
        <v>45505</v>
      </c>
      <c r="N1547" s="395">
        <v>45492</v>
      </c>
      <c r="O1547" s="392" t="s">
        <v>684</v>
      </c>
      <c r="P1547" s="392" t="str">
        <f t="shared" si="48"/>
        <v>376XX00000</v>
      </c>
      <c r="Q1547" s="392" t="s">
        <v>1271</v>
      </c>
      <c r="R1547" s="392" t="s">
        <v>1663</v>
      </c>
      <c r="S1547" s="392" t="str">
        <f t="shared" si="49"/>
        <v>252100A</v>
      </c>
      <c r="T1547" s="392" t="str">
        <f>IFERROR(VLOOKUP($S1547,'Projects FERCs'!$A$9:$C$294,2,FALSE),0)</f>
        <v>Mains - Blanket - King</v>
      </c>
      <c r="U1547" s="392" t="s">
        <v>1664</v>
      </c>
      <c r="V1547" s="394">
        <v>-7092.55</v>
      </c>
    </row>
    <row r="1548" spans="1:22" ht="33.75" x14ac:dyDescent="0.25">
      <c r="A1548" s="396">
        <v>202411</v>
      </c>
      <c r="B1548" s="392" t="s">
        <v>1268</v>
      </c>
      <c r="C1548" s="392" t="s">
        <v>69</v>
      </c>
      <c r="D1548" s="392" t="s">
        <v>28</v>
      </c>
      <c r="E1548" s="392" t="s">
        <v>28</v>
      </c>
      <c r="F1548" s="392" t="s">
        <v>22</v>
      </c>
      <c r="G1548" s="392" t="s">
        <v>39</v>
      </c>
      <c r="H1548" s="392" t="s">
        <v>70</v>
      </c>
      <c r="I1548" s="392" t="s">
        <v>71</v>
      </c>
      <c r="J1548" s="392" t="s">
        <v>23</v>
      </c>
      <c r="K1548" s="392" t="s">
        <v>24</v>
      </c>
      <c r="L1548" s="392" t="s">
        <v>25</v>
      </c>
      <c r="M1548" s="395">
        <v>45505</v>
      </c>
      <c r="N1548" s="395">
        <v>45503</v>
      </c>
      <c r="O1548" s="392" t="s">
        <v>684</v>
      </c>
      <c r="P1548" s="392" t="str">
        <f t="shared" si="48"/>
        <v>376XX00000</v>
      </c>
      <c r="Q1548" s="392" t="s">
        <v>1271</v>
      </c>
      <c r="R1548" s="392" t="s">
        <v>2148</v>
      </c>
      <c r="S1548" s="392" t="str">
        <f t="shared" si="49"/>
        <v>252406S</v>
      </c>
      <c r="T1548" s="392" t="str">
        <f>IFERROR(VLOOKUP($S1548,'Projects FERCs'!$A$9:$C$294,2,FALSE),0)</f>
        <v>Mains PVC Replacement KNG</v>
      </c>
      <c r="U1548" s="392" t="s">
        <v>2129</v>
      </c>
      <c r="V1548" s="394">
        <v>-188416.11</v>
      </c>
    </row>
    <row r="1549" spans="1:22" ht="22.5" x14ac:dyDescent="0.25">
      <c r="A1549" s="396">
        <v>202411</v>
      </c>
      <c r="B1549" s="392" t="s">
        <v>1268</v>
      </c>
      <c r="C1549" s="392" t="s">
        <v>69</v>
      </c>
      <c r="D1549" s="392" t="s">
        <v>28</v>
      </c>
      <c r="E1549" s="392" t="s">
        <v>28</v>
      </c>
      <c r="F1549" s="392" t="s">
        <v>22</v>
      </c>
      <c r="G1549" s="392" t="s">
        <v>39</v>
      </c>
      <c r="H1549" s="392" t="s">
        <v>70</v>
      </c>
      <c r="I1549" s="392" t="s">
        <v>71</v>
      </c>
      <c r="J1549" s="392" t="s">
        <v>23</v>
      </c>
      <c r="K1549" s="392" t="s">
        <v>24</v>
      </c>
      <c r="L1549" s="392" t="s">
        <v>25</v>
      </c>
      <c r="M1549" s="395">
        <v>45505</v>
      </c>
      <c r="N1549" s="395">
        <v>45506</v>
      </c>
      <c r="O1549" s="392" t="s">
        <v>684</v>
      </c>
      <c r="P1549" s="392" t="str">
        <f t="shared" si="48"/>
        <v>376XX00000</v>
      </c>
      <c r="Q1549" s="392" t="s">
        <v>1271</v>
      </c>
      <c r="R1549" s="392" t="s">
        <v>2152</v>
      </c>
      <c r="S1549" s="392" t="str">
        <f t="shared" si="49"/>
        <v>256100A</v>
      </c>
      <c r="T1549" s="392" t="str">
        <f>IFERROR(VLOOKUP($S1549,'Projects FERCs'!$A$9:$C$294,2,FALSE),0)</f>
        <v>Mains - Blanket - Nog</v>
      </c>
      <c r="U1549" s="392" t="s">
        <v>2133</v>
      </c>
      <c r="V1549" s="394">
        <v>-6151.05</v>
      </c>
    </row>
    <row r="1550" spans="1:22" ht="33.75" x14ac:dyDescent="0.25">
      <c r="A1550" s="396">
        <v>202411</v>
      </c>
      <c r="B1550" s="392" t="s">
        <v>1268</v>
      </c>
      <c r="C1550" s="392" t="s">
        <v>69</v>
      </c>
      <c r="D1550" s="392" t="s">
        <v>28</v>
      </c>
      <c r="E1550" s="392" t="s">
        <v>28</v>
      </c>
      <c r="F1550" s="392" t="s">
        <v>22</v>
      </c>
      <c r="G1550" s="392" t="s">
        <v>39</v>
      </c>
      <c r="H1550" s="392" t="s">
        <v>70</v>
      </c>
      <c r="I1550" s="392" t="s">
        <v>71</v>
      </c>
      <c r="J1550" s="392" t="s">
        <v>23</v>
      </c>
      <c r="K1550" s="392" t="s">
        <v>24</v>
      </c>
      <c r="L1550" s="392" t="s">
        <v>25</v>
      </c>
      <c r="M1550" s="395">
        <v>45505</v>
      </c>
      <c r="N1550" s="395">
        <v>45517</v>
      </c>
      <c r="O1550" s="392" t="s">
        <v>684</v>
      </c>
      <c r="P1550" s="392" t="str">
        <f t="shared" si="48"/>
        <v>376XX00000</v>
      </c>
      <c r="Q1550" s="392" t="s">
        <v>1271</v>
      </c>
      <c r="R1550" s="392" t="s">
        <v>1665</v>
      </c>
      <c r="S1550" s="392" t="str">
        <f t="shared" si="49"/>
        <v>257100A</v>
      </c>
      <c r="T1550" s="392" t="str">
        <f>IFERROR(VLOOKUP($S1550,'Projects FERCs'!$A$9:$C$294,2,FALSE),0)</f>
        <v>Mains - Blanket - SL</v>
      </c>
      <c r="U1550" s="392" t="s">
        <v>1666</v>
      </c>
      <c r="V1550" s="394">
        <v>-6284.59</v>
      </c>
    </row>
    <row r="1551" spans="1:22" ht="33.75" x14ac:dyDescent="0.25">
      <c r="A1551" s="396">
        <v>202411</v>
      </c>
      <c r="B1551" s="392" t="s">
        <v>1268</v>
      </c>
      <c r="C1551" s="392" t="s">
        <v>69</v>
      </c>
      <c r="D1551" s="392" t="s">
        <v>28</v>
      </c>
      <c r="E1551" s="392" t="s">
        <v>28</v>
      </c>
      <c r="F1551" s="392" t="s">
        <v>22</v>
      </c>
      <c r="G1551" s="392" t="s">
        <v>39</v>
      </c>
      <c r="H1551" s="392" t="s">
        <v>70</v>
      </c>
      <c r="I1551" s="392" t="s">
        <v>71</v>
      </c>
      <c r="J1551" s="392" t="s">
        <v>23</v>
      </c>
      <c r="K1551" s="392" t="s">
        <v>24</v>
      </c>
      <c r="L1551" s="392" t="s">
        <v>25</v>
      </c>
      <c r="M1551" s="395">
        <v>45536</v>
      </c>
      <c r="N1551" s="395">
        <v>45555</v>
      </c>
      <c r="O1551" s="392" t="s">
        <v>684</v>
      </c>
      <c r="P1551" s="392" t="str">
        <f t="shared" si="48"/>
        <v>376XX00000</v>
      </c>
      <c r="Q1551" s="392" t="s">
        <v>1271</v>
      </c>
      <c r="R1551" s="392" t="s">
        <v>1630</v>
      </c>
      <c r="S1551" s="392" t="str">
        <f t="shared" si="49"/>
        <v>251100A</v>
      </c>
      <c r="T1551" s="392" t="str">
        <f>IFERROR(VLOOKUP($S1551,'Projects FERCs'!$A$9:$C$294,2,FALSE),0)</f>
        <v>Mains - Blanket - Flag</v>
      </c>
      <c r="U1551" s="392" t="s">
        <v>1632</v>
      </c>
      <c r="V1551" s="394">
        <v>-71611.38</v>
      </c>
    </row>
    <row r="1552" spans="1:22" ht="22.5" x14ac:dyDescent="0.25">
      <c r="A1552" s="396">
        <v>202411</v>
      </c>
      <c r="B1552" s="392" t="s">
        <v>1268</v>
      </c>
      <c r="C1552" s="392" t="s">
        <v>69</v>
      </c>
      <c r="D1552" s="392" t="s">
        <v>28</v>
      </c>
      <c r="E1552" s="392" t="s">
        <v>28</v>
      </c>
      <c r="F1552" s="392" t="s">
        <v>22</v>
      </c>
      <c r="G1552" s="392" t="s">
        <v>39</v>
      </c>
      <c r="H1552" s="392" t="s">
        <v>70</v>
      </c>
      <c r="I1552" s="392" t="s">
        <v>71</v>
      </c>
      <c r="J1552" s="392" t="s">
        <v>23</v>
      </c>
      <c r="K1552" s="392" t="s">
        <v>24</v>
      </c>
      <c r="L1552" s="392" t="s">
        <v>25</v>
      </c>
      <c r="M1552" s="395">
        <v>45566</v>
      </c>
      <c r="N1552" s="395">
        <v>45463</v>
      </c>
      <c r="O1552" s="392" t="s">
        <v>684</v>
      </c>
      <c r="P1552" s="392" t="str">
        <f t="shared" si="48"/>
        <v>376XX00000</v>
      </c>
      <c r="Q1552" s="392" t="s">
        <v>1271</v>
      </c>
      <c r="R1552" s="392" t="s">
        <v>1582</v>
      </c>
      <c r="S1552" s="392" t="str">
        <f t="shared" si="49"/>
        <v>252100A</v>
      </c>
      <c r="T1552" s="392" t="str">
        <f>IFERROR(VLOOKUP($S1552,'Projects FERCs'!$A$9:$C$294,2,FALSE),0)</f>
        <v>Mains - Blanket - King</v>
      </c>
      <c r="U1552" s="392" t="s">
        <v>1584</v>
      </c>
      <c r="V1552" s="394">
        <v>-1205.53</v>
      </c>
    </row>
    <row r="1553" spans="1:22" ht="22.5" x14ac:dyDescent="0.25">
      <c r="A1553" s="396">
        <v>202412</v>
      </c>
      <c r="B1553" s="392" t="s">
        <v>1268</v>
      </c>
      <c r="C1553" s="392" t="s">
        <v>69</v>
      </c>
      <c r="D1553" s="392" t="s">
        <v>28</v>
      </c>
      <c r="E1553" s="392" t="s">
        <v>28</v>
      </c>
      <c r="F1553" s="392" t="s">
        <v>22</v>
      </c>
      <c r="G1553" s="392" t="s">
        <v>39</v>
      </c>
      <c r="H1553" s="392" t="s">
        <v>70</v>
      </c>
      <c r="I1553" s="392" t="s">
        <v>71</v>
      </c>
      <c r="J1553" s="392" t="s">
        <v>2522</v>
      </c>
      <c r="K1553" s="392" t="s">
        <v>24</v>
      </c>
      <c r="L1553" s="392" t="s">
        <v>64</v>
      </c>
      <c r="M1553" s="395">
        <v>45627</v>
      </c>
      <c r="N1553" s="395">
        <v>45583</v>
      </c>
      <c r="O1553" s="392" t="s">
        <v>684</v>
      </c>
      <c r="P1553" s="392" t="str">
        <f t="shared" si="48"/>
        <v>376XX00000</v>
      </c>
      <c r="Q1553" s="392" t="s">
        <v>1271</v>
      </c>
      <c r="R1553" s="392" t="s">
        <v>2523</v>
      </c>
      <c r="S1553" s="392" t="str">
        <f t="shared" si="49"/>
        <v>253100A</v>
      </c>
      <c r="T1553" s="392" t="str">
        <f>IFERROR(VLOOKUP($S1553,'Projects FERCs'!$A$9:$C$294,2,FALSE),0)</f>
        <v>Mains - Blanket - Pres</v>
      </c>
      <c r="U1553" s="392" t="s">
        <v>2522</v>
      </c>
      <c r="V1553" s="394">
        <v>1517.12</v>
      </c>
    </row>
    <row r="1554" spans="1:22" ht="22.5" x14ac:dyDescent="0.25">
      <c r="A1554" s="396">
        <v>202412</v>
      </c>
      <c r="B1554" s="392" t="s">
        <v>1268</v>
      </c>
      <c r="C1554" s="392" t="s">
        <v>69</v>
      </c>
      <c r="D1554" s="392" t="s">
        <v>28</v>
      </c>
      <c r="E1554" s="392" t="s">
        <v>28</v>
      </c>
      <c r="F1554" s="392" t="s">
        <v>22</v>
      </c>
      <c r="G1554" s="392" t="s">
        <v>39</v>
      </c>
      <c r="H1554" s="392" t="s">
        <v>70</v>
      </c>
      <c r="I1554" s="392" t="s">
        <v>71</v>
      </c>
      <c r="J1554" s="392" t="s">
        <v>2348</v>
      </c>
      <c r="K1554" s="392" t="s">
        <v>24</v>
      </c>
      <c r="L1554" s="392" t="s">
        <v>64</v>
      </c>
      <c r="M1554" s="395">
        <v>45627</v>
      </c>
      <c r="N1554" s="395">
        <v>45569</v>
      </c>
      <c r="O1554" s="392" t="s">
        <v>684</v>
      </c>
      <c r="P1554" s="392" t="str">
        <f t="shared" si="48"/>
        <v>376XX00000</v>
      </c>
      <c r="Q1554" s="392" t="s">
        <v>1271</v>
      </c>
      <c r="R1554" s="392" t="s">
        <v>2349</v>
      </c>
      <c r="S1554" s="392" t="str">
        <f t="shared" si="49"/>
        <v>252100A</v>
      </c>
      <c r="T1554" s="392" t="str">
        <f>IFERROR(VLOOKUP($S1554,'Projects FERCs'!$A$9:$C$294,2,FALSE),0)</f>
        <v>Mains - Blanket - King</v>
      </c>
      <c r="U1554" s="392" t="s">
        <v>2348</v>
      </c>
      <c r="V1554" s="394">
        <v>453.27</v>
      </c>
    </row>
    <row r="1555" spans="1:22" ht="33.75" x14ac:dyDescent="0.25">
      <c r="A1555" s="396">
        <v>202412</v>
      </c>
      <c r="B1555" s="392" t="s">
        <v>1268</v>
      </c>
      <c r="C1555" s="392" t="s">
        <v>69</v>
      </c>
      <c r="D1555" s="392" t="s">
        <v>28</v>
      </c>
      <c r="E1555" s="392" t="s">
        <v>28</v>
      </c>
      <c r="F1555" s="392" t="s">
        <v>22</v>
      </c>
      <c r="G1555" s="392" t="s">
        <v>39</v>
      </c>
      <c r="H1555" s="392" t="s">
        <v>70</v>
      </c>
      <c r="I1555" s="392" t="s">
        <v>71</v>
      </c>
      <c r="J1555" s="392" t="s">
        <v>1565</v>
      </c>
      <c r="K1555" s="392" t="s">
        <v>24</v>
      </c>
      <c r="L1555" s="392" t="s">
        <v>64</v>
      </c>
      <c r="M1555" s="395">
        <v>45505</v>
      </c>
      <c r="N1555" s="395">
        <v>45512</v>
      </c>
      <c r="O1555" s="392" t="s">
        <v>684</v>
      </c>
      <c r="P1555" s="392" t="str">
        <f t="shared" si="48"/>
        <v>376XX00000</v>
      </c>
      <c r="Q1555" s="392" t="s">
        <v>1271</v>
      </c>
      <c r="R1555" s="392" t="s">
        <v>1564</v>
      </c>
      <c r="S1555" s="392" t="str">
        <f t="shared" si="49"/>
        <v>252403S</v>
      </c>
      <c r="T1555" s="392" t="str">
        <f>IFERROR(VLOOKUP($S1555,'Projects FERCs'!$A$9:$C$294,2,FALSE),0)</f>
        <v>Main/Services PVC Replace LHC</v>
      </c>
      <c r="U1555" s="392" t="s">
        <v>1565</v>
      </c>
      <c r="V1555" s="394">
        <v>15704.12</v>
      </c>
    </row>
    <row r="1556" spans="1:22" ht="33.75" x14ac:dyDescent="0.25">
      <c r="A1556" s="396">
        <v>202412</v>
      </c>
      <c r="B1556" s="392" t="s">
        <v>1268</v>
      </c>
      <c r="C1556" s="392" t="s">
        <v>69</v>
      </c>
      <c r="D1556" s="392" t="s">
        <v>28</v>
      </c>
      <c r="E1556" s="392" t="s">
        <v>28</v>
      </c>
      <c r="F1556" s="392" t="s">
        <v>22</v>
      </c>
      <c r="G1556" s="392" t="s">
        <v>39</v>
      </c>
      <c r="H1556" s="392" t="s">
        <v>70</v>
      </c>
      <c r="I1556" s="392" t="s">
        <v>71</v>
      </c>
      <c r="J1556" s="392" t="s">
        <v>2494</v>
      </c>
      <c r="K1556" s="392" t="s">
        <v>24</v>
      </c>
      <c r="L1556" s="392" t="s">
        <v>64</v>
      </c>
      <c r="M1556" s="395">
        <v>45627</v>
      </c>
      <c r="N1556" s="395">
        <v>45608</v>
      </c>
      <c r="O1556" s="392" t="s">
        <v>684</v>
      </c>
      <c r="P1556" s="392" t="str">
        <f t="shared" si="48"/>
        <v>376XX00000</v>
      </c>
      <c r="Q1556" s="392" t="s">
        <v>1271</v>
      </c>
      <c r="R1556" s="392" t="s">
        <v>2495</v>
      </c>
      <c r="S1556" s="392" t="str">
        <f t="shared" si="49"/>
        <v>252100A</v>
      </c>
      <c r="T1556" s="392" t="str">
        <f>IFERROR(VLOOKUP($S1556,'Projects FERCs'!$A$9:$C$294,2,FALSE),0)</f>
        <v>Mains - Blanket - King</v>
      </c>
      <c r="U1556" s="392" t="s">
        <v>2494</v>
      </c>
      <c r="V1556" s="394">
        <v>605.21</v>
      </c>
    </row>
    <row r="1557" spans="1:22" ht="33.75" x14ac:dyDescent="0.25">
      <c r="A1557" s="396">
        <v>202412</v>
      </c>
      <c r="B1557" s="392" t="s">
        <v>1268</v>
      </c>
      <c r="C1557" s="392" t="s">
        <v>69</v>
      </c>
      <c r="D1557" s="392" t="s">
        <v>28</v>
      </c>
      <c r="E1557" s="392" t="s">
        <v>28</v>
      </c>
      <c r="F1557" s="392" t="s">
        <v>22</v>
      </c>
      <c r="G1557" s="392" t="s">
        <v>39</v>
      </c>
      <c r="H1557" s="392" t="s">
        <v>70</v>
      </c>
      <c r="I1557" s="392" t="s">
        <v>71</v>
      </c>
      <c r="J1557" s="392" t="s">
        <v>2519</v>
      </c>
      <c r="K1557" s="392" t="s">
        <v>24</v>
      </c>
      <c r="L1557" s="392" t="s">
        <v>64</v>
      </c>
      <c r="M1557" s="395">
        <v>45627</v>
      </c>
      <c r="N1557" s="395">
        <v>45567</v>
      </c>
      <c r="O1557" s="392" t="s">
        <v>684</v>
      </c>
      <c r="P1557" s="392" t="str">
        <f t="shared" si="48"/>
        <v>376XX00000</v>
      </c>
      <c r="Q1557" s="392" t="s">
        <v>1271</v>
      </c>
      <c r="R1557" s="392" t="s">
        <v>2520</v>
      </c>
      <c r="S1557" s="392" t="str">
        <f t="shared" si="49"/>
        <v>252100A</v>
      </c>
      <c r="T1557" s="392" t="str">
        <f>IFERROR(VLOOKUP($S1557,'Projects FERCs'!$A$9:$C$294,2,FALSE),0)</f>
        <v>Mains - Blanket - King</v>
      </c>
      <c r="U1557" s="392" t="s">
        <v>2519</v>
      </c>
      <c r="V1557" s="394">
        <v>336.43</v>
      </c>
    </row>
    <row r="1558" spans="1:22" ht="22.5" x14ac:dyDescent="0.25">
      <c r="A1558" s="396">
        <v>202412</v>
      </c>
      <c r="B1558" s="392" t="s">
        <v>1268</v>
      </c>
      <c r="C1558" s="392" t="s">
        <v>69</v>
      </c>
      <c r="D1558" s="392" t="s">
        <v>28</v>
      </c>
      <c r="E1558" s="392" t="s">
        <v>28</v>
      </c>
      <c r="F1558" s="392" t="s">
        <v>22</v>
      </c>
      <c r="G1558" s="392" t="s">
        <v>39</v>
      </c>
      <c r="H1558" s="392" t="s">
        <v>70</v>
      </c>
      <c r="I1558" s="392" t="s">
        <v>71</v>
      </c>
      <c r="J1558" s="392" t="s">
        <v>2542</v>
      </c>
      <c r="K1558" s="392" t="s">
        <v>24</v>
      </c>
      <c r="L1558" s="392" t="s">
        <v>64</v>
      </c>
      <c r="M1558" s="395">
        <v>45536</v>
      </c>
      <c r="N1558" s="395">
        <v>45539</v>
      </c>
      <c r="O1558" s="392" t="s">
        <v>684</v>
      </c>
      <c r="P1558" s="392" t="str">
        <f t="shared" si="48"/>
        <v>376XX00000</v>
      </c>
      <c r="Q1558" s="392" t="s">
        <v>1271</v>
      </c>
      <c r="R1558" s="392" t="s">
        <v>2543</v>
      </c>
      <c r="S1558" s="392" t="str">
        <f t="shared" si="49"/>
        <v>253100A</v>
      </c>
      <c r="T1558" s="392" t="str">
        <f>IFERROR(VLOOKUP($S1558,'Projects FERCs'!$A$9:$C$294,2,FALSE),0)</f>
        <v>Mains - Blanket - Pres</v>
      </c>
      <c r="U1558" s="392" t="s">
        <v>2542</v>
      </c>
      <c r="V1558" s="394">
        <v>536.44000000000005</v>
      </c>
    </row>
    <row r="1559" spans="1:22" ht="22.5" x14ac:dyDescent="0.25">
      <c r="A1559" s="396">
        <v>202412</v>
      </c>
      <c r="B1559" s="392" t="s">
        <v>1268</v>
      </c>
      <c r="C1559" s="392" t="s">
        <v>69</v>
      </c>
      <c r="D1559" s="392" t="s">
        <v>28</v>
      </c>
      <c r="E1559" s="392" t="s">
        <v>28</v>
      </c>
      <c r="F1559" s="392" t="s">
        <v>22</v>
      </c>
      <c r="G1559" s="392" t="s">
        <v>39</v>
      </c>
      <c r="H1559" s="392" t="s">
        <v>70</v>
      </c>
      <c r="I1559" s="392" t="s">
        <v>71</v>
      </c>
      <c r="J1559" s="392" t="s">
        <v>2502</v>
      </c>
      <c r="K1559" s="392" t="s">
        <v>24</v>
      </c>
      <c r="L1559" s="392" t="s">
        <v>64</v>
      </c>
      <c r="M1559" s="395">
        <v>45627</v>
      </c>
      <c r="N1559" s="395">
        <v>45544</v>
      </c>
      <c r="O1559" s="392" t="s">
        <v>684</v>
      </c>
      <c r="P1559" s="392" t="str">
        <f t="shared" si="48"/>
        <v>376XX00000</v>
      </c>
      <c r="Q1559" s="392" t="s">
        <v>1271</v>
      </c>
      <c r="R1559" s="392" t="s">
        <v>2503</v>
      </c>
      <c r="S1559" s="392" t="str">
        <f t="shared" si="49"/>
        <v>252100A</v>
      </c>
      <c r="T1559" s="392" t="str">
        <f>IFERROR(VLOOKUP($S1559,'Projects FERCs'!$A$9:$C$294,2,FALSE),0)</f>
        <v>Mains - Blanket - King</v>
      </c>
      <c r="U1559" s="392" t="s">
        <v>2502</v>
      </c>
      <c r="V1559" s="394">
        <v>4055.44</v>
      </c>
    </row>
    <row r="1560" spans="1:22" ht="22.5" x14ac:dyDescent="0.25">
      <c r="A1560" s="396">
        <v>202412</v>
      </c>
      <c r="B1560" s="392" t="s">
        <v>1268</v>
      </c>
      <c r="C1560" s="392" t="s">
        <v>69</v>
      </c>
      <c r="D1560" s="392" t="s">
        <v>28</v>
      </c>
      <c r="E1560" s="392" t="s">
        <v>28</v>
      </c>
      <c r="F1560" s="392" t="s">
        <v>22</v>
      </c>
      <c r="G1560" s="392" t="s">
        <v>39</v>
      </c>
      <c r="H1560" s="392" t="s">
        <v>70</v>
      </c>
      <c r="I1560" s="392" t="s">
        <v>71</v>
      </c>
      <c r="J1560" s="392" t="s">
        <v>2500</v>
      </c>
      <c r="K1560" s="392" t="s">
        <v>24</v>
      </c>
      <c r="L1560" s="392" t="s">
        <v>64</v>
      </c>
      <c r="M1560" s="395">
        <v>45627</v>
      </c>
      <c r="N1560" s="395">
        <v>45554</v>
      </c>
      <c r="O1560" s="392" t="s">
        <v>684</v>
      </c>
      <c r="P1560" s="392" t="str">
        <f t="shared" si="48"/>
        <v>376XX00000</v>
      </c>
      <c r="Q1560" s="392" t="s">
        <v>1271</v>
      </c>
      <c r="R1560" s="392" t="s">
        <v>2501</v>
      </c>
      <c r="S1560" s="392" t="str">
        <f t="shared" si="49"/>
        <v>252100A</v>
      </c>
      <c r="T1560" s="392" t="str">
        <f>IFERROR(VLOOKUP($S1560,'Projects FERCs'!$A$9:$C$294,2,FALSE),0)</f>
        <v>Mains - Blanket - King</v>
      </c>
      <c r="U1560" s="392" t="s">
        <v>2500</v>
      </c>
      <c r="V1560" s="394">
        <v>6199.53</v>
      </c>
    </row>
    <row r="1561" spans="1:22" ht="22.5" x14ac:dyDescent="0.25">
      <c r="A1561" s="396">
        <v>202412</v>
      </c>
      <c r="B1561" s="392" t="s">
        <v>1268</v>
      </c>
      <c r="C1561" s="392" t="s">
        <v>69</v>
      </c>
      <c r="D1561" s="392" t="s">
        <v>28</v>
      </c>
      <c r="E1561" s="392" t="s">
        <v>28</v>
      </c>
      <c r="F1561" s="392" t="s">
        <v>22</v>
      </c>
      <c r="G1561" s="392" t="s">
        <v>39</v>
      </c>
      <c r="H1561" s="392" t="s">
        <v>70</v>
      </c>
      <c r="I1561" s="392" t="s">
        <v>71</v>
      </c>
      <c r="J1561" s="392" t="s">
        <v>2346</v>
      </c>
      <c r="K1561" s="392" t="s">
        <v>24</v>
      </c>
      <c r="L1561" s="392" t="s">
        <v>64</v>
      </c>
      <c r="M1561" s="395">
        <v>45627</v>
      </c>
      <c r="N1561" s="395">
        <v>45643</v>
      </c>
      <c r="O1561" s="392" t="s">
        <v>684</v>
      </c>
      <c r="P1561" s="392" t="str">
        <f t="shared" si="48"/>
        <v>376XX00000</v>
      </c>
      <c r="Q1561" s="392" t="s">
        <v>1271</v>
      </c>
      <c r="R1561" s="392" t="s">
        <v>2347</v>
      </c>
      <c r="S1561" s="392" t="str">
        <f t="shared" si="49"/>
        <v>253100A</v>
      </c>
      <c r="T1561" s="392" t="str">
        <f>IFERROR(VLOOKUP($S1561,'Projects FERCs'!$A$9:$C$294,2,FALSE),0)</f>
        <v>Mains - Blanket - Pres</v>
      </c>
      <c r="U1561" s="392" t="s">
        <v>2346</v>
      </c>
      <c r="V1561" s="394">
        <v>9541.23</v>
      </c>
    </row>
    <row r="1562" spans="1:22" ht="22.5" x14ac:dyDescent="0.25">
      <c r="A1562" s="396">
        <v>202412</v>
      </c>
      <c r="B1562" s="392" t="s">
        <v>1268</v>
      </c>
      <c r="C1562" s="392" t="s">
        <v>69</v>
      </c>
      <c r="D1562" s="392" t="s">
        <v>28</v>
      </c>
      <c r="E1562" s="392" t="s">
        <v>28</v>
      </c>
      <c r="F1562" s="392" t="s">
        <v>22</v>
      </c>
      <c r="G1562" s="392" t="s">
        <v>39</v>
      </c>
      <c r="H1562" s="392" t="s">
        <v>70</v>
      </c>
      <c r="I1562" s="392" t="s">
        <v>71</v>
      </c>
      <c r="J1562" s="392" t="s">
        <v>2459</v>
      </c>
      <c r="K1562" s="392" t="s">
        <v>24</v>
      </c>
      <c r="L1562" s="392" t="s">
        <v>64</v>
      </c>
      <c r="M1562" s="395">
        <v>45597</v>
      </c>
      <c r="N1562" s="395">
        <v>45605</v>
      </c>
      <c r="O1562" s="392" t="s">
        <v>684</v>
      </c>
      <c r="P1562" s="392" t="str">
        <f t="shared" si="48"/>
        <v>376XX00000</v>
      </c>
      <c r="Q1562" s="392" t="s">
        <v>1271</v>
      </c>
      <c r="R1562" s="392" t="s">
        <v>2460</v>
      </c>
      <c r="S1562" s="392" t="str">
        <f t="shared" si="49"/>
        <v>251100A</v>
      </c>
      <c r="T1562" s="392" t="str">
        <f>IFERROR(VLOOKUP($S1562,'Projects FERCs'!$A$9:$C$294,2,FALSE),0)</f>
        <v>Mains - Blanket - Flag</v>
      </c>
      <c r="U1562" s="392" t="s">
        <v>2459</v>
      </c>
      <c r="V1562" s="394">
        <v>21620.81</v>
      </c>
    </row>
    <row r="1563" spans="1:22" ht="22.5" x14ac:dyDescent="0.25">
      <c r="A1563" s="396">
        <v>202412</v>
      </c>
      <c r="B1563" s="392" t="s">
        <v>1268</v>
      </c>
      <c r="C1563" s="392" t="s">
        <v>69</v>
      </c>
      <c r="D1563" s="392" t="s">
        <v>28</v>
      </c>
      <c r="E1563" s="392" t="s">
        <v>28</v>
      </c>
      <c r="F1563" s="392" t="s">
        <v>22</v>
      </c>
      <c r="G1563" s="392" t="s">
        <v>39</v>
      </c>
      <c r="H1563" s="392" t="s">
        <v>70</v>
      </c>
      <c r="I1563" s="392" t="s">
        <v>71</v>
      </c>
      <c r="J1563" s="392" t="s">
        <v>2538</v>
      </c>
      <c r="K1563" s="392" t="s">
        <v>24</v>
      </c>
      <c r="L1563" s="392" t="s">
        <v>64</v>
      </c>
      <c r="M1563" s="395">
        <v>45566</v>
      </c>
      <c r="N1563" s="395">
        <v>45547</v>
      </c>
      <c r="O1563" s="392" t="s">
        <v>684</v>
      </c>
      <c r="P1563" s="392" t="str">
        <f t="shared" si="48"/>
        <v>376XX00000</v>
      </c>
      <c r="Q1563" s="392" t="s">
        <v>1271</v>
      </c>
      <c r="R1563" s="392" t="s">
        <v>2539</v>
      </c>
      <c r="S1563" s="392" t="str">
        <f t="shared" si="49"/>
        <v>251100A</v>
      </c>
      <c r="T1563" s="392" t="str">
        <f>IFERROR(VLOOKUP($S1563,'Projects FERCs'!$A$9:$C$294,2,FALSE),0)</f>
        <v>Mains - Blanket - Flag</v>
      </c>
      <c r="U1563" s="392" t="s">
        <v>2538</v>
      </c>
      <c r="V1563" s="394">
        <v>-56.41</v>
      </c>
    </row>
    <row r="1564" spans="1:22" ht="22.5" x14ac:dyDescent="0.25">
      <c r="A1564" s="396">
        <v>202412</v>
      </c>
      <c r="B1564" s="392" t="s">
        <v>1268</v>
      </c>
      <c r="C1564" s="392" t="s">
        <v>69</v>
      </c>
      <c r="D1564" s="392" t="s">
        <v>28</v>
      </c>
      <c r="E1564" s="392" t="s">
        <v>28</v>
      </c>
      <c r="F1564" s="392" t="s">
        <v>22</v>
      </c>
      <c r="G1564" s="392" t="s">
        <v>39</v>
      </c>
      <c r="H1564" s="392" t="s">
        <v>70</v>
      </c>
      <c r="I1564" s="392" t="s">
        <v>71</v>
      </c>
      <c r="J1564" s="392" t="s">
        <v>2358</v>
      </c>
      <c r="K1564" s="392" t="s">
        <v>24</v>
      </c>
      <c r="L1564" s="392" t="s">
        <v>64</v>
      </c>
      <c r="M1564" s="395">
        <v>45597</v>
      </c>
      <c r="N1564" s="395">
        <v>45604</v>
      </c>
      <c r="O1564" s="392" t="s">
        <v>684</v>
      </c>
      <c r="P1564" s="392" t="str">
        <f t="shared" si="48"/>
        <v>376XX00000</v>
      </c>
      <c r="Q1564" s="392" t="s">
        <v>1271</v>
      </c>
      <c r="R1564" s="392" t="s">
        <v>2359</v>
      </c>
      <c r="S1564" s="392" t="str">
        <f t="shared" si="49"/>
        <v>252100A</v>
      </c>
      <c r="T1564" s="392" t="str">
        <f>IFERROR(VLOOKUP($S1564,'Projects FERCs'!$A$9:$C$294,2,FALSE),0)</f>
        <v>Mains - Blanket - King</v>
      </c>
      <c r="U1564" s="392" t="s">
        <v>2358</v>
      </c>
      <c r="V1564" s="394">
        <v>644.24</v>
      </c>
    </row>
    <row r="1565" spans="1:22" ht="22.5" x14ac:dyDescent="0.25">
      <c r="A1565" s="396">
        <v>202412</v>
      </c>
      <c r="B1565" s="392" t="s">
        <v>1268</v>
      </c>
      <c r="C1565" s="392" t="s">
        <v>69</v>
      </c>
      <c r="D1565" s="392" t="s">
        <v>28</v>
      </c>
      <c r="E1565" s="392" t="s">
        <v>28</v>
      </c>
      <c r="F1565" s="392" t="s">
        <v>22</v>
      </c>
      <c r="G1565" s="392" t="s">
        <v>39</v>
      </c>
      <c r="H1565" s="392" t="s">
        <v>70</v>
      </c>
      <c r="I1565" s="392" t="s">
        <v>71</v>
      </c>
      <c r="J1565" s="392" t="s">
        <v>2352</v>
      </c>
      <c r="K1565" s="392" t="s">
        <v>24</v>
      </c>
      <c r="L1565" s="392" t="s">
        <v>64</v>
      </c>
      <c r="M1565" s="395">
        <v>45566</v>
      </c>
      <c r="N1565" s="395">
        <v>45593</v>
      </c>
      <c r="O1565" s="392" t="s">
        <v>684</v>
      </c>
      <c r="P1565" s="392" t="str">
        <f t="shared" si="48"/>
        <v>376XX00000</v>
      </c>
      <c r="Q1565" s="392" t="s">
        <v>1271</v>
      </c>
      <c r="R1565" s="392" t="s">
        <v>2353</v>
      </c>
      <c r="S1565" s="392" t="str">
        <f t="shared" si="49"/>
        <v>257100A</v>
      </c>
      <c r="T1565" s="392" t="str">
        <f>IFERROR(VLOOKUP($S1565,'Projects FERCs'!$A$9:$C$294,2,FALSE),0)</f>
        <v>Mains - Blanket - SL</v>
      </c>
      <c r="U1565" s="392" t="s">
        <v>2352</v>
      </c>
      <c r="V1565" s="394">
        <v>2680.66</v>
      </c>
    </row>
    <row r="1566" spans="1:22" ht="33.75" x14ac:dyDescent="0.25">
      <c r="A1566" s="396">
        <v>202412</v>
      </c>
      <c r="B1566" s="392" t="s">
        <v>1268</v>
      </c>
      <c r="C1566" s="392" t="s">
        <v>69</v>
      </c>
      <c r="D1566" s="392" t="s">
        <v>28</v>
      </c>
      <c r="E1566" s="392" t="s">
        <v>28</v>
      </c>
      <c r="F1566" s="392" t="s">
        <v>22</v>
      </c>
      <c r="G1566" s="392" t="s">
        <v>39</v>
      </c>
      <c r="H1566" s="392" t="s">
        <v>70</v>
      </c>
      <c r="I1566" s="392" t="s">
        <v>71</v>
      </c>
      <c r="J1566" s="392" t="s">
        <v>2364</v>
      </c>
      <c r="K1566" s="392" t="s">
        <v>24</v>
      </c>
      <c r="L1566" s="392" t="s">
        <v>64</v>
      </c>
      <c r="M1566" s="395">
        <v>45566</v>
      </c>
      <c r="N1566" s="395">
        <v>45569</v>
      </c>
      <c r="O1566" s="392" t="s">
        <v>684</v>
      </c>
      <c r="P1566" s="392" t="str">
        <f t="shared" si="48"/>
        <v>376XX00000</v>
      </c>
      <c r="Q1566" s="392" t="s">
        <v>1271</v>
      </c>
      <c r="R1566" s="392" t="s">
        <v>2365</v>
      </c>
      <c r="S1566" s="392" t="str">
        <f t="shared" si="49"/>
        <v>257100A</v>
      </c>
      <c r="T1566" s="392" t="str">
        <f>IFERROR(VLOOKUP($S1566,'Projects FERCs'!$A$9:$C$294,2,FALSE),0)</f>
        <v>Mains - Blanket - SL</v>
      </c>
      <c r="U1566" s="392" t="s">
        <v>2364</v>
      </c>
      <c r="V1566" s="394">
        <v>6.52</v>
      </c>
    </row>
    <row r="1567" spans="1:22" ht="22.5" x14ac:dyDescent="0.25">
      <c r="A1567" s="396">
        <v>202412</v>
      </c>
      <c r="B1567" s="392" t="s">
        <v>1268</v>
      </c>
      <c r="C1567" s="392" t="s">
        <v>69</v>
      </c>
      <c r="D1567" s="392" t="s">
        <v>28</v>
      </c>
      <c r="E1567" s="392" t="s">
        <v>28</v>
      </c>
      <c r="F1567" s="392" t="s">
        <v>22</v>
      </c>
      <c r="G1567" s="392" t="s">
        <v>39</v>
      </c>
      <c r="H1567" s="392" t="s">
        <v>70</v>
      </c>
      <c r="I1567" s="392" t="s">
        <v>71</v>
      </c>
      <c r="J1567" s="392" t="s">
        <v>2360</v>
      </c>
      <c r="K1567" s="392" t="s">
        <v>24</v>
      </c>
      <c r="L1567" s="392" t="s">
        <v>64</v>
      </c>
      <c r="M1567" s="395">
        <v>45597</v>
      </c>
      <c r="N1567" s="395">
        <v>45603</v>
      </c>
      <c r="O1567" s="392" t="s">
        <v>684</v>
      </c>
      <c r="P1567" s="392" t="str">
        <f t="shared" si="48"/>
        <v>376XX00000</v>
      </c>
      <c r="Q1567" s="392" t="s">
        <v>1271</v>
      </c>
      <c r="R1567" s="392" t="s">
        <v>2361</v>
      </c>
      <c r="S1567" s="392" t="str">
        <f t="shared" si="49"/>
        <v>255100A</v>
      </c>
      <c r="T1567" s="392" t="str">
        <f>IFERROR(VLOOKUP($S1567,'Projects FERCs'!$A$9:$C$294,2,FALSE),0)</f>
        <v>Mains - Blanket - Verde</v>
      </c>
      <c r="U1567" s="392" t="s">
        <v>2360</v>
      </c>
      <c r="V1567" s="394">
        <v>-2254.2800000000002</v>
      </c>
    </row>
    <row r="1568" spans="1:22" ht="22.5" x14ac:dyDescent="0.25">
      <c r="A1568" s="396">
        <v>202412</v>
      </c>
      <c r="B1568" s="392" t="s">
        <v>1268</v>
      </c>
      <c r="C1568" s="392" t="s">
        <v>69</v>
      </c>
      <c r="D1568" s="392" t="s">
        <v>28</v>
      </c>
      <c r="E1568" s="392" t="s">
        <v>28</v>
      </c>
      <c r="F1568" s="392" t="s">
        <v>22</v>
      </c>
      <c r="G1568" s="392" t="s">
        <v>39</v>
      </c>
      <c r="H1568" s="392" t="s">
        <v>70</v>
      </c>
      <c r="I1568" s="392" t="s">
        <v>71</v>
      </c>
      <c r="J1568" s="392" t="s">
        <v>2530</v>
      </c>
      <c r="K1568" s="392" t="s">
        <v>24</v>
      </c>
      <c r="L1568" s="392" t="s">
        <v>64</v>
      </c>
      <c r="M1568" s="395">
        <v>45566</v>
      </c>
      <c r="N1568" s="395">
        <v>45569</v>
      </c>
      <c r="O1568" s="392" t="s">
        <v>684</v>
      </c>
      <c r="P1568" s="392" t="str">
        <f t="shared" si="48"/>
        <v>376XX00000</v>
      </c>
      <c r="Q1568" s="392" t="s">
        <v>1271</v>
      </c>
      <c r="R1568" s="392" t="s">
        <v>2531</v>
      </c>
      <c r="S1568" s="392" t="str">
        <f t="shared" si="49"/>
        <v>252403S</v>
      </c>
      <c r="T1568" s="392" t="str">
        <f>IFERROR(VLOOKUP($S1568,'Projects FERCs'!$A$9:$C$294,2,FALSE),0)</f>
        <v>Main/Services PVC Replace LHC</v>
      </c>
      <c r="U1568" s="392" t="s">
        <v>2530</v>
      </c>
      <c r="V1568" s="394">
        <v>8421.85</v>
      </c>
    </row>
    <row r="1569" spans="1:22" ht="22.5" x14ac:dyDescent="0.25">
      <c r="A1569" s="396">
        <v>202412</v>
      </c>
      <c r="B1569" s="392" t="s">
        <v>1268</v>
      </c>
      <c r="C1569" s="392" t="s">
        <v>69</v>
      </c>
      <c r="D1569" s="392" t="s">
        <v>28</v>
      </c>
      <c r="E1569" s="392" t="s">
        <v>28</v>
      </c>
      <c r="F1569" s="392" t="s">
        <v>22</v>
      </c>
      <c r="G1569" s="392" t="s">
        <v>39</v>
      </c>
      <c r="H1569" s="392" t="s">
        <v>70</v>
      </c>
      <c r="I1569" s="392" t="s">
        <v>71</v>
      </c>
      <c r="J1569" s="392" t="s">
        <v>2417</v>
      </c>
      <c r="K1569" s="392" t="s">
        <v>24</v>
      </c>
      <c r="L1569" s="392" t="s">
        <v>64</v>
      </c>
      <c r="M1569" s="395">
        <v>45566</v>
      </c>
      <c r="N1569" s="395">
        <v>45589</v>
      </c>
      <c r="O1569" s="392" t="s">
        <v>684</v>
      </c>
      <c r="P1569" s="392" t="str">
        <f t="shared" si="48"/>
        <v>376XX00000</v>
      </c>
      <c r="Q1569" s="392" t="s">
        <v>1271</v>
      </c>
      <c r="R1569" s="392" t="s">
        <v>2418</v>
      </c>
      <c r="S1569" s="392" t="str">
        <f t="shared" si="49"/>
        <v>252406S</v>
      </c>
      <c r="T1569" s="392" t="str">
        <f>IFERROR(VLOOKUP($S1569,'Projects FERCs'!$A$9:$C$294,2,FALSE),0)</f>
        <v>Mains PVC Replacement KNG</v>
      </c>
      <c r="U1569" s="392" t="s">
        <v>2417</v>
      </c>
      <c r="V1569" s="394">
        <v>48402.400000000001</v>
      </c>
    </row>
    <row r="1570" spans="1:22" ht="22.5" x14ac:dyDescent="0.25">
      <c r="A1570" s="396">
        <v>202412</v>
      </c>
      <c r="B1570" s="392" t="s">
        <v>1268</v>
      </c>
      <c r="C1570" s="392" t="s">
        <v>69</v>
      </c>
      <c r="D1570" s="392" t="s">
        <v>28</v>
      </c>
      <c r="E1570" s="392" t="s">
        <v>28</v>
      </c>
      <c r="F1570" s="392" t="s">
        <v>22</v>
      </c>
      <c r="G1570" s="392" t="s">
        <v>39</v>
      </c>
      <c r="H1570" s="392" t="s">
        <v>70</v>
      </c>
      <c r="I1570" s="392" t="s">
        <v>71</v>
      </c>
      <c r="J1570" s="392" t="s">
        <v>2492</v>
      </c>
      <c r="K1570" s="392" t="s">
        <v>24</v>
      </c>
      <c r="L1570" s="392" t="s">
        <v>64</v>
      </c>
      <c r="M1570" s="395">
        <v>45627</v>
      </c>
      <c r="N1570" s="395">
        <v>45621</v>
      </c>
      <c r="O1570" s="392" t="s">
        <v>684</v>
      </c>
      <c r="P1570" s="392" t="str">
        <f t="shared" si="48"/>
        <v>376XX00000</v>
      </c>
      <c r="Q1570" s="392" t="s">
        <v>1271</v>
      </c>
      <c r="R1570" s="392" t="s">
        <v>2493</v>
      </c>
      <c r="S1570" s="392" t="str">
        <f t="shared" si="49"/>
        <v>252406S</v>
      </c>
      <c r="T1570" s="392" t="str">
        <f>IFERROR(VLOOKUP($S1570,'Projects FERCs'!$A$9:$C$294,2,FALSE),0)</f>
        <v>Mains PVC Replacement KNG</v>
      </c>
      <c r="U1570" s="392" t="s">
        <v>2492</v>
      </c>
      <c r="V1570" s="394">
        <v>13830.87</v>
      </c>
    </row>
    <row r="1571" spans="1:22" ht="22.5" x14ac:dyDescent="0.25">
      <c r="A1571" s="396">
        <v>202412</v>
      </c>
      <c r="B1571" s="392" t="s">
        <v>1268</v>
      </c>
      <c r="C1571" s="392" t="s">
        <v>69</v>
      </c>
      <c r="D1571" s="392" t="s">
        <v>28</v>
      </c>
      <c r="E1571" s="392" t="s">
        <v>28</v>
      </c>
      <c r="F1571" s="392" t="s">
        <v>22</v>
      </c>
      <c r="G1571" s="392" t="s">
        <v>39</v>
      </c>
      <c r="H1571" s="392" t="s">
        <v>70</v>
      </c>
      <c r="I1571" s="392" t="s">
        <v>71</v>
      </c>
      <c r="J1571" s="392" t="s">
        <v>2481</v>
      </c>
      <c r="K1571" s="392" t="s">
        <v>24</v>
      </c>
      <c r="L1571" s="392" t="s">
        <v>64</v>
      </c>
      <c r="M1571" s="395">
        <v>45566</v>
      </c>
      <c r="N1571" s="395">
        <v>45589</v>
      </c>
      <c r="O1571" s="392" t="s">
        <v>684</v>
      </c>
      <c r="P1571" s="392" t="str">
        <f t="shared" si="48"/>
        <v>376XX00000</v>
      </c>
      <c r="Q1571" s="392" t="s">
        <v>1271</v>
      </c>
      <c r="R1571" s="392" t="s">
        <v>2482</v>
      </c>
      <c r="S1571" s="392" t="str">
        <f t="shared" si="49"/>
        <v>252403S</v>
      </c>
      <c r="T1571" s="392" t="str">
        <f>IFERROR(VLOOKUP($S1571,'Projects FERCs'!$A$9:$C$294,2,FALSE),0)</f>
        <v>Main/Services PVC Replace LHC</v>
      </c>
      <c r="U1571" s="392" t="s">
        <v>2481</v>
      </c>
      <c r="V1571" s="394">
        <v>3364.57</v>
      </c>
    </row>
    <row r="1572" spans="1:22" ht="33.75" x14ac:dyDescent="0.25">
      <c r="A1572" s="396">
        <v>202412</v>
      </c>
      <c r="B1572" s="392" t="s">
        <v>1268</v>
      </c>
      <c r="C1572" s="392" t="s">
        <v>69</v>
      </c>
      <c r="D1572" s="392" t="s">
        <v>28</v>
      </c>
      <c r="E1572" s="392" t="s">
        <v>28</v>
      </c>
      <c r="F1572" s="392" t="s">
        <v>22</v>
      </c>
      <c r="G1572" s="392" t="s">
        <v>39</v>
      </c>
      <c r="H1572" s="392" t="s">
        <v>70</v>
      </c>
      <c r="I1572" s="392" t="s">
        <v>71</v>
      </c>
      <c r="J1572" s="392" t="s">
        <v>2461</v>
      </c>
      <c r="K1572" s="392" t="s">
        <v>24</v>
      </c>
      <c r="L1572" s="392" t="s">
        <v>64</v>
      </c>
      <c r="M1572" s="395">
        <v>45597</v>
      </c>
      <c r="N1572" s="395">
        <v>45601</v>
      </c>
      <c r="O1572" s="392" t="s">
        <v>684</v>
      </c>
      <c r="P1572" s="392" t="str">
        <f t="shared" si="48"/>
        <v>376XX00000</v>
      </c>
      <c r="Q1572" s="392" t="s">
        <v>1271</v>
      </c>
      <c r="R1572" s="392" t="s">
        <v>2462</v>
      </c>
      <c r="S1572" s="392" t="str">
        <f t="shared" si="49"/>
        <v>252403S</v>
      </c>
      <c r="T1572" s="392" t="str">
        <f>IFERROR(VLOOKUP($S1572,'Projects FERCs'!$A$9:$C$294,2,FALSE),0)</f>
        <v>Main/Services PVC Replace LHC</v>
      </c>
      <c r="U1572" s="392" t="s">
        <v>2461</v>
      </c>
      <c r="V1572" s="394">
        <v>7389.42</v>
      </c>
    </row>
    <row r="1573" spans="1:22" ht="22.5" x14ac:dyDescent="0.25">
      <c r="A1573" s="396">
        <v>202412</v>
      </c>
      <c r="B1573" s="392" t="s">
        <v>1268</v>
      </c>
      <c r="C1573" s="392" t="s">
        <v>69</v>
      </c>
      <c r="D1573" s="392" t="s">
        <v>28</v>
      </c>
      <c r="E1573" s="392" t="s">
        <v>28</v>
      </c>
      <c r="F1573" s="392" t="s">
        <v>22</v>
      </c>
      <c r="G1573" s="392" t="s">
        <v>39</v>
      </c>
      <c r="H1573" s="392" t="s">
        <v>70</v>
      </c>
      <c r="I1573" s="392" t="s">
        <v>71</v>
      </c>
      <c r="J1573" s="392" t="s">
        <v>1645</v>
      </c>
      <c r="K1573" s="392" t="s">
        <v>24</v>
      </c>
      <c r="L1573" s="392" t="s">
        <v>64</v>
      </c>
      <c r="M1573" s="395">
        <v>45536</v>
      </c>
      <c r="N1573" s="395">
        <v>45539</v>
      </c>
      <c r="O1573" s="392" t="s">
        <v>684</v>
      </c>
      <c r="P1573" s="392" t="str">
        <f t="shared" si="48"/>
        <v>376XX00000</v>
      </c>
      <c r="Q1573" s="392" t="s">
        <v>1271</v>
      </c>
      <c r="R1573" s="392" t="s">
        <v>1643</v>
      </c>
      <c r="S1573" s="392" t="str">
        <f t="shared" si="49"/>
        <v>253500B</v>
      </c>
      <c r="T1573" s="392" t="str">
        <f>IFERROR(VLOOKUP($S1573,'Projects FERCs'!$A$9:$C$294,2,FALSE),0)</f>
        <v>PI Mains - Prescott</v>
      </c>
      <c r="U1573" s="392" t="s">
        <v>1645</v>
      </c>
      <c r="V1573" s="394">
        <v>1857.59</v>
      </c>
    </row>
    <row r="1574" spans="1:22" ht="22.5" x14ac:dyDescent="0.25">
      <c r="A1574" s="396">
        <v>202412</v>
      </c>
      <c r="B1574" s="392" t="s">
        <v>1268</v>
      </c>
      <c r="C1574" s="392" t="s">
        <v>69</v>
      </c>
      <c r="D1574" s="392" t="s">
        <v>28</v>
      </c>
      <c r="E1574" s="392" t="s">
        <v>28</v>
      </c>
      <c r="F1574" s="392" t="s">
        <v>22</v>
      </c>
      <c r="G1574" s="392" t="s">
        <v>39</v>
      </c>
      <c r="H1574" s="392" t="s">
        <v>70</v>
      </c>
      <c r="I1574" s="392" t="s">
        <v>71</v>
      </c>
      <c r="J1574" s="392" t="s">
        <v>2463</v>
      </c>
      <c r="K1574" s="392" t="s">
        <v>24</v>
      </c>
      <c r="L1574" s="392" t="s">
        <v>64</v>
      </c>
      <c r="M1574" s="395">
        <v>45566</v>
      </c>
      <c r="N1574" s="395">
        <v>45594</v>
      </c>
      <c r="O1574" s="392" t="s">
        <v>684</v>
      </c>
      <c r="P1574" s="392" t="str">
        <f t="shared" si="48"/>
        <v>376XX00000</v>
      </c>
      <c r="Q1574" s="392" t="s">
        <v>1271</v>
      </c>
      <c r="R1574" s="392" t="s">
        <v>2464</v>
      </c>
      <c r="S1574" s="392" t="str">
        <f t="shared" si="49"/>
        <v>253500B</v>
      </c>
      <c r="T1574" s="392" t="str">
        <f>IFERROR(VLOOKUP($S1574,'Projects FERCs'!$A$9:$C$294,2,FALSE),0)</f>
        <v>PI Mains - Prescott</v>
      </c>
      <c r="U1574" s="392" t="s">
        <v>2463</v>
      </c>
      <c r="V1574" s="394">
        <v>19030.16</v>
      </c>
    </row>
    <row r="1575" spans="1:22" ht="22.5" x14ac:dyDescent="0.25">
      <c r="A1575" s="396">
        <v>202412</v>
      </c>
      <c r="B1575" s="392" t="s">
        <v>1268</v>
      </c>
      <c r="C1575" s="392" t="s">
        <v>69</v>
      </c>
      <c r="D1575" s="392" t="s">
        <v>28</v>
      </c>
      <c r="E1575" s="392" t="s">
        <v>28</v>
      </c>
      <c r="F1575" s="392" t="s">
        <v>22</v>
      </c>
      <c r="G1575" s="392" t="s">
        <v>39</v>
      </c>
      <c r="H1575" s="392" t="s">
        <v>70</v>
      </c>
      <c r="I1575" s="392" t="s">
        <v>71</v>
      </c>
      <c r="J1575" s="392" t="s">
        <v>2506</v>
      </c>
      <c r="K1575" s="392" t="s">
        <v>24</v>
      </c>
      <c r="L1575" s="392" t="s">
        <v>64</v>
      </c>
      <c r="M1575" s="395">
        <v>45627</v>
      </c>
      <c r="N1575" s="395">
        <v>45636</v>
      </c>
      <c r="O1575" s="392" t="s">
        <v>684</v>
      </c>
      <c r="P1575" s="392" t="str">
        <f t="shared" si="48"/>
        <v>376XX00000</v>
      </c>
      <c r="Q1575" s="392" t="s">
        <v>1271</v>
      </c>
      <c r="R1575" s="392" t="s">
        <v>2507</v>
      </c>
      <c r="S1575" s="392" t="str">
        <f t="shared" si="49"/>
        <v>257100A</v>
      </c>
      <c r="T1575" s="392" t="str">
        <f>IFERROR(VLOOKUP($S1575,'Projects FERCs'!$A$9:$C$294,2,FALSE),0)</f>
        <v>Mains - Blanket - SL</v>
      </c>
      <c r="U1575" s="392" t="s">
        <v>2506</v>
      </c>
      <c r="V1575" s="394">
        <v>458.47</v>
      </c>
    </row>
    <row r="1576" spans="1:22" ht="22.5" x14ac:dyDescent="0.25">
      <c r="A1576" s="396">
        <v>202412</v>
      </c>
      <c r="B1576" s="392" t="s">
        <v>1268</v>
      </c>
      <c r="C1576" s="392" t="s">
        <v>69</v>
      </c>
      <c r="D1576" s="392" t="s">
        <v>28</v>
      </c>
      <c r="E1576" s="392" t="s">
        <v>28</v>
      </c>
      <c r="F1576" s="392" t="s">
        <v>22</v>
      </c>
      <c r="G1576" s="392" t="s">
        <v>39</v>
      </c>
      <c r="H1576" s="392" t="s">
        <v>70</v>
      </c>
      <c r="I1576" s="392" t="s">
        <v>71</v>
      </c>
      <c r="J1576" s="392" t="s">
        <v>2510</v>
      </c>
      <c r="K1576" s="392" t="s">
        <v>24</v>
      </c>
      <c r="L1576" s="392" t="s">
        <v>64</v>
      </c>
      <c r="M1576" s="395">
        <v>45597</v>
      </c>
      <c r="N1576" s="395">
        <v>45602</v>
      </c>
      <c r="O1576" s="392" t="s">
        <v>684</v>
      </c>
      <c r="P1576" s="392" t="str">
        <f t="shared" si="48"/>
        <v>376XX00000</v>
      </c>
      <c r="Q1576" s="392" t="s">
        <v>1271</v>
      </c>
      <c r="R1576" s="392" t="s">
        <v>2511</v>
      </c>
      <c r="S1576" s="392" t="str">
        <f t="shared" si="49"/>
        <v>257400S</v>
      </c>
      <c r="T1576" s="392" t="str">
        <f>IFERROR(VLOOKUP($S1576,'Projects FERCs'!$A$9:$C$294,2,FALSE),0)</f>
        <v>Mains-System Improv-Show Low</v>
      </c>
      <c r="U1576" s="392" t="s">
        <v>2510</v>
      </c>
      <c r="V1576" s="394">
        <v>-1070.07</v>
      </c>
    </row>
    <row r="1577" spans="1:22" ht="22.5" x14ac:dyDescent="0.25">
      <c r="A1577" s="396">
        <v>202412</v>
      </c>
      <c r="B1577" s="392" t="s">
        <v>1268</v>
      </c>
      <c r="C1577" s="392" t="s">
        <v>69</v>
      </c>
      <c r="D1577" s="392" t="s">
        <v>28</v>
      </c>
      <c r="E1577" s="392" t="s">
        <v>28</v>
      </c>
      <c r="F1577" s="392" t="s">
        <v>22</v>
      </c>
      <c r="G1577" s="392" t="s">
        <v>39</v>
      </c>
      <c r="H1577" s="392" t="s">
        <v>70</v>
      </c>
      <c r="I1577" s="392" t="s">
        <v>71</v>
      </c>
      <c r="J1577" s="392" t="s">
        <v>2521</v>
      </c>
      <c r="K1577" s="392" t="s">
        <v>24</v>
      </c>
      <c r="L1577" s="392" t="s">
        <v>64</v>
      </c>
      <c r="M1577" s="395">
        <v>45566</v>
      </c>
      <c r="N1577" s="395">
        <v>45588</v>
      </c>
      <c r="O1577" s="392" t="s">
        <v>684</v>
      </c>
      <c r="P1577" s="392" t="str">
        <f t="shared" si="48"/>
        <v>376XX00000</v>
      </c>
      <c r="Q1577" s="392" t="s">
        <v>1271</v>
      </c>
      <c r="R1577" s="392" t="s">
        <v>2497</v>
      </c>
      <c r="S1577" s="392" t="str">
        <f t="shared" si="49"/>
        <v>252400S</v>
      </c>
      <c r="T1577" s="392" t="str">
        <f>IFERROR(VLOOKUP($S1577,'Projects FERCs'!$A$9:$C$294,2,FALSE),0)</f>
        <v>Mains-System Improv-King</v>
      </c>
      <c r="U1577" s="392" t="s">
        <v>2496</v>
      </c>
      <c r="V1577" s="394">
        <v>490.58</v>
      </c>
    </row>
    <row r="1578" spans="1:22" ht="22.5" x14ac:dyDescent="0.25">
      <c r="A1578" s="396">
        <v>202412</v>
      </c>
      <c r="B1578" s="392" t="s">
        <v>1268</v>
      </c>
      <c r="C1578" s="392" t="s">
        <v>69</v>
      </c>
      <c r="D1578" s="392" t="s">
        <v>28</v>
      </c>
      <c r="E1578" s="392" t="s">
        <v>28</v>
      </c>
      <c r="F1578" s="392" t="s">
        <v>22</v>
      </c>
      <c r="G1578" s="392" t="s">
        <v>39</v>
      </c>
      <c r="H1578" s="392" t="s">
        <v>70</v>
      </c>
      <c r="I1578" s="392" t="s">
        <v>71</v>
      </c>
      <c r="J1578" s="392" t="s">
        <v>2512</v>
      </c>
      <c r="K1578" s="392" t="s">
        <v>24</v>
      </c>
      <c r="L1578" s="392" t="s">
        <v>64</v>
      </c>
      <c r="M1578" s="395">
        <v>45597</v>
      </c>
      <c r="N1578" s="395">
        <v>45588</v>
      </c>
      <c r="O1578" s="392" t="s">
        <v>684</v>
      </c>
      <c r="P1578" s="392" t="str">
        <f t="shared" si="48"/>
        <v>376XX00000</v>
      </c>
      <c r="Q1578" s="392" t="s">
        <v>1271</v>
      </c>
      <c r="R1578" s="392" t="s">
        <v>2480</v>
      </c>
      <c r="S1578" s="392" t="str">
        <f t="shared" si="49"/>
        <v>252400S</v>
      </c>
      <c r="T1578" s="392" t="str">
        <f>IFERROR(VLOOKUP($S1578,'Projects FERCs'!$A$9:$C$294,2,FALSE),0)</f>
        <v>Mains-System Improv-King</v>
      </c>
      <c r="U1578" s="392" t="s">
        <v>2479</v>
      </c>
      <c r="V1578" s="394">
        <v>215.17</v>
      </c>
    </row>
    <row r="1579" spans="1:22" ht="22.5" x14ac:dyDescent="0.25">
      <c r="A1579" s="396">
        <v>202412</v>
      </c>
      <c r="B1579" s="392" t="s">
        <v>1268</v>
      </c>
      <c r="C1579" s="392" t="s">
        <v>69</v>
      </c>
      <c r="D1579" s="392" t="s">
        <v>28</v>
      </c>
      <c r="E1579" s="392" t="s">
        <v>28</v>
      </c>
      <c r="F1579" s="392" t="s">
        <v>22</v>
      </c>
      <c r="G1579" s="392" t="s">
        <v>39</v>
      </c>
      <c r="H1579" s="392" t="s">
        <v>70</v>
      </c>
      <c r="I1579" s="392" t="s">
        <v>71</v>
      </c>
      <c r="J1579" s="392" t="s">
        <v>2350</v>
      </c>
      <c r="K1579" s="392" t="s">
        <v>24</v>
      </c>
      <c r="L1579" s="392" t="s">
        <v>64</v>
      </c>
      <c r="M1579" s="395">
        <v>45597</v>
      </c>
      <c r="N1579" s="395">
        <v>45610</v>
      </c>
      <c r="O1579" s="392" t="s">
        <v>684</v>
      </c>
      <c r="P1579" s="392" t="str">
        <f t="shared" si="48"/>
        <v>376XX00000</v>
      </c>
      <c r="Q1579" s="392" t="s">
        <v>1271</v>
      </c>
      <c r="R1579" s="392" t="s">
        <v>2351</v>
      </c>
      <c r="S1579" s="392" t="str">
        <f t="shared" si="49"/>
        <v>255100A</v>
      </c>
      <c r="T1579" s="392" t="str">
        <f>IFERROR(VLOOKUP($S1579,'Projects FERCs'!$A$9:$C$294,2,FALSE),0)</f>
        <v>Mains - Blanket - Verde</v>
      </c>
      <c r="U1579" s="392" t="s">
        <v>2350</v>
      </c>
      <c r="V1579" s="394">
        <v>349.99</v>
      </c>
    </row>
    <row r="1580" spans="1:22" ht="22.5" x14ac:dyDescent="0.25">
      <c r="A1580" s="396">
        <v>202412</v>
      </c>
      <c r="B1580" s="392" t="s">
        <v>1268</v>
      </c>
      <c r="C1580" s="392" t="s">
        <v>69</v>
      </c>
      <c r="D1580" s="392" t="s">
        <v>28</v>
      </c>
      <c r="E1580" s="392" t="s">
        <v>28</v>
      </c>
      <c r="F1580" s="392" t="s">
        <v>22</v>
      </c>
      <c r="G1580" s="392" t="s">
        <v>39</v>
      </c>
      <c r="H1580" s="392" t="s">
        <v>70</v>
      </c>
      <c r="I1580" s="392" t="s">
        <v>71</v>
      </c>
      <c r="J1580" s="392" t="s">
        <v>2362</v>
      </c>
      <c r="K1580" s="392" t="s">
        <v>24</v>
      </c>
      <c r="L1580" s="392" t="s">
        <v>64</v>
      </c>
      <c r="M1580" s="395">
        <v>45566</v>
      </c>
      <c r="N1580" s="395">
        <v>45576</v>
      </c>
      <c r="O1580" s="392" t="s">
        <v>684</v>
      </c>
      <c r="P1580" s="392" t="str">
        <f t="shared" si="48"/>
        <v>376XX00000</v>
      </c>
      <c r="Q1580" s="392" t="s">
        <v>1271</v>
      </c>
      <c r="R1580" s="392" t="s">
        <v>2363</v>
      </c>
      <c r="S1580" s="392" t="str">
        <f t="shared" si="49"/>
        <v>253100A</v>
      </c>
      <c r="T1580" s="392" t="str">
        <f>IFERROR(VLOOKUP($S1580,'Projects FERCs'!$A$9:$C$294,2,FALSE),0)</f>
        <v>Mains - Blanket - Pres</v>
      </c>
      <c r="U1580" s="392" t="s">
        <v>2362</v>
      </c>
      <c r="V1580" s="394">
        <v>-96.43</v>
      </c>
    </row>
    <row r="1581" spans="1:22" ht="22.5" x14ac:dyDescent="0.25">
      <c r="A1581" s="396">
        <v>202412</v>
      </c>
      <c r="B1581" s="392" t="s">
        <v>1268</v>
      </c>
      <c r="C1581" s="392" t="s">
        <v>69</v>
      </c>
      <c r="D1581" s="392" t="s">
        <v>28</v>
      </c>
      <c r="E1581" s="392" t="s">
        <v>28</v>
      </c>
      <c r="F1581" s="392" t="s">
        <v>22</v>
      </c>
      <c r="G1581" s="392" t="s">
        <v>39</v>
      </c>
      <c r="H1581" s="392" t="s">
        <v>70</v>
      </c>
      <c r="I1581" s="392" t="s">
        <v>71</v>
      </c>
      <c r="J1581" s="392" t="s">
        <v>2340</v>
      </c>
      <c r="K1581" s="392" t="s">
        <v>24</v>
      </c>
      <c r="L1581" s="392" t="s">
        <v>64</v>
      </c>
      <c r="M1581" s="395">
        <v>45627</v>
      </c>
      <c r="N1581" s="395">
        <v>45621</v>
      </c>
      <c r="O1581" s="392" t="s">
        <v>684</v>
      </c>
      <c r="P1581" s="392" t="str">
        <f t="shared" si="48"/>
        <v>376XX00000</v>
      </c>
      <c r="Q1581" s="392" t="s">
        <v>1271</v>
      </c>
      <c r="R1581" s="392" t="s">
        <v>2341</v>
      </c>
      <c r="S1581" s="392" t="str">
        <f t="shared" si="49"/>
        <v>253100A</v>
      </c>
      <c r="T1581" s="392" t="str">
        <f>IFERROR(VLOOKUP($S1581,'Projects FERCs'!$A$9:$C$294,2,FALSE),0)</f>
        <v>Mains - Blanket - Pres</v>
      </c>
      <c r="U1581" s="392" t="s">
        <v>2340</v>
      </c>
      <c r="V1581" s="394">
        <v>213700.76</v>
      </c>
    </row>
    <row r="1582" spans="1:22" ht="33.75" x14ac:dyDescent="0.25">
      <c r="A1582" s="396">
        <v>202412</v>
      </c>
      <c r="B1582" s="392" t="s">
        <v>1268</v>
      </c>
      <c r="C1582" s="392" t="s">
        <v>69</v>
      </c>
      <c r="D1582" s="392" t="s">
        <v>28</v>
      </c>
      <c r="E1582" s="392" t="s">
        <v>28</v>
      </c>
      <c r="F1582" s="392" t="s">
        <v>22</v>
      </c>
      <c r="G1582" s="392" t="s">
        <v>39</v>
      </c>
      <c r="H1582" s="392" t="s">
        <v>70</v>
      </c>
      <c r="I1582" s="392" t="s">
        <v>71</v>
      </c>
      <c r="J1582" s="392" t="s">
        <v>2515</v>
      </c>
      <c r="K1582" s="392" t="s">
        <v>24</v>
      </c>
      <c r="L1582" s="392" t="s">
        <v>64</v>
      </c>
      <c r="M1582" s="395">
        <v>45627</v>
      </c>
      <c r="N1582" s="395">
        <v>45637</v>
      </c>
      <c r="O1582" s="392" t="s">
        <v>684</v>
      </c>
      <c r="P1582" s="392" t="str">
        <f t="shared" si="48"/>
        <v>376XX00000</v>
      </c>
      <c r="Q1582" s="392" t="s">
        <v>1271</v>
      </c>
      <c r="R1582" s="392" t="s">
        <v>2516</v>
      </c>
      <c r="S1582" s="392" t="str">
        <f t="shared" si="49"/>
        <v>257400S</v>
      </c>
      <c r="T1582" s="392" t="str">
        <f>IFERROR(VLOOKUP($S1582,'Projects FERCs'!$A$9:$C$294,2,FALSE),0)</f>
        <v>Mains-System Improv-Show Low</v>
      </c>
      <c r="U1582" s="392" t="s">
        <v>2515</v>
      </c>
      <c r="V1582" s="394">
        <v>78936.639999999999</v>
      </c>
    </row>
    <row r="1583" spans="1:22" ht="22.5" x14ac:dyDescent="0.25">
      <c r="A1583" s="396">
        <v>202412</v>
      </c>
      <c r="B1583" s="392" t="s">
        <v>1268</v>
      </c>
      <c r="C1583" s="392" t="s">
        <v>69</v>
      </c>
      <c r="D1583" s="392" t="s">
        <v>28</v>
      </c>
      <c r="E1583" s="392" t="s">
        <v>28</v>
      </c>
      <c r="F1583" s="392" t="s">
        <v>22</v>
      </c>
      <c r="G1583" s="392" t="s">
        <v>39</v>
      </c>
      <c r="H1583" s="392" t="s">
        <v>70</v>
      </c>
      <c r="I1583" s="392" t="s">
        <v>71</v>
      </c>
      <c r="J1583" s="392" t="s">
        <v>2354</v>
      </c>
      <c r="K1583" s="392" t="s">
        <v>24</v>
      </c>
      <c r="L1583" s="392" t="s">
        <v>64</v>
      </c>
      <c r="M1583" s="395">
        <v>45566</v>
      </c>
      <c r="N1583" s="395">
        <v>45589</v>
      </c>
      <c r="O1583" s="392" t="s">
        <v>684</v>
      </c>
      <c r="P1583" s="392" t="str">
        <f t="shared" si="48"/>
        <v>376XX00000</v>
      </c>
      <c r="Q1583" s="392" t="s">
        <v>1271</v>
      </c>
      <c r="R1583" s="392" t="s">
        <v>2355</v>
      </c>
      <c r="S1583" s="392" t="str">
        <f t="shared" si="49"/>
        <v>253100A</v>
      </c>
      <c r="T1583" s="392" t="str">
        <f>IFERROR(VLOOKUP($S1583,'Projects FERCs'!$A$9:$C$294,2,FALSE),0)</f>
        <v>Mains - Blanket - Pres</v>
      </c>
      <c r="U1583" s="392" t="s">
        <v>2354</v>
      </c>
      <c r="V1583" s="394">
        <v>1717.22</v>
      </c>
    </row>
    <row r="1584" spans="1:22" ht="22.5" x14ac:dyDescent="0.25">
      <c r="A1584" s="396">
        <v>202412</v>
      </c>
      <c r="B1584" s="392" t="s">
        <v>1268</v>
      </c>
      <c r="C1584" s="392" t="s">
        <v>69</v>
      </c>
      <c r="D1584" s="392" t="s">
        <v>28</v>
      </c>
      <c r="E1584" s="392" t="s">
        <v>28</v>
      </c>
      <c r="F1584" s="392" t="s">
        <v>22</v>
      </c>
      <c r="G1584" s="392" t="s">
        <v>39</v>
      </c>
      <c r="H1584" s="392" t="s">
        <v>70</v>
      </c>
      <c r="I1584" s="392" t="s">
        <v>71</v>
      </c>
      <c r="J1584" s="392" t="s">
        <v>2508</v>
      </c>
      <c r="K1584" s="392" t="s">
        <v>24</v>
      </c>
      <c r="L1584" s="392" t="s">
        <v>64</v>
      </c>
      <c r="M1584" s="395">
        <v>45597</v>
      </c>
      <c r="N1584" s="395">
        <v>45607</v>
      </c>
      <c r="O1584" s="392" t="s">
        <v>684</v>
      </c>
      <c r="P1584" s="392" t="str">
        <f t="shared" si="48"/>
        <v>376XX00000</v>
      </c>
      <c r="Q1584" s="392" t="s">
        <v>1271</v>
      </c>
      <c r="R1584" s="392" t="s">
        <v>2509</v>
      </c>
      <c r="S1584" s="392" t="str">
        <f t="shared" si="49"/>
        <v>253500B</v>
      </c>
      <c r="T1584" s="392" t="str">
        <f>IFERROR(VLOOKUP($S1584,'Projects FERCs'!$A$9:$C$294,2,FALSE),0)</f>
        <v>PI Mains - Prescott</v>
      </c>
      <c r="U1584" s="392" t="s">
        <v>2508</v>
      </c>
      <c r="V1584" s="394">
        <v>19639.68</v>
      </c>
    </row>
    <row r="1585" spans="1:22" ht="22.5" x14ac:dyDescent="0.25">
      <c r="A1585" s="396">
        <v>202412</v>
      </c>
      <c r="B1585" s="392" t="s">
        <v>1268</v>
      </c>
      <c r="C1585" s="392" t="s">
        <v>69</v>
      </c>
      <c r="D1585" s="392" t="s">
        <v>28</v>
      </c>
      <c r="E1585" s="392" t="s">
        <v>28</v>
      </c>
      <c r="F1585" s="392" t="s">
        <v>22</v>
      </c>
      <c r="G1585" s="392" t="s">
        <v>39</v>
      </c>
      <c r="H1585" s="392" t="s">
        <v>70</v>
      </c>
      <c r="I1585" s="392" t="s">
        <v>71</v>
      </c>
      <c r="J1585" s="392" t="s">
        <v>2342</v>
      </c>
      <c r="K1585" s="392" t="s">
        <v>24</v>
      </c>
      <c r="L1585" s="392" t="s">
        <v>64</v>
      </c>
      <c r="M1585" s="395">
        <v>45627</v>
      </c>
      <c r="N1585" s="395">
        <v>45646</v>
      </c>
      <c r="O1585" s="392" t="s">
        <v>684</v>
      </c>
      <c r="P1585" s="392" t="str">
        <f t="shared" si="48"/>
        <v>376XX00000</v>
      </c>
      <c r="Q1585" s="392" t="s">
        <v>1271</v>
      </c>
      <c r="R1585" s="392" t="s">
        <v>2343</v>
      </c>
      <c r="S1585" s="392" t="str">
        <f t="shared" si="49"/>
        <v>251100A</v>
      </c>
      <c r="T1585" s="392" t="str">
        <f>IFERROR(VLOOKUP($S1585,'Projects FERCs'!$A$9:$C$294,2,FALSE),0)</f>
        <v>Mains - Blanket - Flag</v>
      </c>
      <c r="U1585" s="392" t="s">
        <v>2342</v>
      </c>
      <c r="V1585" s="394">
        <v>67140.850000000006</v>
      </c>
    </row>
    <row r="1586" spans="1:22" ht="22.5" x14ac:dyDescent="0.25">
      <c r="A1586" s="396">
        <v>202412</v>
      </c>
      <c r="B1586" s="392" t="s">
        <v>1268</v>
      </c>
      <c r="C1586" s="392" t="s">
        <v>69</v>
      </c>
      <c r="D1586" s="392" t="s">
        <v>28</v>
      </c>
      <c r="E1586" s="392" t="s">
        <v>28</v>
      </c>
      <c r="F1586" s="392" t="s">
        <v>22</v>
      </c>
      <c r="G1586" s="392" t="s">
        <v>39</v>
      </c>
      <c r="H1586" s="392" t="s">
        <v>70</v>
      </c>
      <c r="I1586" s="392" t="s">
        <v>71</v>
      </c>
      <c r="J1586" s="392" t="s">
        <v>23</v>
      </c>
      <c r="K1586" s="392" t="s">
        <v>24</v>
      </c>
      <c r="L1586" s="392" t="s">
        <v>25</v>
      </c>
      <c r="M1586" s="395">
        <v>45292</v>
      </c>
      <c r="N1586" s="395">
        <v>45292</v>
      </c>
      <c r="O1586" s="392" t="s">
        <v>684</v>
      </c>
      <c r="P1586" s="392" t="str">
        <f t="shared" si="48"/>
        <v>376XX00000</v>
      </c>
      <c r="Q1586" s="392" t="s">
        <v>1271</v>
      </c>
      <c r="R1586" s="392" t="s">
        <v>1157</v>
      </c>
      <c r="S1586" s="392" t="str">
        <f t="shared" si="49"/>
        <v>256387A</v>
      </c>
      <c r="T1586" s="392" t="str">
        <f>IFERROR(VLOOKUP($S1586,'Projects FERCs'!$A$9:$C$294,2,FALSE),0)</f>
        <v>Other Distr Eq CP - Bl - Nog</v>
      </c>
      <c r="U1586" s="392" t="s">
        <v>1158</v>
      </c>
      <c r="V1586" s="394">
        <v>-65.849999999999994</v>
      </c>
    </row>
    <row r="1587" spans="1:22" ht="22.5" x14ac:dyDescent="0.25">
      <c r="A1587" s="396">
        <v>202412</v>
      </c>
      <c r="B1587" s="392" t="s">
        <v>1268</v>
      </c>
      <c r="C1587" s="392" t="s">
        <v>69</v>
      </c>
      <c r="D1587" s="392" t="s">
        <v>28</v>
      </c>
      <c r="E1587" s="392" t="s">
        <v>28</v>
      </c>
      <c r="F1587" s="392" t="s">
        <v>22</v>
      </c>
      <c r="G1587" s="392" t="s">
        <v>39</v>
      </c>
      <c r="H1587" s="392" t="s">
        <v>70</v>
      </c>
      <c r="I1587" s="392" t="s">
        <v>71</v>
      </c>
      <c r="J1587" s="392" t="s">
        <v>23</v>
      </c>
      <c r="K1587" s="392" t="s">
        <v>24</v>
      </c>
      <c r="L1587" s="392" t="s">
        <v>25</v>
      </c>
      <c r="M1587" s="395">
        <v>45413</v>
      </c>
      <c r="N1587" s="395">
        <v>45413</v>
      </c>
      <c r="O1587" s="392" t="s">
        <v>684</v>
      </c>
      <c r="P1587" s="392" t="str">
        <f t="shared" si="48"/>
        <v>376XX00000</v>
      </c>
      <c r="Q1587" s="392" t="s">
        <v>1271</v>
      </c>
      <c r="R1587" s="392" t="s">
        <v>1227</v>
      </c>
      <c r="S1587" s="392" t="str">
        <f t="shared" si="49"/>
        <v>257387A</v>
      </c>
      <c r="T1587" s="392" t="str">
        <f>IFERROR(VLOOKUP($S1587,'Projects FERCs'!$A$9:$C$294,2,FALSE),0)</f>
        <v>Other Distr Equip CP-Bl - SL</v>
      </c>
      <c r="U1587" s="392" t="s">
        <v>1228</v>
      </c>
      <c r="V1587" s="394">
        <v>-9860.2199999999993</v>
      </c>
    </row>
    <row r="1588" spans="1:22" ht="22.5" x14ac:dyDescent="0.25">
      <c r="A1588" s="396">
        <v>202412</v>
      </c>
      <c r="B1588" s="392" t="s">
        <v>1268</v>
      </c>
      <c r="C1588" s="392" t="s">
        <v>69</v>
      </c>
      <c r="D1588" s="392" t="s">
        <v>28</v>
      </c>
      <c r="E1588" s="392" t="s">
        <v>28</v>
      </c>
      <c r="F1588" s="392" t="s">
        <v>22</v>
      </c>
      <c r="G1588" s="392" t="s">
        <v>39</v>
      </c>
      <c r="H1588" s="392" t="s">
        <v>70</v>
      </c>
      <c r="I1588" s="392" t="s">
        <v>71</v>
      </c>
      <c r="J1588" s="392" t="s">
        <v>23</v>
      </c>
      <c r="K1588" s="392" t="s">
        <v>24</v>
      </c>
      <c r="L1588" s="392" t="s">
        <v>25</v>
      </c>
      <c r="M1588" s="395">
        <v>45536</v>
      </c>
      <c r="N1588" s="395">
        <v>45553</v>
      </c>
      <c r="O1588" s="392" t="s">
        <v>684</v>
      </c>
      <c r="P1588" s="392" t="str">
        <f t="shared" si="48"/>
        <v>376XX00000</v>
      </c>
      <c r="Q1588" s="392" t="s">
        <v>1271</v>
      </c>
      <c r="R1588" s="392" t="s">
        <v>1633</v>
      </c>
      <c r="S1588" s="392" t="str">
        <f t="shared" si="49"/>
        <v>251100A</v>
      </c>
      <c r="T1588" s="392" t="str">
        <f>IFERROR(VLOOKUP($S1588,'Projects FERCs'!$A$9:$C$294,2,FALSE),0)</f>
        <v>Mains - Blanket - Flag</v>
      </c>
      <c r="U1588" s="392" t="s">
        <v>1635</v>
      </c>
      <c r="V1588" s="394">
        <v>-16928.669999999998</v>
      </c>
    </row>
    <row r="1589" spans="1:22" ht="22.5" x14ac:dyDescent="0.25">
      <c r="A1589" s="396">
        <v>202501</v>
      </c>
      <c r="B1589" s="392" t="s">
        <v>1268</v>
      </c>
      <c r="C1589" s="392" t="s">
        <v>69</v>
      </c>
      <c r="D1589" s="392" t="s">
        <v>28</v>
      </c>
      <c r="E1589" s="392" t="s">
        <v>28</v>
      </c>
      <c r="F1589" s="392" t="s">
        <v>22</v>
      </c>
      <c r="G1589" s="392" t="s">
        <v>39</v>
      </c>
      <c r="H1589" s="392" t="s">
        <v>70</v>
      </c>
      <c r="I1589" s="392" t="s">
        <v>71</v>
      </c>
      <c r="J1589" s="392" t="s">
        <v>2522</v>
      </c>
      <c r="K1589" s="392" t="s">
        <v>24</v>
      </c>
      <c r="L1589" s="392" t="s">
        <v>64</v>
      </c>
      <c r="M1589" s="395">
        <v>45658</v>
      </c>
      <c r="N1589" s="395">
        <v>45583</v>
      </c>
      <c r="O1589" s="392" t="s">
        <v>684</v>
      </c>
      <c r="P1589" s="392" t="str">
        <f t="shared" si="48"/>
        <v>376XX00000</v>
      </c>
      <c r="Q1589" s="392" t="s">
        <v>1271</v>
      </c>
      <c r="R1589" s="392" t="s">
        <v>2523</v>
      </c>
      <c r="S1589" s="392" t="str">
        <f t="shared" si="49"/>
        <v>253100A</v>
      </c>
      <c r="T1589" s="392" t="str">
        <f>IFERROR(VLOOKUP($S1589,'Projects FERCs'!$A$9:$C$294,2,FALSE),0)</f>
        <v>Mains - Blanket - Pres</v>
      </c>
      <c r="U1589" s="392" t="s">
        <v>2522</v>
      </c>
      <c r="V1589" s="394">
        <v>-540.71</v>
      </c>
    </row>
    <row r="1590" spans="1:22" ht="22.5" x14ac:dyDescent="0.25">
      <c r="A1590" s="396">
        <v>202501</v>
      </c>
      <c r="B1590" s="392" t="s">
        <v>1268</v>
      </c>
      <c r="C1590" s="392" t="s">
        <v>69</v>
      </c>
      <c r="D1590" s="392" t="s">
        <v>28</v>
      </c>
      <c r="E1590" s="392" t="s">
        <v>28</v>
      </c>
      <c r="F1590" s="392" t="s">
        <v>22</v>
      </c>
      <c r="G1590" s="392" t="s">
        <v>39</v>
      </c>
      <c r="H1590" s="392" t="s">
        <v>70</v>
      </c>
      <c r="I1590" s="392" t="s">
        <v>71</v>
      </c>
      <c r="J1590" s="392" t="s">
        <v>2338</v>
      </c>
      <c r="K1590" s="392" t="s">
        <v>24</v>
      </c>
      <c r="L1590" s="392" t="s">
        <v>64</v>
      </c>
      <c r="M1590" s="395">
        <v>45658</v>
      </c>
      <c r="N1590" s="395">
        <v>45667</v>
      </c>
      <c r="O1590" s="392" t="s">
        <v>684</v>
      </c>
      <c r="P1590" s="392" t="str">
        <f t="shared" si="48"/>
        <v>376XX00000</v>
      </c>
      <c r="Q1590" s="392" t="s">
        <v>1271</v>
      </c>
      <c r="R1590" s="392" t="s">
        <v>2339</v>
      </c>
      <c r="S1590" s="392" t="str">
        <f t="shared" si="49"/>
        <v>251100A</v>
      </c>
      <c r="T1590" s="392" t="str">
        <f>IFERROR(VLOOKUP($S1590,'Projects FERCs'!$A$9:$C$294,2,FALSE),0)</f>
        <v>Mains - Blanket - Flag</v>
      </c>
      <c r="U1590" s="392" t="s">
        <v>2338</v>
      </c>
      <c r="V1590" s="394">
        <v>3219.1</v>
      </c>
    </row>
    <row r="1591" spans="1:22" ht="33.75" x14ac:dyDescent="0.25">
      <c r="A1591" s="396">
        <v>202501</v>
      </c>
      <c r="B1591" s="392" t="s">
        <v>1268</v>
      </c>
      <c r="C1591" s="392" t="s">
        <v>69</v>
      </c>
      <c r="D1591" s="392" t="s">
        <v>28</v>
      </c>
      <c r="E1591" s="392" t="s">
        <v>28</v>
      </c>
      <c r="F1591" s="392" t="s">
        <v>22</v>
      </c>
      <c r="G1591" s="392" t="s">
        <v>39</v>
      </c>
      <c r="H1591" s="392" t="s">
        <v>70</v>
      </c>
      <c r="I1591" s="392" t="s">
        <v>71</v>
      </c>
      <c r="J1591" s="392" t="s">
        <v>2490</v>
      </c>
      <c r="K1591" s="392" t="s">
        <v>24</v>
      </c>
      <c r="L1591" s="392" t="s">
        <v>64</v>
      </c>
      <c r="M1591" s="395">
        <v>45658</v>
      </c>
      <c r="N1591" s="395">
        <v>45635</v>
      </c>
      <c r="O1591" s="392" t="s">
        <v>684</v>
      </c>
      <c r="P1591" s="392" t="str">
        <f t="shared" si="48"/>
        <v>376XX00000</v>
      </c>
      <c r="Q1591" s="392" t="s">
        <v>1271</v>
      </c>
      <c r="R1591" s="392" t="s">
        <v>2491</v>
      </c>
      <c r="S1591" s="392" t="str">
        <f t="shared" si="49"/>
        <v>252100A</v>
      </c>
      <c r="T1591" s="392" t="str">
        <f>IFERROR(VLOOKUP($S1591,'Projects FERCs'!$A$9:$C$294,2,FALSE),0)</f>
        <v>Mains - Blanket - King</v>
      </c>
      <c r="U1591" s="392" t="s">
        <v>2490</v>
      </c>
      <c r="V1591" s="394">
        <v>202.63</v>
      </c>
    </row>
    <row r="1592" spans="1:22" ht="22.5" x14ac:dyDescent="0.25">
      <c r="A1592" s="396">
        <v>202501</v>
      </c>
      <c r="B1592" s="392" t="s">
        <v>1268</v>
      </c>
      <c r="C1592" s="392" t="s">
        <v>69</v>
      </c>
      <c r="D1592" s="392" t="s">
        <v>28</v>
      </c>
      <c r="E1592" s="392" t="s">
        <v>28</v>
      </c>
      <c r="F1592" s="392" t="s">
        <v>22</v>
      </c>
      <c r="G1592" s="392" t="s">
        <v>39</v>
      </c>
      <c r="H1592" s="392" t="s">
        <v>70</v>
      </c>
      <c r="I1592" s="392" t="s">
        <v>71</v>
      </c>
      <c r="J1592" s="392" t="s">
        <v>2348</v>
      </c>
      <c r="K1592" s="392" t="s">
        <v>24</v>
      </c>
      <c r="L1592" s="392" t="s">
        <v>64</v>
      </c>
      <c r="M1592" s="395">
        <v>45658</v>
      </c>
      <c r="N1592" s="395">
        <v>45569</v>
      </c>
      <c r="O1592" s="392" t="s">
        <v>684</v>
      </c>
      <c r="P1592" s="392" t="str">
        <f t="shared" si="48"/>
        <v>376XX00000</v>
      </c>
      <c r="Q1592" s="392" t="s">
        <v>1271</v>
      </c>
      <c r="R1592" s="392" t="s">
        <v>2349</v>
      </c>
      <c r="S1592" s="392" t="str">
        <f t="shared" si="49"/>
        <v>252100A</v>
      </c>
      <c r="T1592" s="392" t="str">
        <f>IFERROR(VLOOKUP($S1592,'Projects FERCs'!$A$9:$C$294,2,FALSE),0)</f>
        <v>Mains - Blanket - King</v>
      </c>
      <c r="U1592" s="392" t="s">
        <v>2348</v>
      </c>
      <c r="V1592" s="394">
        <v>41.79</v>
      </c>
    </row>
    <row r="1593" spans="1:22" ht="22.5" x14ac:dyDescent="0.25">
      <c r="A1593" s="396">
        <v>202501</v>
      </c>
      <c r="B1593" s="392" t="s">
        <v>1268</v>
      </c>
      <c r="C1593" s="392" t="s">
        <v>69</v>
      </c>
      <c r="D1593" s="392" t="s">
        <v>28</v>
      </c>
      <c r="E1593" s="392" t="s">
        <v>28</v>
      </c>
      <c r="F1593" s="392" t="s">
        <v>22</v>
      </c>
      <c r="G1593" s="392" t="s">
        <v>39</v>
      </c>
      <c r="H1593" s="392" t="s">
        <v>70</v>
      </c>
      <c r="I1593" s="392" t="s">
        <v>71</v>
      </c>
      <c r="J1593" s="392" t="s">
        <v>2524</v>
      </c>
      <c r="K1593" s="392" t="s">
        <v>24</v>
      </c>
      <c r="L1593" s="392" t="s">
        <v>64</v>
      </c>
      <c r="M1593" s="395">
        <v>45658</v>
      </c>
      <c r="N1593" s="395">
        <v>45533</v>
      </c>
      <c r="O1593" s="392" t="s">
        <v>684</v>
      </c>
      <c r="P1593" s="392" t="str">
        <f t="shared" si="48"/>
        <v>376XX00000</v>
      </c>
      <c r="Q1593" s="392" t="s">
        <v>1271</v>
      </c>
      <c r="R1593" s="392" t="s">
        <v>2525</v>
      </c>
      <c r="S1593" s="392" t="str">
        <f t="shared" si="49"/>
        <v>252100A</v>
      </c>
      <c r="T1593" s="392" t="str">
        <f>IFERROR(VLOOKUP($S1593,'Projects FERCs'!$A$9:$C$294,2,FALSE),0)</f>
        <v>Mains - Blanket - King</v>
      </c>
      <c r="U1593" s="392" t="s">
        <v>2524</v>
      </c>
      <c r="V1593" s="394">
        <v>1028.74</v>
      </c>
    </row>
    <row r="1594" spans="1:22" ht="33.75" x14ac:dyDescent="0.25">
      <c r="A1594" s="396">
        <v>202501</v>
      </c>
      <c r="B1594" s="392" t="s">
        <v>1268</v>
      </c>
      <c r="C1594" s="392" t="s">
        <v>69</v>
      </c>
      <c r="D1594" s="392" t="s">
        <v>28</v>
      </c>
      <c r="E1594" s="392" t="s">
        <v>28</v>
      </c>
      <c r="F1594" s="392" t="s">
        <v>22</v>
      </c>
      <c r="G1594" s="392" t="s">
        <v>39</v>
      </c>
      <c r="H1594" s="392" t="s">
        <v>70</v>
      </c>
      <c r="I1594" s="392" t="s">
        <v>71</v>
      </c>
      <c r="J1594" s="392" t="s">
        <v>1565</v>
      </c>
      <c r="K1594" s="392" t="s">
        <v>24</v>
      </c>
      <c r="L1594" s="392" t="s">
        <v>64</v>
      </c>
      <c r="M1594" s="395">
        <v>45658</v>
      </c>
      <c r="N1594" s="395">
        <v>45512</v>
      </c>
      <c r="O1594" s="392" t="s">
        <v>684</v>
      </c>
      <c r="P1594" s="392" t="str">
        <f t="shared" si="48"/>
        <v>376XX00000</v>
      </c>
      <c r="Q1594" s="392" t="s">
        <v>1271</v>
      </c>
      <c r="R1594" s="392" t="s">
        <v>1564</v>
      </c>
      <c r="S1594" s="392" t="str">
        <f t="shared" si="49"/>
        <v>252403S</v>
      </c>
      <c r="T1594" s="392" t="str">
        <f>IFERROR(VLOOKUP($S1594,'Projects FERCs'!$A$9:$C$294,2,FALSE),0)</f>
        <v>Main/Services PVC Replace LHC</v>
      </c>
      <c r="U1594" s="392" t="s">
        <v>1565</v>
      </c>
      <c r="V1594" s="394">
        <v>-54.79</v>
      </c>
    </row>
    <row r="1595" spans="1:22" ht="33.75" x14ac:dyDescent="0.25">
      <c r="A1595" s="396">
        <v>202501</v>
      </c>
      <c r="B1595" s="392" t="s">
        <v>1268</v>
      </c>
      <c r="C1595" s="392" t="s">
        <v>69</v>
      </c>
      <c r="D1595" s="392" t="s">
        <v>28</v>
      </c>
      <c r="E1595" s="392" t="s">
        <v>28</v>
      </c>
      <c r="F1595" s="392" t="s">
        <v>22</v>
      </c>
      <c r="G1595" s="392" t="s">
        <v>39</v>
      </c>
      <c r="H1595" s="392" t="s">
        <v>70</v>
      </c>
      <c r="I1595" s="392" t="s">
        <v>71</v>
      </c>
      <c r="J1595" s="392" t="s">
        <v>2477</v>
      </c>
      <c r="K1595" s="392" t="s">
        <v>24</v>
      </c>
      <c r="L1595" s="392" t="s">
        <v>64</v>
      </c>
      <c r="M1595" s="395">
        <v>45658</v>
      </c>
      <c r="N1595" s="395">
        <v>45663</v>
      </c>
      <c r="O1595" s="392" t="s">
        <v>684</v>
      </c>
      <c r="P1595" s="392" t="str">
        <f t="shared" si="48"/>
        <v>376XX00000</v>
      </c>
      <c r="Q1595" s="392" t="s">
        <v>1271</v>
      </c>
      <c r="R1595" s="392" t="s">
        <v>2478</v>
      </c>
      <c r="S1595" s="392" t="str">
        <f t="shared" si="49"/>
        <v>252100A</v>
      </c>
      <c r="T1595" s="392" t="str">
        <f>IFERROR(VLOOKUP($S1595,'Projects FERCs'!$A$9:$C$294,2,FALSE),0)</f>
        <v>Mains - Blanket - King</v>
      </c>
      <c r="U1595" s="392" t="s">
        <v>2477</v>
      </c>
      <c r="V1595" s="394">
        <v>623.54</v>
      </c>
    </row>
    <row r="1596" spans="1:22" ht="33.75" x14ac:dyDescent="0.25">
      <c r="A1596" s="396">
        <v>202501</v>
      </c>
      <c r="B1596" s="392" t="s">
        <v>1268</v>
      </c>
      <c r="C1596" s="392" t="s">
        <v>69</v>
      </c>
      <c r="D1596" s="392" t="s">
        <v>28</v>
      </c>
      <c r="E1596" s="392" t="s">
        <v>28</v>
      </c>
      <c r="F1596" s="392" t="s">
        <v>22</v>
      </c>
      <c r="G1596" s="392" t="s">
        <v>39</v>
      </c>
      <c r="H1596" s="392" t="s">
        <v>70</v>
      </c>
      <c r="I1596" s="392" t="s">
        <v>71</v>
      </c>
      <c r="J1596" s="392" t="s">
        <v>2494</v>
      </c>
      <c r="K1596" s="392" t="s">
        <v>24</v>
      </c>
      <c r="L1596" s="392" t="s">
        <v>64</v>
      </c>
      <c r="M1596" s="395">
        <v>45658</v>
      </c>
      <c r="N1596" s="395">
        <v>45608</v>
      </c>
      <c r="O1596" s="392" t="s">
        <v>684</v>
      </c>
      <c r="P1596" s="392" t="str">
        <f t="shared" si="48"/>
        <v>376XX00000</v>
      </c>
      <c r="Q1596" s="392" t="s">
        <v>1271</v>
      </c>
      <c r="R1596" s="392" t="s">
        <v>2495</v>
      </c>
      <c r="S1596" s="392" t="str">
        <f t="shared" si="49"/>
        <v>252100A</v>
      </c>
      <c r="T1596" s="392" t="str">
        <f>IFERROR(VLOOKUP($S1596,'Projects FERCs'!$A$9:$C$294,2,FALSE),0)</f>
        <v>Mains - Blanket - King</v>
      </c>
      <c r="U1596" s="392" t="s">
        <v>2494</v>
      </c>
      <c r="V1596" s="394">
        <v>48.86</v>
      </c>
    </row>
    <row r="1597" spans="1:22" ht="22.5" x14ac:dyDescent="0.25">
      <c r="A1597" s="396">
        <v>202501</v>
      </c>
      <c r="B1597" s="392" t="s">
        <v>1268</v>
      </c>
      <c r="C1597" s="392" t="s">
        <v>69</v>
      </c>
      <c r="D1597" s="392" t="s">
        <v>28</v>
      </c>
      <c r="E1597" s="392" t="s">
        <v>28</v>
      </c>
      <c r="F1597" s="392" t="s">
        <v>22</v>
      </c>
      <c r="G1597" s="392" t="s">
        <v>39</v>
      </c>
      <c r="H1597" s="392" t="s">
        <v>70</v>
      </c>
      <c r="I1597" s="392" t="s">
        <v>71</v>
      </c>
      <c r="J1597" s="392" t="s">
        <v>2356</v>
      </c>
      <c r="K1597" s="392" t="s">
        <v>24</v>
      </c>
      <c r="L1597" s="392" t="s">
        <v>64</v>
      </c>
      <c r="M1597" s="395">
        <v>45658</v>
      </c>
      <c r="N1597" s="395">
        <v>45555</v>
      </c>
      <c r="O1597" s="392" t="s">
        <v>684</v>
      </c>
      <c r="P1597" s="392" t="str">
        <f t="shared" si="48"/>
        <v>376XX00000</v>
      </c>
      <c r="Q1597" s="392" t="s">
        <v>1271</v>
      </c>
      <c r="R1597" s="392" t="s">
        <v>2357</v>
      </c>
      <c r="S1597" s="392" t="str">
        <f t="shared" si="49"/>
        <v>251100A</v>
      </c>
      <c r="T1597" s="392" t="str">
        <f>IFERROR(VLOOKUP($S1597,'Projects FERCs'!$A$9:$C$294,2,FALSE),0)</f>
        <v>Mains - Blanket - Flag</v>
      </c>
      <c r="U1597" s="392" t="s">
        <v>2356</v>
      </c>
      <c r="V1597" s="394">
        <v>7872.34</v>
      </c>
    </row>
    <row r="1598" spans="1:22" ht="22.5" x14ac:dyDescent="0.25">
      <c r="A1598" s="396">
        <v>202501</v>
      </c>
      <c r="B1598" s="392" t="s">
        <v>1268</v>
      </c>
      <c r="C1598" s="392" t="s">
        <v>69</v>
      </c>
      <c r="D1598" s="392" t="s">
        <v>28</v>
      </c>
      <c r="E1598" s="392" t="s">
        <v>28</v>
      </c>
      <c r="F1598" s="392" t="s">
        <v>22</v>
      </c>
      <c r="G1598" s="392" t="s">
        <v>39</v>
      </c>
      <c r="H1598" s="392" t="s">
        <v>70</v>
      </c>
      <c r="I1598" s="392" t="s">
        <v>71</v>
      </c>
      <c r="J1598" s="392" t="s">
        <v>2475</v>
      </c>
      <c r="K1598" s="392" t="s">
        <v>24</v>
      </c>
      <c r="L1598" s="392" t="s">
        <v>64</v>
      </c>
      <c r="M1598" s="395">
        <v>45658</v>
      </c>
      <c r="N1598" s="395">
        <v>45664</v>
      </c>
      <c r="O1598" s="392" t="s">
        <v>684</v>
      </c>
      <c r="P1598" s="392" t="str">
        <f t="shared" si="48"/>
        <v>376XX00000</v>
      </c>
      <c r="Q1598" s="392" t="s">
        <v>1271</v>
      </c>
      <c r="R1598" s="392" t="s">
        <v>2476</v>
      </c>
      <c r="S1598" s="392" t="str">
        <f t="shared" si="49"/>
        <v>252100A</v>
      </c>
      <c r="T1598" s="392" t="str">
        <f>IFERROR(VLOOKUP($S1598,'Projects FERCs'!$A$9:$C$294,2,FALSE),0)</f>
        <v>Mains - Blanket - King</v>
      </c>
      <c r="U1598" s="392" t="s">
        <v>2475</v>
      </c>
      <c r="V1598" s="394">
        <v>614.1</v>
      </c>
    </row>
    <row r="1599" spans="1:22" ht="33.75" x14ac:dyDescent="0.25">
      <c r="A1599" s="396">
        <v>202501</v>
      </c>
      <c r="B1599" s="392" t="s">
        <v>1268</v>
      </c>
      <c r="C1599" s="392" t="s">
        <v>69</v>
      </c>
      <c r="D1599" s="392" t="s">
        <v>28</v>
      </c>
      <c r="E1599" s="392" t="s">
        <v>28</v>
      </c>
      <c r="F1599" s="392" t="s">
        <v>22</v>
      </c>
      <c r="G1599" s="392" t="s">
        <v>39</v>
      </c>
      <c r="H1599" s="392" t="s">
        <v>70</v>
      </c>
      <c r="I1599" s="392" t="s">
        <v>71</v>
      </c>
      <c r="J1599" s="392" t="s">
        <v>2519</v>
      </c>
      <c r="K1599" s="392" t="s">
        <v>24</v>
      </c>
      <c r="L1599" s="392" t="s">
        <v>64</v>
      </c>
      <c r="M1599" s="395">
        <v>45658</v>
      </c>
      <c r="N1599" s="395">
        <v>45567</v>
      </c>
      <c r="O1599" s="392" t="s">
        <v>684</v>
      </c>
      <c r="P1599" s="392" t="str">
        <f t="shared" si="48"/>
        <v>376XX00000</v>
      </c>
      <c r="Q1599" s="392" t="s">
        <v>1271</v>
      </c>
      <c r="R1599" s="392" t="s">
        <v>2520</v>
      </c>
      <c r="S1599" s="392" t="str">
        <f t="shared" si="49"/>
        <v>252100A</v>
      </c>
      <c r="T1599" s="392" t="str">
        <f>IFERROR(VLOOKUP($S1599,'Projects FERCs'!$A$9:$C$294,2,FALSE),0)</f>
        <v>Mains - Blanket - King</v>
      </c>
      <c r="U1599" s="392" t="s">
        <v>2519</v>
      </c>
      <c r="V1599" s="394">
        <v>540.19000000000005</v>
      </c>
    </row>
    <row r="1600" spans="1:22" ht="22.5" x14ac:dyDescent="0.25">
      <c r="A1600" s="396">
        <v>202501</v>
      </c>
      <c r="B1600" s="392" t="s">
        <v>1268</v>
      </c>
      <c r="C1600" s="392" t="s">
        <v>69</v>
      </c>
      <c r="D1600" s="392" t="s">
        <v>28</v>
      </c>
      <c r="E1600" s="392" t="s">
        <v>28</v>
      </c>
      <c r="F1600" s="392" t="s">
        <v>22</v>
      </c>
      <c r="G1600" s="392" t="s">
        <v>39</v>
      </c>
      <c r="H1600" s="392" t="s">
        <v>70</v>
      </c>
      <c r="I1600" s="392" t="s">
        <v>71</v>
      </c>
      <c r="J1600" s="392" t="s">
        <v>2502</v>
      </c>
      <c r="K1600" s="392" t="s">
        <v>24</v>
      </c>
      <c r="L1600" s="392" t="s">
        <v>64</v>
      </c>
      <c r="M1600" s="395">
        <v>45658</v>
      </c>
      <c r="N1600" s="395">
        <v>45544</v>
      </c>
      <c r="O1600" s="392" t="s">
        <v>684</v>
      </c>
      <c r="P1600" s="392" t="str">
        <f t="shared" si="48"/>
        <v>376XX00000</v>
      </c>
      <c r="Q1600" s="392" t="s">
        <v>1271</v>
      </c>
      <c r="R1600" s="392" t="s">
        <v>2503</v>
      </c>
      <c r="S1600" s="392" t="str">
        <f t="shared" si="49"/>
        <v>252100A</v>
      </c>
      <c r="T1600" s="392" t="str">
        <f>IFERROR(VLOOKUP($S1600,'Projects FERCs'!$A$9:$C$294,2,FALSE),0)</f>
        <v>Mains - Blanket - King</v>
      </c>
      <c r="U1600" s="392" t="s">
        <v>2502</v>
      </c>
      <c r="V1600" s="394">
        <v>3027.55</v>
      </c>
    </row>
    <row r="1601" spans="1:22" ht="22.5" x14ac:dyDescent="0.25">
      <c r="A1601" s="396">
        <v>202501</v>
      </c>
      <c r="B1601" s="392" t="s">
        <v>1268</v>
      </c>
      <c r="C1601" s="392" t="s">
        <v>69</v>
      </c>
      <c r="D1601" s="392" t="s">
        <v>28</v>
      </c>
      <c r="E1601" s="392" t="s">
        <v>28</v>
      </c>
      <c r="F1601" s="392" t="s">
        <v>22</v>
      </c>
      <c r="G1601" s="392" t="s">
        <v>39</v>
      </c>
      <c r="H1601" s="392" t="s">
        <v>70</v>
      </c>
      <c r="I1601" s="392" t="s">
        <v>71</v>
      </c>
      <c r="J1601" s="392" t="s">
        <v>2500</v>
      </c>
      <c r="K1601" s="392" t="s">
        <v>24</v>
      </c>
      <c r="L1601" s="392" t="s">
        <v>64</v>
      </c>
      <c r="M1601" s="395">
        <v>45658</v>
      </c>
      <c r="N1601" s="395">
        <v>45554</v>
      </c>
      <c r="O1601" s="392" t="s">
        <v>684</v>
      </c>
      <c r="P1601" s="392" t="str">
        <f t="shared" si="48"/>
        <v>376XX00000</v>
      </c>
      <c r="Q1601" s="392" t="s">
        <v>1271</v>
      </c>
      <c r="R1601" s="392" t="s">
        <v>2501</v>
      </c>
      <c r="S1601" s="392" t="str">
        <f t="shared" si="49"/>
        <v>252100A</v>
      </c>
      <c r="T1601" s="392" t="str">
        <f>IFERROR(VLOOKUP($S1601,'Projects FERCs'!$A$9:$C$294,2,FALSE),0)</f>
        <v>Mains - Blanket - King</v>
      </c>
      <c r="U1601" s="392" t="s">
        <v>2500</v>
      </c>
      <c r="V1601" s="394">
        <v>6111.83</v>
      </c>
    </row>
    <row r="1602" spans="1:22" ht="22.5" x14ac:dyDescent="0.25">
      <c r="A1602" s="396">
        <v>202501</v>
      </c>
      <c r="B1602" s="392" t="s">
        <v>1268</v>
      </c>
      <c r="C1602" s="392" t="s">
        <v>69</v>
      </c>
      <c r="D1602" s="392" t="s">
        <v>28</v>
      </c>
      <c r="E1602" s="392" t="s">
        <v>28</v>
      </c>
      <c r="F1602" s="392" t="s">
        <v>22</v>
      </c>
      <c r="G1602" s="392" t="s">
        <v>39</v>
      </c>
      <c r="H1602" s="392" t="s">
        <v>70</v>
      </c>
      <c r="I1602" s="392" t="s">
        <v>71</v>
      </c>
      <c r="J1602" s="392" t="s">
        <v>2504</v>
      </c>
      <c r="K1602" s="392" t="s">
        <v>24</v>
      </c>
      <c r="L1602" s="392" t="s">
        <v>64</v>
      </c>
      <c r="M1602" s="395">
        <v>45658</v>
      </c>
      <c r="N1602" s="395">
        <v>45637</v>
      </c>
      <c r="O1602" s="392" t="s">
        <v>684</v>
      </c>
      <c r="P1602" s="392" t="str">
        <f t="shared" si="48"/>
        <v>376XX00000</v>
      </c>
      <c r="Q1602" s="392" t="s">
        <v>1271</v>
      </c>
      <c r="R1602" s="392" t="s">
        <v>2505</v>
      </c>
      <c r="S1602" s="392" t="str">
        <f t="shared" si="49"/>
        <v>252100A</v>
      </c>
      <c r="T1602" s="392" t="str">
        <f>IFERROR(VLOOKUP($S1602,'Projects FERCs'!$A$9:$C$294,2,FALSE),0)</f>
        <v>Mains - Blanket - King</v>
      </c>
      <c r="U1602" s="392" t="s">
        <v>2504</v>
      </c>
      <c r="V1602" s="394">
        <v>1018.65</v>
      </c>
    </row>
    <row r="1603" spans="1:22" ht="22.5" x14ac:dyDescent="0.25">
      <c r="A1603" s="396">
        <v>202501</v>
      </c>
      <c r="B1603" s="392" t="s">
        <v>1268</v>
      </c>
      <c r="C1603" s="392" t="s">
        <v>69</v>
      </c>
      <c r="D1603" s="392" t="s">
        <v>28</v>
      </c>
      <c r="E1603" s="392" t="s">
        <v>28</v>
      </c>
      <c r="F1603" s="392" t="s">
        <v>22</v>
      </c>
      <c r="G1603" s="392" t="s">
        <v>39</v>
      </c>
      <c r="H1603" s="392" t="s">
        <v>70</v>
      </c>
      <c r="I1603" s="392" t="s">
        <v>71</v>
      </c>
      <c r="J1603" s="392" t="s">
        <v>2346</v>
      </c>
      <c r="K1603" s="392" t="s">
        <v>24</v>
      </c>
      <c r="L1603" s="392" t="s">
        <v>64</v>
      </c>
      <c r="M1603" s="395">
        <v>45658</v>
      </c>
      <c r="N1603" s="395">
        <v>45643</v>
      </c>
      <c r="O1603" s="392" t="s">
        <v>684</v>
      </c>
      <c r="P1603" s="392" t="str">
        <f t="shared" si="48"/>
        <v>376XX00000</v>
      </c>
      <c r="Q1603" s="392" t="s">
        <v>1271</v>
      </c>
      <c r="R1603" s="392" t="s">
        <v>2347</v>
      </c>
      <c r="S1603" s="392" t="str">
        <f t="shared" si="49"/>
        <v>253100A</v>
      </c>
      <c r="T1603" s="392" t="str">
        <f>IFERROR(VLOOKUP($S1603,'Projects FERCs'!$A$9:$C$294,2,FALSE),0)</f>
        <v>Mains - Blanket - Pres</v>
      </c>
      <c r="U1603" s="392" t="s">
        <v>2346</v>
      </c>
      <c r="V1603" s="394">
        <v>1636.88</v>
      </c>
    </row>
    <row r="1604" spans="1:22" ht="22.5" x14ac:dyDescent="0.25">
      <c r="A1604" s="396">
        <v>202501</v>
      </c>
      <c r="B1604" s="392" t="s">
        <v>1268</v>
      </c>
      <c r="C1604" s="392" t="s">
        <v>69</v>
      </c>
      <c r="D1604" s="392" t="s">
        <v>28</v>
      </c>
      <c r="E1604" s="392" t="s">
        <v>28</v>
      </c>
      <c r="F1604" s="392" t="s">
        <v>22</v>
      </c>
      <c r="G1604" s="392" t="s">
        <v>39</v>
      </c>
      <c r="H1604" s="392" t="s">
        <v>70</v>
      </c>
      <c r="I1604" s="392" t="s">
        <v>71</v>
      </c>
      <c r="J1604" s="392" t="s">
        <v>2459</v>
      </c>
      <c r="K1604" s="392" t="s">
        <v>24</v>
      </c>
      <c r="L1604" s="392" t="s">
        <v>64</v>
      </c>
      <c r="M1604" s="395">
        <v>45658</v>
      </c>
      <c r="N1604" s="395">
        <v>45605</v>
      </c>
      <c r="O1604" s="392" t="s">
        <v>684</v>
      </c>
      <c r="P1604" s="392" t="str">
        <f t="shared" si="48"/>
        <v>376XX00000</v>
      </c>
      <c r="Q1604" s="392" t="s">
        <v>1271</v>
      </c>
      <c r="R1604" s="392" t="s">
        <v>2460</v>
      </c>
      <c r="S1604" s="392" t="str">
        <f t="shared" si="49"/>
        <v>251100A</v>
      </c>
      <c r="T1604" s="392" t="str">
        <f>IFERROR(VLOOKUP($S1604,'Projects FERCs'!$A$9:$C$294,2,FALSE),0)</f>
        <v>Mains - Blanket - Flag</v>
      </c>
      <c r="U1604" s="392" t="s">
        <v>2459</v>
      </c>
      <c r="V1604" s="394">
        <v>2484.69</v>
      </c>
    </row>
    <row r="1605" spans="1:22" ht="22.5" x14ac:dyDescent="0.25">
      <c r="A1605" s="396">
        <v>202501</v>
      </c>
      <c r="B1605" s="392" t="s">
        <v>1268</v>
      </c>
      <c r="C1605" s="392" t="s">
        <v>69</v>
      </c>
      <c r="D1605" s="392" t="s">
        <v>28</v>
      </c>
      <c r="E1605" s="392" t="s">
        <v>28</v>
      </c>
      <c r="F1605" s="392" t="s">
        <v>22</v>
      </c>
      <c r="G1605" s="392" t="s">
        <v>39</v>
      </c>
      <c r="H1605" s="392" t="s">
        <v>70</v>
      </c>
      <c r="I1605" s="392" t="s">
        <v>71</v>
      </c>
      <c r="J1605" s="392" t="s">
        <v>2488</v>
      </c>
      <c r="K1605" s="392" t="s">
        <v>24</v>
      </c>
      <c r="L1605" s="392" t="s">
        <v>64</v>
      </c>
      <c r="M1605" s="395">
        <v>45658</v>
      </c>
      <c r="N1605" s="395">
        <v>45645</v>
      </c>
      <c r="O1605" s="392" t="s">
        <v>684</v>
      </c>
      <c r="P1605" s="392" t="str">
        <f t="shared" si="48"/>
        <v>376XX00000</v>
      </c>
      <c r="Q1605" s="392" t="s">
        <v>1271</v>
      </c>
      <c r="R1605" s="392" t="s">
        <v>2489</v>
      </c>
      <c r="S1605" s="392" t="str">
        <f t="shared" si="49"/>
        <v>253100A</v>
      </c>
      <c r="T1605" s="392" t="str">
        <f>IFERROR(VLOOKUP($S1605,'Projects FERCs'!$A$9:$C$294,2,FALSE),0)</f>
        <v>Mains - Blanket - Pres</v>
      </c>
      <c r="U1605" s="392" t="s">
        <v>2488</v>
      </c>
      <c r="V1605" s="394">
        <v>139123.76999999999</v>
      </c>
    </row>
    <row r="1606" spans="1:22" ht="22.5" x14ac:dyDescent="0.25">
      <c r="A1606" s="396">
        <v>202501</v>
      </c>
      <c r="B1606" s="392" t="s">
        <v>1268</v>
      </c>
      <c r="C1606" s="392" t="s">
        <v>69</v>
      </c>
      <c r="D1606" s="392" t="s">
        <v>28</v>
      </c>
      <c r="E1606" s="392" t="s">
        <v>28</v>
      </c>
      <c r="F1606" s="392" t="s">
        <v>22</v>
      </c>
      <c r="G1606" s="392" t="s">
        <v>39</v>
      </c>
      <c r="H1606" s="392" t="s">
        <v>70</v>
      </c>
      <c r="I1606" s="392" t="s">
        <v>71</v>
      </c>
      <c r="J1606" s="392" t="s">
        <v>2526</v>
      </c>
      <c r="K1606" s="392" t="s">
        <v>24</v>
      </c>
      <c r="L1606" s="392" t="s">
        <v>64</v>
      </c>
      <c r="M1606" s="395">
        <v>45658</v>
      </c>
      <c r="N1606" s="395">
        <v>45505</v>
      </c>
      <c r="O1606" s="392" t="s">
        <v>684</v>
      </c>
      <c r="P1606" s="392" t="str">
        <f t="shared" si="48"/>
        <v>376XX00000</v>
      </c>
      <c r="Q1606" s="392" t="s">
        <v>1271</v>
      </c>
      <c r="R1606" s="392" t="s">
        <v>2527</v>
      </c>
      <c r="S1606" s="392" t="str">
        <f t="shared" si="49"/>
        <v>252100A</v>
      </c>
      <c r="T1606" s="392" t="str">
        <f>IFERROR(VLOOKUP($S1606,'Projects FERCs'!$A$9:$C$294,2,FALSE),0)</f>
        <v>Mains - Blanket - King</v>
      </c>
      <c r="U1606" s="392" t="s">
        <v>2526</v>
      </c>
      <c r="V1606" s="394">
        <v>3737.47</v>
      </c>
    </row>
    <row r="1607" spans="1:22" ht="22.5" x14ac:dyDescent="0.25">
      <c r="A1607" s="396">
        <v>202501</v>
      </c>
      <c r="B1607" s="392" t="s">
        <v>1268</v>
      </c>
      <c r="C1607" s="392" t="s">
        <v>69</v>
      </c>
      <c r="D1607" s="392" t="s">
        <v>28</v>
      </c>
      <c r="E1607" s="392" t="s">
        <v>28</v>
      </c>
      <c r="F1607" s="392" t="s">
        <v>22</v>
      </c>
      <c r="G1607" s="392" t="s">
        <v>39</v>
      </c>
      <c r="H1607" s="392" t="s">
        <v>70</v>
      </c>
      <c r="I1607" s="392" t="s">
        <v>71</v>
      </c>
      <c r="J1607" s="392" t="s">
        <v>2457</v>
      </c>
      <c r="K1607" s="392" t="s">
        <v>24</v>
      </c>
      <c r="L1607" s="392" t="s">
        <v>64</v>
      </c>
      <c r="M1607" s="395">
        <v>45658</v>
      </c>
      <c r="N1607" s="395">
        <v>45672</v>
      </c>
      <c r="O1607" s="392" t="s">
        <v>684</v>
      </c>
      <c r="P1607" s="392" t="str">
        <f t="shared" si="48"/>
        <v>376XX00000</v>
      </c>
      <c r="Q1607" s="392" t="s">
        <v>1271</v>
      </c>
      <c r="R1607" s="392" t="s">
        <v>2458</v>
      </c>
      <c r="S1607" s="392" t="str">
        <f t="shared" si="49"/>
        <v>252100A</v>
      </c>
      <c r="T1607" s="392" t="str">
        <f>IFERROR(VLOOKUP($S1607,'Projects FERCs'!$A$9:$C$294,2,FALSE),0)</f>
        <v>Mains - Blanket - King</v>
      </c>
      <c r="U1607" s="392" t="s">
        <v>2457</v>
      </c>
      <c r="V1607" s="394">
        <v>20462.97</v>
      </c>
    </row>
    <row r="1608" spans="1:22" ht="22.5" x14ac:dyDescent="0.25">
      <c r="A1608" s="396">
        <v>202501</v>
      </c>
      <c r="B1608" s="392" t="s">
        <v>1268</v>
      </c>
      <c r="C1608" s="392" t="s">
        <v>69</v>
      </c>
      <c r="D1608" s="392" t="s">
        <v>28</v>
      </c>
      <c r="E1608" s="392" t="s">
        <v>28</v>
      </c>
      <c r="F1608" s="392" t="s">
        <v>22</v>
      </c>
      <c r="G1608" s="392" t="s">
        <v>39</v>
      </c>
      <c r="H1608" s="392" t="s">
        <v>70</v>
      </c>
      <c r="I1608" s="392" t="s">
        <v>71</v>
      </c>
      <c r="J1608" s="392" t="s">
        <v>2336</v>
      </c>
      <c r="K1608" s="392" t="s">
        <v>24</v>
      </c>
      <c r="L1608" s="392" t="s">
        <v>64</v>
      </c>
      <c r="M1608" s="395">
        <v>45658</v>
      </c>
      <c r="N1608" s="395">
        <v>45667</v>
      </c>
      <c r="O1608" s="392" t="s">
        <v>684</v>
      </c>
      <c r="P1608" s="392" t="str">
        <f t="shared" si="48"/>
        <v>376XX00000</v>
      </c>
      <c r="Q1608" s="392" t="s">
        <v>1271</v>
      </c>
      <c r="R1608" s="392" t="s">
        <v>2337</v>
      </c>
      <c r="S1608" s="392" t="str">
        <f t="shared" si="49"/>
        <v>257100A</v>
      </c>
      <c r="T1608" s="392" t="str">
        <f>IFERROR(VLOOKUP($S1608,'Projects FERCs'!$A$9:$C$294,2,FALSE),0)</f>
        <v>Mains - Blanket - SL</v>
      </c>
      <c r="U1608" s="392" t="s">
        <v>2336</v>
      </c>
      <c r="V1608" s="394">
        <v>3508.96</v>
      </c>
    </row>
    <row r="1609" spans="1:22" ht="22.5" x14ac:dyDescent="0.25">
      <c r="A1609" s="396">
        <v>202501</v>
      </c>
      <c r="B1609" s="392" t="s">
        <v>1268</v>
      </c>
      <c r="C1609" s="392" t="s">
        <v>69</v>
      </c>
      <c r="D1609" s="392" t="s">
        <v>28</v>
      </c>
      <c r="E1609" s="392" t="s">
        <v>28</v>
      </c>
      <c r="F1609" s="392" t="s">
        <v>22</v>
      </c>
      <c r="G1609" s="392" t="s">
        <v>39</v>
      </c>
      <c r="H1609" s="392" t="s">
        <v>70</v>
      </c>
      <c r="I1609" s="392" t="s">
        <v>71</v>
      </c>
      <c r="J1609" s="392" t="s">
        <v>2352</v>
      </c>
      <c r="K1609" s="392" t="s">
        <v>24</v>
      </c>
      <c r="L1609" s="392" t="s">
        <v>64</v>
      </c>
      <c r="M1609" s="395">
        <v>45658</v>
      </c>
      <c r="N1609" s="395">
        <v>45593</v>
      </c>
      <c r="O1609" s="392" t="s">
        <v>684</v>
      </c>
      <c r="P1609" s="392" t="str">
        <f t="shared" ref="P1609:P1672" si="50">CONCATENATE((MID($O1609,2,3)),$D1609,$G1609)</f>
        <v>376XX00000</v>
      </c>
      <c r="Q1609" s="392" t="s">
        <v>1271</v>
      </c>
      <c r="R1609" s="392" t="s">
        <v>2353</v>
      </c>
      <c r="S1609" s="392" t="str">
        <f t="shared" ref="S1609:S1672" si="51">RIGHT($R1609,7)</f>
        <v>257100A</v>
      </c>
      <c r="T1609" s="392" t="str">
        <f>IFERROR(VLOOKUP($S1609,'Projects FERCs'!$A$9:$C$294,2,FALSE),0)</f>
        <v>Mains - Blanket - SL</v>
      </c>
      <c r="U1609" s="392" t="s">
        <v>2352</v>
      </c>
      <c r="V1609" s="394">
        <v>5.66</v>
      </c>
    </row>
    <row r="1610" spans="1:22" ht="22.5" x14ac:dyDescent="0.25">
      <c r="A1610" s="396">
        <v>202501</v>
      </c>
      <c r="B1610" s="392" t="s">
        <v>1268</v>
      </c>
      <c r="C1610" s="392" t="s">
        <v>69</v>
      </c>
      <c r="D1610" s="392" t="s">
        <v>28</v>
      </c>
      <c r="E1610" s="392" t="s">
        <v>28</v>
      </c>
      <c r="F1610" s="392" t="s">
        <v>22</v>
      </c>
      <c r="G1610" s="392" t="s">
        <v>39</v>
      </c>
      <c r="H1610" s="392" t="s">
        <v>70</v>
      </c>
      <c r="I1610" s="392" t="s">
        <v>71</v>
      </c>
      <c r="J1610" s="392" t="s">
        <v>2312</v>
      </c>
      <c r="K1610" s="392" t="s">
        <v>24</v>
      </c>
      <c r="L1610" s="392" t="s">
        <v>64</v>
      </c>
      <c r="M1610" s="395">
        <v>45658</v>
      </c>
      <c r="N1610" s="395">
        <v>45673</v>
      </c>
      <c r="O1610" s="392" t="s">
        <v>684</v>
      </c>
      <c r="P1610" s="392" t="str">
        <f t="shared" si="50"/>
        <v>376XX00000</v>
      </c>
      <c r="Q1610" s="392" t="s">
        <v>1271</v>
      </c>
      <c r="R1610" s="392" t="s">
        <v>2313</v>
      </c>
      <c r="S1610" s="392" t="str">
        <f t="shared" si="51"/>
        <v>251100A</v>
      </c>
      <c r="T1610" s="392" t="str">
        <f>IFERROR(VLOOKUP($S1610,'Projects FERCs'!$A$9:$C$294,2,FALSE),0)</f>
        <v>Mains - Blanket - Flag</v>
      </c>
      <c r="U1610" s="392" t="s">
        <v>2312</v>
      </c>
      <c r="V1610" s="394">
        <v>4186.82</v>
      </c>
    </row>
    <row r="1611" spans="1:22" ht="22.5" x14ac:dyDescent="0.25">
      <c r="A1611" s="396">
        <v>202501</v>
      </c>
      <c r="B1611" s="392" t="s">
        <v>1268</v>
      </c>
      <c r="C1611" s="392" t="s">
        <v>69</v>
      </c>
      <c r="D1611" s="392" t="s">
        <v>28</v>
      </c>
      <c r="E1611" s="392" t="s">
        <v>28</v>
      </c>
      <c r="F1611" s="392" t="s">
        <v>22</v>
      </c>
      <c r="G1611" s="392" t="s">
        <v>39</v>
      </c>
      <c r="H1611" s="392" t="s">
        <v>70</v>
      </c>
      <c r="I1611" s="392" t="s">
        <v>71</v>
      </c>
      <c r="J1611" s="392" t="s">
        <v>2486</v>
      </c>
      <c r="K1611" s="392" t="s">
        <v>24</v>
      </c>
      <c r="L1611" s="392" t="s">
        <v>64</v>
      </c>
      <c r="M1611" s="395">
        <v>45658</v>
      </c>
      <c r="N1611" s="395">
        <v>45649</v>
      </c>
      <c r="O1611" s="392" t="s">
        <v>684</v>
      </c>
      <c r="P1611" s="392" t="str">
        <f t="shared" si="50"/>
        <v>376XX00000</v>
      </c>
      <c r="Q1611" s="392" t="s">
        <v>1271</v>
      </c>
      <c r="R1611" s="392" t="s">
        <v>2487</v>
      </c>
      <c r="S1611" s="392" t="str">
        <f t="shared" si="51"/>
        <v>252406S</v>
      </c>
      <c r="T1611" s="392" t="str">
        <f>IFERROR(VLOOKUP($S1611,'Projects FERCs'!$A$9:$C$294,2,FALSE),0)</f>
        <v>Mains PVC Replacement KNG</v>
      </c>
      <c r="U1611" s="392" t="s">
        <v>2486</v>
      </c>
      <c r="V1611" s="394">
        <v>60149.61</v>
      </c>
    </row>
    <row r="1612" spans="1:22" ht="22.5" x14ac:dyDescent="0.25">
      <c r="A1612" s="396">
        <v>202501</v>
      </c>
      <c r="B1612" s="392" t="s">
        <v>1268</v>
      </c>
      <c r="C1612" s="392" t="s">
        <v>69</v>
      </c>
      <c r="D1612" s="392" t="s">
        <v>28</v>
      </c>
      <c r="E1612" s="392" t="s">
        <v>28</v>
      </c>
      <c r="F1612" s="392" t="s">
        <v>22</v>
      </c>
      <c r="G1612" s="392" t="s">
        <v>39</v>
      </c>
      <c r="H1612" s="392" t="s">
        <v>70</v>
      </c>
      <c r="I1612" s="392" t="s">
        <v>71</v>
      </c>
      <c r="J1612" s="392" t="s">
        <v>2513</v>
      </c>
      <c r="K1612" s="392" t="s">
        <v>24</v>
      </c>
      <c r="L1612" s="392" t="s">
        <v>64</v>
      </c>
      <c r="M1612" s="395">
        <v>45658</v>
      </c>
      <c r="N1612" s="395">
        <v>45679</v>
      </c>
      <c r="O1612" s="392" t="s">
        <v>684</v>
      </c>
      <c r="P1612" s="392" t="str">
        <f t="shared" si="50"/>
        <v>376XX00000</v>
      </c>
      <c r="Q1612" s="392" t="s">
        <v>1271</v>
      </c>
      <c r="R1612" s="392" t="s">
        <v>2514</v>
      </c>
      <c r="S1612" s="392" t="str">
        <f t="shared" si="51"/>
        <v>253401A</v>
      </c>
      <c r="T1612" s="392" t="str">
        <f>IFERROR(VLOOKUP($S1612,'Projects FERCs'!$A$9:$C$294,2,FALSE),0)</f>
        <v>Mains - Chino Valley</v>
      </c>
      <c r="U1612" s="392" t="s">
        <v>2513</v>
      </c>
      <c r="V1612" s="394">
        <v>171292.21</v>
      </c>
    </row>
    <row r="1613" spans="1:22" ht="22.5" x14ac:dyDescent="0.25">
      <c r="A1613" s="396">
        <v>202501</v>
      </c>
      <c r="B1613" s="392" t="s">
        <v>1268</v>
      </c>
      <c r="C1613" s="392" t="s">
        <v>69</v>
      </c>
      <c r="D1613" s="392" t="s">
        <v>28</v>
      </c>
      <c r="E1613" s="392" t="s">
        <v>28</v>
      </c>
      <c r="F1613" s="392" t="s">
        <v>22</v>
      </c>
      <c r="G1613" s="392" t="s">
        <v>39</v>
      </c>
      <c r="H1613" s="392" t="s">
        <v>70</v>
      </c>
      <c r="I1613" s="392" t="s">
        <v>71</v>
      </c>
      <c r="J1613" s="392" t="s">
        <v>2417</v>
      </c>
      <c r="K1613" s="392" t="s">
        <v>24</v>
      </c>
      <c r="L1613" s="392" t="s">
        <v>64</v>
      </c>
      <c r="M1613" s="395">
        <v>45658</v>
      </c>
      <c r="N1613" s="395">
        <v>45589</v>
      </c>
      <c r="O1613" s="392" t="s">
        <v>684</v>
      </c>
      <c r="P1613" s="392" t="str">
        <f t="shared" si="50"/>
        <v>376XX00000</v>
      </c>
      <c r="Q1613" s="392" t="s">
        <v>1271</v>
      </c>
      <c r="R1613" s="392" t="s">
        <v>2418</v>
      </c>
      <c r="S1613" s="392" t="str">
        <f t="shared" si="51"/>
        <v>252406S</v>
      </c>
      <c r="T1613" s="392" t="str">
        <f>IFERROR(VLOOKUP($S1613,'Projects FERCs'!$A$9:$C$294,2,FALSE),0)</f>
        <v>Mains PVC Replacement KNG</v>
      </c>
      <c r="U1613" s="392" t="s">
        <v>2417</v>
      </c>
      <c r="V1613" s="394">
        <v>2294.15</v>
      </c>
    </row>
    <row r="1614" spans="1:22" ht="22.5" x14ac:dyDescent="0.25">
      <c r="A1614" s="396">
        <v>202501</v>
      </c>
      <c r="B1614" s="392" t="s">
        <v>1268</v>
      </c>
      <c r="C1614" s="392" t="s">
        <v>69</v>
      </c>
      <c r="D1614" s="392" t="s">
        <v>28</v>
      </c>
      <c r="E1614" s="392" t="s">
        <v>28</v>
      </c>
      <c r="F1614" s="392" t="s">
        <v>22</v>
      </c>
      <c r="G1614" s="392" t="s">
        <v>39</v>
      </c>
      <c r="H1614" s="392" t="s">
        <v>70</v>
      </c>
      <c r="I1614" s="392" t="s">
        <v>71</v>
      </c>
      <c r="J1614" s="392" t="s">
        <v>1492</v>
      </c>
      <c r="K1614" s="392" t="s">
        <v>24</v>
      </c>
      <c r="L1614" s="392" t="s">
        <v>64</v>
      </c>
      <c r="M1614" s="395">
        <v>45658</v>
      </c>
      <c r="N1614" s="395">
        <v>45502</v>
      </c>
      <c r="O1614" s="392" t="s">
        <v>684</v>
      </c>
      <c r="P1614" s="392" t="str">
        <f t="shared" si="50"/>
        <v>376XX00000</v>
      </c>
      <c r="Q1614" s="392" t="s">
        <v>1271</v>
      </c>
      <c r="R1614" s="392" t="s">
        <v>1493</v>
      </c>
      <c r="S1614" s="392" t="str">
        <f t="shared" si="51"/>
        <v>252403S</v>
      </c>
      <c r="T1614" s="392" t="str">
        <f>IFERROR(VLOOKUP($S1614,'Projects FERCs'!$A$9:$C$294,2,FALSE),0)</f>
        <v>Main/Services PVC Replace LHC</v>
      </c>
      <c r="U1614" s="392" t="s">
        <v>1492</v>
      </c>
      <c r="V1614" s="394">
        <v>7594.86</v>
      </c>
    </row>
    <row r="1615" spans="1:22" ht="22.5" x14ac:dyDescent="0.25">
      <c r="A1615" s="396">
        <v>202501</v>
      </c>
      <c r="B1615" s="392" t="s">
        <v>1268</v>
      </c>
      <c r="C1615" s="392" t="s">
        <v>69</v>
      </c>
      <c r="D1615" s="392" t="s">
        <v>28</v>
      </c>
      <c r="E1615" s="392" t="s">
        <v>28</v>
      </c>
      <c r="F1615" s="392" t="s">
        <v>22</v>
      </c>
      <c r="G1615" s="392" t="s">
        <v>39</v>
      </c>
      <c r="H1615" s="392" t="s">
        <v>70</v>
      </c>
      <c r="I1615" s="392" t="s">
        <v>71</v>
      </c>
      <c r="J1615" s="392" t="s">
        <v>2492</v>
      </c>
      <c r="K1615" s="392" t="s">
        <v>24</v>
      </c>
      <c r="L1615" s="392" t="s">
        <v>64</v>
      </c>
      <c r="M1615" s="395">
        <v>45658</v>
      </c>
      <c r="N1615" s="395">
        <v>45621</v>
      </c>
      <c r="O1615" s="392" t="s">
        <v>684</v>
      </c>
      <c r="P1615" s="392" t="str">
        <f t="shared" si="50"/>
        <v>376XX00000</v>
      </c>
      <c r="Q1615" s="392" t="s">
        <v>1271</v>
      </c>
      <c r="R1615" s="392" t="s">
        <v>2493</v>
      </c>
      <c r="S1615" s="392" t="str">
        <f t="shared" si="51"/>
        <v>252406S</v>
      </c>
      <c r="T1615" s="392" t="str">
        <f>IFERROR(VLOOKUP($S1615,'Projects FERCs'!$A$9:$C$294,2,FALSE),0)</f>
        <v>Mains PVC Replacement KNG</v>
      </c>
      <c r="U1615" s="392" t="s">
        <v>2492</v>
      </c>
      <c r="V1615" s="394">
        <v>66985.31</v>
      </c>
    </row>
    <row r="1616" spans="1:22" ht="22.5" x14ac:dyDescent="0.25">
      <c r="A1616" s="396">
        <v>202501</v>
      </c>
      <c r="B1616" s="392" t="s">
        <v>1268</v>
      </c>
      <c r="C1616" s="392" t="s">
        <v>69</v>
      </c>
      <c r="D1616" s="392" t="s">
        <v>28</v>
      </c>
      <c r="E1616" s="392" t="s">
        <v>28</v>
      </c>
      <c r="F1616" s="392" t="s">
        <v>22</v>
      </c>
      <c r="G1616" s="392" t="s">
        <v>39</v>
      </c>
      <c r="H1616" s="392" t="s">
        <v>70</v>
      </c>
      <c r="I1616" s="392" t="s">
        <v>71</v>
      </c>
      <c r="J1616" s="392" t="s">
        <v>2481</v>
      </c>
      <c r="K1616" s="392" t="s">
        <v>24</v>
      </c>
      <c r="L1616" s="392" t="s">
        <v>64</v>
      </c>
      <c r="M1616" s="395">
        <v>45658</v>
      </c>
      <c r="N1616" s="395">
        <v>45589</v>
      </c>
      <c r="O1616" s="392" t="s">
        <v>684</v>
      </c>
      <c r="P1616" s="392" t="str">
        <f t="shared" si="50"/>
        <v>376XX00000</v>
      </c>
      <c r="Q1616" s="392" t="s">
        <v>1271</v>
      </c>
      <c r="R1616" s="392" t="s">
        <v>2482</v>
      </c>
      <c r="S1616" s="392" t="str">
        <f t="shared" si="51"/>
        <v>252403S</v>
      </c>
      <c r="T1616" s="392" t="str">
        <f>IFERROR(VLOOKUP($S1616,'Projects FERCs'!$A$9:$C$294,2,FALSE),0)</f>
        <v>Main/Services PVC Replace LHC</v>
      </c>
      <c r="U1616" s="392" t="s">
        <v>2481</v>
      </c>
      <c r="V1616" s="394">
        <v>-1.9</v>
      </c>
    </row>
    <row r="1617" spans="1:22" ht="22.5" x14ac:dyDescent="0.25">
      <c r="A1617" s="396">
        <v>202501</v>
      </c>
      <c r="B1617" s="392" t="s">
        <v>1268</v>
      </c>
      <c r="C1617" s="392" t="s">
        <v>69</v>
      </c>
      <c r="D1617" s="392" t="s">
        <v>28</v>
      </c>
      <c r="E1617" s="392" t="s">
        <v>28</v>
      </c>
      <c r="F1617" s="392" t="s">
        <v>22</v>
      </c>
      <c r="G1617" s="392" t="s">
        <v>39</v>
      </c>
      <c r="H1617" s="392" t="s">
        <v>70</v>
      </c>
      <c r="I1617" s="392" t="s">
        <v>71</v>
      </c>
      <c r="J1617" s="392" t="s">
        <v>2463</v>
      </c>
      <c r="K1617" s="392" t="s">
        <v>24</v>
      </c>
      <c r="L1617" s="392" t="s">
        <v>64</v>
      </c>
      <c r="M1617" s="395">
        <v>45658</v>
      </c>
      <c r="N1617" s="395">
        <v>45594</v>
      </c>
      <c r="O1617" s="392" t="s">
        <v>684</v>
      </c>
      <c r="P1617" s="392" t="str">
        <f t="shared" si="50"/>
        <v>376XX00000</v>
      </c>
      <c r="Q1617" s="392" t="s">
        <v>1271</v>
      </c>
      <c r="R1617" s="392" t="s">
        <v>2464</v>
      </c>
      <c r="S1617" s="392" t="str">
        <f t="shared" si="51"/>
        <v>253500B</v>
      </c>
      <c r="T1617" s="392" t="str">
        <f>IFERROR(VLOOKUP($S1617,'Projects FERCs'!$A$9:$C$294,2,FALSE),0)</f>
        <v>PI Mains - Prescott</v>
      </c>
      <c r="U1617" s="392" t="s">
        <v>2463</v>
      </c>
      <c r="V1617" s="394">
        <v>142.58000000000001</v>
      </c>
    </row>
    <row r="1618" spans="1:22" ht="22.5" x14ac:dyDescent="0.25">
      <c r="A1618" s="396">
        <v>202501</v>
      </c>
      <c r="B1618" s="392" t="s">
        <v>1268</v>
      </c>
      <c r="C1618" s="392" t="s">
        <v>69</v>
      </c>
      <c r="D1618" s="392" t="s">
        <v>28</v>
      </c>
      <c r="E1618" s="392" t="s">
        <v>28</v>
      </c>
      <c r="F1618" s="392" t="s">
        <v>22</v>
      </c>
      <c r="G1618" s="392" t="s">
        <v>39</v>
      </c>
      <c r="H1618" s="392" t="s">
        <v>70</v>
      </c>
      <c r="I1618" s="392" t="s">
        <v>71</v>
      </c>
      <c r="J1618" s="392" t="s">
        <v>2506</v>
      </c>
      <c r="K1618" s="392" t="s">
        <v>24</v>
      </c>
      <c r="L1618" s="392" t="s">
        <v>64</v>
      </c>
      <c r="M1618" s="395">
        <v>45658</v>
      </c>
      <c r="N1618" s="395">
        <v>45636</v>
      </c>
      <c r="O1618" s="392" t="s">
        <v>684</v>
      </c>
      <c r="P1618" s="392" t="str">
        <f t="shared" si="50"/>
        <v>376XX00000</v>
      </c>
      <c r="Q1618" s="392" t="s">
        <v>1271</v>
      </c>
      <c r="R1618" s="392" t="s">
        <v>2507</v>
      </c>
      <c r="S1618" s="392" t="str">
        <f t="shared" si="51"/>
        <v>257100A</v>
      </c>
      <c r="T1618" s="392" t="str">
        <f>IFERROR(VLOOKUP($S1618,'Projects FERCs'!$A$9:$C$294,2,FALSE),0)</f>
        <v>Mains - Blanket - SL</v>
      </c>
      <c r="U1618" s="392" t="s">
        <v>2506</v>
      </c>
      <c r="V1618" s="394">
        <v>935.1</v>
      </c>
    </row>
    <row r="1619" spans="1:22" ht="22.5" x14ac:dyDescent="0.25">
      <c r="A1619" s="396">
        <v>202501</v>
      </c>
      <c r="B1619" s="392" t="s">
        <v>1268</v>
      </c>
      <c r="C1619" s="392" t="s">
        <v>69</v>
      </c>
      <c r="D1619" s="392" t="s">
        <v>28</v>
      </c>
      <c r="E1619" s="392" t="s">
        <v>28</v>
      </c>
      <c r="F1619" s="392" t="s">
        <v>22</v>
      </c>
      <c r="G1619" s="392" t="s">
        <v>39</v>
      </c>
      <c r="H1619" s="392" t="s">
        <v>70</v>
      </c>
      <c r="I1619" s="392" t="s">
        <v>71</v>
      </c>
      <c r="J1619" s="392" t="s">
        <v>2510</v>
      </c>
      <c r="K1619" s="392" t="s">
        <v>24</v>
      </c>
      <c r="L1619" s="392" t="s">
        <v>64</v>
      </c>
      <c r="M1619" s="395">
        <v>45658</v>
      </c>
      <c r="N1619" s="395">
        <v>45602</v>
      </c>
      <c r="O1619" s="392" t="s">
        <v>684</v>
      </c>
      <c r="P1619" s="392" t="str">
        <f t="shared" si="50"/>
        <v>376XX00000</v>
      </c>
      <c r="Q1619" s="392" t="s">
        <v>1271</v>
      </c>
      <c r="R1619" s="392" t="s">
        <v>2511</v>
      </c>
      <c r="S1619" s="392" t="str">
        <f t="shared" si="51"/>
        <v>257400S</v>
      </c>
      <c r="T1619" s="392" t="str">
        <f>IFERROR(VLOOKUP($S1619,'Projects FERCs'!$A$9:$C$294,2,FALSE),0)</f>
        <v>Mains-System Improv-Show Low</v>
      </c>
      <c r="U1619" s="392" t="s">
        <v>2510</v>
      </c>
      <c r="V1619" s="394">
        <v>9.26</v>
      </c>
    </row>
    <row r="1620" spans="1:22" ht="22.5" x14ac:dyDescent="0.25">
      <c r="A1620" s="396">
        <v>202501</v>
      </c>
      <c r="B1620" s="392" t="s">
        <v>1268</v>
      </c>
      <c r="C1620" s="392" t="s">
        <v>69</v>
      </c>
      <c r="D1620" s="392" t="s">
        <v>28</v>
      </c>
      <c r="E1620" s="392" t="s">
        <v>28</v>
      </c>
      <c r="F1620" s="392" t="s">
        <v>22</v>
      </c>
      <c r="G1620" s="392" t="s">
        <v>39</v>
      </c>
      <c r="H1620" s="392" t="s">
        <v>70</v>
      </c>
      <c r="I1620" s="392" t="s">
        <v>71</v>
      </c>
      <c r="J1620" s="392" t="s">
        <v>2521</v>
      </c>
      <c r="K1620" s="392" t="s">
        <v>24</v>
      </c>
      <c r="L1620" s="392" t="s">
        <v>64</v>
      </c>
      <c r="M1620" s="395">
        <v>45658</v>
      </c>
      <c r="N1620" s="395">
        <v>45588</v>
      </c>
      <c r="O1620" s="392" t="s">
        <v>684</v>
      </c>
      <c r="P1620" s="392" t="str">
        <f t="shared" si="50"/>
        <v>376XX00000</v>
      </c>
      <c r="Q1620" s="392" t="s">
        <v>1271</v>
      </c>
      <c r="R1620" s="392" t="s">
        <v>2497</v>
      </c>
      <c r="S1620" s="392" t="str">
        <f t="shared" si="51"/>
        <v>252400S</v>
      </c>
      <c r="T1620" s="392" t="str">
        <f>IFERROR(VLOOKUP($S1620,'Projects FERCs'!$A$9:$C$294,2,FALSE),0)</f>
        <v>Mains-System Improv-King</v>
      </c>
      <c r="U1620" s="392" t="s">
        <v>2496</v>
      </c>
      <c r="V1620" s="394">
        <v>752.76</v>
      </c>
    </row>
    <row r="1621" spans="1:22" ht="22.5" x14ac:dyDescent="0.25">
      <c r="A1621" s="396">
        <v>202501</v>
      </c>
      <c r="B1621" s="392" t="s">
        <v>1268</v>
      </c>
      <c r="C1621" s="392" t="s">
        <v>69</v>
      </c>
      <c r="D1621" s="392" t="s">
        <v>28</v>
      </c>
      <c r="E1621" s="392" t="s">
        <v>28</v>
      </c>
      <c r="F1621" s="392" t="s">
        <v>22</v>
      </c>
      <c r="G1621" s="392" t="s">
        <v>39</v>
      </c>
      <c r="H1621" s="392" t="s">
        <v>70</v>
      </c>
      <c r="I1621" s="392" t="s">
        <v>71</v>
      </c>
      <c r="J1621" s="392" t="s">
        <v>2350</v>
      </c>
      <c r="K1621" s="392" t="s">
        <v>24</v>
      </c>
      <c r="L1621" s="392" t="s">
        <v>64</v>
      </c>
      <c r="M1621" s="395">
        <v>45658</v>
      </c>
      <c r="N1621" s="395">
        <v>45610</v>
      </c>
      <c r="O1621" s="392" t="s">
        <v>684</v>
      </c>
      <c r="P1621" s="392" t="str">
        <f t="shared" si="50"/>
        <v>376XX00000</v>
      </c>
      <c r="Q1621" s="392" t="s">
        <v>1271</v>
      </c>
      <c r="R1621" s="392" t="s">
        <v>2351</v>
      </c>
      <c r="S1621" s="392" t="str">
        <f t="shared" si="51"/>
        <v>255100A</v>
      </c>
      <c r="T1621" s="392" t="str">
        <f>IFERROR(VLOOKUP($S1621,'Projects FERCs'!$A$9:$C$294,2,FALSE),0)</f>
        <v>Mains - Blanket - Verde</v>
      </c>
      <c r="U1621" s="392" t="s">
        <v>2350</v>
      </c>
      <c r="V1621" s="394">
        <v>730.14</v>
      </c>
    </row>
    <row r="1622" spans="1:22" ht="22.5" x14ac:dyDescent="0.25">
      <c r="A1622" s="396">
        <v>202501</v>
      </c>
      <c r="B1622" s="392" t="s">
        <v>1268</v>
      </c>
      <c r="C1622" s="392" t="s">
        <v>69</v>
      </c>
      <c r="D1622" s="392" t="s">
        <v>28</v>
      </c>
      <c r="E1622" s="392" t="s">
        <v>28</v>
      </c>
      <c r="F1622" s="392" t="s">
        <v>22</v>
      </c>
      <c r="G1622" s="392" t="s">
        <v>39</v>
      </c>
      <c r="H1622" s="392" t="s">
        <v>70</v>
      </c>
      <c r="I1622" s="392" t="s">
        <v>71</v>
      </c>
      <c r="J1622" s="392" t="s">
        <v>2340</v>
      </c>
      <c r="K1622" s="392" t="s">
        <v>24</v>
      </c>
      <c r="L1622" s="392" t="s">
        <v>64</v>
      </c>
      <c r="M1622" s="395">
        <v>45658</v>
      </c>
      <c r="N1622" s="395">
        <v>45621</v>
      </c>
      <c r="O1622" s="392" t="s">
        <v>684</v>
      </c>
      <c r="P1622" s="392" t="str">
        <f t="shared" si="50"/>
        <v>376XX00000</v>
      </c>
      <c r="Q1622" s="392" t="s">
        <v>1271</v>
      </c>
      <c r="R1622" s="392" t="s">
        <v>2341</v>
      </c>
      <c r="S1622" s="392" t="str">
        <f t="shared" si="51"/>
        <v>253100A</v>
      </c>
      <c r="T1622" s="392" t="str">
        <f>IFERROR(VLOOKUP($S1622,'Projects FERCs'!$A$9:$C$294,2,FALSE),0)</f>
        <v>Mains - Blanket - Pres</v>
      </c>
      <c r="U1622" s="392" t="s">
        <v>2340</v>
      </c>
      <c r="V1622" s="394">
        <v>7646.86</v>
      </c>
    </row>
    <row r="1623" spans="1:22" ht="33.75" x14ac:dyDescent="0.25">
      <c r="A1623" s="396">
        <v>202501</v>
      </c>
      <c r="B1623" s="392" t="s">
        <v>1268</v>
      </c>
      <c r="C1623" s="392" t="s">
        <v>69</v>
      </c>
      <c r="D1623" s="392" t="s">
        <v>28</v>
      </c>
      <c r="E1623" s="392" t="s">
        <v>28</v>
      </c>
      <c r="F1623" s="392" t="s">
        <v>22</v>
      </c>
      <c r="G1623" s="392" t="s">
        <v>39</v>
      </c>
      <c r="H1623" s="392" t="s">
        <v>70</v>
      </c>
      <c r="I1623" s="392" t="s">
        <v>71</v>
      </c>
      <c r="J1623" s="392" t="s">
        <v>2515</v>
      </c>
      <c r="K1623" s="392" t="s">
        <v>24</v>
      </c>
      <c r="L1623" s="392" t="s">
        <v>64</v>
      </c>
      <c r="M1623" s="395">
        <v>45658</v>
      </c>
      <c r="N1623" s="395">
        <v>45637</v>
      </c>
      <c r="O1623" s="392" t="s">
        <v>684</v>
      </c>
      <c r="P1623" s="392" t="str">
        <f t="shared" si="50"/>
        <v>376XX00000</v>
      </c>
      <c r="Q1623" s="392" t="s">
        <v>1271</v>
      </c>
      <c r="R1623" s="392" t="s">
        <v>2516</v>
      </c>
      <c r="S1623" s="392" t="str">
        <f t="shared" si="51"/>
        <v>257400S</v>
      </c>
      <c r="T1623" s="392" t="str">
        <f>IFERROR(VLOOKUP($S1623,'Projects FERCs'!$A$9:$C$294,2,FALSE),0)</f>
        <v>Mains-System Improv-Show Low</v>
      </c>
      <c r="U1623" s="392" t="s">
        <v>2515</v>
      </c>
      <c r="V1623" s="394">
        <v>9997.5499999999993</v>
      </c>
    </row>
    <row r="1624" spans="1:22" ht="22.5" x14ac:dyDescent="0.25">
      <c r="A1624" s="396">
        <v>202501</v>
      </c>
      <c r="B1624" s="392" t="s">
        <v>1268</v>
      </c>
      <c r="C1624" s="392" t="s">
        <v>69</v>
      </c>
      <c r="D1624" s="392" t="s">
        <v>28</v>
      </c>
      <c r="E1624" s="392" t="s">
        <v>28</v>
      </c>
      <c r="F1624" s="392" t="s">
        <v>22</v>
      </c>
      <c r="G1624" s="392" t="s">
        <v>39</v>
      </c>
      <c r="H1624" s="392" t="s">
        <v>70</v>
      </c>
      <c r="I1624" s="392" t="s">
        <v>71</v>
      </c>
      <c r="J1624" s="392" t="s">
        <v>2354</v>
      </c>
      <c r="K1624" s="392" t="s">
        <v>24</v>
      </c>
      <c r="L1624" s="392" t="s">
        <v>64</v>
      </c>
      <c r="M1624" s="395">
        <v>45658</v>
      </c>
      <c r="N1624" s="395">
        <v>45589</v>
      </c>
      <c r="O1624" s="392" t="s">
        <v>684</v>
      </c>
      <c r="P1624" s="392" t="str">
        <f t="shared" si="50"/>
        <v>376XX00000</v>
      </c>
      <c r="Q1624" s="392" t="s">
        <v>1271</v>
      </c>
      <c r="R1624" s="392" t="s">
        <v>2355</v>
      </c>
      <c r="S1624" s="392" t="str">
        <f t="shared" si="51"/>
        <v>253100A</v>
      </c>
      <c r="T1624" s="392" t="str">
        <f>IFERROR(VLOOKUP($S1624,'Projects FERCs'!$A$9:$C$294,2,FALSE),0)</f>
        <v>Mains - Blanket - Pres</v>
      </c>
      <c r="U1624" s="392" t="s">
        <v>2354</v>
      </c>
      <c r="V1624" s="394">
        <v>-61.46</v>
      </c>
    </row>
    <row r="1625" spans="1:22" ht="22.5" x14ac:dyDescent="0.25">
      <c r="A1625" s="396">
        <v>202501</v>
      </c>
      <c r="B1625" s="392" t="s">
        <v>1268</v>
      </c>
      <c r="C1625" s="392" t="s">
        <v>69</v>
      </c>
      <c r="D1625" s="392" t="s">
        <v>28</v>
      </c>
      <c r="E1625" s="392" t="s">
        <v>28</v>
      </c>
      <c r="F1625" s="392" t="s">
        <v>22</v>
      </c>
      <c r="G1625" s="392" t="s">
        <v>39</v>
      </c>
      <c r="H1625" s="392" t="s">
        <v>70</v>
      </c>
      <c r="I1625" s="392" t="s">
        <v>71</v>
      </c>
      <c r="J1625" s="392" t="s">
        <v>2508</v>
      </c>
      <c r="K1625" s="392" t="s">
        <v>24</v>
      </c>
      <c r="L1625" s="392" t="s">
        <v>64</v>
      </c>
      <c r="M1625" s="395">
        <v>45658</v>
      </c>
      <c r="N1625" s="395">
        <v>45607</v>
      </c>
      <c r="O1625" s="392" t="s">
        <v>684</v>
      </c>
      <c r="P1625" s="392" t="str">
        <f t="shared" si="50"/>
        <v>376XX00000</v>
      </c>
      <c r="Q1625" s="392" t="s">
        <v>1271</v>
      </c>
      <c r="R1625" s="392" t="s">
        <v>2509</v>
      </c>
      <c r="S1625" s="392" t="str">
        <f t="shared" si="51"/>
        <v>253500B</v>
      </c>
      <c r="T1625" s="392" t="str">
        <f>IFERROR(VLOOKUP($S1625,'Projects FERCs'!$A$9:$C$294,2,FALSE),0)</f>
        <v>PI Mains - Prescott</v>
      </c>
      <c r="U1625" s="392" t="s">
        <v>2508</v>
      </c>
      <c r="V1625" s="394">
        <v>9259.7099999999991</v>
      </c>
    </row>
    <row r="1626" spans="1:22" ht="22.5" x14ac:dyDescent="0.25">
      <c r="A1626" s="396">
        <v>202501</v>
      </c>
      <c r="B1626" s="392" t="s">
        <v>1268</v>
      </c>
      <c r="C1626" s="392" t="s">
        <v>69</v>
      </c>
      <c r="D1626" s="392" t="s">
        <v>28</v>
      </c>
      <c r="E1626" s="392" t="s">
        <v>28</v>
      </c>
      <c r="F1626" s="392" t="s">
        <v>22</v>
      </c>
      <c r="G1626" s="392" t="s">
        <v>39</v>
      </c>
      <c r="H1626" s="392" t="s">
        <v>70</v>
      </c>
      <c r="I1626" s="392" t="s">
        <v>71</v>
      </c>
      <c r="J1626" s="392" t="s">
        <v>2342</v>
      </c>
      <c r="K1626" s="392" t="s">
        <v>24</v>
      </c>
      <c r="L1626" s="392" t="s">
        <v>64</v>
      </c>
      <c r="M1626" s="395">
        <v>45658</v>
      </c>
      <c r="N1626" s="395">
        <v>45646</v>
      </c>
      <c r="O1626" s="392" t="s">
        <v>684</v>
      </c>
      <c r="P1626" s="392" t="str">
        <f t="shared" si="50"/>
        <v>376XX00000</v>
      </c>
      <c r="Q1626" s="392" t="s">
        <v>1271</v>
      </c>
      <c r="R1626" s="392" t="s">
        <v>2343</v>
      </c>
      <c r="S1626" s="392" t="str">
        <f t="shared" si="51"/>
        <v>251100A</v>
      </c>
      <c r="T1626" s="392" t="str">
        <f>IFERROR(VLOOKUP($S1626,'Projects FERCs'!$A$9:$C$294,2,FALSE),0)</f>
        <v>Mains - Blanket - Flag</v>
      </c>
      <c r="U1626" s="392" t="s">
        <v>2342</v>
      </c>
      <c r="V1626" s="394">
        <v>27820.240000000002</v>
      </c>
    </row>
    <row r="1627" spans="1:22" ht="22.5" x14ac:dyDescent="0.25">
      <c r="A1627" s="396">
        <v>202501</v>
      </c>
      <c r="B1627" s="392" t="s">
        <v>1268</v>
      </c>
      <c r="C1627" s="392" t="s">
        <v>69</v>
      </c>
      <c r="D1627" s="392" t="s">
        <v>28</v>
      </c>
      <c r="E1627" s="392" t="s">
        <v>28</v>
      </c>
      <c r="F1627" s="392" t="s">
        <v>22</v>
      </c>
      <c r="G1627" s="392" t="s">
        <v>39</v>
      </c>
      <c r="H1627" s="392" t="s">
        <v>70</v>
      </c>
      <c r="I1627" s="392" t="s">
        <v>71</v>
      </c>
      <c r="J1627" s="392" t="s">
        <v>23</v>
      </c>
      <c r="K1627" s="392" t="s">
        <v>24</v>
      </c>
      <c r="L1627" s="392" t="s">
        <v>25</v>
      </c>
      <c r="M1627" s="395">
        <v>45536</v>
      </c>
      <c r="N1627" s="395">
        <v>45539</v>
      </c>
      <c r="O1627" s="392" t="s">
        <v>684</v>
      </c>
      <c r="P1627" s="392" t="str">
        <f t="shared" si="50"/>
        <v>376XX00000</v>
      </c>
      <c r="Q1627" s="392" t="s">
        <v>1271</v>
      </c>
      <c r="R1627" s="392" t="s">
        <v>2543</v>
      </c>
      <c r="S1627" s="392" t="str">
        <f t="shared" si="51"/>
        <v>253100A</v>
      </c>
      <c r="T1627" s="392" t="str">
        <f>IFERROR(VLOOKUP($S1627,'Projects FERCs'!$A$9:$C$294,2,FALSE),0)</f>
        <v>Mains - Blanket - Pres</v>
      </c>
      <c r="U1627" s="392" t="s">
        <v>2542</v>
      </c>
      <c r="V1627" s="394">
        <v>-840.2</v>
      </c>
    </row>
    <row r="1628" spans="1:22" ht="22.5" x14ac:dyDescent="0.25">
      <c r="A1628" s="396">
        <v>202501</v>
      </c>
      <c r="B1628" s="392" t="s">
        <v>1268</v>
      </c>
      <c r="C1628" s="392" t="s">
        <v>69</v>
      </c>
      <c r="D1628" s="392" t="s">
        <v>28</v>
      </c>
      <c r="E1628" s="392" t="s">
        <v>28</v>
      </c>
      <c r="F1628" s="392" t="s">
        <v>22</v>
      </c>
      <c r="G1628" s="392" t="s">
        <v>39</v>
      </c>
      <c r="H1628" s="392" t="s">
        <v>70</v>
      </c>
      <c r="I1628" s="392" t="s">
        <v>71</v>
      </c>
      <c r="J1628" s="392" t="s">
        <v>23</v>
      </c>
      <c r="K1628" s="392" t="s">
        <v>24</v>
      </c>
      <c r="L1628" s="392" t="s">
        <v>25</v>
      </c>
      <c r="M1628" s="395">
        <v>45536</v>
      </c>
      <c r="N1628" s="395">
        <v>45540</v>
      </c>
      <c r="O1628" s="392" t="s">
        <v>684</v>
      </c>
      <c r="P1628" s="392" t="str">
        <f t="shared" si="50"/>
        <v>376XX00000</v>
      </c>
      <c r="Q1628" s="392" t="s">
        <v>1271</v>
      </c>
      <c r="R1628" s="392" t="s">
        <v>2541</v>
      </c>
      <c r="S1628" s="392" t="str">
        <f t="shared" si="51"/>
        <v>251100A</v>
      </c>
      <c r="T1628" s="392" t="str">
        <f>IFERROR(VLOOKUP($S1628,'Projects FERCs'!$A$9:$C$294,2,FALSE),0)</f>
        <v>Mains - Blanket - Flag</v>
      </c>
      <c r="U1628" s="392" t="s">
        <v>2540</v>
      </c>
      <c r="V1628" s="394">
        <v>-30311.09</v>
      </c>
    </row>
    <row r="1629" spans="1:22" ht="22.5" x14ac:dyDescent="0.25">
      <c r="A1629" s="396">
        <v>202501</v>
      </c>
      <c r="B1629" s="392" t="s">
        <v>1268</v>
      </c>
      <c r="C1629" s="392" t="s">
        <v>69</v>
      </c>
      <c r="D1629" s="392" t="s">
        <v>28</v>
      </c>
      <c r="E1629" s="392" t="s">
        <v>28</v>
      </c>
      <c r="F1629" s="392" t="s">
        <v>22</v>
      </c>
      <c r="G1629" s="392" t="s">
        <v>39</v>
      </c>
      <c r="H1629" s="392" t="s">
        <v>70</v>
      </c>
      <c r="I1629" s="392" t="s">
        <v>71</v>
      </c>
      <c r="J1629" s="392" t="s">
        <v>23</v>
      </c>
      <c r="K1629" s="392" t="s">
        <v>24</v>
      </c>
      <c r="L1629" s="392" t="s">
        <v>25</v>
      </c>
      <c r="M1629" s="395">
        <v>45566</v>
      </c>
      <c r="N1629" s="395">
        <v>45547</v>
      </c>
      <c r="O1629" s="392" t="s">
        <v>684</v>
      </c>
      <c r="P1629" s="392" t="str">
        <f t="shared" si="50"/>
        <v>376XX00000</v>
      </c>
      <c r="Q1629" s="392" t="s">
        <v>1271</v>
      </c>
      <c r="R1629" s="392" t="s">
        <v>2539</v>
      </c>
      <c r="S1629" s="392" t="str">
        <f t="shared" si="51"/>
        <v>251100A</v>
      </c>
      <c r="T1629" s="392" t="str">
        <f>IFERROR(VLOOKUP($S1629,'Projects FERCs'!$A$9:$C$294,2,FALSE),0)</f>
        <v>Mains - Blanket - Flag</v>
      </c>
      <c r="U1629" s="392" t="s">
        <v>2538</v>
      </c>
      <c r="V1629" s="394">
        <v>-29421.65</v>
      </c>
    </row>
    <row r="1630" spans="1:22" ht="33.75" x14ac:dyDescent="0.25">
      <c r="A1630" s="396">
        <v>202501</v>
      </c>
      <c r="B1630" s="392" t="s">
        <v>1268</v>
      </c>
      <c r="C1630" s="392" t="s">
        <v>69</v>
      </c>
      <c r="D1630" s="392" t="s">
        <v>28</v>
      </c>
      <c r="E1630" s="392" t="s">
        <v>28</v>
      </c>
      <c r="F1630" s="392" t="s">
        <v>22</v>
      </c>
      <c r="G1630" s="392" t="s">
        <v>39</v>
      </c>
      <c r="H1630" s="392" t="s">
        <v>70</v>
      </c>
      <c r="I1630" s="392" t="s">
        <v>71</v>
      </c>
      <c r="J1630" s="392" t="s">
        <v>23</v>
      </c>
      <c r="K1630" s="392" t="s">
        <v>24</v>
      </c>
      <c r="L1630" s="392" t="s">
        <v>25</v>
      </c>
      <c r="M1630" s="395">
        <v>45566</v>
      </c>
      <c r="N1630" s="395">
        <v>45567</v>
      </c>
      <c r="O1630" s="392" t="s">
        <v>684</v>
      </c>
      <c r="P1630" s="392" t="str">
        <f t="shared" si="50"/>
        <v>376XX00000</v>
      </c>
      <c r="Q1630" s="392" t="s">
        <v>1271</v>
      </c>
      <c r="R1630" s="392" t="s">
        <v>2367</v>
      </c>
      <c r="S1630" s="392" t="str">
        <f t="shared" si="51"/>
        <v>251100A</v>
      </c>
      <c r="T1630" s="392" t="str">
        <f>IFERROR(VLOOKUP($S1630,'Projects FERCs'!$A$9:$C$294,2,FALSE),0)</f>
        <v>Mains - Blanket - Flag</v>
      </c>
      <c r="U1630" s="392" t="s">
        <v>2366</v>
      </c>
      <c r="V1630" s="394">
        <v>-5526.6</v>
      </c>
    </row>
    <row r="1631" spans="1:22" ht="22.5" x14ac:dyDescent="0.25">
      <c r="A1631" s="396">
        <v>202502</v>
      </c>
      <c r="B1631" s="392" t="s">
        <v>1268</v>
      </c>
      <c r="C1631" s="392" t="s">
        <v>69</v>
      </c>
      <c r="D1631" s="392" t="s">
        <v>28</v>
      </c>
      <c r="E1631" s="392" t="s">
        <v>28</v>
      </c>
      <c r="F1631" s="392" t="s">
        <v>22</v>
      </c>
      <c r="G1631" s="392" t="s">
        <v>39</v>
      </c>
      <c r="H1631" s="392" t="s">
        <v>70</v>
      </c>
      <c r="I1631" s="392" t="s">
        <v>71</v>
      </c>
      <c r="J1631" s="392" t="s">
        <v>2338</v>
      </c>
      <c r="K1631" s="392" t="s">
        <v>24</v>
      </c>
      <c r="L1631" s="392" t="s">
        <v>64</v>
      </c>
      <c r="M1631" s="395">
        <v>45689</v>
      </c>
      <c r="N1631" s="395">
        <v>45667</v>
      </c>
      <c r="O1631" s="392" t="s">
        <v>684</v>
      </c>
      <c r="P1631" s="392" t="str">
        <f t="shared" si="50"/>
        <v>376XX00000</v>
      </c>
      <c r="Q1631" s="392" t="s">
        <v>1271</v>
      </c>
      <c r="R1631" s="392" t="s">
        <v>2339</v>
      </c>
      <c r="S1631" s="392" t="str">
        <f t="shared" si="51"/>
        <v>251100A</v>
      </c>
      <c r="T1631" s="392" t="str">
        <f>IFERROR(VLOOKUP($S1631,'Projects FERCs'!$A$9:$C$294,2,FALSE),0)</f>
        <v>Mains - Blanket - Flag</v>
      </c>
      <c r="U1631" s="392" t="s">
        <v>2338</v>
      </c>
      <c r="V1631" s="394">
        <v>1068.8699999999999</v>
      </c>
    </row>
    <row r="1632" spans="1:22" ht="33.75" x14ac:dyDescent="0.25">
      <c r="A1632" s="396">
        <v>202502</v>
      </c>
      <c r="B1632" s="392" t="s">
        <v>1268</v>
      </c>
      <c r="C1632" s="392" t="s">
        <v>69</v>
      </c>
      <c r="D1632" s="392" t="s">
        <v>28</v>
      </c>
      <c r="E1632" s="392" t="s">
        <v>28</v>
      </c>
      <c r="F1632" s="392" t="s">
        <v>22</v>
      </c>
      <c r="G1632" s="392" t="s">
        <v>39</v>
      </c>
      <c r="H1632" s="392" t="s">
        <v>70</v>
      </c>
      <c r="I1632" s="392" t="s">
        <v>71</v>
      </c>
      <c r="J1632" s="392" t="s">
        <v>2490</v>
      </c>
      <c r="K1632" s="392" t="s">
        <v>24</v>
      </c>
      <c r="L1632" s="392" t="s">
        <v>64</v>
      </c>
      <c r="M1632" s="395">
        <v>45689</v>
      </c>
      <c r="N1632" s="395">
        <v>45635</v>
      </c>
      <c r="O1632" s="392" t="s">
        <v>684</v>
      </c>
      <c r="P1632" s="392" t="str">
        <f t="shared" si="50"/>
        <v>376XX00000</v>
      </c>
      <c r="Q1632" s="392" t="s">
        <v>1271</v>
      </c>
      <c r="R1632" s="392" t="s">
        <v>2491</v>
      </c>
      <c r="S1632" s="392" t="str">
        <f t="shared" si="51"/>
        <v>252100A</v>
      </c>
      <c r="T1632" s="392" t="str">
        <f>IFERROR(VLOOKUP($S1632,'Projects FERCs'!$A$9:$C$294,2,FALSE),0)</f>
        <v>Mains - Blanket - King</v>
      </c>
      <c r="U1632" s="392" t="s">
        <v>2490</v>
      </c>
      <c r="V1632" s="394">
        <v>31.89</v>
      </c>
    </row>
    <row r="1633" spans="1:22" ht="22.5" x14ac:dyDescent="0.25">
      <c r="A1633" s="396">
        <v>202502</v>
      </c>
      <c r="B1633" s="392" t="s">
        <v>1268</v>
      </c>
      <c r="C1633" s="392" t="s">
        <v>69</v>
      </c>
      <c r="D1633" s="392" t="s">
        <v>28</v>
      </c>
      <c r="E1633" s="392" t="s">
        <v>28</v>
      </c>
      <c r="F1633" s="392" t="s">
        <v>22</v>
      </c>
      <c r="G1633" s="392" t="s">
        <v>39</v>
      </c>
      <c r="H1633" s="392" t="s">
        <v>70</v>
      </c>
      <c r="I1633" s="392" t="s">
        <v>71</v>
      </c>
      <c r="J1633" s="392" t="s">
        <v>2348</v>
      </c>
      <c r="K1633" s="392" t="s">
        <v>24</v>
      </c>
      <c r="L1633" s="392" t="s">
        <v>64</v>
      </c>
      <c r="M1633" s="395">
        <v>45689</v>
      </c>
      <c r="N1633" s="395">
        <v>45569</v>
      </c>
      <c r="O1633" s="392" t="s">
        <v>684</v>
      </c>
      <c r="P1633" s="392" t="str">
        <f t="shared" si="50"/>
        <v>376XX00000</v>
      </c>
      <c r="Q1633" s="392" t="s">
        <v>1271</v>
      </c>
      <c r="R1633" s="392" t="s">
        <v>2349</v>
      </c>
      <c r="S1633" s="392" t="str">
        <f t="shared" si="51"/>
        <v>252100A</v>
      </c>
      <c r="T1633" s="392" t="str">
        <f>IFERROR(VLOOKUP($S1633,'Projects FERCs'!$A$9:$C$294,2,FALSE),0)</f>
        <v>Mains - Blanket - King</v>
      </c>
      <c r="U1633" s="392" t="s">
        <v>2348</v>
      </c>
      <c r="V1633" s="394">
        <v>1160</v>
      </c>
    </row>
    <row r="1634" spans="1:22" ht="33.75" x14ac:dyDescent="0.25">
      <c r="A1634" s="396">
        <v>202502</v>
      </c>
      <c r="B1634" s="392" t="s">
        <v>1268</v>
      </c>
      <c r="C1634" s="392" t="s">
        <v>69</v>
      </c>
      <c r="D1634" s="392" t="s">
        <v>28</v>
      </c>
      <c r="E1634" s="392" t="s">
        <v>28</v>
      </c>
      <c r="F1634" s="392" t="s">
        <v>22</v>
      </c>
      <c r="G1634" s="392" t="s">
        <v>39</v>
      </c>
      <c r="H1634" s="392" t="s">
        <v>70</v>
      </c>
      <c r="I1634" s="392" t="s">
        <v>71</v>
      </c>
      <c r="J1634" s="392" t="s">
        <v>2334</v>
      </c>
      <c r="K1634" s="392" t="s">
        <v>24</v>
      </c>
      <c r="L1634" s="392" t="s">
        <v>64</v>
      </c>
      <c r="M1634" s="395">
        <v>45689</v>
      </c>
      <c r="N1634" s="395">
        <v>45685</v>
      </c>
      <c r="O1634" s="392" t="s">
        <v>684</v>
      </c>
      <c r="P1634" s="392" t="str">
        <f t="shared" si="50"/>
        <v>376XX00000</v>
      </c>
      <c r="Q1634" s="392" t="s">
        <v>1271</v>
      </c>
      <c r="R1634" s="392" t="s">
        <v>2335</v>
      </c>
      <c r="S1634" s="392" t="str">
        <f t="shared" si="51"/>
        <v>252100A</v>
      </c>
      <c r="T1634" s="392" t="str">
        <f>IFERROR(VLOOKUP($S1634,'Projects FERCs'!$A$9:$C$294,2,FALSE),0)</f>
        <v>Mains - Blanket - King</v>
      </c>
      <c r="U1634" s="392" t="s">
        <v>2334</v>
      </c>
      <c r="V1634" s="394">
        <v>237.65</v>
      </c>
    </row>
    <row r="1635" spans="1:22" ht="33.75" x14ac:dyDescent="0.25">
      <c r="A1635" s="396">
        <v>202502</v>
      </c>
      <c r="B1635" s="392" t="s">
        <v>1268</v>
      </c>
      <c r="C1635" s="392" t="s">
        <v>69</v>
      </c>
      <c r="D1635" s="392" t="s">
        <v>28</v>
      </c>
      <c r="E1635" s="392" t="s">
        <v>28</v>
      </c>
      <c r="F1635" s="392" t="s">
        <v>22</v>
      </c>
      <c r="G1635" s="392" t="s">
        <v>39</v>
      </c>
      <c r="H1635" s="392" t="s">
        <v>70</v>
      </c>
      <c r="I1635" s="392" t="s">
        <v>71</v>
      </c>
      <c r="J1635" s="392" t="s">
        <v>2467</v>
      </c>
      <c r="K1635" s="392" t="s">
        <v>24</v>
      </c>
      <c r="L1635" s="392" t="s">
        <v>64</v>
      </c>
      <c r="M1635" s="395">
        <v>45689</v>
      </c>
      <c r="N1635" s="395">
        <v>45695</v>
      </c>
      <c r="O1635" s="392" t="s">
        <v>684</v>
      </c>
      <c r="P1635" s="392" t="str">
        <f t="shared" si="50"/>
        <v>376XX00000</v>
      </c>
      <c r="Q1635" s="392" t="s">
        <v>1271</v>
      </c>
      <c r="R1635" s="392" t="s">
        <v>2468</v>
      </c>
      <c r="S1635" s="392" t="str">
        <f t="shared" si="51"/>
        <v>252100A</v>
      </c>
      <c r="T1635" s="392" t="str">
        <f>IFERROR(VLOOKUP($S1635,'Projects FERCs'!$A$9:$C$294,2,FALSE),0)</f>
        <v>Mains - Blanket - King</v>
      </c>
      <c r="U1635" s="392" t="s">
        <v>2467</v>
      </c>
      <c r="V1635" s="394">
        <v>283.14</v>
      </c>
    </row>
    <row r="1636" spans="1:22" ht="33.75" x14ac:dyDescent="0.25">
      <c r="A1636" s="396">
        <v>202502</v>
      </c>
      <c r="B1636" s="392" t="s">
        <v>1268</v>
      </c>
      <c r="C1636" s="392" t="s">
        <v>69</v>
      </c>
      <c r="D1636" s="392" t="s">
        <v>28</v>
      </c>
      <c r="E1636" s="392" t="s">
        <v>28</v>
      </c>
      <c r="F1636" s="392" t="s">
        <v>22</v>
      </c>
      <c r="G1636" s="392" t="s">
        <v>39</v>
      </c>
      <c r="H1636" s="392" t="s">
        <v>70</v>
      </c>
      <c r="I1636" s="392" t="s">
        <v>71</v>
      </c>
      <c r="J1636" s="392" t="s">
        <v>2465</v>
      </c>
      <c r="K1636" s="392" t="s">
        <v>24</v>
      </c>
      <c r="L1636" s="392" t="s">
        <v>64</v>
      </c>
      <c r="M1636" s="395">
        <v>45689</v>
      </c>
      <c r="N1636" s="395">
        <v>45699</v>
      </c>
      <c r="O1636" s="392" t="s">
        <v>684</v>
      </c>
      <c r="P1636" s="392" t="str">
        <f t="shared" si="50"/>
        <v>376XX00000</v>
      </c>
      <c r="Q1636" s="392" t="s">
        <v>1271</v>
      </c>
      <c r="R1636" s="392" t="s">
        <v>2466</v>
      </c>
      <c r="S1636" s="392" t="str">
        <f t="shared" si="51"/>
        <v>252100A</v>
      </c>
      <c r="T1636" s="392" t="str">
        <f>IFERROR(VLOOKUP($S1636,'Projects FERCs'!$A$9:$C$294,2,FALSE),0)</f>
        <v>Mains - Blanket - King</v>
      </c>
      <c r="U1636" s="392" t="s">
        <v>2465</v>
      </c>
      <c r="V1636" s="394">
        <v>269.95</v>
      </c>
    </row>
    <row r="1637" spans="1:22" ht="33.75" x14ac:dyDescent="0.25">
      <c r="A1637" s="396">
        <v>202502</v>
      </c>
      <c r="B1637" s="392" t="s">
        <v>1268</v>
      </c>
      <c r="C1637" s="392" t="s">
        <v>69</v>
      </c>
      <c r="D1637" s="392" t="s">
        <v>28</v>
      </c>
      <c r="E1637" s="392" t="s">
        <v>28</v>
      </c>
      <c r="F1637" s="392" t="s">
        <v>22</v>
      </c>
      <c r="G1637" s="392" t="s">
        <v>39</v>
      </c>
      <c r="H1637" s="392" t="s">
        <v>70</v>
      </c>
      <c r="I1637" s="392" t="s">
        <v>71</v>
      </c>
      <c r="J1637" s="392" t="s">
        <v>2477</v>
      </c>
      <c r="K1637" s="392" t="s">
        <v>24</v>
      </c>
      <c r="L1637" s="392" t="s">
        <v>64</v>
      </c>
      <c r="M1637" s="395">
        <v>45689</v>
      </c>
      <c r="N1637" s="395">
        <v>45663</v>
      </c>
      <c r="O1637" s="392" t="s">
        <v>684</v>
      </c>
      <c r="P1637" s="392" t="str">
        <f t="shared" si="50"/>
        <v>376XX00000</v>
      </c>
      <c r="Q1637" s="392" t="s">
        <v>1271</v>
      </c>
      <c r="R1637" s="392" t="s">
        <v>2478</v>
      </c>
      <c r="S1637" s="392" t="str">
        <f t="shared" si="51"/>
        <v>252100A</v>
      </c>
      <c r="T1637" s="392" t="str">
        <f>IFERROR(VLOOKUP($S1637,'Projects FERCs'!$A$9:$C$294,2,FALSE),0)</f>
        <v>Mains - Blanket - King</v>
      </c>
      <c r="U1637" s="392" t="s">
        <v>2477</v>
      </c>
      <c r="V1637" s="394">
        <v>84.11</v>
      </c>
    </row>
    <row r="1638" spans="1:22" ht="22.5" x14ac:dyDescent="0.25">
      <c r="A1638" s="396">
        <v>202502</v>
      </c>
      <c r="B1638" s="392" t="s">
        <v>1268</v>
      </c>
      <c r="C1638" s="392" t="s">
        <v>69</v>
      </c>
      <c r="D1638" s="392" t="s">
        <v>28</v>
      </c>
      <c r="E1638" s="392" t="s">
        <v>28</v>
      </c>
      <c r="F1638" s="392" t="s">
        <v>22</v>
      </c>
      <c r="G1638" s="392" t="s">
        <v>39</v>
      </c>
      <c r="H1638" s="392" t="s">
        <v>70</v>
      </c>
      <c r="I1638" s="392" t="s">
        <v>71</v>
      </c>
      <c r="J1638" s="392" t="s">
        <v>2473</v>
      </c>
      <c r="K1638" s="392" t="s">
        <v>24</v>
      </c>
      <c r="L1638" s="392" t="s">
        <v>64</v>
      </c>
      <c r="M1638" s="395">
        <v>45689</v>
      </c>
      <c r="N1638" s="395">
        <v>45673</v>
      </c>
      <c r="O1638" s="392" t="s">
        <v>684</v>
      </c>
      <c r="P1638" s="392" t="str">
        <f t="shared" si="50"/>
        <v>376XX00000</v>
      </c>
      <c r="Q1638" s="392" t="s">
        <v>1271</v>
      </c>
      <c r="R1638" s="392" t="s">
        <v>2474</v>
      </c>
      <c r="S1638" s="392" t="str">
        <f t="shared" si="51"/>
        <v>252100A</v>
      </c>
      <c r="T1638" s="392" t="str">
        <f>IFERROR(VLOOKUP($S1638,'Projects FERCs'!$A$9:$C$294,2,FALSE),0)</f>
        <v>Mains - Blanket - King</v>
      </c>
      <c r="U1638" s="392" t="s">
        <v>2473</v>
      </c>
      <c r="V1638" s="394">
        <v>281.41000000000003</v>
      </c>
    </row>
    <row r="1639" spans="1:22" ht="22.5" x14ac:dyDescent="0.25">
      <c r="A1639" s="396">
        <v>202502</v>
      </c>
      <c r="B1639" s="392" t="s">
        <v>1268</v>
      </c>
      <c r="C1639" s="392" t="s">
        <v>69</v>
      </c>
      <c r="D1639" s="392" t="s">
        <v>28</v>
      </c>
      <c r="E1639" s="392" t="s">
        <v>28</v>
      </c>
      <c r="F1639" s="392" t="s">
        <v>22</v>
      </c>
      <c r="G1639" s="392" t="s">
        <v>39</v>
      </c>
      <c r="H1639" s="392" t="s">
        <v>70</v>
      </c>
      <c r="I1639" s="392" t="s">
        <v>71</v>
      </c>
      <c r="J1639" s="392" t="s">
        <v>2475</v>
      </c>
      <c r="K1639" s="392" t="s">
        <v>24</v>
      </c>
      <c r="L1639" s="392" t="s">
        <v>64</v>
      </c>
      <c r="M1639" s="395">
        <v>45689</v>
      </c>
      <c r="N1639" s="395">
        <v>45664</v>
      </c>
      <c r="O1639" s="392" t="s">
        <v>684</v>
      </c>
      <c r="P1639" s="392" t="str">
        <f t="shared" si="50"/>
        <v>376XX00000</v>
      </c>
      <c r="Q1639" s="392" t="s">
        <v>1271</v>
      </c>
      <c r="R1639" s="392" t="s">
        <v>2476</v>
      </c>
      <c r="S1639" s="392" t="str">
        <f t="shared" si="51"/>
        <v>252100A</v>
      </c>
      <c r="T1639" s="392" t="str">
        <f>IFERROR(VLOOKUP($S1639,'Projects FERCs'!$A$9:$C$294,2,FALSE),0)</f>
        <v>Mains - Blanket - King</v>
      </c>
      <c r="U1639" s="392" t="s">
        <v>2475</v>
      </c>
      <c r="V1639" s="394">
        <v>80.349999999999994</v>
      </c>
    </row>
    <row r="1640" spans="1:22" ht="33.75" x14ac:dyDescent="0.25">
      <c r="A1640" s="396">
        <v>202502</v>
      </c>
      <c r="B1640" s="392" t="s">
        <v>1268</v>
      </c>
      <c r="C1640" s="392" t="s">
        <v>69</v>
      </c>
      <c r="D1640" s="392" t="s">
        <v>28</v>
      </c>
      <c r="E1640" s="392" t="s">
        <v>28</v>
      </c>
      <c r="F1640" s="392" t="s">
        <v>22</v>
      </c>
      <c r="G1640" s="392" t="s">
        <v>39</v>
      </c>
      <c r="H1640" s="392" t="s">
        <v>70</v>
      </c>
      <c r="I1640" s="392" t="s">
        <v>71</v>
      </c>
      <c r="J1640" s="392" t="s">
        <v>2519</v>
      </c>
      <c r="K1640" s="392" t="s">
        <v>24</v>
      </c>
      <c r="L1640" s="392" t="s">
        <v>64</v>
      </c>
      <c r="M1640" s="395">
        <v>45689</v>
      </c>
      <c r="N1640" s="395">
        <v>45567</v>
      </c>
      <c r="O1640" s="392" t="s">
        <v>684</v>
      </c>
      <c r="P1640" s="392" t="str">
        <f t="shared" si="50"/>
        <v>376XX00000</v>
      </c>
      <c r="Q1640" s="392" t="s">
        <v>1271</v>
      </c>
      <c r="R1640" s="392" t="s">
        <v>2520</v>
      </c>
      <c r="S1640" s="392" t="str">
        <f t="shared" si="51"/>
        <v>252100A</v>
      </c>
      <c r="T1640" s="392" t="str">
        <f>IFERROR(VLOOKUP($S1640,'Projects FERCs'!$A$9:$C$294,2,FALSE),0)</f>
        <v>Mains - Blanket - King</v>
      </c>
      <c r="U1640" s="392" t="s">
        <v>2519</v>
      </c>
      <c r="V1640" s="394">
        <v>226.27</v>
      </c>
    </row>
    <row r="1641" spans="1:22" ht="22.5" x14ac:dyDescent="0.25">
      <c r="A1641" s="396">
        <v>202502</v>
      </c>
      <c r="B1641" s="392" t="s">
        <v>1268</v>
      </c>
      <c r="C1641" s="392" t="s">
        <v>69</v>
      </c>
      <c r="D1641" s="392" t="s">
        <v>28</v>
      </c>
      <c r="E1641" s="392" t="s">
        <v>28</v>
      </c>
      <c r="F1641" s="392" t="s">
        <v>22</v>
      </c>
      <c r="G1641" s="392" t="s">
        <v>39</v>
      </c>
      <c r="H1641" s="392" t="s">
        <v>70</v>
      </c>
      <c r="I1641" s="392" t="s">
        <v>71</v>
      </c>
      <c r="J1641" s="392" t="s">
        <v>2536</v>
      </c>
      <c r="K1641" s="392" t="s">
        <v>24</v>
      </c>
      <c r="L1641" s="392" t="s">
        <v>64</v>
      </c>
      <c r="M1641" s="395">
        <v>45689</v>
      </c>
      <c r="N1641" s="395">
        <v>45449</v>
      </c>
      <c r="O1641" s="392" t="s">
        <v>684</v>
      </c>
      <c r="P1641" s="392" t="str">
        <f t="shared" si="50"/>
        <v>376XX00000</v>
      </c>
      <c r="Q1641" s="392" t="s">
        <v>1271</v>
      </c>
      <c r="R1641" s="392" t="s">
        <v>2537</v>
      </c>
      <c r="S1641" s="392" t="str">
        <f t="shared" si="51"/>
        <v>252100A</v>
      </c>
      <c r="T1641" s="392" t="str">
        <f>IFERROR(VLOOKUP($S1641,'Projects FERCs'!$A$9:$C$294,2,FALSE),0)</f>
        <v>Mains - Blanket - King</v>
      </c>
      <c r="U1641" s="392" t="s">
        <v>2536</v>
      </c>
      <c r="V1641" s="394">
        <v>0</v>
      </c>
    </row>
    <row r="1642" spans="1:22" ht="22.5" x14ac:dyDescent="0.25">
      <c r="A1642" s="396">
        <v>202502</v>
      </c>
      <c r="B1642" s="392" t="s">
        <v>1268</v>
      </c>
      <c r="C1642" s="392" t="s">
        <v>69</v>
      </c>
      <c r="D1642" s="392" t="s">
        <v>28</v>
      </c>
      <c r="E1642" s="392" t="s">
        <v>28</v>
      </c>
      <c r="F1642" s="392" t="s">
        <v>22</v>
      </c>
      <c r="G1642" s="392" t="s">
        <v>39</v>
      </c>
      <c r="H1642" s="392" t="s">
        <v>70</v>
      </c>
      <c r="I1642" s="392" t="s">
        <v>71</v>
      </c>
      <c r="J1642" s="392" t="s">
        <v>2504</v>
      </c>
      <c r="K1642" s="392" t="s">
        <v>24</v>
      </c>
      <c r="L1642" s="392" t="s">
        <v>64</v>
      </c>
      <c r="M1642" s="395">
        <v>45689</v>
      </c>
      <c r="N1642" s="395">
        <v>45637</v>
      </c>
      <c r="O1642" s="392" t="s">
        <v>684</v>
      </c>
      <c r="P1642" s="392" t="str">
        <f t="shared" si="50"/>
        <v>376XX00000</v>
      </c>
      <c r="Q1642" s="392" t="s">
        <v>1271</v>
      </c>
      <c r="R1642" s="392" t="s">
        <v>2505</v>
      </c>
      <c r="S1642" s="392" t="str">
        <f t="shared" si="51"/>
        <v>252100A</v>
      </c>
      <c r="T1642" s="392" t="str">
        <f>IFERROR(VLOOKUP($S1642,'Projects FERCs'!$A$9:$C$294,2,FALSE),0)</f>
        <v>Mains - Blanket - King</v>
      </c>
      <c r="U1642" s="392" t="s">
        <v>2504</v>
      </c>
      <c r="V1642" s="394">
        <v>218.55</v>
      </c>
    </row>
    <row r="1643" spans="1:22" ht="22.5" x14ac:dyDescent="0.25">
      <c r="A1643" s="396">
        <v>202502</v>
      </c>
      <c r="B1643" s="392" t="s">
        <v>1268</v>
      </c>
      <c r="C1643" s="392" t="s">
        <v>69</v>
      </c>
      <c r="D1643" s="392" t="s">
        <v>28</v>
      </c>
      <c r="E1643" s="392" t="s">
        <v>28</v>
      </c>
      <c r="F1643" s="392" t="s">
        <v>22</v>
      </c>
      <c r="G1643" s="392" t="s">
        <v>39</v>
      </c>
      <c r="H1643" s="392" t="s">
        <v>70</v>
      </c>
      <c r="I1643" s="392" t="s">
        <v>71</v>
      </c>
      <c r="J1643" s="392" t="s">
        <v>2346</v>
      </c>
      <c r="K1643" s="392" t="s">
        <v>24</v>
      </c>
      <c r="L1643" s="392" t="s">
        <v>64</v>
      </c>
      <c r="M1643" s="395">
        <v>45689</v>
      </c>
      <c r="N1643" s="395">
        <v>45643</v>
      </c>
      <c r="O1643" s="392" t="s">
        <v>684</v>
      </c>
      <c r="P1643" s="392" t="str">
        <f t="shared" si="50"/>
        <v>376XX00000</v>
      </c>
      <c r="Q1643" s="392" t="s">
        <v>1271</v>
      </c>
      <c r="R1643" s="392" t="s">
        <v>2347</v>
      </c>
      <c r="S1643" s="392" t="str">
        <f t="shared" si="51"/>
        <v>253100A</v>
      </c>
      <c r="T1643" s="392" t="str">
        <f>IFERROR(VLOOKUP($S1643,'Projects FERCs'!$A$9:$C$294,2,FALSE),0)</f>
        <v>Mains - Blanket - Pres</v>
      </c>
      <c r="U1643" s="392" t="s">
        <v>2346</v>
      </c>
      <c r="V1643" s="394">
        <v>201.32</v>
      </c>
    </row>
    <row r="1644" spans="1:22" ht="33.75" x14ac:dyDescent="0.25">
      <c r="A1644" s="396">
        <v>202502</v>
      </c>
      <c r="B1644" s="392" t="s">
        <v>1268</v>
      </c>
      <c r="C1644" s="392" t="s">
        <v>69</v>
      </c>
      <c r="D1644" s="392" t="s">
        <v>28</v>
      </c>
      <c r="E1644" s="392" t="s">
        <v>28</v>
      </c>
      <c r="F1644" s="392" t="s">
        <v>22</v>
      </c>
      <c r="G1644" s="392" t="s">
        <v>39</v>
      </c>
      <c r="H1644" s="392" t="s">
        <v>70</v>
      </c>
      <c r="I1644" s="392" t="s">
        <v>71</v>
      </c>
      <c r="J1644" s="392" t="s">
        <v>2393</v>
      </c>
      <c r="K1644" s="392" t="s">
        <v>24</v>
      </c>
      <c r="L1644" s="392" t="s">
        <v>64</v>
      </c>
      <c r="M1644" s="395">
        <v>45689</v>
      </c>
      <c r="N1644" s="395">
        <v>45715</v>
      </c>
      <c r="O1644" s="392" t="s">
        <v>684</v>
      </c>
      <c r="P1644" s="392" t="str">
        <f t="shared" si="50"/>
        <v>376XX00000</v>
      </c>
      <c r="Q1644" s="392" t="s">
        <v>1271</v>
      </c>
      <c r="R1644" s="392" t="s">
        <v>2394</v>
      </c>
      <c r="S1644" s="392" t="str">
        <f t="shared" si="51"/>
        <v>251100A</v>
      </c>
      <c r="T1644" s="392" t="str">
        <f>IFERROR(VLOOKUP($S1644,'Projects FERCs'!$A$9:$C$294,2,FALSE),0)</f>
        <v>Mains - Blanket - Flag</v>
      </c>
      <c r="U1644" s="392" t="s">
        <v>2393</v>
      </c>
      <c r="V1644" s="394">
        <v>3462.43</v>
      </c>
    </row>
    <row r="1645" spans="1:22" ht="22.5" x14ac:dyDescent="0.25">
      <c r="A1645" s="396">
        <v>202502</v>
      </c>
      <c r="B1645" s="392" t="s">
        <v>1268</v>
      </c>
      <c r="C1645" s="392" t="s">
        <v>69</v>
      </c>
      <c r="D1645" s="392" t="s">
        <v>28</v>
      </c>
      <c r="E1645" s="392" t="s">
        <v>28</v>
      </c>
      <c r="F1645" s="392" t="s">
        <v>22</v>
      </c>
      <c r="G1645" s="392" t="s">
        <v>39</v>
      </c>
      <c r="H1645" s="392" t="s">
        <v>70</v>
      </c>
      <c r="I1645" s="392" t="s">
        <v>71</v>
      </c>
      <c r="J1645" s="392" t="s">
        <v>2488</v>
      </c>
      <c r="K1645" s="392" t="s">
        <v>24</v>
      </c>
      <c r="L1645" s="392" t="s">
        <v>64</v>
      </c>
      <c r="M1645" s="395">
        <v>45689</v>
      </c>
      <c r="N1645" s="395">
        <v>45645</v>
      </c>
      <c r="O1645" s="392" t="s">
        <v>684</v>
      </c>
      <c r="P1645" s="392" t="str">
        <f t="shared" si="50"/>
        <v>376XX00000</v>
      </c>
      <c r="Q1645" s="392" t="s">
        <v>1271</v>
      </c>
      <c r="R1645" s="392" t="s">
        <v>2489</v>
      </c>
      <c r="S1645" s="392" t="str">
        <f t="shared" si="51"/>
        <v>253100A</v>
      </c>
      <c r="T1645" s="392" t="str">
        <f>IFERROR(VLOOKUP($S1645,'Projects FERCs'!$A$9:$C$294,2,FALSE),0)</f>
        <v>Mains - Blanket - Pres</v>
      </c>
      <c r="U1645" s="392" t="s">
        <v>2488</v>
      </c>
      <c r="V1645" s="394">
        <v>3371.7</v>
      </c>
    </row>
    <row r="1646" spans="1:22" ht="22.5" x14ac:dyDescent="0.25">
      <c r="A1646" s="396">
        <v>202502</v>
      </c>
      <c r="B1646" s="392" t="s">
        <v>1268</v>
      </c>
      <c r="C1646" s="392" t="s">
        <v>69</v>
      </c>
      <c r="D1646" s="392" t="s">
        <v>28</v>
      </c>
      <c r="E1646" s="392" t="s">
        <v>28</v>
      </c>
      <c r="F1646" s="392" t="s">
        <v>22</v>
      </c>
      <c r="G1646" s="392" t="s">
        <v>39</v>
      </c>
      <c r="H1646" s="392" t="s">
        <v>70</v>
      </c>
      <c r="I1646" s="392" t="s">
        <v>71</v>
      </c>
      <c r="J1646" s="392" t="s">
        <v>2423</v>
      </c>
      <c r="K1646" s="392" t="s">
        <v>24</v>
      </c>
      <c r="L1646" s="392" t="s">
        <v>64</v>
      </c>
      <c r="M1646" s="395">
        <v>45689</v>
      </c>
      <c r="N1646" s="395">
        <v>45685</v>
      </c>
      <c r="O1646" s="392" t="s">
        <v>684</v>
      </c>
      <c r="P1646" s="392" t="str">
        <f t="shared" si="50"/>
        <v>376XX00000</v>
      </c>
      <c r="Q1646" s="392" t="s">
        <v>1271</v>
      </c>
      <c r="R1646" s="392" t="s">
        <v>2424</v>
      </c>
      <c r="S1646" s="392" t="str">
        <f t="shared" si="51"/>
        <v>253100A</v>
      </c>
      <c r="T1646" s="392" t="str">
        <f>IFERROR(VLOOKUP($S1646,'Projects FERCs'!$A$9:$C$294,2,FALSE),0)</f>
        <v>Mains - Blanket - Pres</v>
      </c>
      <c r="U1646" s="392" t="s">
        <v>2423</v>
      </c>
      <c r="V1646" s="394">
        <v>5298.08</v>
      </c>
    </row>
    <row r="1647" spans="1:22" ht="22.5" x14ac:dyDescent="0.25">
      <c r="A1647" s="396">
        <v>202502</v>
      </c>
      <c r="B1647" s="392" t="s">
        <v>1268</v>
      </c>
      <c r="C1647" s="392" t="s">
        <v>69</v>
      </c>
      <c r="D1647" s="392" t="s">
        <v>28</v>
      </c>
      <c r="E1647" s="392" t="s">
        <v>28</v>
      </c>
      <c r="F1647" s="392" t="s">
        <v>22</v>
      </c>
      <c r="G1647" s="392" t="s">
        <v>39</v>
      </c>
      <c r="H1647" s="392" t="s">
        <v>70</v>
      </c>
      <c r="I1647" s="392" t="s">
        <v>71</v>
      </c>
      <c r="J1647" s="392" t="s">
        <v>2457</v>
      </c>
      <c r="K1647" s="392" t="s">
        <v>24</v>
      </c>
      <c r="L1647" s="392" t="s">
        <v>64</v>
      </c>
      <c r="M1647" s="395">
        <v>45689</v>
      </c>
      <c r="N1647" s="395">
        <v>45672</v>
      </c>
      <c r="O1647" s="392" t="s">
        <v>684</v>
      </c>
      <c r="P1647" s="392" t="str">
        <f t="shared" si="50"/>
        <v>376XX00000</v>
      </c>
      <c r="Q1647" s="392" t="s">
        <v>1271</v>
      </c>
      <c r="R1647" s="392" t="s">
        <v>2458</v>
      </c>
      <c r="S1647" s="392" t="str">
        <f t="shared" si="51"/>
        <v>252100A</v>
      </c>
      <c r="T1647" s="392" t="str">
        <f>IFERROR(VLOOKUP($S1647,'Projects FERCs'!$A$9:$C$294,2,FALSE),0)</f>
        <v>Mains - Blanket - King</v>
      </c>
      <c r="U1647" s="392" t="s">
        <v>2457</v>
      </c>
      <c r="V1647" s="394">
        <v>-380.82</v>
      </c>
    </row>
    <row r="1648" spans="1:22" ht="22.5" x14ac:dyDescent="0.25">
      <c r="A1648" s="396">
        <v>202502</v>
      </c>
      <c r="B1648" s="392" t="s">
        <v>1268</v>
      </c>
      <c r="C1648" s="392" t="s">
        <v>69</v>
      </c>
      <c r="D1648" s="392" t="s">
        <v>28</v>
      </c>
      <c r="E1648" s="392" t="s">
        <v>28</v>
      </c>
      <c r="F1648" s="392" t="s">
        <v>22</v>
      </c>
      <c r="G1648" s="392" t="s">
        <v>39</v>
      </c>
      <c r="H1648" s="392" t="s">
        <v>70</v>
      </c>
      <c r="I1648" s="392" t="s">
        <v>71</v>
      </c>
      <c r="J1648" s="392" t="s">
        <v>27</v>
      </c>
      <c r="K1648" s="392" t="s">
        <v>24</v>
      </c>
      <c r="L1648" s="392" t="s">
        <v>25</v>
      </c>
      <c r="M1648" s="395">
        <v>45658</v>
      </c>
      <c r="N1648" s="395">
        <v>45502</v>
      </c>
      <c r="O1648" s="392" t="s">
        <v>684</v>
      </c>
      <c r="P1648" s="392" t="str">
        <f t="shared" si="50"/>
        <v>376XX00000</v>
      </c>
      <c r="Q1648" s="392" t="s">
        <v>1271</v>
      </c>
      <c r="R1648" s="392" t="s">
        <v>1493</v>
      </c>
      <c r="S1648" s="392" t="str">
        <f t="shared" si="51"/>
        <v>252403S</v>
      </c>
      <c r="T1648" s="392" t="str">
        <f>IFERROR(VLOOKUP($S1648,'Projects FERCs'!$A$9:$C$294,2,FALSE),0)</f>
        <v>Main/Services PVC Replace LHC</v>
      </c>
      <c r="U1648" s="392" t="s">
        <v>1492</v>
      </c>
      <c r="V1648" s="394">
        <v>-7594.86</v>
      </c>
    </row>
    <row r="1649" spans="1:22" ht="22.5" x14ac:dyDescent="0.25">
      <c r="A1649" s="396">
        <v>202502</v>
      </c>
      <c r="B1649" s="392" t="s">
        <v>1268</v>
      </c>
      <c r="C1649" s="392" t="s">
        <v>69</v>
      </c>
      <c r="D1649" s="392" t="s">
        <v>28</v>
      </c>
      <c r="E1649" s="392" t="s">
        <v>28</v>
      </c>
      <c r="F1649" s="392" t="s">
        <v>22</v>
      </c>
      <c r="G1649" s="392" t="s">
        <v>39</v>
      </c>
      <c r="H1649" s="392" t="s">
        <v>70</v>
      </c>
      <c r="I1649" s="392" t="s">
        <v>71</v>
      </c>
      <c r="J1649" s="392" t="s">
        <v>2336</v>
      </c>
      <c r="K1649" s="392" t="s">
        <v>24</v>
      </c>
      <c r="L1649" s="392" t="s">
        <v>64</v>
      </c>
      <c r="M1649" s="395">
        <v>45689</v>
      </c>
      <c r="N1649" s="395">
        <v>45667</v>
      </c>
      <c r="O1649" s="392" t="s">
        <v>684</v>
      </c>
      <c r="P1649" s="392" t="str">
        <f t="shared" si="50"/>
        <v>376XX00000</v>
      </c>
      <c r="Q1649" s="392" t="s">
        <v>1271</v>
      </c>
      <c r="R1649" s="392" t="s">
        <v>2337</v>
      </c>
      <c r="S1649" s="392" t="str">
        <f t="shared" si="51"/>
        <v>257100A</v>
      </c>
      <c r="T1649" s="392" t="str">
        <f>IFERROR(VLOOKUP($S1649,'Projects FERCs'!$A$9:$C$294,2,FALSE),0)</f>
        <v>Mains - Blanket - SL</v>
      </c>
      <c r="U1649" s="392" t="s">
        <v>2336</v>
      </c>
      <c r="V1649" s="394">
        <v>3112.06</v>
      </c>
    </row>
    <row r="1650" spans="1:22" ht="22.5" x14ac:dyDescent="0.25">
      <c r="A1650" s="396">
        <v>202502</v>
      </c>
      <c r="B1650" s="392" t="s">
        <v>1268</v>
      </c>
      <c r="C1650" s="392" t="s">
        <v>69</v>
      </c>
      <c r="D1650" s="392" t="s">
        <v>28</v>
      </c>
      <c r="E1650" s="392" t="s">
        <v>28</v>
      </c>
      <c r="F1650" s="392" t="s">
        <v>22</v>
      </c>
      <c r="G1650" s="392" t="s">
        <v>39</v>
      </c>
      <c r="H1650" s="392" t="s">
        <v>70</v>
      </c>
      <c r="I1650" s="392" t="s">
        <v>71</v>
      </c>
      <c r="J1650" s="392" t="s">
        <v>2312</v>
      </c>
      <c r="K1650" s="392" t="s">
        <v>24</v>
      </c>
      <c r="L1650" s="392" t="s">
        <v>64</v>
      </c>
      <c r="M1650" s="395">
        <v>45689</v>
      </c>
      <c r="N1650" s="395">
        <v>45673</v>
      </c>
      <c r="O1650" s="392" t="s">
        <v>684</v>
      </c>
      <c r="P1650" s="392" t="str">
        <f t="shared" si="50"/>
        <v>376XX00000</v>
      </c>
      <c r="Q1650" s="392" t="s">
        <v>1271</v>
      </c>
      <c r="R1650" s="392" t="s">
        <v>2313</v>
      </c>
      <c r="S1650" s="392" t="str">
        <f t="shared" si="51"/>
        <v>251100A</v>
      </c>
      <c r="T1650" s="392" t="str">
        <f>IFERROR(VLOOKUP($S1650,'Projects FERCs'!$A$9:$C$294,2,FALSE),0)</f>
        <v>Mains - Blanket - Flag</v>
      </c>
      <c r="U1650" s="392" t="s">
        <v>2312</v>
      </c>
      <c r="V1650" s="394">
        <v>120.09</v>
      </c>
    </row>
    <row r="1651" spans="1:22" ht="22.5" x14ac:dyDescent="0.25">
      <c r="A1651" s="396">
        <v>202502</v>
      </c>
      <c r="B1651" s="392" t="s">
        <v>1268</v>
      </c>
      <c r="C1651" s="392" t="s">
        <v>69</v>
      </c>
      <c r="D1651" s="392" t="s">
        <v>28</v>
      </c>
      <c r="E1651" s="392" t="s">
        <v>28</v>
      </c>
      <c r="F1651" s="392" t="s">
        <v>22</v>
      </c>
      <c r="G1651" s="392" t="s">
        <v>39</v>
      </c>
      <c r="H1651" s="392" t="s">
        <v>70</v>
      </c>
      <c r="I1651" s="392" t="s">
        <v>71</v>
      </c>
      <c r="J1651" s="392" t="s">
        <v>2486</v>
      </c>
      <c r="K1651" s="392" t="s">
        <v>24</v>
      </c>
      <c r="L1651" s="392" t="s">
        <v>64</v>
      </c>
      <c r="M1651" s="395">
        <v>45689</v>
      </c>
      <c r="N1651" s="395">
        <v>45649</v>
      </c>
      <c r="O1651" s="392" t="s">
        <v>684</v>
      </c>
      <c r="P1651" s="392" t="str">
        <f t="shared" si="50"/>
        <v>376XX00000</v>
      </c>
      <c r="Q1651" s="392" t="s">
        <v>1271</v>
      </c>
      <c r="R1651" s="392" t="s">
        <v>2487</v>
      </c>
      <c r="S1651" s="392" t="str">
        <f t="shared" si="51"/>
        <v>252406S</v>
      </c>
      <c r="T1651" s="392" t="str">
        <f>IFERROR(VLOOKUP($S1651,'Projects FERCs'!$A$9:$C$294,2,FALSE),0)</f>
        <v>Mains PVC Replacement KNG</v>
      </c>
      <c r="U1651" s="392" t="s">
        <v>2486</v>
      </c>
      <c r="V1651" s="394">
        <v>19448.650000000001</v>
      </c>
    </row>
    <row r="1652" spans="1:22" ht="22.5" x14ac:dyDescent="0.25">
      <c r="A1652" s="396">
        <v>202502</v>
      </c>
      <c r="B1652" s="392" t="s">
        <v>1268</v>
      </c>
      <c r="C1652" s="392" t="s">
        <v>69</v>
      </c>
      <c r="D1652" s="392" t="s">
        <v>28</v>
      </c>
      <c r="E1652" s="392" t="s">
        <v>28</v>
      </c>
      <c r="F1652" s="392" t="s">
        <v>22</v>
      </c>
      <c r="G1652" s="392" t="s">
        <v>39</v>
      </c>
      <c r="H1652" s="392" t="s">
        <v>70</v>
      </c>
      <c r="I1652" s="392" t="s">
        <v>71</v>
      </c>
      <c r="J1652" s="392" t="s">
        <v>2471</v>
      </c>
      <c r="K1652" s="392" t="s">
        <v>24</v>
      </c>
      <c r="L1652" s="392" t="s">
        <v>64</v>
      </c>
      <c r="M1652" s="395">
        <v>45689</v>
      </c>
      <c r="N1652" s="395">
        <v>45687</v>
      </c>
      <c r="O1652" s="392" t="s">
        <v>684</v>
      </c>
      <c r="P1652" s="392" t="str">
        <f t="shared" si="50"/>
        <v>376XX00000</v>
      </c>
      <c r="Q1652" s="392" t="s">
        <v>1271</v>
      </c>
      <c r="R1652" s="392" t="s">
        <v>2472</v>
      </c>
      <c r="S1652" s="392" t="str">
        <f t="shared" si="51"/>
        <v>252406S</v>
      </c>
      <c r="T1652" s="392" t="str">
        <f>IFERROR(VLOOKUP($S1652,'Projects FERCs'!$A$9:$C$294,2,FALSE),0)</f>
        <v>Mains PVC Replacement KNG</v>
      </c>
      <c r="U1652" s="392" t="s">
        <v>2471</v>
      </c>
      <c r="V1652" s="394">
        <v>59597.77</v>
      </c>
    </row>
    <row r="1653" spans="1:22" ht="22.5" x14ac:dyDescent="0.25">
      <c r="A1653" s="396">
        <v>202502</v>
      </c>
      <c r="B1653" s="392" t="s">
        <v>1268</v>
      </c>
      <c r="C1653" s="392" t="s">
        <v>69</v>
      </c>
      <c r="D1653" s="392" t="s">
        <v>28</v>
      </c>
      <c r="E1653" s="392" t="s">
        <v>28</v>
      </c>
      <c r="F1653" s="392" t="s">
        <v>22</v>
      </c>
      <c r="G1653" s="392" t="s">
        <v>39</v>
      </c>
      <c r="H1653" s="392" t="s">
        <v>70</v>
      </c>
      <c r="I1653" s="392" t="s">
        <v>71</v>
      </c>
      <c r="J1653" s="392" t="s">
        <v>2513</v>
      </c>
      <c r="K1653" s="392" t="s">
        <v>24</v>
      </c>
      <c r="L1653" s="392" t="s">
        <v>64</v>
      </c>
      <c r="M1653" s="395">
        <v>45689</v>
      </c>
      <c r="N1653" s="395">
        <v>45679</v>
      </c>
      <c r="O1653" s="392" t="s">
        <v>684</v>
      </c>
      <c r="P1653" s="392" t="str">
        <f t="shared" si="50"/>
        <v>376XX00000</v>
      </c>
      <c r="Q1653" s="392" t="s">
        <v>1271</v>
      </c>
      <c r="R1653" s="392" t="s">
        <v>2514</v>
      </c>
      <c r="S1653" s="392" t="str">
        <f t="shared" si="51"/>
        <v>253401A</v>
      </c>
      <c r="T1653" s="392" t="str">
        <f>IFERROR(VLOOKUP($S1653,'Projects FERCs'!$A$9:$C$294,2,FALSE),0)</f>
        <v>Mains - Chino Valley</v>
      </c>
      <c r="U1653" s="392" t="s">
        <v>2513</v>
      </c>
      <c r="V1653" s="394">
        <v>47412.85</v>
      </c>
    </row>
    <row r="1654" spans="1:22" ht="22.5" x14ac:dyDescent="0.25">
      <c r="A1654" s="396">
        <v>202502</v>
      </c>
      <c r="B1654" s="392" t="s">
        <v>1268</v>
      </c>
      <c r="C1654" s="392" t="s">
        <v>69</v>
      </c>
      <c r="D1654" s="392" t="s">
        <v>28</v>
      </c>
      <c r="E1654" s="392" t="s">
        <v>28</v>
      </c>
      <c r="F1654" s="392" t="s">
        <v>22</v>
      </c>
      <c r="G1654" s="392" t="s">
        <v>39</v>
      </c>
      <c r="H1654" s="392" t="s">
        <v>70</v>
      </c>
      <c r="I1654" s="392" t="s">
        <v>71</v>
      </c>
      <c r="J1654" s="392" t="s">
        <v>2417</v>
      </c>
      <c r="K1654" s="392" t="s">
        <v>24</v>
      </c>
      <c r="L1654" s="392" t="s">
        <v>64</v>
      </c>
      <c r="M1654" s="395">
        <v>45689</v>
      </c>
      <c r="N1654" s="395">
        <v>45589</v>
      </c>
      <c r="O1654" s="392" t="s">
        <v>684</v>
      </c>
      <c r="P1654" s="392" t="str">
        <f t="shared" si="50"/>
        <v>376XX00000</v>
      </c>
      <c r="Q1654" s="392" t="s">
        <v>1271</v>
      </c>
      <c r="R1654" s="392" t="s">
        <v>2418</v>
      </c>
      <c r="S1654" s="392" t="str">
        <f t="shared" si="51"/>
        <v>252406S</v>
      </c>
      <c r="T1654" s="392" t="str">
        <f>IFERROR(VLOOKUP($S1654,'Projects FERCs'!$A$9:$C$294,2,FALSE),0)</f>
        <v>Mains PVC Replacement KNG</v>
      </c>
      <c r="U1654" s="392" t="s">
        <v>2417</v>
      </c>
      <c r="V1654" s="394">
        <v>815.44</v>
      </c>
    </row>
    <row r="1655" spans="1:22" ht="22.5" x14ac:dyDescent="0.25">
      <c r="A1655" s="396">
        <v>202502</v>
      </c>
      <c r="B1655" s="392" t="s">
        <v>1268</v>
      </c>
      <c r="C1655" s="392" t="s">
        <v>69</v>
      </c>
      <c r="D1655" s="392" t="s">
        <v>28</v>
      </c>
      <c r="E1655" s="392" t="s">
        <v>28</v>
      </c>
      <c r="F1655" s="392" t="s">
        <v>22</v>
      </c>
      <c r="G1655" s="392" t="s">
        <v>39</v>
      </c>
      <c r="H1655" s="392" t="s">
        <v>70</v>
      </c>
      <c r="I1655" s="392" t="s">
        <v>71</v>
      </c>
      <c r="J1655" s="392" t="s">
        <v>2492</v>
      </c>
      <c r="K1655" s="392" t="s">
        <v>24</v>
      </c>
      <c r="L1655" s="392" t="s">
        <v>64</v>
      </c>
      <c r="M1655" s="395">
        <v>45689</v>
      </c>
      <c r="N1655" s="395">
        <v>45621</v>
      </c>
      <c r="O1655" s="392" t="s">
        <v>684</v>
      </c>
      <c r="P1655" s="392" t="str">
        <f t="shared" si="50"/>
        <v>376XX00000</v>
      </c>
      <c r="Q1655" s="392" t="s">
        <v>1271</v>
      </c>
      <c r="R1655" s="392" t="s">
        <v>2493</v>
      </c>
      <c r="S1655" s="392" t="str">
        <f t="shared" si="51"/>
        <v>252406S</v>
      </c>
      <c r="T1655" s="392" t="str">
        <f>IFERROR(VLOOKUP($S1655,'Projects FERCs'!$A$9:$C$294,2,FALSE),0)</f>
        <v>Mains PVC Replacement KNG</v>
      </c>
      <c r="U1655" s="392" t="s">
        <v>2492</v>
      </c>
      <c r="V1655" s="394">
        <v>23809.59</v>
      </c>
    </row>
    <row r="1656" spans="1:22" ht="22.5" x14ac:dyDescent="0.25">
      <c r="A1656" s="396">
        <v>202502</v>
      </c>
      <c r="B1656" s="392" t="s">
        <v>1268</v>
      </c>
      <c r="C1656" s="392" t="s">
        <v>69</v>
      </c>
      <c r="D1656" s="392" t="s">
        <v>28</v>
      </c>
      <c r="E1656" s="392" t="s">
        <v>28</v>
      </c>
      <c r="F1656" s="392" t="s">
        <v>22</v>
      </c>
      <c r="G1656" s="392" t="s">
        <v>39</v>
      </c>
      <c r="H1656" s="392" t="s">
        <v>70</v>
      </c>
      <c r="I1656" s="392" t="s">
        <v>71</v>
      </c>
      <c r="J1656" s="392" t="s">
        <v>2481</v>
      </c>
      <c r="K1656" s="392" t="s">
        <v>24</v>
      </c>
      <c r="L1656" s="392" t="s">
        <v>64</v>
      </c>
      <c r="M1656" s="395">
        <v>45689</v>
      </c>
      <c r="N1656" s="395">
        <v>45589</v>
      </c>
      <c r="O1656" s="392" t="s">
        <v>684</v>
      </c>
      <c r="P1656" s="392" t="str">
        <f t="shared" si="50"/>
        <v>376XX00000</v>
      </c>
      <c r="Q1656" s="392" t="s">
        <v>1271</v>
      </c>
      <c r="R1656" s="392" t="s">
        <v>2482</v>
      </c>
      <c r="S1656" s="392" t="str">
        <f t="shared" si="51"/>
        <v>252403S</v>
      </c>
      <c r="T1656" s="392" t="str">
        <f>IFERROR(VLOOKUP($S1656,'Projects FERCs'!$A$9:$C$294,2,FALSE),0)</f>
        <v>Main/Services PVC Replace LHC</v>
      </c>
      <c r="U1656" s="392" t="s">
        <v>2481</v>
      </c>
      <c r="V1656" s="394">
        <v>0.53</v>
      </c>
    </row>
    <row r="1657" spans="1:22" ht="22.5" x14ac:dyDescent="0.25">
      <c r="A1657" s="396">
        <v>202502</v>
      </c>
      <c r="B1657" s="392" t="s">
        <v>1268</v>
      </c>
      <c r="C1657" s="392" t="s">
        <v>69</v>
      </c>
      <c r="D1657" s="392" t="s">
        <v>28</v>
      </c>
      <c r="E1657" s="392" t="s">
        <v>28</v>
      </c>
      <c r="F1657" s="392" t="s">
        <v>22</v>
      </c>
      <c r="G1657" s="392" t="s">
        <v>39</v>
      </c>
      <c r="H1657" s="392" t="s">
        <v>70</v>
      </c>
      <c r="I1657" s="392" t="s">
        <v>71</v>
      </c>
      <c r="J1657" s="392" t="s">
        <v>2517</v>
      </c>
      <c r="K1657" s="392" t="s">
        <v>24</v>
      </c>
      <c r="L1657" s="392" t="s">
        <v>64</v>
      </c>
      <c r="M1657" s="395">
        <v>45689</v>
      </c>
      <c r="N1657" s="395">
        <v>45576</v>
      </c>
      <c r="O1657" s="392" t="s">
        <v>684</v>
      </c>
      <c r="P1657" s="392" t="str">
        <f t="shared" si="50"/>
        <v>376XX00000</v>
      </c>
      <c r="Q1657" s="392" t="s">
        <v>1271</v>
      </c>
      <c r="R1657" s="392" t="s">
        <v>2518</v>
      </c>
      <c r="S1657" s="392" t="str">
        <f t="shared" si="51"/>
        <v>252403S</v>
      </c>
      <c r="T1657" s="392" t="str">
        <f>IFERROR(VLOOKUP($S1657,'Projects FERCs'!$A$9:$C$294,2,FALSE),0)</f>
        <v>Main/Services PVC Replace LHC</v>
      </c>
      <c r="U1657" s="392" t="s">
        <v>2517</v>
      </c>
      <c r="V1657" s="394">
        <v>583.9</v>
      </c>
    </row>
    <row r="1658" spans="1:22" ht="22.5" x14ac:dyDescent="0.25">
      <c r="A1658" s="396">
        <v>202502</v>
      </c>
      <c r="B1658" s="392" t="s">
        <v>1268</v>
      </c>
      <c r="C1658" s="392" t="s">
        <v>69</v>
      </c>
      <c r="D1658" s="392" t="s">
        <v>28</v>
      </c>
      <c r="E1658" s="392" t="s">
        <v>28</v>
      </c>
      <c r="F1658" s="392" t="s">
        <v>22</v>
      </c>
      <c r="G1658" s="392" t="s">
        <v>39</v>
      </c>
      <c r="H1658" s="392" t="s">
        <v>70</v>
      </c>
      <c r="I1658" s="392" t="s">
        <v>71</v>
      </c>
      <c r="J1658" s="392" t="s">
        <v>2310</v>
      </c>
      <c r="K1658" s="392" t="s">
        <v>24</v>
      </c>
      <c r="L1658" s="392" t="s">
        <v>64</v>
      </c>
      <c r="M1658" s="395">
        <v>45689</v>
      </c>
      <c r="N1658" s="395">
        <v>45698</v>
      </c>
      <c r="O1658" s="392" t="s">
        <v>684</v>
      </c>
      <c r="P1658" s="392" t="str">
        <f t="shared" si="50"/>
        <v>376XX00000</v>
      </c>
      <c r="Q1658" s="392" t="s">
        <v>1271</v>
      </c>
      <c r="R1658" s="392" t="s">
        <v>2311</v>
      </c>
      <c r="S1658" s="392" t="str">
        <f t="shared" si="51"/>
        <v>251100A</v>
      </c>
      <c r="T1658" s="392" t="str">
        <f>IFERROR(VLOOKUP($S1658,'Projects FERCs'!$A$9:$C$294,2,FALSE),0)</f>
        <v>Mains - Blanket - Flag</v>
      </c>
      <c r="U1658" s="392" t="s">
        <v>2310</v>
      </c>
      <c r="V1658" s="394">
        <v>115686.93</v>
      </c>
    </row>
    <row r="1659" spans="1:22" ht="22.5" x14ac:dyDescent="0.25">
      <c r="A1659" s="396">
        <v>202502</v>
      </c>
      <c r="B1659" s="392" t="s">
        <v>1268</v>
      </c>
      <c r="C1659" s="392" t="s">
        <v>69</v>
      </c>
      <c r="D1659" s="392" t="s">
        <v>28</v>
      </c>
      <c r="E1659" s="392" t="s">
        <v>28</v>
      </c>
      <c r="F1659" s="392" t="s">
        <v>22</v>
      </c>
      <c r="G1659" s="392" t="s">
        <v>39</v>
      </c>
      <c r="H1659" s="392" t="s">
        <v>70</v>
      </c>
      <c r="I1659" s="392" t="s">
        <v>71</v>
      </c>
      <c r="J1659" s="392" t="s">
        <v>2506</v>
      </c>
      <c r="K1659" s="392" t="s">
        <v>24</v>
      </c>
      <c r="L1659" s="392" t="s">
        <v>64</v>
      </c>
      <c r="M1659" s="395">
        <v>45689</v>
      </c>
      <c r="N1659" s="395">
        <v>45636</v>
      </c>
      <c r="O1659" s="392" t="s">
        <v>684</v>
      </c>
      <c r="P1659" s="392" t="str">
        <f t="shared" si="50"/>
        <v>376XX00000</v>
      </c>
      <c r="Q1659" s="392" t="s">
        <v>1271</v>
      </c>
      <c r="R1659" s="392" t="s">
        <v>2507</v>
      </c>
      <c r="S1659" s="392" t="str">
        <f t="shared" si="51"/>
        <v>257100A</v>
      </c>
      <c r="T1659" s="392" t="str">
        <f>IFERROR(VLOOKUP($S1659,'Projects FERCs'!$A$9:$C$294,2,FALSE),0)</f>
        <v>Mains - Blanket - SL</v>
      </c>
      <c r="U1659" s="392" t="s">
        <v>2506</v>
      </c>
      <c r="V1659" s="394">
        <v>357.78</v>
      </c>
    </row>
    <row r="1660" spans="1:22" ht="22.5" x14ac:dyDescent="0.25">
      <c r="A1660" s="396">
        <v>202502</v>
      </c>
      <c r="B1660" s="392" t="s">
        <v>1268</v>
      </c>
      <c r="C1660" s="392" t="s">
        <v>69</v>
      </c>
      <c r="D1660" s="392" t="s">
        <v>28</v>
      </c>
      <c r="E1660" s="392" t="s">
        <v>28</v>
      </c>
      <c r="F1660" s="392" t="s">
        <v>22</v>
      </c>
      <c r="G1660" s="392" t="s">
        <v>39</v>
      </c>
      <c r="H1660" s="392" t="s">
        <v>70</v>
      </c>
      <c r="I1660" s="392" t="s">
        <v>71</v>
      </c>
      <c r="J1660" s="392" t="s">
        <v>2469</v>
      </c>
      <c r="K1660" s="392" t="s">
        <v>24</v>
      </c>
      <c r="L1660" s="392" t="s">
        <v>64</v>
      </c>
      <c r="M1660" s="395">
        <v>45689</v>
      </c>
      <c r="N1660" s="395">
        <v>45693</v>
      </c>
      <c r="O1660" s="392" t="s">
        <v>684</v>
      </c>
      <c r="P1660" s="392" t="str">
        <f t="shared" si="50"/>
        <v>376XX00000</v>
      </c>
      <c r="Q1660" s="392" t="s">
        <v>1271</v>
      </c>
      <c r="R1660" s="392" t="s">
        <v>2470</v>
      </c>
      <c r="S1660" s="392" t="str">
        <f t="shared" si="51"/>
        <v>256100A</v>
      </c>
      <c r="T1660" s="392" t="str">
        <f>IFERROR(VLOOKUP($S1660,'Projects FERCs'!$A$9:$C$294,2,FALSE),0)</f>
        <v>Mains - Blanket - Nog</v>
      </c>
      <c r="U1660" s="392" t="s">
        <v>2469</v>
      </c>
      <c r="V1660" s="394">
        <v>16916.97</v>
      </c>
    </row>
    <row r="1661" spans="1:22" ht="22.5" x14ac:dyDescent="0.25">
      <c r="A1661" s="396">
        <v>202502</v>
      </c>
      <c r="B1661" s="392" t="s">
        <v>1268</v>
      </c>
      <c r="C1661" s="392" t="s">
        <v>69</v>
      </c>
      <c r="D1661" s="392" t="s">
        <v>28</v>
      </c>
      <c r="E1661" s="392" t="s">
        <v>28</v>
      </c>
      <c r="F1661" s="392" t="s">
        <v>22</v>
      </c>
      <c r="G1661" s="392" t="s">
        <v>39</v>
      </c>
      <c r="H1661" s="392" t="s">
        <v>70</v>
      </c>
      <c r="I1661" s="392" t="s">
        <v>71</v>
      </c>
      <c r="J1661" s="392" t="s">
        <v>2521</v>
      </c>
      <c r="K1661" s="392" t="s">
        <v>24</v>
      </c>
      <c r="L1661" s="392" t="s">
        <v>64</v>
      </c>
      <c r="M1661" s="395">
        <v>45689</v>
      </c>
      <c r="N1661" s="395">
        <v>45588</v>
      </c>
      <c r="O1661" s="392" t="s">
        <v>684</v>
      </c>
      <c r="P1661" s="392" t="str">
        <f t="shared" si="50"/>
        <v>376XX00000</v>
      </c>
      <c r="Q1661" s="392" t="s">
        <v>1271</v>
      </c>
      <c r="R1661" s="392" t="s">
        <v>2497</v>
      </c>
      <c r="S1661" s="392" t="str">
        <f t="shared" si="51"/>
        <v>252400S</v>
      </c>
      <c r="T1661" s="392" t="str">
        <f>IFERROR(VLOOKUP($S1661,'Projects FERCs'!$A$9:$C$294,2,FALSE),0)</f>
        <v>Mains-System Improv-King</v>
      </c>
      <c r="U1661" s="392" t="s">
        <v>2496</v>
      </c>
      <c r="V1661" s="394">
        <v>164.92</v>
      </c>
    </row>
    <row r="1662" spans="1:22" ht="22.5" x14ac:dyDescent="0.25">
      <c r="A1662" s="396">
        <v>202502</v>
      </c>
      <c r="B1662" s="392" t="s">
        <v>1268</v>
      </c>
      <c r="C1662" s="392" t="s">
        <v>69</v>
      </c>
      <c r="D1662" s="392" t="s">
        <v>28</v>
      </c>
      <c r="E1662" s="392" t="s">
        <v>28</v>
      </c>
      <c r="F1662" s="392" t="s">
        <v>22</v>
      </c>
      <c r="G1662" s="392" t="s">
        <v>39</v>
      </c>
      <c r="H1662" s="392" t="s">
        <v>70</v>
      </c>
      <c r="I1662" s="392" t="s">
        <v>71</v>
      </c>
      <c r="J1662" s="392" t="s">
        <v>2340</v>
      </c>
      <c r="K1662" s="392" t="s">
        <v>24</v>
      </c>
      <c r="L1662" s="392" t="s">
        <v>64</v>
      </c>
      <c r="M1662" s="395">
        <v>45689</v>
      </c>
      <c r="N1662" s="395">
        <v>45621</v>
      </c>
      <c r="O1662" s="392" t="s">
        <v>684</v>
      </c>
      <c r="P1662" s="392" t="str">
        <f t="shared" si="50"/>
        <v>376XX00000</v>
      </c>
      <c r="Q1662" s="392" t="s">
        <v>1271</v>
      </c>
      <c r="R1662" s="392" t="s">
        <v>2341</v>
      </c>
      <c r="S1662" s="392" t="str">
        <f t="shared" si="51"/>
        <v>253100A</v>
      </c>
      <c r="T1662" s="392" t="str">
        <f>IFERROR(VLOOKUP($S1662,'Projects FERCs'!$A$9:$C$294,2,FALSE),0)</f>
        <v>Mains - Blanket - Pres</v>
      </c>
      <c r="U1662" s="392" t="s">
        <v>2340</v>
      </c>
      <c r="V1662" s="394">
        <v>8761.61</v>
      </c>
    </row>
    <row r="1663" spans="1:22" ht="33.75" x14ac:dyDescent="0.25">
      <c r="A1663" s="396">
        <v>202502</v>
      </c>
      <c r="B1663" s="392" t="s">
        <v>1268</v>
      </c>
      <c r="C1663" s="392" t="s">
        <v>69</v>
      </c>
      <c r="D1663" s="392" t="s">
        <v>28</v>
      </c>
      <c r="E1663" s="392" t="s">
        <v>28</v>
      </c>
      <c r="F1663" s="392" t="s">
        <v>22</v>
      </c>
      <c r="G1663" s="392" t="s">
        <v>39</v>
      </c>
      <c r="H1663" s="392" t="s">
        <v>70</v>
      </c>
      <c r="I1663" s="392" t="s">
        <v>71</v>
      </c>
      <c r="J1663" s="392" t="s">
        <v>2515</v>
      </c>
      <c r="K1663" s="392" t="s">
        <v>24</v>
      </c>
      <c r="L1663" s="392" t="s">
        <v>64</v>
      </c>
      <c r="M1663" s="395">
        <v>45689</v>
      </c>
      <c r="N1663" s="395">
        <v>45637</v>
      </c>
      <c r="O1663" s="392" t="s">
        <v>684</v>
      </c>
      <c r="P1663" s="392" t="str">
        <f t="shared" si="50"/>
        <v>376XX00000</v>
      </c>
      <c r="Q1663" s="392" t="s">
        <v>1271</v>
      </c>
      <c r="R1663" s="392" t="s">
        <v>2516</v>
      </c>
      <c r="S1663" s="392" t="str">
        <f t="shared" si="51"/>
        <v>257400S</v>
      </c>
      <c r="T1663" s="392" t="str">
        <f>IFERROR(VLOOKUP($S1663,'Projects FERCs'!$A$9:$C$294,2,FALSE),0)</f>
        <v>Mains-System Improv-Show Low</v>
      </c>
      <c r="U1663" s="392" t="s">
        <v>2515</v>
      </c>
      <c r="V1663" s="394">
        <v>102.75</v>
      </c>
    </row>
    <row r="1664" spans="1:22" ht="22.5" x14ac:dyDescent="0.25">
      <c r="A1664" s="396">
        <v>202502</v>
      </c>
      <c r="B1664" s="392" t="s">
        <v>1268</v>
      </c>
      <c r="C1664" s="392" t="s">
        <v>69</v>
      </c>
      <c r="D1664" s="392" t="s">
        <v>28</v>
      </c>
      <c r="E1664" s="392" t="s">
        <v>28</v>
      </c>
      <c r="F1664" s="392" t="s">
        <v>22</v>
      </c>
      <c r="G1664" s="392" t="s">
        <v>39</v>
      </c>
      <c r="H1664" s="392" t="s">
        <v>70</v>
      </c>
      <c r="I1664" s="392" t="s">
        <v>71</v>
      </c>
      <c r="J1664" s="392" t="s">
        <v>2508</v>
      </c>
      <c r="K1664" s="392" t="s">
        <v>24</v>
      </c>
      <c r="L1664" s="392" t="s">
        <v>64</v>
      </c>
      <c r="M1664" s="395">
        <v>45689</v>
      </c>
      <c r="N1664" s="395">
        <v>45607</v>
      </c>
      <c r="O1664" s="392" t="s">
        <v>684</v>
      </c>
      <c r="P1664" s="392" t="str">
        <f t="shared" si="50"/>
        <v>376XX00000</v>
      </c>
      <c r="Q1664" s="392" t="s">
        <v>1271</v>
      </c>
      <c r="R1664" s="392" t="s">
        <v>2509</v>
      </c>
      <c r="S1664" s="392" t="str">
        <f t="shared" si="51"/>
        <v>253500B</v>
      </c>
      <c r="T1664" s="392" t="str">
        <f>IFERROR(VLOOKUP($S1664,'Projects FERCs'!$A$9:$C$294,2,FALSE),0)</f>
        <v>PI Mains - Prescott</v>
      </c>
      <c r="U1664" s="392" t="s">
        <v>2508</v>
      </c>
      <c r="V1664" s="394">
        <v>2116.7800000000002</v>
      </c>
    </row>
    <row r="1665" spans="1:22" ht="22.5" x14ac:dyDescent="0.25">
      <c r="A1665" s="396">
        <v>202502</v>
      </c>
      <c r="B1665" s="392" t="s">
        <v>1268</v>
      </c>
      <c r="C1665" s="392" t="s">
        <v>69</v>
      </c>
      <c r="D1665" s="392" t="s">
        <v>28</v>
      </c>
      <c r="E1665" s="392" t="s">
        <v>28</v>
      </c>
      <c r="F1665" s="392" t="s">
        <v>22</v>
      </c>
      <c r="G1665" s="392" t="s">
        <v>39</v>
      </c>
      <c r="H1665" s="392" t="s">
        <v>70</v>
      </c>
      <c r="I1665" s="392" t="s">
        <v>71</v>
      </c>
      <c r="J1665" s="392" t="s">
        <v>2342</v>
      </c>
      <c r="K1665" s="392" t="s">
        <v>24</v>
      </c>
      <c r="L1665" s="392" t="s">
        <v>64</v>
      </c>
      <c r="M1665" s="395">
        <v>45689</v>
      </c>
      <c r="N1665" s="395">
        <v>45646</v>
      </c>
      <c r="O1665" s="392" t="s">
        <v>684</v>
      </c>
      <c r="P1665" s="392" t="str">
        <f t="shared" si="50"/>
        <v>376XX00000</v>
      </c>
      <c r="Q1665" s="392" t="s">
        <v>1271</v>
      </c>
      <c r="R1665" s="392" t="s">
        <v>2343</v>
      </c>
      <c r="S1665" s="392" t="str">
        <f t="shared" si="51"/>
        <v>251100A</v>
      </c>
      <c r="T1665" s="392" t="str">
        <f>IFERROR(VLOOKUP($S1665,'Projects FERCs'!$A$9:$C$294,2,FALSE),0)</f>
        <v>Mains - Blanket - Flag</v>
      </c>
      <c r="U1665" s="392" t="s">
        <v>2342</v>
      </c>
      <c r="V1665" s="394">
        <v>2268.13</v>
      </c>
    </row>
    <row r="1666" spans="1:22" ht="33.75" x14ac:dyDescent="0.25">
      <c r="A1666" s="396">
        <v>202502</v>
      </c>
      <c r="B1666" s="392" t="s">
        <v>1268</v>
      </c>
      <c r="C1666" s="392" t="s">
        <v>69</v>
      </c>
      <c r="D1666" s="392" t="s">
        <v>28</v>
      </c>
      <c r="E1666" s="392" t="s">
        <v>28</v>
      </c>
      <c r="F1666" s="392" t="s">
        <v>22</v>
      </c>
      <c r="G1666" s="392" t="s">
        <v>39</v>
      </c>
      <c r="H1666" s="392" t="s">
        <v>70</v>
      </c>
      <c r="I1666" s="392" t="s">
        <v>71</v>
      </c>
      <c r="J1666" s="392" t="s">
        <v>23</v>
      </c>
      <c r="K1666" s="392" t="s">
        <v>24</v>
      </c>
      <c r="L1666" s="392" t="s">
        <v>25</v>
      </c>
      <c r="M1666" s="395">
        <v>45505</v>
      </c>
      <c r="N1666" s="395">
        <v>45512</v>
      </c>
      <c r="O1666" s="392" t="s">
        <v>684</v>
      </c>
      <c r="P1666" s="392" t="str">
        <f t="shared" si="50"/>
        <v>376XX00000</v>
      </c>
      <c r="Q1666" s="392" t="s">
        <v>1271</v>
      </c>
      <c r="R1666" s="392" t="s">
        <v>1564</v>
      </c>
      <c r="S1666" s="392" t="str">
        <f t="shared" si="51"/>
        <v>252403S</v>
      </c>
      <c r="T1666" s="392" t="str">
        <f>IFERROR(VLOOKUP($S1666,'Projects FERCs'!$A$9:$C$294,2,FALSE),0)</f>
        <v>Main/Services PVC Replace LHC</v>
      </c>
      <c r="U1666" s="392" t="s">
        <v>1565</v>
      </c>
      <c r="V1666" s="394">
        <v>-25413.24</v>
      </c>
    </row>
    <row r="1667" spans="1:22" ht="22.5" x14ac:dyDescent="0.25">
      <c r="A1667" s="396">
        <v>202502</v>
      </c>
      <c r="B1667" s="392" t="s">
        <v>1268</v>
      </c>
      <c r="C1667" s="392" t="s">
        <v>69</v>
      </c>
      <c r="D1667" s="392" t="s">
        <v>28</v>
      </c>
      <c r="E1667" s="392" t="s">
        <v>28</v>
      </c>
      <c r="F1667" s="392" t="s">
        <v>22</v>
      </c>
      <c r="G1667" s="392" t="s">
        <v>39</v>
      </c>
      <c r="H1667" s="392" t="s">
        <v>70</v>
      </c>
      <c r="I1667" s="392" t="s">
        <v>71</v>
      </c>
      <c r="J1667" s="392" t="s">
        <v>23</v>
      </c>
      <c r="K1667" s="392" t="s">
        <v>24</v>
      </c>
      <c r="L1667" s="392" t="s">
        <v>25</v>
      </c>
      <c r="M1667" s="395">
        <v>45536</v>
      </c>
      <c r="N1667" s="395">
        <v>45533</v>
      </c>
      <c r="O1667" s="392" t="s">
        <v>684</v>
      </c>
      <c r="P1667" s="392" t="str">
        <f t="shared" si="50"/>
        <v>376XX00000</v>
      </c>
      <c r="Q1667" s="392" t="s">
        <v>1271</v>
      </c>
      <c r="R1667" s="392" t="s">
        <v>2525</v>
      </c>
      <c r="S1667" s="392" t="str">
        <f t="shared" si="51"/>
        <v>252100A</v>
      </c>
      <c r="T1667" s="392" t="str">
        <f>IFERROR(VLOOKUP($S1667,'Projects FERCs'!$A$9:$C$294,2,FALSE),0)</f>
        <v>Mains - Blanket - King</v>
      </c>
      <c r="U1667" s="392" t="s">
        <v>2524</v>
      </c>
      <c r="V1667" s="394">
        <v>-781.04</v>
      </c>
    </row>
    <row r="1668" spans="1:22" ht="22.5" x14ac:dyDescent="0.25">
      <c r="A1668" s="396">
        <v>202502</v>
      </c>
      <c r="B1668" s="392" t="s">
        <v>1268</v>
      </c>
      <c r="C1668" s="392" t="s">
        <v>69</v>
      </c>
      <c r="D1668" s="392" t="s">
        <v>28</v>
      </c>
      <c r="E1668" s="392" t="s">
        <v>28</v>
      </c>
      <c r="F1668" s="392" t="s">
        <v>22</v>
      </c>
      <c r="G1668" s="392" t="s">
        <v>39</v>
      </c>
      <c r="H1668" s="392" t="s">
        <v>70</v>
      </c>
      <c r="I1668" s="392" t="s">
        <v>71</v>
      </c>
      <c r="J1668" s="392" t="s">
        <v>23</v>
      </c>
      <c r="K1668" s="392" t="s">
        <v>24</v>
      </c>
      <c r="L1668" s="392" t="s">
        <v>25</v>
      </c>
      <c r="M1668" s="395">
        <v>45536</v>
      </c>
      <c r="N1668" s="395">
        <v>45560</v>
      </c>
      <c r="O1668" s="392" t="s">
        <v>684</v>
      </c>
      <c r="P1668" s="392" t="str">
        <f t="shared" si="50"/>
        <v>376XX00000</v>
      </c>
      <c r="Q1668" s="392" t="s">
        <v>1271</v>
      </c>
      <c r="R1668" s="392" t="s">
        <v>1627</v>
      </c>
      <c r="S1668" s="392" t="str">
        <f t="shared" si="51"/>
        <v>253100A</v>
      </c>
      <c r="T1668" s="392" t="str">
        <f>IFERROR(VLOOKUP($S1668,'Projects FERCs'!$A$9:$C$294,2,FALSE),0)</f>
        <v>Mains - Blanket - Pres</v>
      </c>
      <c r="U1668" s="392" t="s">
        <v>1629</v>
      </c>
      <c r="V1668" s="394">
        <v>-162906.4</v>
      </c>
    </row>
    <row r="1669" spans="1:22" ht="22.5" x14ac:dyDescent="0.25">
      <c r="A1669" s="396">
        <v>202502</v>
      </c>
      <c r="B1669" s="392" t="s">
        <v>1268</v>
      </c>
      <c r="C1669" s="392" t="s">
        <v>69</v>
      </c>
      <c r="D1669" s="392" t="s">
        <v>28</v>
      </c>
      <c r="E1669" s="392" t="s">
        <v>28</v>
      </c>
      <c r="F1669" s="392" t="s">
        <v>22</v>
      </c>
      <c r="G1669" s="392" t="s">
        <v>39</v>
      </c>
      <c r="H1669" s="392" t="s">
        <v>70</v>
      </c>
      <c r="I1669" s="392" t="s">
        <v>71</v>
      </c>
      <c r="J1669" s="392" t="s">
        <v>23</v>
      </c>
      <c r="K1669" s="392" t="s">
        <v>24</v>
      </c>
      <c r="L1669" s="392" t="s">
        <v>25</v>
      </c>
      <c r="M1669" s="395">
        <v>45536</v>
      </c>
      <c r="N1669" s="395">
        <v>45562</v>
      </c>
      <c r="O1669" s="392" t="s">
        <v>684</v>
      </c>
      <c r="P1669" s="392" t="str">
        <f t="shared" si="50"/>
        <v>376XX00000</v>
      </c>
      <c r="Q1669" s="392" t="s">
        <v>1271</v>
      </c>
      <c r="R1669" s="392" t="s">
        <v>2535</v>
      </c>
      <c r="S1669" s="392" t="str">
        <f t="shared" si="51"/>
        <v>256100A</v>
      </c>
      <c r="T1669" s="392" t="str">
        <f>IFERROR(VLOOKUP($S1669,'Projects FERCs'!$A$9:$C$294,2,FALSE),0)</f>
        <v>Mains - Blanket - Nog</v>
      </c>
      <c r="U1669" s="392" t="s">
        <v>2534</v>
      </c>
      <c r="V1669" s="394">
        <v>-2946.91</v>
      </c>
    </row>
    <row r="1670" spans="1:22" ht="22.5" x14ac:dyDescent="0.25">
      <c r="A1670" s="396">
        <v>202502</v>
      </c>
      <c r="B1670" s="392" t="s">
        <v>1268</v>
      </c>
      <c r="C1670" s="392" t="s">
        <v>69</v>
      </c>
      <c r="D1670" s="392" t="s">
        <v>28</v>
      </c>
      <c r="E1670" s="392" t="s">
        <v>28</v>
      </c>
      <c r="F1670" s="392" t="s">
        <v>22</v>
      </c>
      <c r="G1670" s="392" t="s">
        <v>39</v>
      </c>
      <c r="H1670" s="392" t="s">
        <v>70</v>
      </c>
      <c r="I1670" s="392" t="s">
        <v>71</v>
      </c>
      <c r="J1670" s="392" t="s">
        <v>23</v>
      </c>
      <c r="K1670" s="392" t="s">
        <v>24</v>
      </c>
      <c r="L1670" s="392" t="s">
        <v>25</v>
      </c>
      <c r="M1670" s="395">
        <v>45566</v>
      </c>
      <c r="N1670" s="395">
        <v>45561</v>
      </c>
      <c r="O1670" s="392" t="s">
        <v>684</v>
      </c>
      <c r="P1670" s="392" t="str">
        <f t="shared" si="50"/>
        <v>376XX00000</v>
      </c>
      <c r="Q1670" s="392" t="s">
        <v>1271</v>
      </c>
      <c r="R1670" s="392" t="s">
        <v>2533</v>
      </c>
      <c r="S1670" s="392" t="str">
        <f t="shared" si="51"/>
        <v>251100A</v>
      </c>
      <c r="T1670" s="392" t="str">
        <f>IFERROR(VLOOKUP($S1670,'Projects FERCs'!$A$9:$C$294,2,FALSE),0)</f>
        <v>Mains - Blanket - Flag</v>
      </c>
      <c r="U1670" s="392" t="s">
        <v>2532</v>
      </c>
      <c r="V1670" s="394">
        <v>-1925.96</v>
      </c>
    </row>
    <row r="1671" spans="1:22" ht="22.5" x14ac:dyDescent="0.25">
      <c r="A1671" s="396">
        <v>202502</v>
      </c>
      <c r="B1671" s="392" t="s">
        <v>1268</v>
      </c>
      <c r="C1671" s="392" t="s">
        <v>69</v>
      </c>
      <c r="D1671" s="392" t="s">
        <v>28</v>
      </c>
      <c r="E1671" s="392" t="s">
        <v>28</v>
      </c>
      <c r="F1671" s="392" t="s">
        <v>22</v>
      </c>
      <c r="G1671" s="392" t="s">
        <v>39</v>
      </c>
      <c r="H1671" s="392" t="s">
        <v>70</v>
      </c>
      <c r="I1671" s="392" t="s">
        <v>71</v>
      </c>
      <c r="J1671" s="392" t="s">
        <v>23</v>
      </c>
      <c r="K1671" s="392" t="s">
        <v>24</v>
      </c>
      <c r="L1671" s="392" t="s">
        <v>25</v>
      </c>
      <c r="M1671" s="395">
        <v>45566</v>
      </c>
      <c r="N1671" s="395">
        <v>45569</v>
      </c>
      <c r="O1671" s="392" t="s">
        <v>684</v>
      </c>
      <c r="P1671" s="392" t="str">
        <f t="shared" si="50"/>
        <v>376XX00000</v>
      </c>
      <c r="Q1671" s="392" t="s">
        <v>1271</v>
      </c>
      <c r="R1671" s="392" t="s">
        <v>2531</v>
      </c>
      <c r="S1671" s="392" t="str">
        <f t="shared" si="51"/>
        <v>252403S</v>
      </c>
      <c r="T1671" s="392" t="str">
        <f>IFERROR(VLOOKUP($S1671,'Projects FERCs'!$A$9:$C$294,2,FALSE),0)</f>
        <v>Main/Services PVC Replace LHC</v>
      </c>
      <c r="U1671" s="392" t="s">
        <v>2530</v>
      </c>
      <c r="V1671" s="394">
        <v>-65193.06</v>
      </c>
    </row>
    <row r="1672" spans="1:22" ht="33.75" x14ac:dyDescent="0.25">
      <c r="A1672" s="396">
        <v>202502</v>
      </c>
      <c r="B1672" s="392" t="s">
        <v>1268</v>
      </c>
      <c r="C1672" s="392" t="s">
        <v>69</v>
      </c>
      <c r="D1672" s="392" t="s">
        <v>28</v>
      </c>
      <c r="E1672" s="392" t="s">
        <v>28</v>
      </c>
      <c r="F1672" s="392" t="s">
        <v>22</v>
      </c>
      <c r="G1672" s="392" t="s">
        <v>39</v>
      </c>
      <c r="H1672" s="392" t="s">
        <v>70</v>
      </c>
      <c r="I1672" s="392" t="s">
        <v>71</v>
      </c>
      <c r="J1672" s="392" t="s">
        <v>23</v>
      </c>
      <c r="K1672" s="392" t="s">
        <v>24</v>
      </c>
      <c r="L1672" s="392" t="s">
        <v>25</v>
      </c>
      <c r="M1672" s="395">
        <v>45566</v>
      </c>
      <c r="N1672" s="395">
        <v>45569</v>
      </c>
      <c r="O1672" s="392" t="s">
        <v>684</v>
      </c>
      <c r="P1672" s="392" t="str">
        <f t="shared" si="50"/>
        <v>376XX00000</v>
      </c>
      <c r="Q1672" s="392" t="s">
        <v>1271</v>
      </c>
      <c r="R1672" s="392" t="s">
        <v>2365</v>
      </c>
      <c r="S1672" s="392" t="str">
        <f t="shared" si="51"/>
        <v>257100A</v>
      </c>
      <c r="T1672" s="392" t="str">
        <f>IFERROR(VLOOKUP($S1672,'Projects FERCs'!$A$9:$C$294,2,FALSE),0)</f>
        <v>Mains - Blanket - SL</v>
      </c>
      <c r="U1672" s="392" t="s">
        <v>2364</v>
      </c>
      <c r="V1672" s="394">
        <v>-3762.14</v>
      </c>
    </row>
    <row r="1673" spans="1:22" ht="22.5" x14ac:dyDescent="0.25">
      <c r="A1673" s="396">
        <v>202502</v>
      </c>
      <c r="B1673" s="392" t="s">
        <v>1268</v>
      </c>
      <c r="C1673" s="392" t="s">
        <v>69</v>
      </c>
      <c r="D1673" s="392" t="s">
        <v>28</v>
      </c>
      <c r="E1673" s="392" t="s">
        <v>28</v>
      </c>
      <c r="F1673" s="392" t="s">
        <v>22</v>
      </c>
      <c r="G1673" s="392" t="s">
        <v>39</v>
      </c>
      <c r="H1673" s="392" t="s">
        <v>70</v>
      </c>
      <c r="I1673" s="392" t="s">
        <v>71</v>
      </c>
      <c r="J1673" s="392" t="s">
        <v>23</v>
      </c>
      <c r="K1673" s="392" t="s">
        <v>24</v>
      </c>
      <c r="L1673" s="392" t="s">
        <v>25</v>
      </c>
      <c r="M1673" s="395">
        <v>45566</v>
      </c>
      <c r="N1673" s="395">
        <v>45576</v>
      </c>
      <c r="O1673" s="392" t="s">
        <v>684</v>
      </c>
      <c r="P1673" s="392" t="str">
        <f t="shared" ref="P1673:P1736" si="52">CONCATENATE((MID($O1673,2,3)),$D1673,$G1673)</f>
        <v>376XX00000</v>
      </c>
      <c r="Q1673" s="392" t="s">
        <v>1271</v>
      </c>
      <c r="R1673" s="392" t="s">
        <v>2363</v>
      </c>
      <c r="S1673" s="392" t="str">
        <f t="shared" ref="S1673:S1736" si="53">RIGHT($R1673,7)</f>
        <v>253100A</v>
      </c>
      <c r="T1673" s="392" t="str">
        <f>IFERROR(VLOOKUP($S1673,'Projects FERCs'!$A$9:$C$294,2,FALSE),0)</f>
        <v>Mains - Blanket - Pres</v>
      </c>
      <c r="U1673" s="392" t="s">
        <v>2362</v>
      </c>
      <c r="V1673" s="394">
        <v>-49707.68</v>
      </c>
    </row>
    <row r="1674" spans="1:22" ht="33.75" x14ac:dyDescent="0.25">
      <c r="A1674" s="396">
        <v>202502</v>
      </c>
      <c r="B1674" s="392" t="s">
        <v>1268</v>
      </c>
      <c r="C1674" s="392" t="s">
        <v>69</v>
      </c>
      <c r="D1674" s="392" t="s">
        <v>28</v>
      </c>
      <c r="E1674" s="392" t="s">
        <v>28</v>
      </c>
      <c r="F1674" s="392" t="s">
        <v>22</v>
      </c>
      <c r="G1674" s="392" t="s">
        <v>39</v>
      </c>
      <c r="H1674" s="392" t="s">
        <v>70</v>
      </c>
      <c r="I1674" s="392" t="s">
        <v>71</v>
      </c>
      <c r="J1674" s="392" t="s">
        <v>23</v>
      </c>
      <c r="K1674" s="392" t="s">
        <v>24</v>
      </c>
      <c r="L1674" s="392" t="s">
        <v>25</v>
      </c>
      <c r="M1674" s="395">
        <v>45566</v>
      </c>
      <c r="N1674" s="395">
        <v>45581</v>
      </c>
      <c r="O1674" s="392" t="s">
        <v>684</v>
      </c>
      <c r="P1674" s="392" t="str">
        <f t="shared" si="52"/>
        <v>376XX00000</v>
      </c>
      <c r="Q1674" s="392" t="s">
        <v>1271</v>
      </c>
      <c r="R1674" s="392" t="s">
        <v>2529</v>
      </c>
      <c r="S1674" s="392" t="str">
        <f t="shared" si="53"/>
        <v>255100A</v>
      </c>
      <c r="T1674" s="392" t="str">
        <f>IFERROR(VLOOKUP($S1674,'Projects FERCs'!$A$9:$C$294,2,FALSE),0)</f>
        <v>Mains - Blanket - Verde</v>
      </c>
      <c r="U1674" s="392" t="s">
        <v>2528</v>
      </c>
      <c r="V1674" s="394">
        <v>-24677.3</v>
      </c>
    </row>
    <row r="1675" spans="1:22" ht="22.5" x14ac:dyDescent="0.25">
      <c r="A1675" s="396">
        <v>202502</v>
      </c>
      <c r="B1675" s="392" t="s">
        <v>1268</v>
      </c>
      <c r="C1675" s="392" t="s">
        <v>69</v>
      </c>
      <c r="D1675" s="392" t="s">
        <v>28</v>
      </c>
      <c r="E1675" s="392" t="s">
        <v>28</v>
      </c>
      <c r="F1675" s="392" t="s">
        <v>22</v>
      </c>
      <c r="G1675" s="392" t="s">
        <v>39</v>
      </c>
      <c r="H1675" s="392" t="s">
        <v>70</v>
      </c>
      <c r="I1675" s="392" t="s">
        <v>71</v>
      </c>
      <c r="J1675" s="392" t="s">
        <v>23</v>
      </c>
      <c r="K1675" s="392" t="s">
        <v>24</v>
      </c>
      <c r="L1675" s="392" t="s">
        <v>25</v>
      </c>
      <c r="M1675" s="395">
        <v>45627</v>
      </c>
      <c r="N1675" s="395">
        <v>45583</v>
      </c>
      <c r="O1675" s="392" t="s">
        <v>684</v>
      </c>
      <c r="P1675" s="392" t="str">
        <f t="shared" si="52"/>
        <v>376XX00000</v>
      </c>
      <c r="Q1675" s="392" t="s">
        <v>1271</v>
      </c>
      <c r="R1675" s="392" t="s">
        <v>2523</v>
      </c>
      <c r="S1675" s="392" t="str">
        <f t="shared" si="53"/>
        <v>253100A</v>
      </c>
      <c r="T1675" s="392" t="str">
        <f>IFERROR(VLOOKUP($S1675,'Projects FERCs'!$A$9:$C$294,2,FALSE),0)</f>
        <v>Mains - Blanket - Pres</v>
      </c>
      <c r="U1675" s="392" t="s">
        <v>2522</v>
      </c>
      <c r="V1675" s="394">
        <v>-1517.12</v>
      </c>
    </row>
    <row r="1676" spans="1:22" ht="22.5" x14ac:dyDescent="0.25">
      <c r="A1676" s="396">
        <v>202502</v>
      </c>
      <c r="B1676" s="392" t="s">
        <v>1268</v>
      </c>
      <c r="C1676" s="392" t="s">
        <v>69</v>
      </c>
      <c r="D1676" s="392" t="s">
        <v>28</v>
      </c>
      <c r="E1676" s="392" t="s">
        <v>28</v>
      </c>
      <c r="F1676" s="392" t="s">
        <v>22</v>
      </c>
      <c r="G1676" s="392" t="s">
        <v>39</v>
      </c>
      <c r="H1676" s="392" t="s">
        <v>70</v>
      </c>
      <c r="I1676" s="392" t="s">
        <v>71</v>
      </c>
      <c r="J1676" s="392" t="s">
        <v>23</v>
      </c>
      <c r="K1676" s="392" t="s">
        <v>24</v>
      </c>
      <c r="L1676" s="392" t="s">
        <v>25</v>
      </c>
      <c r="M1676" s="395">
        <v>45658</v>
      </c>
      <c r="N1676" s="395">
        <v>45505</v>
      </c>
      <c r="O1676" s="392" t="s">
        <v>684</v>
      </c>
      <c r="P1676" s="392" t="str">
        <f t="shared" si="52"/>
        <v>376XX00000</v>
      </c>
      <c r="Q1676" s="392" t="s">
        <v>1271</v>
      </c>
      <c r="R1676" s="392" t="s">
        <v>2527</v>
      </c>
      <c r="S1676" s="392" t="str">
        <f t="shared" si="53"/>
        <v>252100A</v>
      </c>
      <c r="T1676" s="392" t="str">
        <f>IFERROR(VLOOKUP($S1676,'Projects FERCs'!$A$9:$C$294,2,FALSE),0)</f>
        <v>Mains - Blanket - King</v>
      </c>
      <c r="U1676" s="392" t="s">
        <v>2526</v>
      </c>
      <c r="V1676" s="394">
        <v>-3737.47</v>
      </c>
    </row>
    <row r="1677" spans="1:22" ht="33.75" x14ac:dyDescent="0.25">
      <c r="A1677" s="396">
        <v>202502</v>
      </c>
      <c r="B1677" s="392" t="s">
        <v>1268</v>
      </c>
      <c r="C1677" s="392" t="s">
        <v>69</v>
      </c>
      <c r="D1677" s="392" t="s">
        <v>28</v>
      </c>
      <c r="E1677" s="392" t="s">
        <v>28</v>
      </c>
      <c r="F1677" s="392" t="s">
        <v>22</v>
      </c>
      <c r="G1677" s="392" t="s">
        <v>39</v>
      </c>
      <c r="H1677" s="392" t="s">
        <v>70</v>
      </c>
      <c r="I1677" s="392" t="s">
        <v>71</v>
      </c>
      <c r="J1677" s="392" t="s">
        <v>23</v>
      </c>
      <c r="K1677" s="392" t="s">
        <v>24</v>
      </c>
      <c r="L1677" s="392" t="s">
        <v>25</v>
      </c>
      <c r="M1677" s="395">
        <v>45658</v>
      </c>
      <c r="N1677" s="395">
        <v>45512</v>
      </c>
      <c r="O1677" s="392" t="s">
        <v>684</v>
      </c>
      <c r="P1677" s="392" t="str">
        <f t="shared" si="52"/>
        <v>376XX00000</v>
      </c>
      <c r="Q1677" s="392" t="s">
        <v>1271</v>
      </c>
      <c r="R1677" s="392" t="s">
        <v>1564</v>
      </c>
      <c r="S1677" s="392" t="str">
        <f t="shared" si="53"/>
        <v>252403S</v>
      </c>
      <c r="T1677" s="392" t="str">
        <f>IFERROR(VLOOKUP($S1677,'Projects FERCs'!$A$9:$C$294,2,FALSE),0)</f>
        <v>Main/Services PVC Replace LHC</v>
      </c>
      <c r="U1677" s="392" t="s">
        <v>1565</v>
      </c>
      <c r="V1677" s="394">
        <v>54.79</v>
      </c>
    </row>
    <row r="1678" spans="1:22" ht="22.5" x14ac:dyDescent="0.25">
      <c r="A1678" s="396">
        <v>202502</v>
      </c>
      <c r="B1678" s="392" t="s">
        <v>1268</v>
      </c>
      <c r="C1678" s="392" t="s">
        <v>69</v>
      </c>
      <c r="D1678" s="392" t="s">
        <v>28</v>
      </c>
      <c r="E1678" s="392" t="s">
        <v>28</v>
      </c>
      <c r="F1678" s="392" t="s">
        <v>22</v>
      </c>
      <c r="G1678" s="392" t="s">
        <v>39</v>
      </c>
      <c r="H1678" s="392" t="s">
        <v>70</v>
      </c>
      <c r="I1678" s="392" t="s">
        <v>71</v>
      </c>
      <c r="J1678" s="392" t="s">
        <v>23</v>
      </c>
      <c r="K1678" s="392" t="s">
        <v>24</v>
      </c>
      <c r="L1678" s="392" t="s">
        <v>25</v>
      </c>
      <c r="M1678" s="395">
        <v>45658</v>
      </c>
      <c r="N1678" s="395">
        <v>45533</v>
      </c>
      <c r="O1678" s="392" t="s">
        <v>684</v>
      </c>
      <c r="P1678" s="392" t="str">
        <f t="shared" si="52"/>
        <v>376XX00000</v>
      </c>
      <c r="Q1678" s="392" t="s">
        <v>1271</v>
      </c>
      <c r="R1678" s="392" t="s">
        <v>2525</v>
      </c>
      <c r="S1678" s="392" t="str">
        <f t="shared" si="53"/>
        <v>252100A</v>
      </c>
      <c r="T1678" s="392" t="str">
        <f>IFERROR(VLOOKUP($S1678,'Projects FERCs'!$A$9:$C$294,2,FALSE),0)</f>
        <v>Mains - Blanket - King</v>
      </c>
      <c r="U1678" s="392" t="s">
        <v>2524</v>
      </c>
      <c r="V1678" s="394">
        <v>-1028.74</v>
      </c>
    </row>
    <row r="1679" spans="1:22" ht="22.5" x14ac:dyDescent="0.25">
      <c r="A1679" s="396">
        <v>202502</v>
      </c>
      <c r="B1679" s="392" t="s">
        <v>1268</v>
      </c>
      <c r="C1679" s="392" t="s">
        <v>69</v>
      </c>
      <c r="D1679" s="392" t="s">
        <v>28</v>
      </c>
      <c r="E1679" s="392" t="s">
        <v>28</v>
      </c>
      <c r="F1679" s="392" t="s">
        <v>22</v>
      </c>
      <c r="G1679" s="392" t="s">
        <v>39</v>
      </c>
      <c r="H1679" s="392" t="s">
        <v>70</v>
      </c>
      <c r="I1679" s="392" t="s">
        <v>71</v>
      </c>
      <c r="J1679" s="392" t="s">
        <v>23</v>
      </c>
      <c r="K1679" s="392" t="s">
        <v>24</v>
      </c>
      <c r="L1679" s="392" t="s">
        <v>25</v>
      </c>
      <c r="M1679" s="395">
        <v>45658</v>
      </c>
      <c r="N1679" s="395">
        <v>45583</v>
      </c>
      <c r="O1679" s="392" t="s">
        <v>684</v>
      </c>
      <c r="P1679" s="392" t="str">
        <f t="shared" si="52"/>
        <v>376XX00000</v>
      </c>
      <c r="Q1679" s="392" t="s">
        <v>1271</v>
      </c>
      <c r="R1679" s="392" t="s">
        <v>2523</v>
      </c>
      <c r="S1679" s="392" t="str">
        <f t="shared" si="53"/>
        <v>253100A</v>
      </c>
      <c r="T1679" s="392" t="str">
        <f>IFERROR(VLOOKUP($S1679,'Projects FERCs'!$A$9:$C$294,2,FALSE),0)</f>
        <v>Mains - Blanket - Pres</v>
      </c>
      <c r="U1679" s="392" t="s">
        <v>2522</v>
      </c>
      <c r="V1679" s="394">
        <v>540.71</v>
      </c>
    </row>
    <row r="1680" spans="1:22" ht="22.5" x14ac:dyDescent="0.25">
      <c r="A1680" s="396">
        <v>202503</v>
      </c>
      <c r="B1680" s="392" t="s">
        <v>1268</v>
      </c>
      <c r="C1680" s="392" t="s">
        <v>69</v>
      </c>
      <c r="D1680" s="392" t="s">
        <v>28</v>
      </c>
      <c r="E1680" s="392" t="s">
        <v>28</v>
      </c>
      <c r="F1680" s="392" t="s">
        <v>22</v>
      </c>
      <c r="G1680" s="392" t="s">
        <v>39</v>
      </c>
      <c r="H1680" s="392" t="s">
        <v>70</v>
      </c>
      <c r="I1680" s="392" t="s">
        <v>71</v>
      </c>
      <c r="J1680" s="392" t="s">
        <v>2328</v>
      </c>
      <c r="K1680" s="392" t="s">
        <v>24</v>
      </c>
      <c r="L1680" s="392" t="s">
        <v>64</v>
      </c>
      <c r="M1680" s="395">
        <v>45717</v>
      </c>
      <c r="N1680" s="395">
        <v>45740</v>
      </c>
      <c r="O1680" s="392" t="s">
        <v>684</v>
      </c>
      <c r="P1680" s="392" t="str">
        <f t="shared" si="52"/>
        <v>376XX00000</v>
      </c>
      <c r="Q1680" s="392" t="s">
        <v>1271</v>
      </c>
      <c r="R1680" s="392" t="s">
        <v>2329</v>
      </c>
      <c r="S1680" s="392" t="str">
        <f t="shared" si="53"/>
        <v>255100A</v>
      </c>
      <c r="T1680" s="392" t="str">
        <f>IFERROR(VLOOKUP($S1680,'Projects FERCs'!$A$9:$C$294,2,FALSE),0)</f>
        <v>Mains - Blanket - Verde</v>
      </c>
      <c r="U1680" s="392" t="s">
        <v>2328</v>
      </c>
      <c r="V1680" s="394">
        <v>30939.16</v>
      </c>
    </row>
    <row r="1681" spans="1:22" ht="22.5" x14ac:dyDescent="0.25">
      <c r="A1681" s="396">
        <v>202503</v>
      </c>
      <c r="B1681" s="392" t="s">
        <v>1268</v>
      </c>
      <c r="C1681" s="392" t="s">
        <v>69</v>
      </c>
      <c r="D1681" s="392" t="s">
        <v>28</v>
      </c>
      <c r="E1681" s="392" t="s">
        <v>28</v>
      </c>
      <c r="F1681" s="392" t="s">
        <v>22</v>
      </c>
      <c r="G1681" s="392" t="s">
        <v>39</v>
      </c>
      <c r="H1681" s="392" t="s">
        <v>70</v>
      </c>
      <c r="I1681" s="392" t="s">
        <v>71</v>
      </c>
      <c r="J1681" s="392" t="s">
        <v>2338</v>
      </c>
      <c r="K1681" s="392" t="s">
        <v>24</v>
      </c>
      <c r="L1681" s="392" t="s">
        <v>64</v>
      </c>
      <c r="M1681" s="395">
        <v>45717</v>
      </c>
      <c r="N1681" s="395">
        <v>45667</v>
      </c>
      <c r="O1681" s="392" t="s">
        <v>684</v>
      </c>
      <c r="P1681" s="392" t="str">
        <f t="shared" si="52"/>
        <v>376XX00000</v>
      </c>
      <c r="Q1681" s="392" t="s">
        <v>1271</v>
      </c>
      <c r="R1681" s="392" t="s">
        <v>2339</v>
      </c>
      <c r="S1681" s="392" t="str">
        <f t="shared" si="53"/>
        <v>251100A</v>
      </c>
      <c r="T1681" s="392" t="str">
        <f>IFERROR(VLOOKUP($S1681,'Projects FERCs'!$A$9:$C$294,2,FALSE),0)</f>
        <v>Mains - Blanket - Flag</v>
      </c>
      <c r="U1681" s="392" t="s">
        <v>2338</v>
      </c>
      <c r="V1681" s="394">
        <v>144.30000000000001</v>
      </c>
    </row>
    <row r="1682" spans="1:22" ht="33.75" x14ac:dyDescent="0.25">
      <c r="A1682" s="396">
        <v>202503</v>
      </c>
      <c r="B1682" s="392" t="s">
        <v>1268</v>
      </c>
      <c r="C1682" s="392" t="s">
        <v>69</v>
      </c>
      <c r="D1682" s="392" t="s">
        <v>28</v>
      </c>
      <c r="E1682" s="392" t="s">
        <v>28</v>
      </c>
      <c r="F1682" s="392" t="s">
        <v>22</v>
      </c>
      <c r="G1682" s="392" t="s">
        <v>39</v>
      </c>
      <c r="H1682" s="392" t="s">
        <v>70</v>
      </c>
      <c r="I1682" s="392" t="s">
        <v>71</v>
      </c>
      <c r="J1682" s="392" t="s">
        <v>2490</v>
      </c>
      <c r="K1682" s="392" t="s">
        <v>24</v>
      </c>
      <c r="L1682" s="392" t="s">
        <v>64</v>
      </c>
      <c r="M1682" s="395">
        <v>45717</v>
      </c>
      <c r="N1682" s="395">
        <v>45635</v>
      </c>
      <c r="O1682" s="392" t="s">
        <v>684</v>
      </c>
      <c r="P1682" s="392" t="str">
        <f t="shared" si="52"/>
        <v>376XX00000</v>
      </c>
      <c r="Q1682" s="392" t="s">
        <v>1271</v>
      </c>
      <c r="R1682" s="392" t="s">
        <v>2491</v>
      </c>
      <c r="S1682" s="392" t="str">
        <f t="shared" si="53"/>
        <v>252100A</v>
      </c>
      <c r="T1682" s="392" t="str">
        <f>IFERROR(VLOOKUP($S1682,'Projects FERCs'!$A$9:$C$294,2,FALSE),0)</f>
        <v>Mains - Blanket - King</v>
      </c>
      <c r="U1682" s="392" t="s">
        <v>2490</v>
      </c>
      <c r="V1682" s="394">
        <v>816.77</v>
      </c>
    </row>
    <row r="1683" spans="1:22" ht="33.75" x14ac:dyDescent="0.25">
      <c r="A1683" s="396">
        <v>202503</v>
      </c>
      <c r="B1683" s="392" t="s">
        <v>1268</v>
      </c>
      <c r="C1683" s="392" t="s">
        <v>69</v>
      </c>
      <c r="D1683" s="392" t="s">
        <v>28</v>
      </c>
      <c r="E1683" s="392" t="s">
        <v>28</v>
      </c>
      <c r="F1683" s="392" t="s">
        <v>22</v>
      </c>
      <c r="G1683" s="392" t="s">
        <v>39</v>
      </c>
      <c r="H1683" s="392" t="s">
        <v>70</v>
      </c>
      <c r="I1683" s="392" t="s">
        <v>71</v>
      </c>
      <c r="J1683" s="392" t="s">
        <v>2451</v>
      </c>
      <c r="K1683" s="392" t="s">
        <v>24</v>
      </c>
      <c r="L1683" s="392" t="s">
        <v>64</v>
      </c>
      <c r="M1683" s="395">
        <v>45717</v>
      </c>
      <c r="N1683" s="395">
        <v>45727</v>
      </c>
      <c r="O1683" s="392" t="s">
        <v>684</v>
      </c>
      <c r="P1683" s="392" t="str">
        <f t="shared" si="52"/>
        <v>376XX00000</v>
      </c>
      <c r="Q1683" s="392" t="s">
        <v>1271</v>
      </c>
      <c r="R1683" s="392" t="s">
        <v>2452</v>
      </c>
      <c r="S1683" s="392" t="str">
        <f t="shared" si="53"/>
        <v>252100A</v>
      </c>
      <c r="T1683" s="392" t="str">
        <f>IFERROR(VLOOKUP($S1683,'Projects FERCs'!$A$9:$C$294,2,FALSE),0)</f>
        <v>Mains - Blanket - King</v>
      </c>
      <c r="U1683" s="392" t="s">
        <v>2451</v>
      </c>
      <c r="V1683" s="394">
        <v>509.37</v>
      </c>
    </row>
    <row r="1684" spans="1:22" ht="33.75" x14ac:dyDescent="0.25">
      <c r="A1684" s="396">
        <v>202503</v>
      </c>
      <c r="B1684" s="392" t="s">
        <v>1268</v>
      </c>
      <c r="C1684" s="392" t="s">
        <v>69</v>
      </c>
      <c r="D1684" s="392" t="s">
        <v>28</v>
      </c>
      <c r="E1684" s="392" t="s">
        <v>28</v>
      </c>
      <c r="F1684" s="392" t="s">
        <v>22</v>
      </c>
      <c r="G1684" s="392" t="s">
        <v>39</v>
      </c>
      <c r="H1684" s="392" t="s">
        <v>70</v>
      </c>
      <c r="I1684" s="392" t="s">
        <v>71</v>
      </c>
      <c r="J1684" s="392" t="s">
        <v>2391</v>
      </c>
      <c r="K1684" s="392" t="s">
        <v>24</v>
      </c>
      <c r="L1684" s="392" t="s">
        <v>64</v>
      </c>
      <c r="M1684" s="395">
        <v>45717</v>
      </c>
      <c r="N1684" s="395">
        <v>45726</v>
      </c>
      <c r="O1684" s="392" t="s">
        <v>684</v>
      </c>
      <c r="P1684" s="392" t="str">
        <f t="shared" si="52"/>
        <v>376XX00000</v>
      </c>
      <c r="Q1684" s="392" t="s">
        <v>1271</v>
      </c>
      <c r="R1684" s="392" t="s">
        <v>2392</v>
      </c>
      <c r="S1684" s="392" t="str">
        <f t="shared" si="53"/>
        <v>252100A</v>
      </c>
      <c r="T1684" s="392" t="str">
        <f>IFERROR(VLOOKUP($S1684,'Projects FERCs'!$A$9:$C$294,2,FALSE),0)</f>
        <v>Mains - Blanket - King</v>
      </c>
      <c r="U1684" s="392" t="s">
        <v>2391</v>
      </c>
      <c r="V1684" s="394">
        <v>460.35</v>
      </c>
    </row>
    <row r="1685" spans="1:22" ht="33.75" x14ac:dyDescent="0.25">
      <c r="A1685" s="396">
        <v>202503</v>
      </c>
      <c r="B1685" s="392" t="s">
        <v>1268</v>
      </c>
      <c r="C1685" s="392" t="s">
        <v>69</v>
      </c>
      <c r="D1685" s="392" t="s">
        <v>28</v>
      </c>
      <c r="E1685" s="392" t="s">
        <v>28</v>
      </c>
      <c r="F1685" s="392" t="s">
        <v>22</v>
      </c>
      <c r="G1685" s="392" t="s">
        <v>39</v>
      </c>
      <c r="H1685" s="392" t="s">
        <v>70</v>
      </c>
      <c r="I1685" s="392" t="s">
        <v>71</v>
      </c>
      <c r="J1685" s="392" t="s">
        <v>2397</v>
      </c>
      <c r="K1685" s="392" t="s">
        <v>24</v>
      </c>
      <c r="L1685" s="392" t="s">
        <v>64</v>
      </c>
      <c r="M1685" s="395">
        <v>45717</v>
      </c>
      <c r="N1685" s="395">
        <v>45660</v>
      </c>
      <c r="O1685" s="392" t="s">
        <v>684</v>
      </c>
      <c r="P1685" s="392" t="str">
        <f t="shared" si="52"/>
        <v>376XX00000</v>
      </c>
      <c r="Q1685" s="392" t="s">
        <v>1271</v>
      </c>
      <c r="R1685" s="392" t="s">
        <v>2398</v>
      </c>
      <c r="S1685" s="392" t="str">
        <f t="shared" si="53"/>
        <v>252100A</v>
      </c>
      <c r="T1685" s="392" t="str">
        <f>IFERROR(VLOOKUP($S1685,'Projects FERCs'!$A$9:$C$294,2,FALSE),0)</f>
        <v>Mains - Blanket - King</v>
      </c>
      <c r="U1685" s="392" t="s">
        <v>2397</v>
      </c>
      <c r="V1685" s="394">
        <v>617.45000000000005</v>
      </c>
    </row>
    <row r="1686" spans="1:22" ht="33.75" x14ac:dyDescent="0.25">
      <c r="A1686" s="396">
        <v>202503</v>
      </c>
      <c r="B1686" s="392" t="s">
        <v>1268</v>
      </c>
      <c r="C1686" s="392" t="s">
        <v>69</v>
      </c>
      <c r="D1686" s="392" t="s">
        <v>28</v>
      </c>
      <c r="E1686" s="392" t="s">
        <v>28</v>
      </c>
      <c r="F1686" s="392" t="s">
        <v>22</v>
      </c>
      <c r="G1686" s="392" t="s">
        <v>39</v>
      </c>
      <c r="H1686" s="392" t="s">
        <v>70</v>
      </c>
      <c r="I1686" s="392" t="s">
        <v>71</v>
      </c>
      <c r="J1686" s="392" t="s">
        <v>2334</v>
      </c>
      <c r="K1686" s="392" t="s">
        <v>24</v>
      </c>
      <c r="L1686" s="392" t="s">
        <v>64</v>
      </c>
      <c r="M1686" s="395">
        <v>45717</v>
      </c>
      <c r="N1686" s="395">
        <v>45685</v>
      </c>
      <c r="O1686" s="392" t="s">
        <v>684</v>
      </c>
      <c r="P1686" s="392" t="str">
        <f t="shared" si="52"/>
        <v>376XX00000</v>
      </c>
      <c r="Q1686" s="392" t="s">
        <v>1271</v>
      </c>
      <c r="R1686" s="392" t="s">
        <v>2335</v>
      </c>
      <c r="S1686" s="392" t="str">
        <f t="shared" si="53"/>
        <v>252100A</v>
      </c>
      <c r="T1686" s="392" t="str">
        <f>IFERROR(VLOOKUP($S1686,'Projects FERCs'!$A$9:$C$294,2,FALSE),0)</f>
        <v>Mains - Blanket - King</v>
      </c>
      <c r="U1686" s="392" t="s">
        <v>2334</v>
      </c>
      <c r="V1686" s="394">
        <v>2220.7199999999998</v>
      </c>
    </row>
    <row r="1687" spans="1:22" ht="33.75" x14ac:dyDescent="0.25">
      <c r="A1687" s="396">
        <v>202503</v>
      </c>
      <c r="B1687" s="392" t="s">
        <v>1268</v>
      </c>
      <c r="C1687" s="392" t="s">
        <v>69</v>
      </c>
      <c r="D1687" s="392" t="s">
        <v>28</v>
      </c>
      <c r="E1687" s="392" t="s">
        <v>28</v>
      </c>
      <c r="F1687" s="392" t="s">
        <v>22</v>
      </c>
      <c r="G1687" s="392" t="s">
        <v>39</v>
      </c>
      <c r="H1687" s="392" t="s">
        <v>70</v>
      </c>
      <c r="I1687" s="392" t="s">
        <v>71</v>
      </c>
      <c r="J1687" s="392" t="s">
        <v>2467</v>
      </c>
      <c r="K1687" s="392" t="s">
        <v>24</v>
      </c>
      <c r="L1687" s="392" t="s">
        <v>64</v>
      </c>
      <c r="M1687" s="395">
        <v>45717</v>
      </c>
      <c r="N1687" s="395">
        <v>45695</v>
      </c>
      <c r="O1687" s="392" t="s">
        <v>684</v>
      </c>
      <c r="P1687" s="392" t="str">
        <f t="shared" si="52"/>
        <v>376XX00000</v>
      </c>
      <c r="Q1687" s="392" t="s">
        <v>1271</v>
      </c>
      <c r="R1687" s="392" t="s">
        <v>2468</v>
      </c>
      <c r="S1687" s="392" t="str">
        <f t="shared" si="53"/>
        <v>252100A</v>
      </c>
      <c r="T1687" s="392" t="str">
        <f>IFERROR(VLOOKUP($S1687,'Projects FERCs'!$A$9:$C$294,2,FALSE),0)</f>
        <v>Mains - Blanket - King</v>
      </c>
      <c r="U1687" s="392" t="s">
        <v>2467</v>
      </c>
      <c r="V1687" s="394">
        <v>1606.24</v>
      </c>
    </row>
    <row r="1688" spans="1:22" ht="33.75" x14ac:dyDescent="0.25">
      <c r="A1688" s="396">
        <v>202503</v>
      </c>
      <c r="B1688" s="392" t="s">
        <v>1268</v>
      </c>
      <c r="C1688" s="392" t="s">
        <v>69</v>
      </c>
      <c r="D1688" s="392" t="s">
        <v>28</v>
      </c>
      <c r="E1688" s="392" t="s">
        <v>28</v>
      </c>
      <c r="F1688" s="392" t="s">
        <v>22</v>
      </c>
      <c r="G1688" s="392" t="s">
        <v>39</v>
      </c>
      <c r="H1688" s="392" t="s">
        <v>70</v>
      </c>
      <c r="I1688" s="392" t="s">
        <v>71</v>
      </c>
      <c r="J1688" s="392" t="s">
        <v>2389</v>
      </c>
      <c r="K1688" s="392" t="s">
        <v>24</v>
      </c>
      <c r="L1688" s="392" t="s">
        <v>64</v>
      </c>
      <c r="M1688" s="395">
        <v>45717</v>
      </c>
      <c r="N1688" s="395">
        <v>45728</v>
      </c>
      <c r="O1688" s="392" t="s">
        <v>684</v>
      </c>
      <c r="P1688" s="392" t="str">
        <f t="shared" si="52"/>
        <v>376XX00000</v>
      </c>
      <c r="Q1688" s="392" t="s">
        <v>1271</v>
      </c>
      <c r="R1688" s="392" t="s">
        <v>2390</v>
      </c>
      <c r="S1688" s="392" t="str">
        <f t="shared" si="53"/>
        <v>252100A</v>
      </c>
      <c r="T1688" s="392" t="str">
        <f>IFERROR(VLOOKUP($S1688,'Projects FERCs'!$A$9:$C$294,2,FALSE),0)</f>
        <v>Mains - Blanket - King</v>
      </c>
      <c r="U1688" s="392" t="s">
        <v>2389</v>
      </c>
      <c r="V1688" s="394">
        <v>282.89999999999998</v>
      </c>
    </row>
    <row r="1689" spans="1:22" ht="33.75" x14ac:dyDescent="0.25">
      <c r="A1689" s="396">
        <v>202503</v>
      </c>
      <c r="B1689" s="392" t="s">
        <v>1268</v>
      </c>
      <c r="C1689" s="392" t="s">
        <v>69</v>
      </c>
      <c r="D1689" s="392" t="s">
        <v>28</v>
      </c>
      <c r="E1689" s="392" t="s">
        <v>28</v>
      </c>
      <c r="F1689" s="392" t="s">
        <v>22</v>
      </c>
      <c r="G1689" s="392" t="s">
        <v>39</v>
      </c>
      <c r="H1689" s="392" t="s">
        <v>70</v>
      </c>
      <c r="I1689" s="392" t="s">
        <v>71</v>
      </c>
      <c r="J1689" s="392" t="s">
        <v>2465</v>
      </c>
      <c r="K1689" s="392" t="s">
        <v>24</v>
      </c>
      <c r="L1689" s="392" t="s">
        <v>64</v>
      </c>
      <c r="M1689" s="395">
        <v>45717</v>
      </c>
      <c r="N1689" s="395">
        <v>45699</v>
      </c>
      <c r="O1689" s="392" t="s">
        <v>684</v>
      </c>
      <c r="P1689" s="392" t="str">
        <f t="shared" si="52"/>
        <v>376XX00000</v>
      </c>
      <c r="Q1689" s="392" t="s">
        <v>1271</v>
      </c>
      <c r="R1689" s="392" t="s">
        <v>2466</v>
      </c>
      <c r="S1689" s="392" t="str">
        <f t="shared" si="53"/>
        <v>252100A</v>
      </c>
      <c r="T1689" s="392" t="str">
        <f>IFERROR(VLOOKUP($S1689,'Projects FERCs'!$A$9:$C$294,2,FALSE),0)</f>
        <v>Mains - Blanket - King</v>
      </c>
      <c r="U1689" s="392" t="s">
        <v>2465</v>
      </c>
      <c r="V1689" s="394">
        <v>1927.94</v>
      </c>
    </row>
    <row r="1690" spans="1:22" ht="33.75" x14ac:dyDescent="0.25">
      <c r="A1690" s="396">
        <v>202503</v>
      </c>
      <c r="B1690" s="392" t="s">
        <v>1268</v>
      </c>
      <c r="C1690" s="392" t="s">
        <v>69</v>
      </c>
      <c r="D1690" s="392" t="s">
        <v>28</v>
      </c>
      <c r="E1690" s="392" t="s">
        <v>28</v>
      </c>
      <c r="F1690" s="392" t="s">
        <v>22</v>
      </c>
      <c r="G1690" s="392" t="s">
        <v>39</v>
      </c>
      <c r="H1690" s="392" t="s">
        <v>70</v>
      </c>
      <c r="I1690" s="392" t="s">
        <v>71</v>
      </c>
      <c r="J1690" s="392" t="s">
        <v>2477</v>
      </c>
      <c r="K1690" s="392" t="s">
        <v>24</v>
      </c>
      <c r="L1690" s="392" t="s">
        <v>64</v>
      </c>
      <c r="M1690" s="395">
        <v>45717</v>
      </c>
      <c r="N1690" s="395">
        <v>45663</v>
      </c>
      <c r="O1690" s="392" t="s">
        <v>684</v>
      </c>
      <c r="P1690" s="392" t="str">
        <f t="shared" si="52"/>
        <v>376XX00000</v>
      </c>
      <c r="Q1690" s="392" t="s">
        <v>1271</v>
      </c>
      <c r="R1690" s="392" t="s">
        <v>2478</v>
      </c>
      <c r="S1690" s="392" t="str">
        <f t="shared" si="53"/>
        <v>252100A</v>
      </c>
      <c r="T1690" s="392" t="str">
        <f>IFERROR(VLOOKUP($S1690,'Projects FERCs'!$A$9:$C$294,2,FALSE),0)</f>
        <v>Mains - Blanket - King</v>
      </c>
      <c r="U1690" s="392" t="s">
        <v>2477</v>
      </c>
      <c r="V1690" s="394">
        <v>909.51</v>
      </c>
    </row>
    <row r="1691" spans="1:22" ht="22.5" x14ac:dyDescent="0.25">
      <c r="A1691" s="396">
        <v>202503</v>
      </c>
      <c r="B1691" s="392" t="s">
        <v>1268</v>
      </c>
      <c r="C1691" s="392" t="s">
        <v>69</v>
      </c>
      <c r="D1691" s="392" t="s">
        <v>28</v>
      </c>
      <c r="E1691" s="392" t="s">
        <v>28</v>
      </c>
      <c r="F1691" s="392" t="s">
        <v>22</v>
      </c>
      <c r="G1691" s="392" t="s">
        <v>39</v>
      </c>
      <c r="H1691" s="392" t="s">
        <v>70</v>
      </c>
      <c r="I1691" s="392" t="s">
        <v>71</v>
      </c>
      <c r="J1691" s="392" t="s">
        <v>2473</v>
      </c>
      <c r="K1691" s="392" t="s">
        <v>24</v>
      </c>
      <c r="L1691" s="392" t="s">
        <v>64</v>
      </c>
      <c r="M1691" s="395">
        <v>45717</v>
      </c>
      <c r="N1691" s="395">
        <v>45673</v>
      </c>
      <c r="O1691" s="392" t="s">
        <v>684</v>
      </c>
      <c r="P1691" s="392" t="str">
        <f t="shared" si="52"/>
        <v>376XX00000</v>
      </c>
      <c r="Q1691" s="392" t="s">
        <v>1271</v>
      </c>
      <c r="R1691" s="392" t="s">
        <v>2474</v>
      </c>
      <c r="S1691" s="392" t="str">
        <f t="shared" si="53"/>
        <v>252100A</v>
      </c>
      <c r="T1691" s="392" t="str">
        <f>IFERROR(VLOOKUP($S1691,'Projects FERCs'!$A$9:$C$294,2,FALSE),0)</f>
        <v>Mains - Blanket - King</v>
      </c>
      <c r="U1691" s="392" t="s">
        <v>2473</v>
      </c>
      <c r="V1691" s="394">
        <v>1656.66</v>
      </c>
    </row>
    <row r="1692" spans="1:22" ht="33.75" x14ac:dyDescent="0.25">
      <c r="A1692" s="396">
        <v>202503</v>
      </c>
      <c r="B1692" s="392" t="s">
        <v>1268</v>
      </c>
      <c r="C1692" s="392" t="s">
        <v>69</v>
      </c>
      <c r="D1692" s="392" t="s">
        <v>28</v>
      </c>
      <c r="E1692" s="392" t="s">
        <v>28</v>
      </c>
      <c r="F1692" s="392" t="s">
        <v>22</v>
      </c>
      <c r="G1692" s="392" t="s">
        <v>39</v>
      </c>
      <c r="H1692" s="392" t="s">
        <v>70</v>
      </c>
      <c r="I1692" s="392" t="s">
        <v>71</v>
      </c>
      <c r="J1692" s="392" t="s">
        <v>2494</v>
      </c>
      <c r="K1692" s="392" t="s">
        <v>24</v>
      </c>
      <c r="L1692" s="392" t="s">
        <v>64</v>
      </c>
      <c r="M1692" s="395">
        <v>45717</v>
      </c>
      <c r="N1692" s="395">
        <v>45608</v>
      </c>
      <c r="O1692" s="392" t="s">
        <v>684</v>
      </c>
      <c r="P1692" s="392" t="str">
        <f t="shared" si="52"/>
        <v>376XX00000</v>
      </c>
      <c r="Q1692" s="392" t="s">
        <v>1271</v>
      </c>
      <c r="R1692" s="392" t="s">
        <v>2495</v>
      </c>
      <c r="S1692" s="392" t="str">
        <f t="shared" si="53"/>
        <v>252100A</v>
      </c>
      <c r="T1692" s="392" t="str">
        <f>IFERROR(VLOOKUP($S1692,'Projects FERCs'!$A$9:$C$294,2,FALSE),0)</f>
        <v>Mains - Blanket - King</v>
      </c>
      <c r="U1692" s="392" t="s">
        <v>2494</v>
      </c>
      <c r="V1692" s="394">
        <v>1252.25</v>
      </c>
    </row>
    <row r="1693" spans="1:22" ht="22.5" x14ac:dyDescent="0.25">
      <c r="A1693" s="396">
        <v>202503</v>
      </c>
      <c r="B1693" s="392" t="s">
        <v>1268</v>
      </c>
      <c r="C1693" s="392" t="s">
        <v>69</v>
      </c>
      <c r="D1693" s="392" t="s">
        <v>28</v>
      </c>
      <c r="E1693" s="392" t="s">
        <v>28</v>
      </c>
      <c r="F1693" s="392" t="s">
        <v>22</v>
      </c>
      <c r="G1693" s="392" t="s">
        <v>39</v>
      </c>
      <c r="H1693" s="392" t="s">
        <v>70</v>
      </c>
      <c r="I1693" s="392" t="s">
        <v>71</v>
      </c>
      <c r="J1693" s="392" t="s">
        <v>2475</v>
      </c>
      <c r="K1693" s="392" t="s">
        <v>24</v>
      </c>
      <c r="L1693" s="392" t="s">
        <v>64</v>
      </c>
      <c r="M1693" s="395">
        <v>45717</v>
      </c>
      <c r="N1693" s="395">
        <v>45664</v>
      </c>
      <c r="O1693" s="392" t="s">
        <v>684</v>
      </c>
      <c r="P1693" s="392" t="str">
        <f t="shared" si="52"/>
        <v>376XX00000</v>
      </c>
      <c r="Q1693" s="392" t="s">
        <v>1271</v>
      </c>
      <c r="R1693" s="392" t="s">
        <v>2476</v>
      </c>
      <c r="S1693" s="392" t="str">
        <f t="shared" si="53"/>
        <v>252100A</v>
      </c>
      <c r="T1693" s="392" t="str">
        <f>IFERROR(VLOOKUP($S1693,'Projects FERCs'!$A$9:$C$294,2,FALSE),0)</f>
        <v>Mains - Blanket - King</v>
      </c>
      <c r="U1693" s="392" t="s">
        <v>2475</v>
      </c>
      <c r="V1693" s="394">
        <v>1028.46</v>
      </c>
    </row>
    <row r="1694" spans="1:22" ht="22.5" x14ac:dyDescent="0.25">
      <c r="A1694" s="396">
        <v>202503</v>
      </c>
      <c r="B1694" s="392" t="s">
        <v>1268</v>
      </c>
      <c r="C1694" s="392" t="s">
        <v>69</v>
      </c>
      <c r="D1694" s="392" t="s">
        <v>28</v>
      </c>
      <c r="E1694" s="392" t="s">
        <v>28</v>
      </c>
      <c r="F1694" s="392" t="s">
        <v>22</v>
      </c>
      <c r="G1694" s="392" t="s">
        <v>39</v>
      </c>
      <c r="H1694" s="392" t="s">
        <v>70</v>
      </c>
      <c r="I1694" s="392" t="s">
        <v>71</v>
      </c>
      <c r="J1694" s="392" t="s">
        <v>2429</v>
      </c>
      <c r="K1694" s="392" t="s">
        <v>24</v>
      </c>
      <c r="L1694" s="392" t="s">
        <v>64</v>
      </c>
      <c r="M1694" s="395">
        <v>45717</v>
      </c>
      <c r="N1694" s="395">
        <v>45736</v>
      </c>
      <c r="O1694" s="392" t="s">
        <v>684</v>
      </c>
      <c r="P1694" s="392" t="str">
        <f t="shared" si="52"/>
        <v>376XX00000</v>
      </c>
      <c r="Q1694" s="392" t="s">
        <v>1271</v>
      </c>
      <c r="R1694" s="392" t="s">
        <v>2430</v>
      </c>
      <c r="S1694" s="392" t="str">
        <f t="shared" si="53"/>
        <v>253100A</v>
      </c>
      <c r="T1694" s="392" t="str">
        <f>IFERROR(VLOOKUP($S1694,'Projects FERCs'!$A$9:$C$294,2,FALSE),0)</f>
        <v>Mains - Blanket - Pres</v>
      </c>
      <c r="U1694" s="392" t="s">
        <v>2429</v>
      </c>
      <c r="V1694" s="394">
        <v>6984.97</v>
      </c>
    </row>
    <row r="1695" spans="1:22" ht="22.5" x14ac:dyDescent="0.25">
      <c r="A1695" s="396">
        <v>202503</v>
      </c>
      <c r="B1695" s="392" t="s">
        <v>1268</v>
      </c>
      <c r="C1695" s="392" t="s">
        <v>69</v>
      </c>
      <c r="D1695" s="392" t="s">
        <v>28</v>
      </c>
      <c r="E1695" s="392" t="s">
        <v>28</v>
      </c>
      <c r="F1695" s="392" t="s">
        <v>22</v>
      </c>
      <c r="G1695" s="392" t="s">
        <v>39</v>
      </c>
      <c r="H1695" s="392" t="s">
        <v>70</v>
      </c>
      <c r="I1695" s="392" t="s">
        <v>71</v>
      </c>
      <c r="J1695" s="392" t="s">
        <v>2502</v>
      </c>
      <c r="K1695" s="392" t="s">
        <v>24</v>
      </c>
      <c r="L1695" s="392" t="s">
        <v>64</v>
      </c>
      <c r="M1695" s="395">
        <v>45717</v>
      </c>
      <c r="N1695" s="395">
        <v>45544</v>
      </c>
      <c r="O1695" s="392" t="s">
        <v>684</v>
      </c>
      <c r="P1695" s="392" t="str">
        <f t="shared" si="52"/>
        <v>376XX00000</v>
      </c>
      <c r="Q1695" s="392" t="s">
        <v>1271</v>
      </c>
      <c r="R1695" s="392" t="s">
        <v>2503</v>
      </c>
      <c r="S1695" s="392" t="str">
        <f t="shared" si="53"/>
        <v>252100A</v>
      </c>
      <c r="T1695" s="392" t="str">
        <f>IFERROR(VLOOKUP($S1695,'Projects FERCs'!$A$9:$C$294,2,FALSE),0)</f>
        <v>Mains - Blanket - King</v>
      </c>
      <c r="U1695" s="392" t="s">
        <v>2502</v>
      </c>
      <c r="V1695" s="394">
        <v>189.83</v>
      </c>
    </row>
    <row r="1696" spans="1:22" ht="22.5" x14ac:dyDescent="0.25">
      <c r="A1696" s="396">
        <v>202503</v>
      </c>
      <c r="B1696" s="392" t="s">
        <v>1268</v>
      </c>
      <c r="C1696" s="392" t="s">
        <v>69</v>
      </c>
      <c r="D1696" s="392" t="s">
        <v>28</v>
      </c>
      <c r="E1696" s="392" t="s">
        <v>28</v>
      </c>
      <c r="F1696" s="392" t="s">
        <v>22</v>
      </c>
      <c r="G1696" s="392" t="s">
        <v>39</v>
      </c>
      <c r="H1696" s="392" t="s">
        <v>70</v>
      </c>
      <c r="I1696" s="392" t="s">
        <v>71</v>
      </c>
      <c r="J1696" s="392" t="s">
        <v>2500</v>
      </c>
      <c r="K1696" s="392" t="s">
        <v>24</v>
      </c>
      <c r="L1696" s="392" t="s">
        <v>64</v>
      </c>
      <c r="M1696" s="395">
        <v>45717</v>
      </c>
      <c r="N1696" s="395">
        <v>45554</v>
      </c>
      <c r="O1696" s="392" t="s">
        <v>684</v>
      </c>
      <c r="P1696" s="392" t="str">
        <f t="shared" si="52"/>
        <v>376XX00000</v>
      </c>
      <c r="Q1696" s="392" t="s">
        <v>1271</v>
      </c>
      <c r="R1696" s="392" t="s">
        <v>2501</v>
      </c>
      <c r="S1696" s="392" t="str">
        <f t="shared" si="53"/>
        <v>252100A</v>
      </c>
      <c r="T1696" s="392" t="str">
        <f>IFERROR(VLOOKUP($S1696,'Projects FERCs'!$A$9:$C$294,2,FALSE),0)</f>
        <v>Mains - Blanket - King</v>
      </c>
      <c r="U1696" s="392" t="s">
        <v>2500</v>
      </c>
      <c r="V1696" s="394">
        <v>632.83000000000004</v>
      </c>
    </row>
    <row r="1697" spans="1:22" ht="22.5" x14ac:dyDescent="0.25">
      <c r="A1697" s="396">
        <v>202503</v>
      </c>
      <c r="B1697" s="392" t="s">
        <v>1268</v>
      </c>
      <c r="C1697" s="392" t="s">
        <v>69</v>
      </c>
      <c r="D1697" s="392" t="s">
        <v>28</v>
      </c>
      <c r="E1697" s="392" t="s">
        <v>28</v>
      </c>
      <c r="F1697" s="392" t="s">
        <v>22</v>
      </c>
      <c r="G1697" s="392" t="s">
        <v>39</v>
      </c>
      <c r="H1697" s="392" t="s">
        <v>70</v>
      </c>
      <c r="I1697" s="392" t="s">
        <v>71</v>
      </c>
      <c r="J1697" s="392" t="s">
        <v>2177</v>
      </c>
      <c r="K1697" s="392" t="s">
        <v>24</v>
      </c>
      <c r="L1697" s="392" t="s">
        <v>64</v>
      </c>
      <c r="M1697" s="395">
        <v>45717</v>
      </c>
      <c r="N1697" s="395">
        <v>45544</v>
      </c>
      <c r="O1697" s="392" t="s">
        <v>684</v>
      </c>
      <c r="P1697" s="392" t="str">
        <f t="shared" si="52"/>
        <v>376XX00000</v>
      </c>
      <c r="Q1697" s="392" t="s">
        <v>1271</v>
      </c>
      <c r="R1697" s="392" t="s">
        <v>2175</v>
      </c>
      <c r="S1697" s="392" t="str">
        <f t="shared" si="53"/>
        <v>253100A</v>
      </c>
      <c r="T1697" s="392" t="str">
        <f>IFERROR(VLOOKUP($S1697,'Projects FERCs'!$A$9:$C$294,2,FALSE),0)</f>
        <v>Mains - Blanket - Pres</v>
      </c>
      <c r="U1697" s="392" t="s">
        <v>2177</v>
      </c>
      <c r="V1697" s="394">
        <v>115.01</v>
      </c>
    </row>
    <row r="1698" spans="1:22" ht="33.75" x14ac:dyDescent="0.25">
      <c r="A1698" s="396">
        <v>202503</v>
      </c>
      <c r="B1698" s="392" t="s">
        <v>1268</v>
      </c>
      <c r="C1698" s="392" t="s">
        <v>69</v>
      </c>
      <c r="D1698" s="392" t="s">
        <v>28</v>
      </c>
      <c r="E1698" s="392" t="s">
        <v>28</v>
      </c>
      <c r="F1698" s="392" t="s">
        <v>22</v>
      </c>
      <c r="G1698" s="392" t="s">
        <v>39</v>
      </c>
      <c r="H1698" s="392" t="s">
        <v>70</v>
      </c>
      <c r="I1698" s="392" t="s">
        <v>71</v>
      </c>
      <c r="J1698" s="392" t="s">
        <v>2393</v>
      </c>
      <c r="K1698" s="392" t="s">
        <v>24</v>
      </c>
      <c r="L1698" s="392" t="s">
        <v>64</v>
      </c>
      <c r="M1698" s="395">
        <v>45717</v>
      </c>
      <c r="N1698" s="395">
        <v>45715</v>
      </c>
      <c r="O1698" s="392" t="s">
        <v>684</v>
      </c>
      <c r="P1698" s="392" t="str">
        <f t="shared" si="52"/>
        <v>376XX00000</v>
      </c>
      <c r="Q1698" s="392" t="s">
        <v>1271</v>
      </c>
      <c r="R1698" s="392" t="s">
        <v>2394</v>
      </c>
      <c r="S1698" s="392" t="str">
        <f t="shared" si="53"/>
        <v>251100A</v>
      </c>
      <c r="T1698" s="392" t="str">
        <f>IFERROR(VLOOKUP($S1698,'Projects FERCs'!$A$9:$C$294,2,FALSE),0)</f>
        <v>Mains - Blanket - Flag</v>
      </c>
      <c r="U1698" s="392" t="s">
        <v>2393</v>
      </c>
      <c r="V1698" s="394">
        <v>20840.07</v>
      </c>
    </row>
    <row r="1699" spans="1:22" ht="22.5" x14ac:dyDescent="0.25">
      <c r="A1699" s="396">
        <v>202503</v>
      </c>
      <c r="B1699" s="392" t="s">
        <v>1268</v>
      </c>
      <c r="C1699" s="392" t="s">
        <v>69</v>
      </c>
      <c r="D1699" s="392" t="s">
        <v>28</v>
      </c>
      <c r="E1699" s="392" t="s">
        <v>28</v>
      </c>
      <c r="F1699" s="392" t="s">
        <v>22</v>
      </c>
      <c r="G1699" s="392" t="s">
        <v>39</v>
      </c>
      <c r="H1699" s="392" t="s">
        <v>70</v>
      </c>
      <c r="I1699" s="392" t="s">
        <v>71</v>
      </c>
      <c r="J1699" s="392" t="s">
        <v>2488</v>
      </c>
      <c r="K1699" s="392" t="s">
        <v>24</v>
      </c>
      <c r="L1699" s="392" t="s">
        <v>64</v>
      </c>
      <c r="M1699" s="395">
        <v>45717</v>
      </c>
      <c r="N1699" s="395">
        <v>45645</v>
      </c>
      <c r="O1699" s="392" t="s">
        <v>684</v>
      </c>
      <c r="P1699" s="392" t="str">
        <f t="shared" si="52"/>
        <v>376XX00000</v>
      </c>
      <c r="Q1699" s="392" t="s">
        <v>1271</v>
      </c>
      <c r="R1699" s="392" t="s">
        <v>2489</v>
      </c>
      <c r="S1699" s="392" t="str">
        <f t="shared" si="53"/>
        <v>253100A</v>
      </c>
      <c r="T1699" s="392" t="str">
        <f>IFERROR(VLOOKUP($S1699,'Projects FERCs'!$A$9:$C$294,2,FALSE),0)</f>
        <v>Mains - Blanket - Pres</v>
      </c>
      <c r="U1699" s="392" t="s">
        <v>2488</v>
      </c>
      <c r="V1699" s="394">
        <v>101.64</v>
      </c>
    </row>
    <row r="1700" spans="1:22" ht="22.5" x14ac:dyDescent="0.25">
      <c r="A1700" s="396">
        <v>202503</v>
      </c>
      <c r="B1700" s="392" t="s">
        <v>1268</v>
      </c>
      <c r="C1700" s="392" t="s">
        <v>69</v>
      </c>
      <c r="D1700" s="392" t="s">
        <v>28</v>
      </c>
      <c r="E1700" s="392" t="s">
        <v>28</v>
      </c>
      <c r="F1700" s="392" t="s">
        <v>22</v>
      </c>
      <c r="G1700" s="392" t="s">
        <v>39</v>
      </c>
      <c r="H1700" s="392" t="s">
        <v>70</v>
      </c>
      <c r="I1700" s="392" t="s">
        <v>71</v>
      </c>
      <c r="J1700" s="392" t="s">
        <v>2423</v>
      </c>
      <c r="K1700" s="392" t="s">
        <v>24</v>
      </c>
      <c r="L1700" s="392" t="s">
        <v>64</v>
      </c>
      <c r="M1700" s="395">
        <v>45717</v>
      </c>
      <c r="N1700" s="395">
        <v>45685</v>
      </c>
      <c r="O1700" s="392" t="s">
        <v>684</v>
      </c>
      <c r="P1700" s="392" t="str">
        <f t="shared" si="52"/>
        <v>376XX00000</v>
      </c>
      <c r="Q1700" s="392" t="s">
        <v>1271</v>
      </c>
      <c r="R1700" s="392" t="s">
        <v>2424</v>
      </c>
      <c r="S1700" s="392" t="str">
        <f t="shared" si="53"/>
        <v>253100A</v>
      </c>
      <c r="T1700" s="392" t="str">
        <f>IFERROR(VLOOKUP($S1700,'Projects FERCs'!$A$9:$C$294,2,FALSE),0)</f>
        <v>Mains - Blanket - Pres</v>
      </c>
      <c r="U1700" s="392" t="s">
        <v>2423</v>
      </c>
      <c r="V1700" s="394">
        <v>2973.81</v>
      </c>
    </row>
    <row r="1701" spans="1:22" ht="22.5" x14ac:dyDescent="0.25">
      <c r="A1701" s="396">
        <v>202503</v>
      </c>
      <c r="B1701" s="392" t="s">
        <v>1268</v>
      </c>
      <c r="C1701" s="392" t="s">
        <v>69</v>
      </c>
      <c r="D1701" s="392" t="s">
        <v>28</v>
      </c>
      <c r="E1701" s="392" t="s">
        <v>28</v>
      </c>
      <c r="F1701" s="392" t="s">
        <v>22</v>
      </c>
      <c r="G1701" s="392" t="s">
        <v>39</v>
      </c>
      <c r="H1701" s="392" t="s">
        <v>70</v>
      </c>
      <c r="I1701" s="392" t="s">
        <v>71</v>
      </c>
      <c r="J1701" s="392" t="s">
        <v>2322</v>
      </c>
      <c r="K1701" s="392" t="s">
        <v>24</v>
      </c>
      <c r="L1701" s="392" t="s">
        <v>64</v>
      </c>
      <c r="M1701" s="395">
        <v>45717</v>
      </c>
      <c r="N1701" s="395">
        <v>45741</v>
      </c>
      <c r="O1701" s="392" t="s">
        <v>684</v>
      </c>
      <c r="P1701" s="392" t="str">
        <f t="shared" si="52"/>
        <v>376XX00000</v>
      </c>
      <c r="Q1701" s="392" t="s">
        <v>1271</v>
      </c>
      <c r="R1701" s="392" t="s">
        <v>2323</v>
      </c>
      <c r="S1701" s="392" t="str">
        <f t="shared" si="53"/>
        <v>252100A</v>
      </c>
      <c r="T1701" s="392" t="str">
        <f>IFERROR(VLOOKUP($S1701,'Projects FERCs'!$A$9:$C$294,2,FALSE),0)</f>
        <v>Mains - Blanket - King</v>
      </c>
      <c r="U1701" s="392" t="s">
        <v>2322</v>
      </c>
      <c r="V1701" s="394">
        <v>76640.070000000007</v>
      </c>
    </row>
    <row r="1702" spans="1:22" ht="22.5" x14ac:dyDescent="0.25">
      <c r="A1702" s="396">
        <v>202503</v>
      </c>
      <c r="B1702" s="392" t="s">
        <v>1268</v>
      </c>
      <c r="C1702" s="392" t="s">
        <v>69</v>
      </c>
      <c r="D1702" s="392" t="s">
        <v>28</v>
      </c>
      <c r="E1702" s="392" t="s">
        <v>28</v>
      </c>
      <c r="F1702" s="392" t="s">
        <v>22</v>
      </c>
      <c r="G1702" s="392" t="s">
        <v>39</v>
      </c>
      <c r="H1702" s="392" t="s">
        <v>70</v>
      </c>
      <c r="I1702" s="392" t="s">
        <v>71</v>
      </c>
      <c r="J1702" s="392" t="s">
        <v>2332</v>
      </c>
      <c r="K1702" s="392" t="s">
        <v>24</v>
      </c>
      <c r="L1702" s="392" t="s">
        <v>64</v>
      </c>
      <c r="M1702" s="395">
        <v>45717</v>
      </c>
      <c r="N1702" s="395">
        <v>45715</v>
      </c>
      <c r="O1702" s="392" t="s">
        <v>684</v>
      </c>
      <c r="P1702" s="392" t="str">
        <f t="shared" si="52"/>
        <v>376XX00000</v>
      </c>
      <c r="Q1702" s="392" t="s">
        <v>1271</v>
      </c>
      <c r="R1702" s="392" t="s">
        <v>2333</v>
      </c>
      <c r="S1702" s="392" t="str">
        <f t="shared" si="53"/>
        <v>257100A</v>
      </c>
      <c r="T1702" s="392" t="str">
        <f>IFERROR(VLOOKUP($S1702,'Projects FERCs'!$A$9:$C$294,2,FALSE),0)</f>
        <v>Mains - Blanket - SL</v>
      </c>
      <c r="U1702" s="392" t="s">
        <v>2332</v>
      </c>
      <c r="V1702" s="394">
        <v>8621.7000000000007</v>
      </c>
    </row>
    <row r="1703" spans="1:22" ht="22.5" x14ac:dyDescent="0.25">
      <c r="A1703" s="396">
        <v>202503</v>
      </c>
      <c r="B1703" s="392" t="s">
        <v>1268</v>
      </c>
      <c r="C1703" s="392" t="s">
        <v>69</v>
      </c>
      <c r="D1703" s="392" t="s">
        <v>28</v>
      </c>
      <c r="E1703" s="392" t="s">
        <v>28</v>
      </c>
      <c r="F1703" s="392" t="s">
        <v>22</v>
      </c>
      <c r="G1703" s="392" t="s">
        <v>39</v>
      </c>
      <c r="H1703" s="392" t="s">
        <v>70</v>
      </c>
      <c r="I1703" s="392" t="s">
        <v>71</v>
      </c>
      <c r="J1703" s="392" t="s">
        <v>2336</v>
      </c>
      <c r="K1703" s="392" t="s">
        <v>24</v>
      </c>
      <c r="L1703" s="392" t="s">
        <v>64</v>
      </c>
      <c r="M1703" s="395">
        <v>45717</v>
      </c>
      <c r="N1703" s="395">
        <v>45667</v>
      </c>
      <c r="O1703" s="392" t="s">
        <v>684</v>
      </c>
      <c r="P1703" s="392" t="str">
        <f t="shared" si="52"/>
        <v>376XX00000</v>
      </c>
      <c r="Q1703" s="392" t="s">
        <v>1271</v>
      </c>
      <c r="R1703" s="392" t="s">
        <v>2337</v>
      </c>
      <c r="S1703" s="392" t="str">
        <f t="shared" si="53"/>
        <v>257100A</v>
      </c>
      <c r="T1703" s="392" t="str">
        <f>IFERROR(VLOOKUP($S1703,'Projects FERCs'!$A$9:$C$294,2,FALSE),0)</f>
        <v>Mains - Blanket - SL</v>
      </c>
      <c r="U1703" s="392" t="s">
        <v>2336</v>
      </c>
      <c r="V1703" s="394">
        <v>1164.1600000000001</v>
      </c>
    </row>
    <row r="1704" spans="1:22" ht="22.5" x14ac:dyDescent="0.25">
      <c r="A1704" s="396">
        <v>202503</v>
      </c>
      <c r="B1704" s="392" t="s">
        <v>1268</v>
      </c>
      <c r="C1704" s="392" t="s">
        <v>69</v>
      </c>
      <c r="D1704" s="392" t="s">
        <v>28</v>
      </c>
      <c r="E1704" s="392" t="s">
        <v>28</v>
      </c>
      <c r="F1704" s="392" t="s">
        <v>22</v>
      </c>
      <c r="G1704" s="392" t="s">
        <v>39</v>
      </c>
      <c r="H1704" s="392" t="s">
        <v>70</v>
      </c>
      <c r="I1704" s="392" t="s">
        <v>71</v>
      </c>
      <c r="J1704" s="392" t="s">
        <v>2312</v>
      </c>
      <c r="K1704" s="392" t="s">
        <v>24</v>
      </c>
      <c r="L1704" s="392" t="s">
        <v>64</v>
      </c>
      <c r="M1704" s="395">
        <v>45717</v>
      </c>
      <c r="N1704" s="395">
        <v>45673</v>
      </c>
      <c r="O1704" s="392" t="s">
        <v>684</v>
      </c>
      <c r="P1704" s="392" t="str">
        <f t="shared" si="52"/>
        <v>376XX00000</v>
      </c>
      <c r="Q1704" s="392" t="s">
        <v>1271</v>
      </c>
      <c r="R1704" s="392" t="s">
        <v>2313</v>
      </c>
      <c r="S1704" s="392" t="str">
        <f t="shared" si="53"/>
        <v>251100A</v>
      </c>
      <c r="T1704" s="392" t="str">
        <f>IFERROR(VLOOKUP($S1704,'Projects FERCs'!$A$9:$C$294,2,FALSE),0)</f>
        <v>Mains - Blanket - Flag</v>
      </c>
      <c r="U1704" s="392" t="s">
        <v>2312</v>
      </c>
      <c r="V1704" s="394">
        <v>637.59</v>
      </c>
    </row>
    <row r="1705" spans="1:22" ht="22.5" x14ac:dyDescent="0.25">
      <c r="A1705" s="396">
        <v>202503</v>
      </c>
      <c r="B1705" s="392" t="s">
        <v>1268</v>
      </c>
      <c r="C1705" s="392" t="s">
        <v>69</v>
      </c>
      <c r="D1705" s="392" t="s">
        <v>28</v>
      </c>
      <c r="E1705" s="392" t="s">
        <v>28</v>
      </c>
      <c r="F1705" s="392" t="s">
        <v>22</v>
      </c>
      <c r="G1705" s="392" t="s">
        <v>39</v>
      </c>
      <c r="H1705" s="392" t="s">
        <v>70</v>
      </c>
      <c r="I1705" s="392" t="s">
        <v>71</v>
      </c>
      <c r="J1705" s="392" t="s">
        <v>2409</v>
      </c>
      <c r="K1705" s="392" t="s">
        <v>24</v>
      </c>
      <c r="L1705" s="392" t="s">
        <v>64</v>
      </c>
      <c r="M1705" s="395">
        <v>45717</v>
      </c>
      <c r="N1705" s="395">
        <v>45742</v>
      </c>
      <c r="O1705" s="392" t="s">
        <v>684</v>
      </c>
      <c r="P1705" s="392" t="str">
        <f t="shared" si="52"/>
        <v>376XX00000</v>
      </c>
      <c r="Q1705" s="392" t="s">
        <v>1271</v>
      </c>
      <c r="R1705" s="392" t="s">
        <v>2410</v>
      </c>
      <c r="S1705" s="392" t="str">
        <f t="shared" si="53"/>
        <v>252406S</v>
      </c>
      <c r="T1705" s="392" t="str">
        <f>IFERROR(VLOOKUP($S1705,'Projects FERCs'!$A$9:$C$294,2,FALSE),0)</f>
        <v>Mains PVC Replacement KNG</v>
      </c>
      <c r="U1705" s="392" t="s">
        <v>2409</v>
      </c>
      <c r="V1705" s="394">
        <v>43725.89</v>
      </c>
    </row>
    <row r="1706" spans="1:22" ht="22.5" x14ac:dyDescent="0.25">
      <c r="A1706" s="396">
        <v>202503</v>
      </c>
      <c r="B1706" s="392" t="s">
        <v>1268</v>
      </c>
      <c r="C1706" s="392" t="s">
        <v>69</v>
      </c>
      <c r="D1706" s="392" t="s">
        <v>28</v>
      </c>
      <c r="E1706" s="392" t="s">
        <v>28</v>
      </c>
      <c r="F1706" s="392" t="s">
        <v>22</v>
      </c>
      <c r="G1706" s="392" t="s">
        <v>39</v>
      </c>
      <c r="H1706" s="392" t="s">
        <v>70</v>
      </c>
      <c r="I1706" s="392" t="s">
        <v>71</v>
      </c>
      <c r="J1706" s="392" t="s">
        <v>2486</v>
      </c>
      <c r="K1706" s="392" t="s">
        <v>24</v>
      </c>
      <c r="L1706" s="392" t="s">
        <v>64</v>
      </c>
      <c r="M1706" s="395">
        <v>45717</v>
      </c>
      <c r="N1706" s="395">
        <v>45649</v>
      </c>
      <c r="O1706" s="392" t="s">
        <v>684</v>
      </c>
      <c r="P1706" s="392" t="str">
        <f t="shared" si="52"/>
        <v>376XX00000</v>
      </c>
      <c r="Q1706" s="392" t="s">
        <v>1271</v>
      </c>
      <c r="R1706" s="392" t="s">
        <v>2487</v>
      </c>
      <c r="S1706" s="392" t="str">
        <f t="shared" si="53"/>
        <v>252406S</v>
      </c>
      <c r="T1706" s="392" t="str">
        <f>IFERROR(VLOOKUP($S1706,'Projects FERCs'!$A$9:$C$294,2,FALSE),0)</f>
        <v>Mains PVC Replacement KNG</v>
      </c>
      <c r="U1706" s="392" t="s">
        <v>2486</v>
      </c>
      <c r="V1706" s="394">
        <v>11943.72</v>
      </c>
    </row>
    <row r="1707" spans="1:22" ht="22.5" x14ac:dyDescent="0.25">
      <c r="A1707" s="396">
        <v>202503</v>
      </c>
      <c r="B1707" s="392" t="s">
        <v>1268</v>
      </c>
      <c r="C1707" s="392" t="s">
        <v>69</v>
      </c>
      <c r="D1707" s="392" t="s">
        <v>28</v>
      </c>
      <c r="E1707" s="392" t="s">
        <v>28</v>
      </c>
      <c r="F1707" s="392" t="s">
        <v>22</v>
      </c>
      <c r="G1707" s="392" t="s">
        <v>39</v>
      </c>
      <c r="H1707" s="392" t="s">
        <v>70</v>
      </c>
      <c r="I1707" s="392" t="s">
        <v>71</v>
      </c>
      <c r="J1707" s="392" t="s">
        <v>2471</v>
      </c>
      <c r="K1707" s="392" t="s">
        <v>24</v>
      </c>
      <c r="L1707" s="392" t="s">
        <v>64</v>
      </c>
      <c r="M1707" s="395">
        <v>45717</v>
      </c>
      <c r="N1707" s="395">
        <v>45687</v>
      </c>
      <c r="O1707" s="392" t="s">
        <v>684</v>
      </c>
      <c r="P1707" s="392" t="str">
        <f t="shared" si="52"/>
        <v>376XX00000</v>
      </c>
      <c r="Q1707" s="392" t="s">
        <v>1271</v>
      </c>
      <c r="R1707" s="392" t="s">
        <v>2472</v>
      </c>
      <c r="S1707" s="392" t="str">
        <f t="shared" si="53"/>
        <v>252406S</v>
      </c>
      <c r="T1707" s="392" t="str">
        <f>IFERROR(VLOOKUP($S1707,'Projects FERCs'!$A$9:$C$294,2,FALSE),0)</f>
        <v>Mains PVC Replacement KNG</v>
      </c>
      <c r="U1707" s="392" t="s">
        <v>2471</v>
      </c>
      <c r="V1707" s="394">
        <v>100789.62</v>
      </c>
    </row>
    <row r="1708" spans="1:22" ht="22.5" x14ac:dyDescent="0.25">
      <c r="A1708" s="396">
        <v>202503</v>
      </c>
      <c r="B1708" s="392" t="s">
        <v>1268</v>
      </c>
      <c r="C1708" s="392" t="s">
        <v>69</v>
      </c>
      <c r="D1708" s="392" t="s">
        <v>28</v>
      </c>
      <c r="E1708" s="392" t="s">
        <v>28</v>
      </c>
      <c r="F1708" s="392" t="s">
        <v>22</v>
      </c>
      <c r="G1708" s="392" t="s">
        <v>39</v>
      </c>
      <c r="H1708" s="392" t="s">
        <v>70</v>
      </c>
      <c r="I1708" s="392" t="s">
        <v>71</v>
      </c>
      <c r="J1708" s="392" t="s">
        <v>2513</v>
      </c>
      <c r="K1708" s="392" t="s">
        <v>24</v>
      </c>
      <c r="L1708" s="392" t="s">
        <v>64</v>
      </c>
      <c r="M1708" s="395">
        <v>45717</v>
      </c>
      <c r="N1708" s="395">
        <v>45679</v>
      </c>
      <c r="O1708" s="392" t="s">
        <v>684</v>
      </c>
      <c r="P1708" s="392" t="str">
        <f t="shared" si="52"/>
        <v>376XX00000</v>
      </c>
      <c r="Q1708" s="392" t="s">
        <v>1271</v>
      </c>
      <c r="R1708" s="392" t="s">
        <v>2514</v>
      </c>
      <c r="S1708" s="392" t="str">
        <f t="shared" si="53"/>
        <v>253401A</v>
      </c>
      <c r="T1708" s="392" t="str">
        <f>IFERROR(VLOOKUP($S1708,'Projects FERCs'!$A$9:$C$294,2,FALSE),0)</f>
        <v>Mains - Chino Valley</v>
      </c>
      <c r="U1708" s="392" t="s">
        <v>2513</v>
      </c>
      <c r="V1708" s="394">
        <v>8065.09</v>
      </c>
    </row>
    <row r="1709" spans="1:22" ht="22.5" x14ac:dyDescent="0.25">
      <c r="A1709" s="396">
        <v>202503</v>
      </c>
      <c r="B1709" s="392" t="s">
        <v>1268</v>
      </c>
      <c r="C1709" s="392" t="s">
        <v>69</v>
      </c>
      <c r="D1709" s="392" t="s">
        <v>28</v>
      </c>
      <c r="E1709" s="392" t="s">
        <v>28</v>
      </c>
      <c r="F1709" s="392" t="s">
        <v>22</v>
      </c>
      <c r="G1709" s="392" t="s">
        <v>39</v>
      </c>
      <c r="H1709" s="392" t="s">
        <v>70</v>
      </c>
      <c r="I1709" s="392" t="s">
        <v>71</v>
      </c>
      <c r="J1709" s="392" t="s">
        <v>2417</v>
      </c>
      <c r="K1709" s="392" t="s">
        <v>24</v>
      </c>
      <c r="L1709" s="392" t="s">
        <v>64</v>
      </c>
      <c r="M1709" s="395">
        <v>45717</v>
      </c>
      <c r="N1709" s="395">
        <v>45589</v>
      </c>
      <c r="O1709" s="392" t="s">
        <v>684</v>
      </c>
      <c r="P1709" s="392" t="str">
        <f t="shared" si="52"/>
        <v>376XX00000</v>
      </c>
      <c r="Q1709" s="392" t="s">
        <v>1271</v>
      </c>
      <c r="R1709" s="392" t="s">
        <v>2418</v>
      </c>
      <c r="S1709" s="392" t="str">
        <f t="shared" si="53"/>
        <v>252406S</v>
      </c>
      <c r="T1709" s="392" t="str">
        <f>IFERROR(VLOOKUP($S1709,'Projects FERCs'!$A$9:$C$294,2,FALSE),0)</f>
        <v>Mains PVC Replacement KNG</v>
      </c>
      <c r="U1709" s="392" t="s">
        <v>2417</v>
      </c>
      <c r="V1709" s="394">
        <v>56262.63</v>
      </c>
    </row>
    <row r="1710" spans="1:22" ht="22.5" x14ac:dyDescent="0.25">
      <c r="A1710" s="396">
        <v>202503</v>
      </c>
      <c r="B1710" s="392" t="s">
        <v>1268</v>
      </c>
      <c r="C1710" s="392" t="s">
        <v>69</v>
      </c>
      <c r="D1710" s="392" t="s">
        <v>28</v>
      </c>
      <c r="E1710" s="392" t="s">
        <v>28</v>
      </c>
      <c r="F1710" s="392" t="s">
        <v>22</v>
      </c>
      <c r="G1710" s="392" t="s">
        <v>39</v>
      </c>
      <c r="H1710" s="392" t="s">
        <v>70</v>
      </c>
      <c r="I1710" s="392" t="s">
        <v>71</v>
      </c>
      <c r="J1710" s="392" t="s">
        <v>2492</v>
      </c>
      <c r="K1710" s="392" t="s">
        <v>24</v>
      </c>
      <c r="L1710" s="392" t="s">
        <v>64</v>
      </c>
      <c r="M1710" s="395">
        <v>45717</v>
      </c>
      <c r="N1710" s="395">
        <v>45621</v>
      </c>
      <c r="O1710" s="392" t="s">
        <v>684</v>
      </c>
      <c r="P1710" s="392" t="str">
        <f t="shared" si="52"/>
        <v>376XX00000</v>
      </c>
      <c r="Q1710" s="392" t="s">
        <v>1271</v>
      </c>
      <c r="R1710" s="392" t="s">
        <v>2493</v>
      </c>
      <c r="S1710" s="392" t="str">
        <f t="shared" si="53"/>
        <v>252406S</v>
      </c>
      <c r="T1710" s="392" t="str">
        <f>IFERROR(VLOOKUP($S1710,'Projects FERCs'!$A$9:$C$294,2,FALSE),0)</f>
        <v>Mains PVC Replacement KNG</v>
      </c>
      <c r="U1710" s="392" t="s">
        <v>2492</v>
      </c>
      <c r="V1710" s="394">
        <v>108332.19</v>
      </c>
    </row>
    <row r="1711" spans="1:22" ht="22.5" x14ac:dyDescent="0.25">
      <c r="A1711" s="396">
        <v>202503</v>
      </c>
      <c r="B1711" s="392" t="s">
        <v>1268</v>
      </c>
      <c r="C1711" s="392" t="s">
        <v>69</v>
      </c>
      <c r="D1711" s="392" t="s">
        <v>28</v>
      </c>
      <c r="E1711" s="392" t="s">
        <v>28</v>
      </c>
      <c r="F1711" s="392" t="s">
        <v>22</v>
      </c>
      <c r="G1711" s="392" t="s">
        <v>39</v>
      </c>
      <c r="H1711" s="392" t="s">
        <v>70</v>
      </c>
      <c r="I1711" s="392" t="s">
        <v>71</v>
      </c>
      <c r="J1711" s="392" t="s">
        <v>2498</v>
      </c>
      <c r="K1711" s="392" t="s">
        <v>24</v>
      </c>
      <c r="L1711" s="392" t="s">
        <v>64</v>
      </c>
      <c r="M1711" s="395">
        <v>45717</v>
      </c>
      <c r="N1711" s="395">
        <v>45561</v>
      </c>
      <c r="O1711" s="392" t="s">
        <v>684</v>
      </c>
      <c r="P1711" s="392" t="str">
        <f t="shared" si="52"/>
        <v>376XX00000</v>
      </c>
      <c r="Q1711" s="392" t="s">
        <v>1271</v>
      </c>
      <c r="R1711" s="392" t="s">
        <v>2499</v>
      </c>
      <c r="S1711" s="392" t="str">
        <f t="shared" si="53"/>
        <v>252406S</v>
      </c>
      <c r="T1711" s="392" t="str">
        <f>IFERROR(VLOOKUP($S1711,'Projects FERCs'!$A$9:$C$294,2,FALSE),0)</f>
        <v>Mains PVC Replacement KNG</v>
      </c>
      <c r="U1711" s="392" t="s">
        <v>2498</v>
      </c>
      <c r="V1711" s="394">
        <v>51592.14</v>
      </c>
    </row>
    <row r="1712" spans="1:22" ht="22.5" x14ac:dyDescent="0.25">
      <c r="A1712" s="396">
        <v>202503</v>
      </c>
      <c r="B1712" s="392" t="s">
        <v>1268</v>
      </c>
      <c r="C1712" s="392" t="s">
        <v>69</v>
      </c>
      <c r="D1712" s="392" t="s">
        <v>28</v>
      </c>
      <c r="E1712" s="392" t="s">
        <v>28</v>
      </c>
      <c r="F1712" s="392" t="s">
        <v>22</v>
      </c>
      <c r="G1712" s="392" t="s">
        <v>39</v>
      </c>
      <c r="H1712" s="392" t="s">
        <v>70</v>
      </c>
      <c r="I1712" s="392" t="s">
        <v>71</v>
      </c>
      <c r="J1712" s="392" t="s">
        <v>2310</v>
      </c>
      <c r="K1712" s="392" t="s">
        <v>24</v>
      </c>
      <c r="L1712" s="392" t="s">
        <v>64</v>
      </c>
      <c r="M1712" s="395">
        <v>45717</v>
      </c>
      <c r="N1712" s="395">
        <v>45698</v>
      </c>
      <c r="O1712" s="392" t="s">
        <v>684</v>
      </c>
      <c r="P1712" s="392" t="str">
        <f t="shared" si="52"/>
        <v>376XX00000</v>
      </c>
      <c r="Q1712" s="392" t="s">
        <v>1271</v>
      </c>
      <c r="R1712" s="392" t="s">
        <v>2311</v>
      </c>
      <c r="S1712" s="392" t="str">
        <f t="shared" si="53"/>
        <v>251100A</v>
      </c>
      <c r="T1712" s="392" t="str">
        <f>IFERROR(VLOOKUP($S1712,'Projects FERCs'!$A$9:$C$294,2,FALSE),0)</f>
        <v>Mains - Blanket - Flag</v>
      </c>
      <c r="U1712" s="392" t="s">
        <v>2310</v>
      </c>
      <c r="V1712" s="394">
        <v>13736.24</v>
      </c>
    </row>
    <row r="1713" spans="1:22" ht="22.5" x14ac:dyDescent="0.25">
      <c r="A1713" s="396">
        <v>202503</v>
      </c>
      <c r="B1713" s="392" t="s">
        <v>1268</v>
      </c>
      <c r="C1713" s="392" t="s">
        <v>69</v>
      </c>
      <c r="D1713" s="392" t="s">
        <v>28</v>
      </c>
      <c r="E1713" s="392" t="s">
        <v>28</v>
      </c>
      <c r="F1713" s="392" t="s">
        <v>22</v>
      </c>
      <c r="G1713" s="392" t="s">
        <v>39</v>
      </c>
      <c r="H1713" s="392" t="s">
        <v>70</v>
      </c>
      <c r="I1713" s="392" t="s">
        <v>71</v>
      </c>
      <c r="J1713" s="392" t="s">
        <v>2469</v>
      </c>
      <c r="K1713" s="392" t="s">
        <v>24</v>
      </c>
      <c r="L1713" s="392" t="s">
        <v>64</v>
      </c>
      <c r="M1713" s="395">
        <v>45717</v>
      </c>
      <c r="N1713" s="395">
        <v>45693</v>
      </c>
      <c r="O1713" s="392" t="s">
        <v>684</v>
      </c>
      <c r="P1713" s="392" t="str">
        <f t="shared" si="52"/>
        <v>376XX00000</v>
      </c>
      <c r="Q1713" s="392" t="s">
        <v>1271</v>
      </c>
      <c r="R1713" s="392" t="s">
        <v>2470</v>
      </c>
      <c r="S1713" s="392" t="str">
        <f t="shared" si="53"/>
        <v>256100A</v>
      </c>
      <c r="T1713" s="392" t="str">
        <f>IFERROR(VLOOKUP($S1713,'Projects FERCs'!$A$9:$C$294,2,FALSE),0)</f>
        <v>Mains - Blanket - Nog</v>
      </c>
      <c r="U1713" s="392" t="s">
        <v>2469</v>
      </c>
      <c r="V1713" s="394">
        <v>8714.7000000000007</v>
      </c>
    </row>
    <row r="1714" spans="1:22" ht="22.5" x14ac:dyDescent="0.25">
      <c r="A1714" s="396">
        <v>202503</v>
      </c>
      <c r="B1714" s="392" t="s">
        <v>1268</v>
      </c>
      <c r="C1714" s="392" t="s">
        <v>69</v>
      </c>
      <c r="D1714" s="392" t="s">
        <v>28</v>
      </c>
      <c r="E1714" s="392" t="s">
        <v>28</v>
      </c>
      <c r="F1714" s="392" t="s">
        <v>22</v>
      </c>
      <c r="G1714" s="392" t="s">
        <v>39</v>
      </c>
      <c r="H1714" s="392" t="s">
        <v>70</v>
      </c>
      <c r="I1714" s="392" t="s">
        <v>71</v>
      </c>
      <c r="J1714" s="392" t="s">
        <v>2521</v>
      </c>
      <c r="K1714" s="392" t="s">
        <v>24</v>
      </c>
      <c r="L1714" s="392" t="s">
        <v>64</v>
      </c>
      <c r="M1714" s="395">
        <v>45717</v>
      </c>
      <c r="N1714" s="395">
        <v>45588</v>
      </c>
      <c r="O1714" s="392" t="s">
        <v>684</v>
      </c>
      <c r="P1714" s="392" t="str">
        <f t="shared" si="52"/>
        <v>376XX00000</v>
      </c>
      <c r="Q1714" s="392" t="s">
        <v>1271</v>
      </c>
      <c r="R1714" s="392" t="s">
        <v>2497</v>
      </c>
      <c r="S1714" s="392" t="str">
        <f t="shared" si="53"/>
        <v>252400S</v>
      </c>
      <c r="T1714" s="392" t="str">
        <f>IFERROR(VLOOKUP($S1714,'Projects FERCs'!$A$9:$C$294,2,FALSE),0)</f>
        <v>Mains-System Improv-King</v>
      </c>
      <c r="U1714" s="392" t="s">
        <v>2496</v>
      </c>
      <c r="V1714" s="394">
        <v>17311.02</v>
      </c>
    </row>
    <row r="1715" spans="1:22" ht="22.5" x14ac:dyDescent="0.25">
      <c r="A1715" s="396">
        <v>202503</v>
      </c>
      <c r="B1715" s="392" t="s">
        <v>1268</v>
      </c>
      <c r="C1715" s="392" t="s">
        <v>69</v>
      </c>
      <c r="D1715" s="392" t="s">
        <v>28</v>
      </c>
      <c r="E1715" s="392" t="s">
        <v>28</v>
      </c>
      <c r="F1715" s="392" t="s">
        <v>22</v>
      </c>
      <c r="G1715" s="392" t="s">
        <v>39</v>
      </c>
      <c r="H1715" s="392" t="s">
        <v>70</v>
      </c>
      <c r="I1715" s="392" t="s">
        <v>71</v>
      </c>
      <c r="J1715" s="392" t="s">
        <v>2512</v>
      </c>
      <c r="K1715" s="392" t="s">
        <v>24</v>
      </c>
      <c r="L1715" s="392" t="s">
        <v>64</v>
      </c>
      <c r="M1715" s="395">
        <v>45717</v>
      </c>
      <c r="N1715" s="395">
        <v>45588</v>
      </c>
      <c r="O1715" s="392" t="s">
        <v>684</v>
      </c>
      <c r="P1715" s="392" t="str">
        <f t="shared" si="52"/>
        <v>376XX00000</v>
      </c>
      <c r="Q1715" s="392" t="s">
        <v>1271</v>
      </c>
      <c r="R1715" s="392" t="s">
        <v>2480</v>
      </c>
      <c r="S1715" s="392" t="str">
        <f t="shared" si="53"/>
        <v>252400S</v>
      </c>
      <c r="T1715" s="392" t="str">
        <f>IFERROR(VLOOKUP($S1715,'Projects FERCs'!$A$9:$C$294,2,FALSE),0)</f>
        <v>Mains-System Improv-King</v>
      </c>
      <c r="U1715" s="392" t="s">
        <v>2479</v>
      </c>
      <c r="V1715" s="394">
        <v>40.22</v>
      </c>
    </row>
    <row r="1716" spans="1:22" ht="22.5" x14ac:dyDescent="0.25">
      <c r="A1716" s="396">
        <v>202503</v>
      </c>
      <c r="B1716" s="392" t="s">
        <v>1268</v>
      </c>
      <c r="C1716" s="392" t="s">
        <v>69</v>
      </c>
      <c r="D1716" s="392" t="s">
        <v>28</v>
      </c>
      <c r="E1716" s="392" t="s">
        <v>28</v>
      </c>
      <c r="F1716" s="392" t="s">
        <v>22</v>
      </c>
      <c r="G1716" s="392" t="s">
        <v>39</v>
      </c>
      <c r="H1716" s="392" t="s">
        <v>70</v>
      </c>
      <c r="I1716" s="392" t="s">
        <v>71</v>
      </c>
      <c r="J1716" s="392" t="s">
        <v>2395</v>
      </c>
      <c r="K1716" s="392" t="s">
        <v>24</v>
      </c>
      <c r="L1716" s="392" t="s">
        <v>64</v>
      </c>
      <c r="M1716" s="395">
        <v>45717</v>
      </c>
      <c r="N1716" s="395">
        <v>45706</v>
      </c>
      <c r="O1716" s="392" t="s">
        <v>684</v>
      </c>
      <c r="P1716" s="392" t="str">
        <f t="shared" si="52"/>
        <v>376XX00000</v>
      </c>
      <c r="Q1716" s="392" t="s">
        <v>1271</v>
      </c>
      <c r="R1716" s="392" t="s">
        <v>2396</v>
      </c>
      <c r="S1716" s="392" t="str">
        <f t="shared" si="53"/>
        <v>252400S</v>
      </c>
      <c r="T1716" s="392" t="str">
        <f>IFERROR(VLOOKUP($S1716,'Projects FERCs'!$A$9:$C$294,2,FALSE),0)</f>
        <v>Mains-System Improv-King</v>
      </c>
      <c r="U1716" s="392" t="s">
        <v>2395</v>
      </c>
      <c r="V1716" s="394">
        <v>21021.69</v>
      </c>
    </row>
    <row r="1717" spans="1:22" ht="22.5" x14ac:dyDescent="0.25">
      <c r="A1717" s="396">
        <v>202503</v>
      </c>
      <c r="B1717" s="392" t="s">
        <v>1268</v>
      </c>
      <c r="C1717" s="392" t="s">
        <v>69</v>
      </c>
      <c r="D1717" s="392" t="s">
        <v>28</v>
      </c>
      <c r="E1717" s="392" t="s">
        <v>28</v>
      </c>
      <c r="F1717" s="392" t="s">
        <v>22</v>
      </c>
      <c r="G1717" s="392" t="s">
        <v>39</v>
      </c>
      <c r="H1717" s="392" t="s">
        <v>70</v>
      </c>
      <c r="I1717" s="392" t="s">
        <v>71</v>
      </c>
      <c r="J1717" s="392" t="s">
        <v>2340</v>
      </c>
      <c r="K1717" s="392" t="s">
        <v>24</v>
      </c>
      <c r="L1717" s="392" t="s">
        <v>64</v>
      </c>
      <c r="M1717" s="395">
        <v>45717</v>
      </c>
      <c r="N1717" s="395">
        <v>45621</v>
      </c>
      <c r="O1717" s="392" t="s">
        <v>684</v>
      </c>
      <c r="P1717" s="392" t="str">
        <f t="shared" si="52"/>
        <v>376XX00000</v>
      </c>
      <c r="Q1717" s="392" t="s">
        <v>1271</v>
      </c>
      <c r="R1717" s="392" t="s">
        <v>2341</v>
      </c>
      <c r="S1717" s="392" t="str">
        <f t="shared" si="53"/>
        <v>253100A</v>
      </c>
      <c r="T1717" s="392" t="str">
        <f>IFERROR(VLOOKUP($S1717,'Projects FERCs'!$A$9:$C$294,2,FALSE),0)</f>
        <v>Mains - Blanket - Pres</v>
      </c>
      <c r="U1717" s="392" t="s">
        <v>2340</v>
      </c>
      <c r="V1717" s="394">
        <v>4724.1000000000004</v>
      </c>
    </row>
    <row r="1718" spans="1:22" ht="22.5" x14ac:dyDescent="0.25">
      <c r="A1718" s="396">
        <v>202503</v>
      </c>
      <c r="B1718" s="392" t="s">
        <v>1268</v>
      </c>
      <c r="C1718" s="392" t="s">
        <v>69</v>
      </c>
      <c r="D1718" s="392" t="s">
        <v>28</v>
      </c>
      <c r="E1718" s="392" t="s">
        <v>28</v>
      </c>
      <c r="F1718" s="392" t="s">
        <v>22</v>
      </c>
      <c r="G1718" s="392" t="s">
        <v>39</v>
      </c>
      <c r="H1718" s="392" t="s">
        <v>70</v>
      </c>
      <c r="I1718" s="392" t="s">
        <v>71</v>
      </c>
      <c r="J1718" s="392" t="s">
        <v>23</v>
      </c>
      <c r="K1718" s="392" t="s">
        <v>24</v>
      </c>
      <c r="L1718" s="392" t="s">
        <v>25</v>
      </c>
      <c r="M1718" s="395">
        <v>45536</v>
      </c>
      <c r="N1718" s="395">
        <v>45555</v>
      </c>
      <c r="O1718" s="392" t="s">
        <v>684</v>
      </c>
      <c r="P1718" s="392" t="str">
        <f t="shared" si="52"/>
        <v>376XX00000</v>
      </c>
      <c r="Q1718" s="392" t="s">
        <v>1271</v>
      </c>
      <c r="R1718" s="392" t="s">
        <v>2357</v>
      </c>
      <c r="S1718" s="392" t="str">
        <f t="shared" si="53"/>
        <v>251100A</v>
      </c>
      <c r="T1718" s="392" t="str">
        <f>IFERROR(VLOOKUP($S1718,'Projects FERCs'!$A$9:$C$294,2,FALSE),0)</f>
        <v>Mains - Blanket - Flag</v>
      </c>
      <c r="U1718" s="392" t="s">
        <v>2356</v>
      </c>
      <c r="V1718" s="394">
        <v>-79630.77</v>
      </c>
    </row>
    <row r="1719" spans="1:22" ht="22.5" x14ac:dyDescent="0.25">
      <c r="A1719" s="396">
        <v>202503</v>
      </c>
      <c r="B1719" s="392" t="s">
        <v>1268</v>
      </c>
      <c r="C1719" s="392" t="s">
        <v>69</v>
      </c>
      <c r="D1719" s="392" t="s">
        <v>28</v>
      </c>
      <c r="E1719" s="392" t="s">
        <v>28</v>
      </c>
      <c r="F1719" s="392" t="s">
        <v>22</v>
      </c>
      <c r="G1719" s="392" t="s">
        <v>39</v>
      </c>
      <c r="H1719" s="392" t="s">
        <v>70</v>
      </c>
      <c r="I1719" s="392" t="s">
        <v>71</v>
      </c>
      <c r="J1719" s="392" t="s">
        <v>23</v>
      </c>
      <c r="K1719" s="392" t="s">
        <v>24</v>
      </c>
      <c r="L1719" s="392" t="s">
        <v>25</v>
      </c>
      <c r="M1719" s="395">
        <v>45566</v>
      </c>
      <c r="N1719" s="395">
        <v>45589</v>
      </c>
      <c r="O1719" s="392" t="s">
        <v>684</v>
      </c>
      <c r="P1719" s="392" t="str">
        <f t="shared" si="52"/>
        <v>376XX00000</v>
      </c>
      <c r="Q1719" s="392" t="s">
        <v>1271</v>
      </c>
      <c r="R1719" s="392" t="s">
        <v>2418</v>
      </c>
      <c r="S1719" s="392" t="str">
        <f t="shared" si="53"/>
        <v>252406S</v>
      </c>
      <c r="T1719" s="392" t="str">
        <f>IFERROR(VLOOKUP($S1719,'Projects FERCs'!$A$9:$C$294,2,FALSE),0)</f>
        <v>Mains PVC Replacement KNG</v>
      </c>
      <c r="U1719" s="392" t="s">
        <v>2417</v>
      </c>
      <c r="V1719" s="394">
        <v>-215284.07</v>
      </c>
    </row>
    <row r="1720" spans="1:22" ht="22.5" x14ac:dyDescent="0.25">
      <c r="A1720" s="396">
        <v>202503</v>
      </c>
      <c r="B1720" s="392" t="s">
        <v>1268</v>
      </c>
      <c r="C1720" s="392" t="s">
        <v>69</v>
      </c>
      <c r="D1720" s="392" t="s">
        <v>28</v>
      </c>
      <c r="E1720" s="392" t="s">
        <v>28</v>
      </c>
      <c r="F1720" s="392" t="s">
        <v>22</v>
      </c>
      <c r="G1720" s="392" t="s">
        <v>39</v>
      </c>
      <c r="H1720" s="392" t="s">
        <v>70</v>
      </c>
      <c r="I1720" s="392" t="s">
        <v>71</v>
      </c>
      <c r="J1720" s="392" t="s">
        <v>23</v>
      </c>
      <c r="K1720" s="392" t="s">
        <v>24</v>
      </c>
      <c r="L1720" s="392" t="s">
        <v>25</v>
      </c>
      <c r="M1720" s="395">
        <v>45566</v>
      </c>
      <c r="N1720" s="395">
        <v>45589</v>
      </c>
      <c r="O1720" s="392" t="s">
        <v>684</v>
      </c>
      <c r="P1720" s="392" t="str">
        <f t="shared" si="52"/>
        <v>376XX00000</v>
      </c>
      <c r="Q1720" s="392" t="s">
        <v>1271</v>
      </c>
      <c r="R1720" s="392" t="s">
        <v>2355</v>
      </c>
      <c r="S1720" s="392" t="str">
        <f t="shared" si="53"/>
        <v>253100A</v>
      </c>
      <c r="T1720" s="392" t="str">
        <f>IFERROR(VLOOKUP($S1720,'Projects FERCs'!$A$9:$C$294,2,FALSE),0)</f>
        <v>Mains - Blanket - Pres</v>
      </c>
      <c r="U1720" s="392" t="s">
        <v>2354</v>
      </c>
      <c r="V1720" s="394">
        <v>-14337.36</v>
      </c>
    </row>
    <row r="1721" spans="1:22" ht="22.5" x14ac:dyDescent="0.25">
      <c r="A1721" s="396">
        <v>202503</v>
      </c>
      <c r="B1721" s="392" t="s">
        <v>1268</v>
      </c>
      <c r="C1721" s="392" t="s">
        <v>69</v>
      </c>
      <c r="D1721" s="392" t="s">
        <v>28</v>
      </c>
      <c r="E1721" s="392" t="s">
        <v>28</v>
      </c>
      <c r="F1721" s="392" t="s">
        <v>22</v>
      </c>
      <c r="G1721" s="392" t="s">
        <v>39</v>
      </c>
      <c r="H1721" s="392" t="s">
        <v>70</v>
      </c>
      <c r="I1721" s="392" t="s">
        <v>71</v>
      </c>
      <c r="J1721" s="392" t="s">
        <v>23</v>
      </c>
      <c r="K1721" s="392" t="s">
        <v>24</v>
      </c>
      <c r="L1721" s="392" t="s">
        <v>25</v>
      </c>
      <c r="M1721" s="395">
        <v>45566</v>
      </c>
      <c r="N1721" s="395">
        <v>45593</v>
      </c>
      <c r="O1721" s="392" t="s">
        <v>684</v>
      </c>
      <c r="P1721" s="392" t="str">
        <f t="shared" si="52"/>
        <v>376XX00000</v>
      </c>
      <c r="Q1721" s="392" t="s">
        <v>1271</v>
      </c>
      <c r="R1721" s="392" t="s">
        <v>2353</v>
      </c>
      <c r="S1721" s="392" t="str">
        <f t="shared" si="53"/>
        <v>257100A</v>
      </c>
      <c r="T1721" s="392" t="str">
        <f>IFERROR(VLOOKUP($S1721,'Projects FERCs'!$A$9:$C$294,2,FALSE),0)</f>
        <v>Mains - Blanket - SL</v>
      </c>
      <c r="U1721" s="392" t="s">
        <v>2352</v>
      </c>
      <c r="V1721" s="394">
        <v>-10321.36</v>
      </c>
    </row>
    <row r="1722" spans="1:22" ht="22.5" x14ac:dyDescent="0.25">
      <c r="A1722" s="396">
        <v>202503</v>
      </c>
      <c r="B1722" s="392" t="s">
        <v>1268</v>
      </c>
      <c r="C1722" s="392" t="s">
        <v>69</v>
      </c>
      <c r="D1722" s="392" t="s">
        <v>28</v>
      </c>
      <c r="E1722" s="392" t="s">
        <v>28</v>
      </c>
      <c r="F1722" s="392" t="s">
        <v>22</v>
      </c>
      <c r="G1722" s="392" t="s">
        <v>39</v>
      </c>
      <c r="H1722" s="392" t="s">
        <v>70</v>
      </c>
      <c r="I1722" s="392" t="s">
        <v>71</v>
      </c>
      <c r="J1722" s="392" t="s">
        <v>23</v>
      </c>
      <c r="K1722" s="392" t="s">
        <v>24</v>
      </c>
      <c r="L1722" s="392" t="s">
        <v>25</v>
      </c>
      <c r="M1722" s="395">
        <v>45597</v>
      </c>
      <c r="N1722" s="395">
        <v>45603</v>
      </c>
      <c r="O1722" s="392" t="s">
        <v>684</v>
      </c>
      <c r="P1722" s="392" t="str">
        <f t="shared" si="52"/>
        <v>376XX00000</v>
      </c>
      <c r="Q1722" s="392" t="s">
        <v>1271</v>
      </c>
      <c r="R1722" s="392" t="s">
        <v>2361</v>
      </c>
      <c r="S1722" s="392" t="str">
        <f t="shared" si="53"/>
        <v>255100A</v>
      </c>
      <c r="T1722" s="392" t="str">
        <f>IFERROR(VLOOKUP($S1722,'Projects FERCs'!$A$9:$C$294,2,FALSE),0)</f>
        <v>Mains - Blanket - Verde</v>
      </c>
      <c r="U1722" s="392" t="s">
        <v>2360</v>
      </c>
      <c r="V1722" s="394">
        <v>-8176.77</v>
      </c>
    </row>
    <row r="1723" spans="1:22" ht="22.5" x14ac:dyDescent="0.25">
      <c r="A1723" s="396">
        <v>202503</v>
      </c>
      <c r="B1723" s="392" t="s">
        <v>1268</v>
      </c>
      <c r="C1723" s="392" t="s">
        <v>69</v>
      </c>
      <c r="D1723" s="392" t="s">
        <v>28</v>
      </c>
      <c r="E1723" s="392" t="s">
        <v>28</v>
      </c>
      <c r="F1723" s="392" t="s">
        <v>22</v>
      </c>
      <c r="G1723" s="392" t="s">
        <v>39</v>
      </c>
      <c r="H1723" s="392" t="s">
        <v>70</v>
      </c>
      <c r="I1723" s="392" t="s">
        <v>71</v>
      </c>
      <c r="J1723" s="392" t="s">
        <v>23</v>
      </c>
      <c r="K1723" s="392" t="s">
        <v>24</v>
      </c>
      <c r="L1723" s="392" t="s">
        <v>25</v>
      </c>
      <c r="M1723" s="395">
        <v>45597</v>
      </c>
      <c r="N1723" s="395">
        <v>45604</v>
      </c>
      <c r="O1723" s="392" t="s">
        <v>684</v>
      </c>
      <c r="P1723" s="392" t="str">
        <f t="shared" si="52"/>
        <v>376XX00000</v>
      </c>
      <c r="Q1723" s="392" t="s">
        <v>1271</v>
      </c>
      <c r="R1723" s="392" t="s">
        <v>2359</v>
      </c>
      <c r="S1723" s="392" t="str">
        <f t="shared" si="53"/>
        <v>252100A</v>
      </c>
      <c r="T1723" s="392" t="str">
        <f>IFERROR(VLOOKUP($S1723,'Projects FERCs'!$A$9:$C$294,2,FALSE),0)</f>
        <v>Mains - Blanket - King</v>
      </c>
      <c r="U1723" s="392" t="s">
        <v>2358</v>
      </c>
      <c r="V1723" s="394">
        <v>-57522.85</v>
      </c>
    </row>
    <row r="1724" spans="1:22" ht="22.5" x14ac:dyDescent="0.25">
      <c r="A1724" s="396">
        <v>202503</v>
      </c>
      <c r="B1724" s="392" t="s">
        <v>1268</v>
      </c>
      <c r="C1724" s="392" t="s">
        <v>69</v>
      </c>
      <c r="D1724" s="392" t="s">
        <v>28</v>
      </c>
      <c r="E1724" s="392" t="s">
        <v>28</v>
      </c>
      <c r="F1724" s="392" t="s">
        <v>22</v>
      </c>
      <c r="G1724" s="392" t="s">
        <v>39</v>
      </c>
      <c r="H1724" s="392" t="s">
        <v>70</v>
      </c>
      <c r="I1724" s="392" t="s">
        <v>71</v>
      </c>
      <c r="J1724" s="392" t="s">
        <v>23</v>
      </c>
      <c r="K1724" s="392" t="s">
        <v>24</v>
      </c>
      <c r="L1724" s="392" t="s">
        <v>25</v>
      </c>
      <c r="M1724" s="395">
        <v>45597</v>
      </c>
      <c r="N1724" s="395">
        <v>45610</v>
      </c>
      <c r="O1724" s="392" t="s">
        <v>684</v>
      </c>
      <c r="P1724" s="392" t="str">
        <f t="shared" si="52"/>
        <v>376XX00000</v>
      </c>
      <c r="Q1724" s="392" t="s">
        <v>1271</v>
      </c>
      <c r="R1724" s="392" t="s">
        <v>2351</v>
      </c>
      <c r="S1724" s="392" t="str">
        <f t="shared" si="53"/>
        <v>255100A</v>
      </c>
      <c r="T1724" s="392" t="str">
        <f>IFERROR(VLOOKUP($S1724,'Projects FERCs'!$A$9:$C$294,2,FALSE),0)</f>
        <v>Mains - Blanket - Verde</v>
      </c>
      <c r="U1724" s="392" t="s">
        <v>2350</v>
      </c>
      <c r="V1724" s="394">
        <v>-23345.91</v>
      </c>
    </row>
    <row r="1725" spans="1:22" ht="33.75" x14ac:dyDescent="0.25">
      <c r="A1725" s="396">
        <v>202503</v>
      </c>
      <c r="B1725" s="392" t="s">
        <v>1268</v>
      </c>
      <c r="C1725" s="392" t="s">
        <v>69</v>
      </c>
      <c r="D1725" s="392" t="s">
        <v>28</v>
      </c>
      <c r="E1725" s="392" t="s">
        <v>28</v>
      </c>
      <c r="F1725" s="392" t="s">
        <v>22</v>
      </c>
      <c r="G1725" s="392" t="s">
        <v>39</v>
      </c>
      <c r="H1725" s="392" t="s">
        <v>70</v>
      </c>
      <c r="I1725" s="392" t="s">
        <v>71</v>
      </c>
      <c r="J1725" s="392" t="s">
        <v>23</v>
      </c>
      <c r="K1725" s="392" t="s">
        <v>24</v>
      </c>
      <c r="L1725" s="392" t="s">
        <v>25</v>
      </c>
      <c r="M1725" s="395">
        <v>45627</v>
      </c>
      <c r="N1725" s="395">
        <v>45567</v>
      </c>
      <c r="O1725" s="392" t="s">
        <v>684</v>
      </c>
      <c r="P1725" s="392" t="str">
        <f t="shared" si="52"/>
        <v>376XX00000</v>
      </c>
      <c r="Q1725" s="392" t="s">
        <v>1271</v>
      </c>
      <c r="R1725" s="392" t="s">
        <v>2520</v>
      </c>
      <c r="S1725" s="392" t="str">
        <f t="shared" si="53"/>
        <v>252100A</v>
      </c>
      <c r="T1725" s="392" t="str">
        <f>IFERROR(VLOOKUP($S1725,'Projects FERCs'!$A$9:$C$294,2,FALSE),0)</f>
        <v>Mains - Blanket - King</v>
      </c>
      <c r="U1725" s="392" t="s">
        <v>2519</v>
      </c>
      <c r="V1725" s="394">
        <v>-336.43</v>
      </c>
    </row>
    <row r="1726" spans="1:22" ht="22.5" x14ac:dyDescent="0.25">
      <c r="A1726" s="396">
        <v>202503</v>
      </c>
      <c r="B1726" s="392" t="s">
        <v>1268</v>
      </c>
      <c r="C1726" s="392" t="s">
        <v>69</v>
      </c>
      <c r="D1726" s="392" t="s">
        <v>28</v>
      </c>
      <c r="E1726" s="392" t="s">
        <v>28</v>
      </c>
      <c r="F1726" s="392" t="s">
        <v>22</v>
      </c>
      <c r="G1726" s="392" t="s">
        <v>39</v>
      </c>
      <c r="H1726" s="392" t="s">
        <v>70</v>
      </c>
      <c r="I1726" s="392" t="s">
        <v>71</v>
      </c>
      <c r="J1726" s="392" t="s">
        <v>23</v>
      </c>
      <c r="K1726" s="392" t="s">
        <v>24</v>
      </c>
      <c r="L1726" s="392" t="s">
        <v>25</v>
      </c>
      <c r="M1726" s="395">
        <v>45627</v>
      </c>
      <c r="N1726" s="395">
        <v>45569</v>
      </c>
      <c r="O1726" s="392" t="s">
        <v>684</v>
      </c>
      <c r="P1726" s="392" t="str">
        <f t="shared" si="52"/>
        <v>376XX00000</v>
      </c>
      <c r="Q1726" s="392" t="s">
        <v>1271</v>
      </c>
      <c r="R1726" s="392" t="s">
        <v>2349</v>
      </c>
      <c r="S1726" s="392" t="str">
        <f t="shared" si="53"/>
        <v>252100A</v>
      </c>
      <c r="T1726" s="392" t="str">
        <f>IFERROR(VLOOKUP($S1726,'Projects FERCs'!$A$9:$C$294,2,FALSE),0)</f>
        <v>Mains - Blanket - King</v>
      </c>
      <c r="U1726" s="392" t="s">
        <v>2348</v>
      </c>
      <c r="V1726" s="394">
        <v>-453.27</v>
      </c>
    </row>
    <row r="1727" spans="1:22" ht="33.75" x14ac:dyDescent="0.25">
      <c r="A1727" s="396">
        <v>202503</v>
      </c>
      <c r="B1727" s="392" t="s">
        <v>1268</v>
      </c>
      <c r="C1727" s="392" t="s">
        <v>69</v>
      </c>
      <c r="D1727" s="392" t="s">
        <v>28</v>
      </c>
      <c r="E1727" s="392" t="s">
        <v>28</v>
      </c>
      <c r="F1727" s="392" t="s">
        <v>22</v>
      </c>
      <c r="G1727" s="392" t="s">
        <v>39</v>
      </c>
      <c r="H1727" s="392" t="s">
        <v>70</v>
      </c>
      <c r="I1727" s="392" t="s">
        <v>71</v>
      </c>
      <c r="J1727" s="392" t="s">
        <v>23</v>
      </c>
      <c r="K1727" s="392" t="s">
        <v>24</v>
      </c>
      <c r="L1727" s="392" t="s">
        <v>25</v>
      </c>
      <c r="M1727" s="395">
        <v>45627</v>
      </c>
      <c r="N1727" s="395">
        <v>45637</v>
      </c>
      <c r="O1727" s="392" t="s">
        <v>684</v>
      </c>
      <c r="P1727" s="392" t="str">
        <f t="shared" si="52"/>
        <v>376XX00000</v>
      </c>
      <c r="Q1727" s="392" t="s">
        <v>1271</v>
      </c>
      <c r="R1727" s="392" t="s">
        <v>2516</v>
      </c>
      <c r="S1727" s="392" t="str">
        <f t="shared" si="53"/>
        <v>257400S</v>
      </c>
      <c r="T1727" s="392" t="str">
        <f>IFERROR(VLOOKUP($S1727,'Projects FERCs'!$A$9:$C$294,2,FALSE),0)</f>
        <v>Mains-System Improv-Show Low</v>
      </c>
      <c r="U1727" s="392" t="s">
        <v>2515</v>
      </c>
      <c r="V1727" s="394">
        <v>-78936.639999999999</v>
      </c>
    </row>
    <row r="1728" spans="1:22" ht="22.5" x14ac:dyDescent="0.25">
      <c r="A1728" s="396">
        <v>202503</v>
      </c>
      <c r="B1728" s="392" t="s">
        <v>1268</v>
      </c>
      <c r="C1728" s="392" t="s">
        <v>69</v>
      </c>
      <c r="D1728" s="392" t="s">
        <v>28</v>
      </c>
      <c r="E1728" s="392" t="s">
        <v>28</v>
      </c>
      <c r="F1728" s="392" t="s">
        <v>22</v>
      </c>
      <c r="G1728" s="392" t="s">
        <v>39</v>
      </c>
      <c r="H1728" s="392" t="s">
        <v>70</v>
      </c>
      <c r="I1728" s="392" t="s">
        <v>71</v>
      </c>
      <c r="J1728" s="392" t="s">
        <v>23</v>
      </c>
      <c r="K1728" s="392" t="s">
        <v>24</v>
      </c>
      <c r="L1728" s="392" t="s">
        <v>25</v>
      </c>
      <c r="M1728" s="395">
        <v>45627</v>
      </c>
      <c r="N1728" s="395">
        <v>45643</v>
      </c>
      <c r="O1728" s="392" t="s">
        <v>684</v>
      </c>
      <c r="P1728" s="392" t="str">
        <f t="shared" si="52"/>
        <v>376XX00000</v>
      </c>
      <c r="Q1728" s="392" t="s">
        <v>1271</v>
      </c>
      <c r="R1728" s="392" t="s">
        <v>2347</v>
      </c>
      <c r="S1728" s="392" t="str">
        <f t="shared" si="53"/>
        <v>253100A</v>
      </c>
      <c r="T1728" s="392" t="str">
        <f>IFERROR(VLOOKUP($S1728,'Projects FERCs'!$A$9:$C$294,2,FALSE),0)</f>
        <v>Mains - Blanket - Pres</v>
      </c>
      <c r="U1728" s="392" t="s">
        <v>2346</v>
      </c>
      <c r="V1728" s="394">
        <v>-9541.23</v>
      </c>
    </row>
    <row r="1729" spans="1:22" ht="22.5" x14ac:dyDescent="0.25">
      <c r="A1729" s="396">
        <v>202503</v>
      </c>
      <c r="B1729" s="392" t="s">
        <v>1268</v>
      </c>
      <c r="C1729" s="392" t="s">
        <v>69</v>
      </c>
      <c r="D1729" s="392" t="s">
        <v>28</v>
      </c>
      <c r="E1729" s="392" t="s">
        <v>28</v>
      </c>
      <c r="F1729" s="392" t="s">
        <v>22</v>
      </c>
      <c r="G1729" s="392" t="s">
        <v>39</v>
      </c>
      <c r="H1729" s="392" t="s">
        <v>70</v>
      </c>
      <c r="I1729" s="392" t="s">
        <v>71</v>
      </c>
      <c r="J1729" s="392" t="s">
        <v>23</v>
      </c>
      <c r="K1729" s="392" t="s">
        <v>24</v>
      </c>
      <c r="L1729" s="392" t="s">
        <v>25</v>
      </c>
      <c r="M1729" s="395">
        <v>45658</v>
      </c>
      <c r="N1729" s="395">
        <v>45555</v>
      </c>
      <c r="O1729" s="392" t="s">
        <v>684</v>
      </c>
      <c r="P1729" s="392" t="str">
        <f t="shared" si="52"/>
        <v>376XX00000</v>
      </c>
      <c r="Q1729" s="392" t="s">
        <v>1271</v>
      </c>
      <c r="R1729" s="392" t="s">
        <v>2357</v>
      </c>
      <c r="S1729" s="392" t="str">
        <f t="shared" si="53"/>
        <v>251100A</v>
      </c>
      <c r="T1729" s="392" t="str">
        <f>IFERROR(VLOOKUP($S1729,'Projects FERCs'!$A$9:$C$294,2,FALSE),0)</f>
        <v>Mains - Blanket - Flag</v>
      </c>
      <c r="U1729" s="392" t="s">
        <v>2356</v>
      </c>
      <c r="V1729" s="394">
        <v>-7872.34</v>
      </c>
    </row>
    <row r="1730" spans="1:22" ht="33.75" x14ac:dyDescent="0.25">
      <c r="A1730" s="396">
        <v>202503</v>
      </c>
      <c r="B1730" s="392" t="s">
        <v>1268</v>
      </c>
      <c r="C1730" s="392" t="s">
        <v>69</v>
      </c>
      <c r="D1730" s="392" t="s">
        <v>28</v>
      </c>
      <c r="E1730" s="392" t="s">
        <v>28</v>
      </c>
      <c r="F1730" s="392" t="s">
        <v>22</v>
      </c>
      <c r="G1730" s="392" t="s">
        <v>39</v>
      </c>
      <c r="H1730" s="392" t="s">
        <v>70</v>
      </c>
      <c r="I1730" s="392" t="s">
        <v>71</v>
      </c>
      <c r="J1730" s="392" t="s">
        <v>23</v>
      </c>
      <c r="K1730" s="392" t="s">
        <v>24</v>
      </c>
      <c r="L1730" s="392" t="s">
        <v>25</v>
      </c>
      <c r="M1730" s="395">
        <v>45658</v>
      </c>
      <c r="N1730" s="395">
        <v>45567</v>
      </c>
      <c r="O1730" s="392" t="s">
        <v>684</v>
      </c>
      <c r="P1730" s="392" t="str">
        <f t="shared" si="52"/>
        <v>376XX00000</v>
      </c>
      <c r="Q1730" s="392" t="s">
        <v>1271</v>
      </c>
      <c r="R1730" s="392" t="s">
        <v>2520</v>
      </c>
      <c r="S1730" s="392" t="str">
        <f t="shared" si="53"/>
        <v>252100A</v>
      </c>
      <c r="T1730" s="392" t="str">
        <f>IFERROR(VLOOKUP($S1730,'Projects FERCs'!$A$9:$C$294,2,FALSE),0)</f>
        <v>Mains - Blanket - King</v>
      </c>
      <c r="U1730" s="392" t="s">
        <v>2519</v>
      </c>
      <c r="V1730" s="394">
        <v>-540.19000000000005</v>
      </c>
    </row>
    <row r="1731" spans="1:22" ht="22.5" x14ac:dyDescent="0.25">
      <c r="A1731" s="396">
        <v>202503</v>
      </c>
      <c r="B1731" s="392" t="s">
        <v>1268</v>
      </c>
      <c r="C1731" s="392" t="s">
        <v>69</v>
      </c>
      <c r="D1731" s="392" t="s">
        <v>28</v>
      </c>
      <c r="E1731" s="392" t="s">
        <v>28</v>
      </c>
      <c r="F1731" s="392" t="s">
        <v>22</v>
      </c>
      <c r="G1731" s="392" t="s">
        <v>39</v>
      </c>
      <c r="H1731" s="392" t="s">
        <v>70</v>
      </c>
      <c r="I1731" s="392" t="s">
        <v>71</v>
      </c>
      <c r="J1731" s="392" t="s">
        <v>23</v>
      </c>
      <c r="K1731" s="392" t="s">
        <v>24</v>
      </c>
      <c r="L1731" s="392" t="s">
        <v>25</v>
      </c>
      <c r="M1731" s="395">
        <v>45658</v>
      </c>
      <c r="N1731" s="395">
        <v>45569</v>
      </c>
      <c r="O1731" s="392" t="s">
        <v>684</v>
      </c>
      <c r="P1731" s="392" t="str">
        <f t="shared" si="52"/>
        <v>376XX00000</v>
      </c>
      <c r="Q1731" s="392" t="s">
        <v>1271</v>
      </c>
      <c r="R1731" s="392" t="s">
        <v>2349</v>
      </c>
      <c r="S1731" s="392" t="str">
        <f t="shared" si="53"/>
        <v>252100A</v>
      </c>
      <c r="T1731" s="392" t="str">
        <f>IFERROR(VLOOKUP($S1731,'Projects FERCs'!$A$9:$C$294,2,FALSE),0)</f>
        <v>Mains - Blanket - King</v>
      </c>
      <c r="U1731" s="392" t="s">
        <v>2348</v>
      </c>
      <c r="V1731" s="394">
        <v>-41.79</v>
      </c>
    </row>
    <row r="1732" spans="1:22" ht="22.5" x14ac:dyDescent="0.25">
      <c r="A1732" s="396">
        <v>202503</v>
      </c>
      <c r="B1732" s="392" t="s">
        <v>1268</v>
      </c>
      <c r="C1732" s="392" t="s">
        <v>69</v>
      </c>
      <c r="D1732" s="392" t="s">
        <v>28</v>
      </c>
      <c r="E1732" s="392" t="s">
        <v>28</v>
      </c>
      <c r="F1732" s="392" t="s">
        <v>22</v>
      </c>
      <c r="G1732" s="392" t="s">
        <v>39</v>
      </c>
      <c r="H1732" s="392" t="s">
        <v>70</v>
      </c>
      <c r="I1732" s="392" t="s">
        <v>71</v>
      </c>
      <c r="J1732" s="392" t="s">
        <v>23</v>
      </c>
      <c r="K1732" s="392" t="s">
        <v>24</v>
      </c>
      <c r="L1732" s="392" t="s">
        <v>25</v>
      </c>
      <c r="M1732" s="395">
        <v>45658</v>
      </c>
      <c r="N1732" s="395">
        <v>45589</v>
      </c>
      <c r="O1732" s="392" t="s">
        <v>684</v>
      </c>
      <c r="P1732" s="392" t="str">
        <f t="shared" si="52"/>
        <v>376XX00000</v>
      </c>
      <c r="Q1732" s="392" t="s">
        <v>1271</v>
      </c>
      <c r="R1732" s="392" t="s">
        <v>2418</v>
      </c>
      <c r="S1732" s="392" t="str">
        <f t="shared" si="53"/>
        <v>252406S</v>
      </c>
      <c r="T1732" s="392" t="str">
        <f>IFERROR(VLOOKUP($S1732,'Projects FERCs'!$A$9:$C$294,2,FALSE),0)</f>
        <v>Mains PVC Replacement KNG</v>
      </c>
      <c r="U1732" s="392" t="s">
        <v>2417</v>
      </c>
      <c r="V1732" s="394">
        <v>-2294.15</v>
      </c>
    </row>
    <row r="1733" spans="1:22" ht="22.5" x14ac:dyDescent="0.25">
      <c r="A1733" s="396">
        <v>202503</v>
      </c>
      <c r="B1733" s="392" t="s">
        <v>1268</v>
      </c>
      <c r="C1733" s="392" t="s">
        <v>69</v>
      </c>
      <c r="D1733" s="392" t="s">
        <v>28</v>
      </c>
      <c r="E1733" s="392" t="s">
        <v>28</v>
      </c>
      <c r="F1733" s="392" t="s">
        <v>22</v>
      </c>
      <c r="G1733" s="392" t="s">
        <v>39</v>
      </c>
      <c r="H1733" s="392" t="s">
        <v>70</v>
      </c>
      <c r="I1733" s="392" t="s">
        <v>71</v>
      </c>
      <c r="J1733" s="392" t="s">
        <v>23</v>
      </c>
      <c r="K1733" s="392" t="s">
        <v>24</v>
      </c>
      <c r="L1733" s="392" t="s">
        <v>25</v>
      </c>
      <c r="M1733" s="395">
        <v>45658</v>
      </c>
      <c r="N1733" s="395">
        <v>45589</v>
      </c>
      <c r="O1733" s="392" t="s">
        <v>684</v>
      </c>
      <c r="P1733" s="392" t="str">
        <f t="shared" si="52"/>
        <v>376XX00000</v>
      </c>
      <c r="Q1733" s="392" t="s">
        <v>1271</v>
      </c>
      <c r="R1733" s="392" t="s">
        <v>2355</v>
      </c>
      <c r="S1733" s="392" t="str">
        <f t="shared" si="53"/>
        <v>253100A</v>
      </c>
      <c r="T1733" s="392" t="str">
        <f>IFERROR(VLOOKUP($S1733,'Projects FERCs'!$A$9:$C$294,2,FALSE),0)</f>
        <v>Mains - Blanket - Pres</v>
      </c>
      <c r="U1733" s="392" t="s">
        <v>2354</v>
      </c>
      <c r="V1733" s="394">
        <v>61.46</v>
      </c>
    </row>
    <row r="1734" spans="1:22" ht="22.5" x14ac:dyDescent="0.25">
      <c r="A1734" s="396">
        <v>202503</v>
      </c>
      <c r="B1734" s="392" t="s">
        <v>1268</v>
      </c>
      <c r="C1734" s="392" t="s">
        <v>69</v>
      </c>
      <c r="D1734" s="392" t="s">
        <v>28</v>
      </c>
      <c r="E1734" s="392" t="s">
        <v>28</v>
      </c>
      <c r="F1734" s="392" t="s">
        <v>22</v>
      </c>
      <c r="G1734" s="392" t="s">
        <v>39</v>
      </c>
      <c r="H1734" s="392" t="s">
        <v>70</v>
      </c>
      <c r="I1734" s="392" t="s">
        <v>71</v>
      </c>
      <c r="J1734" s="392" t="s">
        <v>23</v>
      </c>
      <c r="K1734" s="392" t="s">
        <v>24</v>
      </c>
      <c r="L1734" s="392" t="s">
        <v>25</v>
      </c>
      <c r="M1734" s="395">
        <v>45658</v>
      </c>
      <c r="N1734" s="395">
        <v>45593</v>
      </c>
      <c r="O1734" s="392" t="s">
        <v>684</v>
      </c>
      <c r="P1734" s="392" t="str">
        <f t="shared" si="52"/>
        <v>376XX00000</v>
      </c>
      <c r="Q1734" s="392" t="s">
        <v>1271</v>
      </c>
      <c r="R1734" s="392" t="s">
        <v>2353</v>
      </c>
      <c r="S1734" s="392" t="str">
        <f t="shared" si="53"/>
        <v>257100A</v>
      </c>
      <c r="T1734" s="392" t="str">
        <f>IFERROR(VLOOKUP($S1734,'Projects FERCs'!$A$9:$C$294,2,FALSE),0)</f>
        <v>Mains - Blanket - SL</v>
      </c>
      <c r="U1734" s="392" t="s">
        <v>2352</v>
      </c>
      <c r="V1734" s="394">
        <v>-5.66</v>
      </c>
    </row>
    <row r="1735" spans="1:22" ht="22.5" x14ac:dyDescent="0.25">
      <c r="A1735" s="396">
        <v>202503</v>
      </c>
      <c r="B1735" s="392" t="s">
        <v>1268</v>
      </c>
      <c r="C1735" s="392" t="s">
        <v>69</v>
      </c>
      <c r="D1735" s="392" t="s">
        <v>28</v>
      </c>
      <c r="E1735" s="392" t="s">
        <v>28</v>
      </c>
      <c r="F1735" s="392" t="s">
        <v>22</v>
      </c>
      <c r="G1735" s="392" t="s">
        <v>39</v>
      </c>
      <c r="H1735" s="392" t="s">
        <v>70</v>
      </c>
      <c r="I1735" s="392" t="s">
        <v>71</v>
      </c>
      <c r="J1735" s="392" t="s">
        <v>23</v>
      </c>
      <c r="K1735" s="392" t="s">
        <v>24</v>
      </c>
      <c r="L1735" s="392" t="s">
        <v>25</v>
      </c>
      <c r="M1735" s="395">
        <v>45658</v>
      </c>
      <c r="N1735" s="395">
        <v>45610</v>
      </c>
      <c r="O1735" s="392" t="s">
        <v>684</v>
      </c>
      <c r="P1735" s="392" t="str">
        <f t="shared" si="52"/>
        <v>376XX00000</v>
      </c>
      <c r="Q1735" s="392" t="s">
        <v>1271</v>
      </c>
      <c r="R1735" s="392" t="s">
        <v>2351</v>
      </c>
      <c r="S1735" s="392" t="str">
        <f t="shared" si="53"/>
        <v>255100A</v>
      </c>
      <c r="T1735" s="392" t="str">
        <f>IFERROR(VLOOKUP($S1735,'Projects FERCs'!$A$9:$C$294,2,FALSE),0)</f>
        <v>Mains - Blanket - Verde</v>
      </c>
      <c r="U1735" s="392" t="s">
        <v>2350</v>
      </c>
      <c r="V1735" s="394">
        <v>-730.14</v>
      </c>
    </row>
    <row r="1736" spans="1:22" ht="33.75" x14ac:dyDescent="0.25">
      <c r="A1736" s="396">
        <v>202503</v>
      </c>
      <c r="B1736" s="392" t="s">
        <v>1268</v>
      </c>
      <c r="C1736" s="392" t="s">
        <v>69</v>
      </c>
      <c r="D1736" s="392" t="s">
        <v>28</v>
      </c>
      <c r="E1736" s="392" t="s">
        <v>28</v>
      </c>
      <c r="F1736" s="392" t="s">
        <v>22</v>
      </c>
      <c r="G1736" s="392" t="s">
        <v>39</v>
      </c>
      <c r="H1736" s="392" t="s">
        <v>70</v>
      </c>
      <c r="I1736" s="392" t="s">
        <v>71</v>
      </c>
      <c r="J1736" s="392" t="s">
        <v>23</v>
      </c>
      <c r="K1736" s="392" t="s">
        <v>24</v>
      </c>
      <c r="L1736" s="392" t="s">
        <v>25</v>
      </c>
      <c r="M1736" s="395">
        <v>45658</v>
      </c>
      <c r="N1736" s="395">
        <v>45637</v>
      </c>
      <c r="O1736" s="392" t="s">
        <v>684</v>
      </c>
      <c r="P1736" s="392" t="str">
        <f t="shared" si="52"/>
        <v>376XX00000</v>
      </c>
      <c r="Q1736" s="392" t="s">
        <v>1271</v>
      </c>
      <c r="R1736" s="392" t="s">
        <v>2516</v>
      </c>
      <c r="S1736" s="392" t="str">
        <f t="shared" si="53"/>
        <v>257400S</v>
      </c>
      <c r="T1736" s="392" t="str">
        <f>IFERROR(VLOOKUP($S1736,'Projects FERCs'!$A$9:$C$294,2,FALSE),0)</f>
        <v>Mains-System Improv-Show Low</v>
      </c>
      <c r="U1736" s="392" t="s">
        <v>2515</v>
      </c>
      <c r="V1736" s="394">
        <v>-9997.5499999999993</v>
      </c>
    </row>
    <row r="1737" spans="1:22" ht="22.5" x14ac:dyDescent="0.25">
      <c r="A1737" s="396">
        <v>202503</v>
      </c>
      <c r="B1737" s="392" t="s">
        <v>1268</v>
      </c>
      <c r="C1737" s="392" t="s">
        <v>69</v>
      </c>
      <c r="D1737" s="392" t="s">
        <v>28</v>
      </c>
      <c r="E1737" s="392" t="s">
        <v>28</v>
      </c>
      <c r="F1737" s="392" t="s">
        <v>22</v>
      </c>
      <c r="G1737" s="392" t="s">
        <v>39</v>
      </c>
      <c r="H1737" s="392" t="s">
        <v>70</v>
      </c>
      <c r="I1737" s="392" t="s">
        <v>71</v>
      </c>
      <c r="J1737" s="392" t="s">
        <v>23</v>
      </c>
      <c r="K1737" s="392" t="s">
        <v>24</v>
      </c>
      <c r="L1737" s="392" t="s">
        <v>25</v>
      </c>
      <c r="M1737" s="395">
        <v>45658</v>
      </c>
      <c r="N1737" s="395">
        <v>45643</v>
      </c>
      <c r="O1737" s="392" t="s">
        <v>684</v>
      </c>
      <c r="P1737" s="392" t="str">
        <f t="shared" ref="P1737:P1800" si="54">CONCATENATE((MID($O1737,2,3)),$D1737,$G1737)</f>
        <v>376XX00000</v>
      </c>
      <c r="Q1737" s="392" t="s">
        <v>1271</v>
      </c>
      <c r="R1737" s="392" t="s">
        <v>2347</v>
      </c>
      <c r="S1737" s="392" t="str">
        <f t="shared" ref="S1737:S1800" si="55">RIGHT($R1737,7)</f>
        <v>253100A</v>
      </c>
      <c r="T1737" s="392" t="str">
        <f>IFERROR(VLOOKUP($S1737,'Projects FERCs'!$A$9:$C$294,2,FALSE),0)</f>
        <v>Mains - Blanket - Pres</v>
      </c>
      <c r="U1737" s="392" t="s">
        <v>2346</v>
      </c>
      <c r="V1737" s="394">
        <v>-1636.88</v>
      </c>
    </row>
    <row r="1738" spans="1:22" ht="33.75" x14ac:dyDescent="0.25">
      <c r="A1738" s="396">
        <v>202503</v>
      </c>
      <c r="B1738" s="392" t="s">
        <v>1268</v>
      </c>
      <c r="C1738" s="392" t="s">
        <v>69</v>
      </c>
      <c r="D1738" s="392" t="s">
        <v>28</v>
      </c>
      <c r="E1738" s="392" t="s">
        <v>28</v>
      </c>
      <c r="F1738" s="392" t="s">
        <v>22</v>
      </c>
      <c r="G1738" s="392" t="s">
        <v>39</v>
      </c>
      <c r="H1738" s="392" t="s">
        <v>70</v>
      </c>
      <c r="I1738" s="392" t="s">
        <v>71</v>
      </c>
      <c r="J1738" s="392" t="s">
        <v>23</v>
      </c>
      <c r="K1738" s="392" t="s">
        <v>24</v>
      </c>
      <c r="L1738" s="392" t="s">
        <v>25</v>
      </c>
      <c r="M1738" s="395">
        <v>45689</v>
      </c>
      <c r="N1738" s="395">
        <v>45567</v>
      </c>
      <c r="O1738" s="392" t="s">
        <v>684</v>
      </c>
      <c r="P1738" s="392" t="str">
        <f t="shared" si="54"/>
        <v>376XX00000</v>
      </c>
      <c r="Q1738" s="392" t="s">
        <v>1271</v>
      </c>
      <c r="R1738" s="392" t="s">
        <v>2520</v>
      </c>
      <c r="S1738" s="392" t="str">
        <f t="shared" si="55"/>
        <v>252100A</v>
      </c>
      <c r="T1738" s="392" t="str">
        <f>IFERROR(VLOOKUP($S1738,'Projects FERCs'!$A$9:$C$294,2,FALSE),0)</f>
        <v>Mains - Blanket - King</v>
      </c>
      <c r="U1738" s="392" t="s">
        <v>2519</v>
      </c>
      <c r="V1738" s="394">
        <v>-226.27</v>
      </c>
    </row>
    <row r="1739" spans="1:22" ht="22.5" x14ac:dyDescent="0.25">
      <c r="A1739" s="396">
        <v>202503</v>
      </c>
      <c r="B1739" s="392" t="s">
        <v>1268</v>
      </c>
      <c r="C1739" s="392" t="s">
        <v>69</v>
      </c>
      <c r="D1739" s="392" t="s">
        <v>28</v>
      </c>
      <c r="E1739" s="392" t="s">
        <v>28</v>
      </c>
      <c r="F1739" s="392" t="s">
        <v>22</v>
      </c>
      <c r="G1739" s="392" t="s">
        <v>39</v>
      </c>
      <c r="H1739" s="392" t="s">
        <v>70</v>
      </c>
      <c r="I1739" s="392" t="s">
        <v>71</v>
      </c>
      <c r="J1739" s="392" t="s">
        <v>23</v>
      </c>
      <c r="K1739" s="392" t="s">
        <v>24</v>
      </c>
      <c r="L1739" s="392" t="s">
        <v>25</v>
      </c>
      <c r="M1739" s="395">
        <v>45689</v>
      </c>
      <c r="N1739" s="395">
        <v>45569</v>
      </c>
      <c r="O1739" s="392" t="s">
        <v>684</v>
      </c>
      <c r="P1739" s="392" t="str">
        <f t="shared" si="54"/>
        <v>376XX00000</v>
      </c>
      <c r="Q1739" s="392" t="s">
        <v>1271</v>
      </c>
      <c r="R1739" s="392" t="s">
        <v>2349</v>
      </c>
      <c r="S1739" s="392" t="str">
        <f t="shared" si="55"/>
        <v>252100A</v>
      </c>
      <c r="T1739" s="392" t="str">
        <f>IFERROR(VLOOKUP($S1739,'Projects FERCs'!$A$9:$C$294,2,FALSE),0)</f>
        <v>Mains - Blanket - King</v>
      </c>
      <c r="U1739" s="392" t="s">
        <v>2348</v>
      </c>
      <c r="V1739" s="394">
        <v>-1160</v>
      </c>
    </row>
    <row r="1740" spans="1:22" ht="22.5" x14ac:dyDescent="0.25">
      <c r="A1740" s="396">
        <v>202503</v>
      </c>
      <c r="B1740" s="392" t="s">
        <v>1268</v>
      </c>
      <c r="C1740" s="392" t="s">
        <v>69</v>
      </c>
      <c r="D1740" s="392" t="s">
        <v>28</v>
      </c>
      <c r="E1740" s="392" t="s">
        <v>28</v>
      </c>
      <c r="F1740" s="392" t="s">
        <v>22</v>
      </c>
      <c r="G1740" s="392" t="s">
        <v>39</v>
      </c>
      <c r="H1740" s="392" t="s">
        <v>70</v>
      </c>
      <c r="I1740" s="392" t="s">
        <v>71</v>
      </c>
      <c r="J1740" s="392" t="s">
        <v>23</v>
      </c>
      <c r="K1740" s="392" t="s">
        <v>24</v>
      </c>
      <c r="L1740" s="392" t="s">
        <v>25</v>
      </c>
      <c r="M1740" s="395">
        <v>45689</v>
      </c>
      <c r="N1740" s="395">
        <v>45576</v>
      </c>
      <c r="O1740" s="392" t="s">
        <v>684</v>
      </c>
      <c r="P1740" s="392" t="str">
        <f t="shared" si="54"/>
        <v>376XX00000</v>
      </c>
      <c r="Q1740" s="392" t="s">
        <v>1271</v>
      </c>
      <c r="R1740" s="392" t="s">
        <v>2518</v>
      </c>
      <c r="S1740" s="392" t="str">
        <f t="shared" si="55"/>
        <v>252403S</v>
      </c>
      <c r="T1740" s="392" t="str">
        <f>IFERROR(VLOOKUP($S1740,'Projects FERCs'!$A$9:$C$294,2,FALSE),0)</f>
        <v>Main/Services PVC Replace LHC</v>
      </c>
      <c r="U1740" s="392" t="s">
        <v>2517</v>
      </c>
      <c r="V1740" s="394">
        <v>-583.9</v>
      </c>
    </row>
    <row r="1741" spans="1:22" ht="22.5" x14ac:dyDescent="0.25">
      <c r="A1741" s="396">
        <v>202503</v>
      </c>
      <c r="B1741" s="392" t="s">
        <v>1268</v>
      </c>
      <c r="C1741" s="392" t="s">
        <v>69</v>
      </c>
      <c r="D1741" s="392" t="s">
        <v>28</v>
      </c>
      <c r="E1741" s="392" t="s">
        <v>28</v>
      </c>
      <c r="F1741" s="392" t="s">
        <v>22</v>
      </c>
      <c r="G1741" s="392" t="s">
        <v>39</v>
      </c>
      <c r="H1741" s="392" t="s">
        <v>70</v>
      </c>
      <c r="I1741" s="392" t="s">
        <v>71</v>
      </c>
      <c r="J1741" s="392" t="s">
        <v>23</v>
      </c>
      <c r="K1741" s="392" t="s">
        <v>24</v>
      </c>
      <c r="L1741" s="392" t="s">
        <v>25</v>
      </c>
      <c r="M1741" s="395">
        <v>45689</v>
      </c>
      <c r="N1741" s="395">
        <v>45589</v>
      </c>
      <c r="O1741" s="392" t="s">
        <v>684</v>
      </c>
      <c r="P1741" s="392" t="str">
        <f t="shared" si="54"/>
        <v>376XX00000</v>
      </c>
      <c r="Q1741" s="392" t="s">
        <v>1271</v>
      </c>
      <c r="R1741" s="392" t="s">
        <v>2418</v>
      </c>
      <c r="S1741" s="392" t="str">
        <f t="shared" si="55"/>
        <v>252406S</v>
      </c>
      <c r="T1741" s="392" t="str">
        <f>IFERROR(VLOOKUP($S1741,'Projects FERCs'!$A$9:$C$294,2,FALSE),0)</f>
        <v>Mains PVC Replacement KNG</v>
      </c>
      <c r="U1741" s="392" t="s">
        <v>2417</v>
      </c>
      <c r="V1741" s="394">
        <v>-815.44</v>
      </c>
    </row>
    <row r="1742" spans="1:22" ht="33.75" x14ac:dyDescent="0.25">
      <c r="A1742" s="396">
        <v>202503</v>
      </c>
      <c r="B1742" s="392" t="s">
        <v>1268</v>
      </c>
      <c r="C1742" s="392" t="s">
        <v>69</v>
      </c>
      <c r="D1742" s="392" t="s">
        <v>28</v>
      </c>
      <c r="E1742" s="392" t="s">
        <v>28</v>
      </c>
      <c r="F1742" s="392" t="s">
        <v>22</v>
      </c>
      <c r="G1742" s="392" t="s">
        <v>39</v>
      </c>
      <c r="H1742" s="392" t="s">
        <v>70</v>
      </c>
      <c r="I1742" s="392" t="s">
        <v>71</v>
      </c>
      <c r="J1742" s="392" t="s">
        <v>23</v>
      </c>
      <c r="K1742" s="392" t="s">
        <v>24</v>
      </c>
      <c r="L1742" s="392" t="s">
        <v>25</v>
      </c>
      <c r="M1742" s="395">
        <v>45689</v>
      </c>
      <c r="N1742" s="395">
        <v>45637</v>
      </c>
      <c r="O1742" s="392" t="s">
        <v>684</v>
      </c>
      <c r="P1742" s="392" t="str">
        <f t="shared" si="54"/>
        <v>376XX00000</v>
      </c>
      <c r="Q1742" s="392" t="s">
        <v>1271</v>
      </c>
      <c r="R1742" s="392" t="s">
        <v>2516</v>
      </c>
      <c r="S1742" s="392" t="str">
        <f t="shared" si="55"/>
        <v>257400S</v>
      </c>
      <c r="T1742" s="392" t="str">
        <f>IFERROR(VLOOKUP($S1742,'Projects FERCs'!$A$9:$C$294,2,FALSE),0)</f>
        <v>Mains-System Improv-Show Low</v>
      </c>
      <c r="U1742" s="392" t="s">
        <v>2515</v>
      </c>
      <c r="V1742" s="394">
        <v>-102.75</v>
      </c>
    </row>
    <row r="1743" spans="1:22" ht="22.5" x14ac:dyDescent="0.25">
      <c r="A1743" s="396">
        <v>202503</v>
      </c>
      <c r="B1743" s="392" t="s">
        <v>1268</v>
      </c>
      <c r="C1743" s="392" t="s">
        <v>69</v>
      </c>
      <c r="D1743" s="392" t="s">
        <v>28</v>
      </c>
      <c r="E1743" s="392" t="s">
        <v>28</v>
      </c>
      <c r="F1743" s="392" t="s">
        <v>22</v>
      </c>
      <c r="G1743" s="392" t="s">
        <v>39</v>
      </c>
      <c r="H1743" s="392" t="s">
        <v>70</v>
      </c>
      <c r="I1743" s="392" t="s">
        <v>71</v>
      </c>
      <c r="J1743" s="392" t="s">
        <v>23</v>
      </c>
      <c r="K1743" s="392" t="s">
        <v>24</v>
      </c>
      <c r="L1743" s="392" t="s">
        <v>25</v>
      </c>
      <c r="M1743" s="395">
        <v>45689</v>
      </c>
      <c r="N1743" s="395">
        <v>45643</v>
      </c>
      <c r="O1743" s="392" t="s">
        <v>684</v>
      </c>
      <c r="P1743" s="392" t="str">
        <f t="shared" si="54"/>
        <v>376XX00000</v>
      </c>
      <c r="Q1743" s="392" t="s">
        <v>1271</v>
      </c>
      <c r="R1743" s="392" t="s">
        <v>2347</v>
      </c>
      <c r="S1743" s="392" t="str">
        <f t="shared" si="55"/>
        <v>253100A</v>
      </c>
      <c r="T1743" s="392" t="str">
        <f>IFERROR(VLOOKUP($S1743,'Projects FERCs'!$A$9:$C$294,2,FALSE),0)</f>
        <v>Mains - Blanket - Pres</v>
      </c>
      <c r="U1743" s="392" t="s">
        <v>2346</v>
      </c>
      <c r="V1743" s="394">
        <v>-201.32</v>
      </c>
    </row>
    <row r="1744" spans="1:22" ht="22.5" x14ac:dyDescent="0.25">
      <c r="A1744" s="396">
        <v>202504</v>
      </c>
      <c r="B1744" s="392" t="s">
        <v>1268</v>
      </c>
      <c r="C1744" s="392" t="s">
        <v>69</v>
      </c>
      <c r="D1744" s="392" t="s">
        <v>28</v>
      </c>
      <c r="E1744" s="392" t="s">
        <v>28</v>
      </c>
      <c r="F1744" s="392" t="s">
        <v>22</v>
      </c>
      <c r="G1744" s="392" t="s">
        <v>39</v>
      </c>
      <c r="H1744" s="392" t="s">
        <v>70</v>
      </c>
      <c r="I1744" s="392" t="s">
        <v>71</v>
      </c>
      <c r="J1744" s="392" t="s">
        <v>2330</v>
      </c>
      <c r="K1744" s="392" t="s">
        <v>24</v>
      </c>
      <c r="L1744" s="392" t="s">
        <v>64</v>
      </c>
      <c r="M1744" s="395">
        <v>45748</v>
      </c>
      <c r="N1744" s="395">
        <v>45748</v>
      </c>
      <c r="O1744" s="392" t="s">
        <v>684</v>
      </c>
      <c r="P1744" s="392" t="str">
        <f t="shared" si="54"/>
        <v>376XX00000</v>
      </c>
      <c r="Q1744" s="392" t="s">
        <v>1271</v>
      </c>
      <c r="R1744" s="392" t="s">
        <v>2331</v>
      </c>
      <c r="S1744" s="392" t="str">
        <f t="shared" si="55"/>
        <v>253500B</v>
      </c>
      <c r="T1744" s="392" t="str">
        <f>IFERROR(VLOOKUP($S1744,'Projects FERCs'!$A$9:$C$294,2,FALSE),0)</f>
        <v>PI Mains - Prescott</v>
      </c>
      <c r="U1744" s="392" t="s">
        <v>2330</v>
      </c>
      <c r="V1744" s="394">
        <v>47056.89</v>
      </c>
    </row>
    <row r="1745" spans="1:22" ht="22.5" x14ac:dyDescent="0.25">
      <c r="A1745" s="396">
        <v>202504</v>
      </c>
      <c r="B1745" s="392" t="s">
        <v>1268</v>
      </c>
      <c r="C1745" s="392" t="s">
        <v>69</v>
      </c>
      <c r="D1745" s="392" t="s">
        <v>28</v>
      </c>
      <c r="E1745" s="392" t="s">
        <v>28</v>
      </c>
      <c r="F1745" s="392" t="s">
        <v>22</v>
      </c>
      <c r="G1745" s="392" t="s">
        <v>39</v>
      </c>
      <c r="H1745" s="392" t="s">
        <v>70</v>
      </c>
      <c r="I1745" s="392" t="s">
        <v>71</v>
      </c>
      <c r="J1745" s="392" t="s">
        <v>2455</v>
      </c>
      <c r="K1745" s="392" t="s">
        <v>24</v>
      </c>
      <c r="L1745" s="392" t="s">
        <v>64</v>
      </c>
      <c r="M1745" s="395">
        <v>45748</v>
      </c>
      <c r="N1745" s="395">
        <v>45769</v>
      </c>
      <c r="O1745" s="392" t="s">
        <v>684</v>
      </c>
      <c r="P1745" s="392" t="str">
        <f t="shared" si="54"/>
        <v>376XX00000</v>
      </c>
      <c r="Q1745" s="392" t="s">
        <v>1271</v>
      </c>
      <c r="R1745" s="392" t="s">
        <v>2456</v>
      </c>
      <c r="S1745" s="392" t="str">
        <f t="shared" si="55"/>
        <v>253100A</v>
      </c>
      <c r="T1745" s="392" t="str">
        <f>IFERROR(VLOOKUP($S1745,'Projects FERCs'!$A$9:$C$294,2,FALSE),0)</f>
        <v>Mains - Blanket - Pres</v>
      </c>
      <c r="U1745" s="392" t="s">
        <v>2455</v>
      </c>
      <c r="V1745" s="394">
        <v>6104.5</v>
      </c>
    </row>
    <row r="1746" spans="1:22" ht="22.5" x14ac:dyDescent="0.25">
      <c r="A1746" s="396">
        <v>202504</v>
      </c>
      <c r="B1746" s="392" t="s">
        <v>1268</v>
      </c>
      <c r="C1746" s="392" t="s">
        <v>69</v>
      </c>
      <c r="D1746" s="392" t="s">
        <v>28</v>
      </c>
      <c r="E1746" s="392" t="s">
        <v>28</v>
      </c>
      <c r="F1746" s="392" t="s">
        <v>22</v>
      </c>
      <c r="G1746" s="392" t="s">
        <v>39</v>
      </c>
      <c r="H1746" s="392" t="s">
        <v>70</v>
      </c>
      <c r="I1746" s="392" t="s">
        <v>71</v>
      </c>
      <c r="J1746" s="392" t="s">
        <v>2328</v>
      </c>
      <c r="K1746" s="392" t="s">
        <v>24</v>
      </c>
      <c r="L1746" s="392" t="s">
        <v>64</v>
      </c>
      <c r="M1746" s="395">
        <v>45717</v>
      </c>
      <c r="N1746" s="395">
        <v>45740</v>
      </c>
      <c r="O1746" s="392" t="s">
        <v>684</v>
      </c>
      <c r="P1746" s="392" t="str">
        <f t="shared" si="54"/>
        <v>376XX00000</v>
      </c>
      <c r="Q1746" s="392" t="s">
        <v>1271</v>
      </c>
      <c r="R1746" s="392" t="s">
        <v>2329</v>
      </c>
      <c r="S1746" s="392" t="str">
        <f t="shared" si="55"/>
        <v>255100A</v>
      </c>
      <c r="T1746" s="392" t="str">
        <f>IFERROR(VLOOKUP($S1746,'Projects FERCs'!$A$9:$C$294,2,FALSE),0)</f>
        <v>Mains - Blanket - Verde</v>
      </c>
      <c r="U1746" s="392" t="s">
        <v>2328</v>
      </c>
      <c r="V1746" s="394">
        <v>6411.88</v>
      </c>
    </row>
    <row r="1747" spans="1:22" ht="22.5" x14ac:dyDescent="0.25">
      <c r="A1747" s="396">
        <v>202504</v>
      </c>
      <c r="B1747" s="392" t="s">
        <v>1268</v>
      </c>
      <c r="C1747" s="392" t="s">
        <v>69</v>
      </c>
      <c r="D1747" s="392" t="s">
        <v>28</v>
      </c>
      <c r="E1747" s="392" t="s">
        <v>28</v>
      </c>
      <c r="F1747" s="392" t="s">
        <v>22</v>
      </c>
      <c r="G1747" s="392" t="s">
        <v>39</v>
      </c>
      <c r="H1747" s="392" t="s">
        <v>70</v>
      </c>
      <c r="I1747" s="392" t="s">
        <v>71</v>
      </c>
      <c r="J1747" s="392" t="s">
        <v>2338</v>
      </c>
      <c r="K1747" s="392" t="s">
        <v>24</v>
      </c>
      <c r="L1747" s="392" t="s">
        <v>64</v>
      </c>
      <c r="M1747" s="395">
        <v>45717</v>
      </c>
      <c r="N1747" s="395">
        <v>45667</v>
      </c>
      <c r="O1747" s="392" t="s">
        <v>684</v>
      </c>
      <c r="P1747" s="392" t="str">
        <f t="shared" si="54"/>
        <v>376XX00000</v>
      </c>
      <c r="Q1747" s="392" t="s">
        <v>1271</v>
      </c>
      <c r="R1747" s="392" t="s">
        <v>2339</v>
      </c>
      <c r="S1747" s="392" t="str">
        <f t="shared" si="55"/>
        <v>251100A</v>
      </c>
      <c r="T1747" s="392" t="str">
        <f>IFERROR(VLOOKUP($S1747,'Projects FERCs'!$A$9:$C$294,2,FALSE),0)</f>
        <v>Mains - Blanket - Flag</v>
      </c>
      <c r="U1747" s="392" t="s">
        <v>2338</v>
      </c>
      <c r="V1747" s="394">
        <v>-20.440000000000001</v>
      </c>
    </row>
    <row r="1748" spans="1:22" ht="33.75" x14ac:dyDescent="0.25">
      <c r="A1748" s="396">
        <v>202504</v>
      </c>
      <c r="B1748" s="392" t="s">
        <v>1268</v>
      </c>
      <c r="C1748" s="392" t="s">
        <v>69</v>
      </c>
      <c r="D1748" s="392" t="s">
        <v>28</v>
      </c>
      <c r="E1748" s="392" t="s">
        <v>28</v>
      </c>
      <c r="F1748" s="392" t="s">
        <v>22</v>
      </c>
      <c r="G1748" s="392" t="s">
        <v>39</v>
      </c>
      <c r="H1748" s="392" t="s">
        <v>70</v>
      </c>
      <c r="I1748" s="392" t="s">
        <v>71</v>
      </c>
      <c r="J1748" s="392" t="s">
        <v>2451</v>
      </c>
      <c r="K1748" s="392" t="s">
        <v>24</v>
      </c>
      <c r="L1748" s="392" t="s">
        <v>64</v>
      </c>
      <c r="M1748" s="395">
        <v>45717</v>
      </c>
      <c r="N1748" s="395">
        <v>45727</v>
      </c>
      <c r="O1748" s="392" t="s">
        <v>684</v>
      </c>
      <c r="P1748" s="392" t="str">
        <f t="shared" si="54"/>
        <v>376XX00000</v>
      </c>
      <c r="Q1748" s="392" t="s">
        <v>1271</v>
      </c>
      <c r="R1748" s="392" t="s">
        <v>2452</v>
      </c>
      <c r="S1748" s="392" t="str">
        <f t="shared" si="55"/>
        <v>252100A</v>
      </c>
      <c r="T1748" s="392" t="str">
        <f>IFERROR(VLOOKUP($S1748,'Projects FERCs'!$A$9:$C$294,2,FALSE),0)</f>
        <v>Mains - Blanket - King</v>
      </c>
      <c r="U1748" s="392" t="s">
        <v>2451</v>
      </c>
      <c r="V1748" s="394">
        <v>1372.79</v>
      </c>
    </row>
    <row r="1749" spans="1:22" ht="33.75" x14ac:dyDescent="0.25">
      <c r="A1749" s="396">
        <v>202504</v>
      </c>
      <c r="B1749" s="392" t="s">
        <v>1268</v>
      </c>
      <c r="C1749" s="392" t="s">
        <v>69</v>
      </c>
      <c r="D1749" s="392" t="s">
        <v>28</v>
      </c>
      <c r="E1749" s="392" t="s">
        <v>28</v>
      </c>
      <c r="F1749" s="392" t="s">
        <v>22</v>
      </c>
      <c r="G1749" s="392" t="s">
        <v>39</v>
      </c>
      <c r="H1749" s="392" t="s">
        <v>70</v>
      </c>
      <c r="I1749" s="392" t="s">
        <v>71</v>
      </c>
      <c r="J1749" s="392" t="s">
        <v>2391</v>
      </c>
      <c r="K1749" s="392" t="s">
        <v>24</v>
      </c>
      <c r="L1749" s="392" t="s">
        <v>64</v>
      </c>
      <c r="M1749" s="395">
        <v>45717</v>
      </c>
      <c r="N1749" s="395">
        <v>45726</v>
      </c>
      <c r="O1749" s="392" t="s">
        <v>684</v>
      </c>
      <c r="P1749" s="392" t="str">
        <f t="shared" si="54"/>
        <v>376XX00000</v>
      </c>
      <c r="Q1749" s="392" t="s">
        <v>1271</v>
      </c>
      <c r="R1749" s="392" t="s">
        <v>2392</v>
      </c>
      <c r="S1749" s="392" t="str">
        <f t="shared" si="55"/>
        <v>252100A</v>
      </c>
      <c r="T1749" s="392" t="str">
        <f>IFERROR(VLOOKUP($S1749,'Projects FERCs'!$A$9:$C$294,2,FALSE),0)</f>
        <v>Mains - Blanket - King</v>
      </c>
      <c r="U1749" s="392" t="s">
        <v>2391</v>
      </c>
      <c r="V1749" s="394">
        <v>1001.37</v>
      </c>
    </row>
    <row r="1750" spans="1:22" ht="33.75" x14ac:dyDescent="0.25">
      <c r="A1750" s="396">
        <v>202504</v>
      </c>
      <c r="B1750" s="392" t="s">
        <v>1268</v>
      </c>
      <c r="C1750" s="392" t="s">
        <v>69</v>
      </c>
      <c r="D1750" s="392" t="s">
        <v>28</v>
      </c>
      <c r="E1750" s="392" t="s">
        <v>28</v>
      </c>
      <c r="F1750" s="392" t="s">
        <v>22</v>
      </c>
      <c r="G1750" s="392" t="s">
        <v>39</v>
      </c>
      <c r="H1750" s="392" t="s">
        <v>70</v>
      </c>
      <c r="I1750" s="392" t="s">
        <v>71</v>
      </c>
      <c r="J1750" s="392" t="s">
        <v>2397</v>
      </c>
      <c r="K1750" s="392" t="s">
        <v>24</v>
      </c>
      <c r="L1750" s="392" t="s">
        <v>64</v>
      </c>
      <c r="M1750" s="395">
        <v>45717</v>
      </c>
      <c r="N1750" s="395">
        <v>45660</v>
      </c>
      <c r="O1750" s="392" t="s">
        <v>684</v>
      </c>
      <c r="P1750" s="392" t="str">
        <f t="shared" si="54"/>
        <v>376XX00000</v>
      </c>
      <c r="Q1750" s="392" t="s">
        <v>1271</v>
      </c>
      <c r="R1750" s="392" t="s">
        <v>2398</v>
      </c>
      <c r="S1750" s="392" t="str">
        <f t="shared" si="55"/>
        <v>252100A</v>
      </c>
      <c r="T1750" s="392" t="str">
        <f>IFERROR(VLOOKUP($S1750,'Projects FERCs'!$A$9:$C$294,2,FALSE),0)</f>
        <v>Mains - Blanket - King</v>
      </c>
      <c r="U1750" s="392" t="s">
        <v>2397</v>
      </c>
      <c r="V1750" s="394">
        <v>1656.68</v>
      </c>
    </row>
    <row r="1751" spans="1:22" ht="33.75" x14ac:dyDescent="0.25">
      <c r="A1751" s="396">
        <v>202504</v>
      </c>
      <c r="B1751" s="392" t="s">
        <v>1268</v>
      </c>
      <c r="C1751" s="392" t="s">
        <v>69</v>
      </c>
      <c r="D1751" s="392" t="s">
        <v>28</v>
      </c>
      <c r="E1751" s="392" t="s">
        <v>28</v>
      </c>
      <c r="F1751" s="392" t="s">
        <v>22</v>
      </c>
      <c r="G1751" s="392" t="s">
        <v>39</v>
      </c>
      <c r="H1751" s="392" t="s">
        <v>70</v>
      </c>
      <c r="I1751" s="392" t="s">
        <v>71</v>
      </c>
      <c r="J1751" s="392" t="s">
        <v>2334</v>
      </c>
      <c r="K1751" s="392" t="s">
        <v>24</v>
      </c>
      <c r="L1751" s="392" t="s">
        <v>64</v>
      </c>
      <c r="M1751" s="395">
        <v>45717</v>
      </c>
      <c r="N1751" s="395">
        <v>45685</v>
      </c>
      <c r="O1751" s="392" t="s">
        <v>684</v>
      </c>
      <c r="P1751" s="392" t="str">
        <f t="shared" si="54"/>
        <v>376XX00000</v>
      </c>
      <c r="Q1751" s="392" t="s">
        <v>1271</v>
      </c>
      <c r="R1751" s="392" t="s">
        <v>2335</v>
      </c>
      <c r="S1751" s="392" t="str">
        <f t="shared" si="55"/>
        <v>252100A</v>
      </c>
      <c r="T1751" s="392" t="str">
        <f>IFERROR(VLOOKUP($S1751,'Projects FERCs'!$A$9:$C$294,2,FALSE),0)</f>
        <v>Mains - Blanket - King</v>
      </c>
      <c r="U1751" s="392" t="s">
        <v>2334</v>
      </c>
      <c r="V1751" s="394">
        <v>191.5</v>
      </c>
    </row>
    <row r="1752" spans="1:22" ht="33.75" x14ac:dyDescent="0.25">
      <c r="A1752" s="396">
        <v>202504</v>
      </c>
      <c r="B1752" s="392" t="s">
        <v>1268</v>
      </c>
      <c r="C1752" s="392" t="s">
        <v>69</v>
      </c>
      <c r="D1752" s="392" t="s">
        <v>28</v>
      </c>
      <c r="E1752" s="392" t="s">
        <v>28</v>
      </c>
      <c r="F1752" s="392" t="s">
        <v>22</v>
      </c>
      <c r="G1752" s="392" t="s">
        <v>39</v>
      </c>
      <c r="H1752" s="392" t="s">
        <v>70</v>
      </c>
      <c r="I1752" s="392" t="s">
        <v>71</v>
      </c>
      <c r="J1752" s="392" t="s">
        <v>2467</v>
      </c>
      <c r="K1752" s="392" t="s">
        <v>24</v>
      </c>
      <c r="L1752" s="392" t="s">
        <v>64</v>
      </c>
      <c r="M1752" s="395">
        <v>45717</v>
      </c>
      <c r="N1752" s="395">
        <v>45695</v>
      </c>
      <c r="O1752" s="392" t="s">
        <v>684</v>
      </c>
      <c r="P1752" s="392" t="str">
        <f t="shared" si="54"/>
        <v>376XX00000</v>
      </c>
      <c r="Q1752" s="392" t="s">
        <v>1271</v>
      </c>
      <c r="R1752" s="392" t="s">
        <v>2468</v>
      </c>
      <c r="S1752" s="392" t="str">
        <f t="shared" si="55"/>
        <v>252100A</v>
      </c>
      <c r="T1752" s="392" t="str">
        <f>IFERROR(VLOOKUP($S1752,'Projects FERCs'!$A$9:$C$294,2,FALSE),0)</f>
        <v>Mains - Blanket - King</v>
      </c>
      <c r="U1752" s="392" t="s">
        <v>2467</v>
      </c>
      <c r="V1752" s="394">
        <v>693.18</v>
      </c>
    </row>
    <row r="1753" spans="1:22" ht="33.75" x14ac:dyDescent="0.25">
      <c r="A1753" s="396">
        <v>202504</v>
      </c>
      <c r="B1753" s="392" t="s">
        <v>1268</v>
      </c>
      <c r="C1753" s="392" t="s">
        <v>69</v>
      </c>
      <c r="D1753" s="392" t="s">
        <v>28</v>
      </c>
      <c r="E1753" s="392" t="s">
        <v>28</v>
      </c>
      <c r="F1753" s="392" t="s">
        <v>22</v>
      </c>
      <c r="G1753" s="392" t="s">
        <v>39</v>
      </c>
      <c r="H1753" s="392" t="s">
        <v>70</v>
      </c>
      <c r="I1753" s="392" t="s">
        <v>71</v>
      </c>
      <c r="J1753" s="392" t="s">
        <v>2389</v>
      </c>
      <c r="K1753" s="392" t="s">
        <v>24</v>
      </c>
      <c r="L1753" s="392" t="s">
        <v>64</v>
      </c>
      <c r="M1753" s="395">
        <v>45717</v>
      </c>
      <c r="N1753" s="395">
        <v>45728</v>
      </c>
      <c r="O1753" s="392" t="s">
        <v>684</v>
      </c>
      <c r="P1753" s="392" t="str">
        <f t="shared" si="54"/>
        <v>376XX00000</v>
      </c>
      <c r="Q1753" s="392" t="s">
        <v>1271</v>
      </c>
      <c r="R1753" s="392" t="s">
        <v>2390</v>
      </c>
      <c r="S1753" s="392" t="str">
        <f t="shared" si="55"/>
        <v>252100A</v>
      </c>
      <c r="T1753" s="392" t="str">
        <f>IFERROR(VLOOKUP($S1753,'Projects FERCs'!$A$9:$C$294,2,FALSE),0)</f>
        <v>Mains - Blanket - King</v>
      </c>
      <c r="U1753" s="392" t="s">
        <v>2389</v>
      </c>
      <c r="V1753" s="394">
        <v>762.48</v>
      </c>
    </row>
    <row r="1754" spans="1:22" ht="33.75" x14ac:dyDescent="0.25">
      <c r="A1754" s="396">
        <v>202504</v>
      </c>
      <c r="B1754" s="392" t="s">
        <v>1268</v>
      </c>
      <c r="C1754" s="392" t="s">
        <v>69</v>
      </c>
      <c r="D1754" s="392" t="s">
        <v>28</v>
      </c>
      <c r="E1754" s="392" t="s">
        <v>28</v>
      </c>
      <c r="F1754" s="392" t="s">
        <v>22</v>
      </c>
      <c r="G1754" s="392" t="s">
        <v>39</v>
      </c>
      <c r="H1754" s="392" t="s">
        <v>70</v>
      </c>
      <c r="I1754" s="392" t="s">
        <v>71</v>
      </c>
      <c r="J1754" s="392" t="s">
        <v>2465</v>
      </c>
      <c r="K1754" s="392" t="s">
        <v>24</v>
      </c>
      <c r="L1754" s="392" t="s">
        <v>64</v>
      </c>
      <c r="M1754" s="395">
        <v>45717</v>
      </c>
      <c r="N1754" s="395">
        <v>45699</v>
      </c>
      <c r="O1754" s="392" t="s">
        <v>684</v>
      </c>
      <c r="P1754" s="392" t="str">
        <f t="shared" si="54"/>
        <v>376XX00000</v>
      </c>
      <c r="Q1754" s="392" t="s">
        <v>1271</v>
      </c>
      <c r="R1754" s="392" t="s">
        <v>2466</v>
      </c>
      <c r="S1754" s="392" t="str">
        <f t="shared" si="55"/>
        <v>252100A</v>
      </c>
      <c r="T1754" s="392" t="str">
        <f>IFERROR(VLOOKUP($S1754,'Projects FERCs'!$A$9:$C$294,2,FALSE),0)</f>
        <v>Mains - Blanket - King</v>
      </c>
      <c r="U1754" s="392" t="s">
        <v>2465</v>
      </c>
      <c r="V1754" s="394">
        <v>398.17</v>
      </c>
    </row>
    <row r="1755" spans="1:22" ht="33.75" x14ac:dyDescent="0.25">
      <c r="A1755" s="396">
        <v>202504</v>
      </c>
      <c r="B1755" s="392" t="s">
        <v>1268</v>
      </c>
      <c r="C1755" s="392" t="s">
        <v>69</v>
      </c>
      <c r="D1755" s="392" t="s">
        <v>28</v>
      </c>
      <c r="E1755" s="392" t="s">
        <v>28</v>
      </c>
      <c r="F1755" s="392" t="s">
        <v>22</v>
      </c>
      <c r="G1755" s="392" t="s">
        <v>39</v>
      </c>
      <c r="H1755" s="392" t="s">
        <v>70</v>
      </c>
      <c r="I1755" s="392" t="s">
        <v>71</v>
      </c>
      <c r="J1755" s="392" t="s">
        <v>2477</v>
      </c>
      <c r="K1755" s="392" t="s">
        <v>24</v>
      </c>
      <c r="L1755" s="392" t="s">
        <v>64</v>
      </c>
      <c r="M1755" s="395">
        <v>45717</v>
      </c>
      <c r="N1755" s="395">
        <v>45663</v>
      </c>
      <c r="O1755" s="392" t="s">
        <v>684</v>
      </c>
      <c r="P1755" s="392" t="str">
        <f t="shared" si="54"/>
        <v>376XX00000</v>
      </c>
      <c r="Q1755" s="392" t="s">
        <v>1271</v>
      </c>
      <c r="R1755" s="392" t="s">
        <v>2478</v>
      </c>
      <c r="S1755" s="392" t="str">
        <f t="shared" si="55"/>
        <v>252100A</v>
      </c>
      <c r="T1755" s="392" t="str">
        <f>IFERROR(VLOOKUP($S1755,'Projects FERCs'!$A$9:$C$294,2,FALSE),0)</f>
        <v>Mains - Blanket - King</v>
      </c>
      <c r="U1755" s="392" t="s">
        <v>2477</v>
      </c>
      <c r="V1755" s="394">
        <v>182.51</v>
      </c>
    </row>
    <row r="1756" spans="1:22" ht="22.5" x14ac:dyDescent="0.25">
      <c r="A1756" s="396">
        <v>202504</v>
      </c>
      <c r="B1756" s="392" t="s">
        <v>1268</v>
      </c>
      <c r="C1756" s="392" t="s">
        <v>69</v>
      </c>
      <c r="D1756" s="392" t="s">
        <v>28</v>
      </c>
      <c r="E1756" s="392" t="s">
        <v>28</v>
      </c>
      <c r="F1756" s="392" t="s">
        <v>22</v>
      </c>
      <c r="G1756" s="392" t="s">
        <v>39</v>
      </c>
      <c r="H1756" s="392" t="s">
        <v>70</v>
      </c>
      <c r="I1756" s="392" t="s">
        <v>71</v>
      </c>
      <c r="J1756" s="392" t="s">
        <v>2473</v>
      </c>
      <c r="K1756" s="392" t="s">
        <v>24</v>
      </c>
      <c r="L1756" s="392" t="s">
        <v>64</v>
      </c>
      <c r="M1756" s="395">
        <v>45717</v>
      </c>
      <c r="N1756" s="395">
        <v>45673</v>
      </c>
      <c r="O1756" s="392" t="s">
        <v>684</v>
      </c>
      <c r="P1756" s="392" t="str">
        <f t="shared" si="54"/>
        <v>376XX00000</v>
      </c>
      <c r="Q1756" s="392" t="s">
        <v>1271</v>
      </c>
      <c r="R1756" s="392" t="s">
        <v>2474</v>
      </c>
      <c r="S1756" s="392" t="str">
        <f t="shared" si="55"/>
        <v>252100A</v>
      </c>
      <c r="T1756" s="392" t="str">
        <f>IFERROR(VLOOKUP($S1756,'Projects FERCs'!$A$9:$C$294,2,FALSE),0)</f>
        <v>Mains - Blanket - King</v>
      </c>
      <c r="U1756" s="392" t="s">
        <v>2473</v>
      </c>
      <c r="V1756" s="394">
        <v>1026.45</v>
      </c>
    </row>
    <row r="1757" spans="1:22" ht="22.5" x14ac:dyDescent="0.25">
      <c r="A1757" s="396">
        <v>202504</v>
      </c>
      <c r="B1757" s="392" t="s">
        <v>1268</v>
      </c>
      <c r="C1757" s="392" t="s">
        <v>69</v>
      </c>
      <c r="D1757" s="392" t="s">
        <v>28</v>
      </c>
      <c r="E1757" s="392" t="s">
        <v>28</v>
      </c>
      <c r="F1757" s="392" t="s">
        <v>22</v>
      </c>
      <c r="G1757" s="392" t="s">
        <v>39</v>
      </c>
      <c r="H1757" s="392" t="s">
        <v>70</v>
      </c>
      <c r="I1757" s="392" t="s">
        <v>71</v>
      </c>
      <c r="J1757" s="392" t="s">
        <v>2431</v>
      </c>
      <c r="K1757" s="392" t="s">
        <v>24</v>
      </c>
      <c r="L1757" s="392" t="s">
        <v>64</v>
      </c>
      <c r="M1757" s="395">
        <v>45748</v>
      </c>
      <c r="N1757" s="395">
        <v>45741</v>
      </c>
      <c r="O1757" s="392" t="s">
        <v>684</v>
      </c>
      <c r="P1757" s="392" t="str">
        <f t="shared" si="54"/>
        <v>376XX00000</v>
      </c>
      <c r="Q1757" s="392" t="s">
        <v>1271</v>
      </c>
      <c r="R1757" s="392" t="s">
        <v>2432</v>
      </c>
      <c r="S1757" s="392" t="str">
        <f t="shared" si="55"/>
        <v>255100A</v>
      </c>
      <c r="T1757" s="392" t="str">
        <f>IFERROR(VLOOKUP($S1757,'Projects FERCs'!$A$9:$C$294,2,FALSE),0)</f>
        <v>Mains - Blanket - Verde</v>
      </c>
      <c r="U1757" s="392" t="s">
        <v>2431</v>
      </c>
      <c r="V1757" s="394">
        <v>7085.42</v>
      </c>
    </row>
    <row r="1758" spans="1:22" ht="22.5" x14ac:dyDescent="0.25">
      <c r="A1758" s="396">
        <v>202504</v>
      </c>
      <c r="B1758" s="392" t="s">
        <v>1268</v>
      </c>
      <c r="C1758" s="392" t="s">
        <v>69</v>
      </c>
      <c r="D1758" s="392" t="s">
        <v>28</v>
      </c>
      <c r="E1758" s="392" t="s">
        <v>28</v>
      </c>
      <c r="F1758" s="392" t="s">
        <v>22</v>
      </c>
      <c r="G1758" s="392" t="s">
        <v>39</v>
      </c>
      <c r="H1758" s="392" t="s">
        <v>70</v>
      </c>
      <c r="I1758" s="392" t="s">
        <v>71</v>
      </c>
      <c r="J1758" s="392" t="s">
        <v>2475</v>
      </c>
      <c r="K1758" s="392" t="s">
        <v>24</v>
      </c>
      <c r="L1758" s="392" t="s">
        <v>64</v>
      </c>
      <c r="M1758" s="395">
        <v>45717</v>
      </c>
      <c r="N1758" s="395">
        <v>45664</v>
      </c>
      <c r="O1758" s="392" t="s">
        <v>684</v>
      </c>
      <c r="P1758" s="392" t="str">
        <f t="shared" si="54"/>
        <v>376XX00000</v>
      </c>
      <c r="Q1758" s="392" t="s">
        <v>1271</v>
      </c>
      <c r="R1758" s="392" t="s">
        <v>2476</v>
      </c>
      <c r="S1758" s="392" t="str">
        <f t="shared" si="55"/>
        <v>252100A</v>
      </c>
      <c r="T1758" s="392" t="str">
        <f>IFERROR(VLOOKUP($S1758,'Projects FERCs'!$A$9:$C$294,2,FALSE),0)</f>
        <v>Mains - Blanket - King</v>
      </c>
      <c r="U1758" s="392" t="s">
        <v>2475</v>
      </c>
      <c r="V1758" s="394">
        <v>390.51</v>
      </c>
    </row>
    <row r="1759" spans="1:22" ht="22.5" x14ac:dyDescent="0.25">
      <c r="A1759" s="396">
        <v>202504</v>
      </c>
      <c r="B1759" s="392" t="s">
        <v>1268</v>
      </c>
      <c r="C1759" s="392" t="s">
        <v>69</v>
      </c>
      <c r="D1759" s="392" t="s">
        <v>28</v>
      </c>
      <c r="E1759" s="392" t="s">
        <v>28</v>
      </c>
      <c r="F1759" s="392" t="s">
        <v>22</v>
      </c>
      <c r="G1759" s="392" t="s">
        <v>39</v>
      </c>
      <c r="H1759" s="392" t="s">
        <v>70</v>
      </c>
      <c r="I1759" s="392" t="s">
        <v>71</v>
      </c>
      <c r="J1759" s="392" t="s">
        <v>2429</v>
      </c>
      <c r="K1759" s="392" t="s">
        <v>24</v>
      </c>
      <c r="L1759" s="392" t="s">
        <v>64</v>
      </c>
      <c r="M1759" s="395">
        <v>45717</v>
      </c>
      <c r="N1759" s="395">
        <v>45736</v>
      </c>
      <c r="O1759" s="392" t="s">
        <v>684</v>
      </c>
      <c r="P1759" s="392" t="str">
        <f t="shared" si="54"/>
        <v>376XX00000</v>
      </c>
      <c r="Q1759" s="392" t="s">
        <v>1271</v>
      </c>
      <c r="R1759" s="392" t="s">
        <v>2430</v>
      </c>
      <c r="S1759" s="392" t="str">
        <f t="shared" si="55"/>
        <v>253100A</v>
      </c>
      <c r="T1759" s="392" t="str">
        <f>IFERROR(VLOOKUP($S1759,'Projects FERCs'!$A$9:$C$294,2,FALSE),0)</f>
        <v>Mains - Blanket - Pres</v>
      </c>
      <c r="U1759" s="392" t="s">
        <v>2429</v>
      </c>
      <c r="V1759" s="394">
        <v>2900.9</v>
      </c>
    </row>
    <row r="1760" spans="1:22" ht="22.5" x14ac:dyDescent="0.25">
      <c r="A1760" s="396">
        <v>202504</v>
      </c>
      <c r="B1760" s="392" t="s">
        <v>1268</v>
      </c>
      <c r="C1760" s="392" t="s">
        <v>69</v>
      </c>
      <c r="D1760" s="392" t="s">
        <v>28</v>
      </c>
      <c r="E1760" s="392" t="s">
        <v>28</v>
      </c>
      <c r="F1760" s="392" t="s">
        <v>22</v>
      </c>
      <c r="G1760" s="392" t="s">
        <v>39</v>
      </c>
      <c r="H1760" s="392" t="s">
        <v>70</v>
      </c>
      <c r="I1760" s="392" t="s">
        <v>71</v>
      </c>
      <c r="J1760" s="392" t="s">
        <v>2427</v>
      </c>
      <c r="K1760" s="392" t="s">
        <v>24</v>
      </c>
      <c r="L1760" s="392" t="s">
        <v>64</v>
      </c>
      <c r="M1760" s="395">
        <v>45748</v>
      </c>
      <c r="N1760" s="395">
        <v>45698</v>
      </c>
      <c r="O1760" s="392" t="s">
        <v>684</v>
      </c>
      <c r="P1760" s="392" t="str">
        <f t="shared" si="54"/>
        <v>376XX00000</v>
      </c>
      <c r="Q1760" s="392" t="s">
        <v>1271</v>
      </c>
      <c r="R1760" s="392" t="s">
        <v>2428</v>
      </c>
      <c r="S1760" s="392" t="str">
        <f t="shared" si="55"/>
        <v>252100A</v>
      </c>
      <c r="T1760" s="392" t="str">
        <f>IFERROR(VLOOKUP($S1760,'Projects FERCs'!$A$9:$C$294,2,FALSE),0)</f>
        <v>Mains - Blanket - King</v>
      </c>
      <c r="U1760" s="392" t="s">
        <v>2427</v>
      </c>
      <c r="V1760" s="394">
        <v>1309.74</v>
      </c>
    </row>
    <row r="1761" spans="1:22" ht="22.5" x14ac:dyDescent="0.25">
      <c r="A1761" s="396">
        <v>202504</v>
      </c>
      <c r="B1761" s="392" t="s">
        <v>1268</v>
      </c>
      <c r="C1761" s="392" t="s">
        <v>69</v>
      </c>
      <c r="D1761" s="392" t="s">
        <v>28</v>
      </c>
      <c r="E1761" s="392" t="s">
        <v>28</v>
      </c>
      <c r="F1761" s="392" t="s">
        <v>22</v>
      </c>
      <c r="G1761" s="392" t="s">
        <v>39</v>
      </c>
      <c r="H1761" s="392" t="s">
        <v>70</v>
      </c>
      <c r="I1761" s="392" t="s">
        <v>71</v>
      </c>
      <c r="J1761" s="392" t="s">
        <v>2459</v>
      </c>
      <c r="K1761" s="392" t="s">
        <v>24</v>
      </c>
      <c r="L1761" s="392" t="s">
        <v>64</v>
      </c>
      <c r="M1761" s="395">
        <v>45748</v>
      </c>
      <c r="N1761" s="395">
        <v>45605</v>
      </c>
      <c r="O1761" s="392" t="s">
        <v>684</v>
      </c>
      <c r="P1761" s="392" t="str">
        <f t="shared" si="54"/>
        <v>376XX00000</v>
      </c>
      <c r="Q1761" s="392" t="s">
        <v>1271</v>
      </c>
      <c r="R1761" s="392" t="s">
        <v>2460</v>
      </c>
      <c r="S1761" s="392" t="str">
        <f t="shared" si="55"/>
        <v>251100A</v>
      </c>
      <c r="T1761" s="392" t="str">
        <f>IFERROR(VLOOKUP($S1761,'Projects FERCs'!$A$9:$C$294,2,FALSE),0)</f>
        <v>Mains - Blanket - Flag</v>
      </c>
      <c r="U1761" s="392" t="s">
        <v>2459</v>
      </c>
      <c r="V1761" s="394">
        <v>1115.52</v>
      </c>
    </row>
    <row r="1762" spans="1:22" ht="33.75" x14ac:dyDescent="0.25">
      <c r="A1762" s="396">
        <v>202504</v>
      </c>
      <c r="B1762" s="392" t="s">
        <v>1268</v>
      </c>
      <c r="C1762" s="392" t="s">
        <v>69</v>
      </c>
      <c r="D1762" s="392" t="s">
        <v>28</v>
      </c>
      <c r="E1762" s="392" t="s">
        <v>28</v>
      </c>
      <c r="F1762" s="392" t="s">
        <v>22</v>
      </c>
      <c r="G1762" s="392" t="s">
        <v>39</v>
      </c>
      <c r="H1762" s="392" t="s">
        <v>70</v>
      </c>
      <c r="I1762" s="392" t="s">
        <v>71</v>
      </c>
      <c r="J1762" s="392" t="s">
        <v>2393</v>
      </c>
      <c r="K1762" s="392" t="s">
        <v>24</v>
      </c>
      <c r="L1762" s="392" t="s">
        <v>64</v>
      </c>
      <c r="M1762" s="395">
        <v>45717</v>
      </c>
      <c r="N1762" s="395">
        <v>45715</v>
      </c>
      <c r="O1762" s="392" t="s">
        <v>684</v>
      </c>
      <c r="P1762" s="392" t="str">
        <f t="shared" si="54"/>
        <v>376XX00000</v>
      </c>
      <c r="Q1762" s="392" t="s">
        <v>1271</v>
      </c>
      <c r="R1762" s="392" t="s">
        <v>2394</v>
      </c>
      <c r="S1762" s="392" t="str">
        <f t="shared" si="55"/>
        <v>251100A</v>
      </c>
      <c r="T1762" s="392" t="str">
        <f>IFERROR(VLOOKUP($S1762,'Projects FERCs'!$A$9:$C$294,2,FALSE),0)</f>
        <v>Mains - Blanket - Flag</v>
      </c>
      <c r="U1762" s="392" t="s">
        <v>2393</v>
      </c>
      <c r="V1762" s="394">
        <v>5975.64</v>
      </c>
    </row>
    <row r="1763" spans="1:22" ht="22.5" x14ac:dyDescent="0.25">
      <c r="A1763" s="396">
        <v>202504</v>
      </c>
      <c r="B1763" s="392" t="s">
        <v>1268</v>
      </c>
      <c r="C1763" s="392" t="s">
        <v>69</v>
      </c>
      <c r="D1763" s="392" t="s">
        <v>28</v>
      </c>
      <c r="E1763" s="392" t="s">
        <v>28</v>
      </c>
      <c r="F1763" s="392" t="s">
        <v>22</v>
      </c>
      <c r="G1763" s="392" t="s">
        <v>39</v>
      </c>
      <c r="H1763" s="392" t="s">
        <v>70</v>
      </c>
      <c r="I1763" s="392" t="s">
        <v>71</v>
      </c>
      <c r="J1763" s="392" t="s">
        <v>2425</v>
      </c>
      <c r="K1763" s="392" t="s">
        <v>24</v>
      </c>
      <c r="L1763" s="392" t="s">
        <v>64</v>
      </c>
      <c r="M1763" s="395">
        <v>45748</v>
      </c>
      <c r="N1763" s="395">
        <v>45750</v>
      </c>
      <c r="O1763" s="392" t="s">
        <v>684</v>
      </c>
      <c r="P1763" s="392" t="str">
        <f t="shared" si="54"/>
        <v>376XX00000</v>
      </c>
      <c r="Q1763" s="392" t="s">
        <v>1271</v>
      </c>
      <c r="R1763" s="392" t="s">
        <v>2426</v>
      </c>
      <c r="S1763" s="392" t="str">
        <f t="shared" si="55"/>
        <v>257100A</v>
      </c>
      <c r="T1763" s="392" t="str">
        <f>IFERROR(VLOOKUP($S1763,'Projects FERCs'!$A$9:$C$294,2,FALSE),0)</f>
        <v>Mains - Blanket - SL</v>
      </c>
      <c r="U1763" s="392" t="s">
        <v>2425</v>
      </c>
      <c r="V1763" s="394">
        <v>47446.64</v>
      </c>
    </row>
    <row r="1764" spans="1:22" ht="22.5" x14ac:dyDescent="0.25">
      <c r="A1764" s="396">
        <v>202504</v>
      </c>
      <c r="B1764" s="392" t="s">
        <v>1268</v>
      </c>
      <c r="C1764" s="392" t="s">
        <v>69</v>
      </c>
      <c r="D1764" s="392" t="s">
        <v>28</v>
      </c>
      <c r="E1764" s="392" t="s">
        <v>28</v>
      </c>
      <c r="F1764" s="392" t="s">
        <v>22</v>
      </c>
      <c r="G1764" s="392" t="s">
        <v>39</v>
      </c>
      <c r="H1764" s="392" t="s">
        <v>70</v>
      </c>
      <c r="I1764" s="392" t="s">
        <v>71</v>
      </c>
      <c r="J1764" s="392" t="s">
        <v>2457</v>
      </c>
      <c r="K1764" s="392" t="s">
        <v>24</v>
      </c>
      <c r="L1764" s="392" t="s">
        <v>64</v>
      </c>
      <c r="M1764" s="395">
        <v>45748</v>
      </c>
      <c r="N1764" s="395">
        <v>45672</v>
      </c>
      <c r="O1764" s="392" t="s">
        <v>684</v>
      </c>
      <c r="P1764" s="392" t="str">
        <f t="shared" si="54"/>
        <v>376XX00000</v>
      </c>
      <c r="Q1764" s="392" t="s">
        <v>1271</v>
      </c>
      <c r="R1764" s="392" t="s">
        <v>2458</v>
      </c>
      <c r="S1764" s="392" t="str">
        <f t="shared" si="55"/>
        <v>252100A</v>
      </c>
      <c r="T1764" s="392" t="str">
        <f>IFERROR(VLOOKUP($S1764,'Projects FERCs'!$A$9:$C$294,2,FALSE),0)</f>
        <v>Mains - Blanket - King</v>
      </c>
      <c r="U1764" s="392" t="s">
        <v>2457</v>
      </c>
      <c r="V1764" s="394">
        <v>163.19999999999999</v>
      </c>
    </row>
    <row r="1765" spans="1:22" ht="33.75" x14ac:dyDescent="0.25">
      <c r="A1765" s="396">
        <v>202504</v>
      </c>
      <c r="B1765" s="392" t="s">
        <v>1268</v>
      </c>
      <c r="C1765" s="392" t="s">
        <v>69</v>
      </c>
      <c r="D1765" s="392" t="s">
        <v>28</v>
      </c>
      <c r="E1765" s="392" t="s">
        <v>28</v>
      </c>
      <c r="F1765" s="392" t="s">
        <v>22</v>
      </c>
      <c r="G1765" s="392" t="s">
        <v>39</v>
      </c>
      <c r="H1765" s="392" t="s">
        <v>70</v>
      </c>
      <c r="I1765" s="392" t="s">
        <v>71</v>
      </c>
      <c r="J1765" s="392" t="s">
        <v>2419</v>
      </c>
      <c r="K1765" s="392" t="s">
        <v>24</v>
      </c>
      <c r="L1765" s="392" t="s">
        <v>64</v>
      </c>
      <c r="M1765" s="395">
        <v>45748</v>
      </c>
      <c r="N1765" s="395">
        <v>45737</v>
      </c>
      <c r="O1765" s="392" t="s">
        <v>684</v>
      </c>
      <c r="P1765" s="392" t="str">
        <f t="shared" si="54"/>
        <v>376XX00000</v>
      </c>
      <c r="Q1765" s="392" t="s">
        <v>1271</v>
      </c>
      <c r="R1765" s="392" t="s">
        <v>2420</v>
      </c>
      <c r="S1765" s="392" t="str">
        <f t="shared" si="55"/>
        <v>251500B</v>
      </c>
      <c r="T1765" s="392" t="str">
        <f>IFERROR(VLOOKUP($S1765,'Projects FERCs'!$A$9:$C$294,2,FALSE),0)</f>
        <v>PI Mains - Flagstaff</v>
      </c>
      <c r="U1765" s="392" t="s">
        <v>2419</v>
      </c>
      <c r="V1765" s="394">
        <v>24164.52</v>
      </c>
    </row>
    <row r="1766" spans="1:22" ht="22.5" x14ac:dyDescent="0.25">
      <c r="A1766" s="396">
        <v>202504</v>
      </c>
      <c r="B1766" s="392" t="s">
        <v>1268</v>
      </c>
      <c r="C1766" s="392" t="s">
        <v>69</v>
      </c>
      <c r="D1766" s="392" t="s">
        <v>28</v>
      </c>
      <c r="E1766" s="392" t="s">
        <v>28</v>
      </c>
      <c r="F1766" s="392" t="s">
        <v>22</v>
      </c>
      <c r="G1766" s="392" t="s">
        <v>39</v>
      </c>
      <c r="H1766" s="392" t="s">
        <v>70</v>
      </c>
      <c r="I1766" s="392" t="s">
        <v>71</v>
      </c>
      <c r="J1766" s="392" t="s">
        <v>27</v>
      </c>
      <c r="K1766" s="392" t="s">
        <v>24</v>
      </c>
      <c r="L1766" s="392" t="s">
        <v>25</v>
      </c>
      <c r="M1766" s="395">
        <v>45717</v>
      </c>
      <c r="N1766" s="395">
        <v>45589</v>
      </c>
      <c r="O1766" s="392" t="s">
        <v>684</v>
      </c>
      <c r="P1766" s="392" t="str">
        <f t="shared" si="54"/>
        <v>376XX00000</v>
      </c>
      <c r="Q1766" s="392" t="s">
        <v>1271</v>
      </c>
      <c r="R1766" s="392" t="s">
        <v>2418</v>
      </c>
      <c r="S1766" s="392" t="str">
        <f t="shared" si="55"/>
        <v>252406S</v>
      </c>
      <c r="T1766" s="392" t="str">
        <f>IFERROR(VLOOKUP($S1766,'Projects FERCs'!$A$9:$C$294,2,FALSE),0)</f>
        <v>Mains PVC Replacement KNG</v>
      </c>
      <c r="U1766" s="392" t="s">
        <v>2417</v>
      </c>
      <c r="V1766" s="394">
        <v>-56262.63</v>
      </c>
    </row>
    <row r="1767" spans="1:22" ht="22.5" x14ac:dyDescent="0.25">
      <c r="A1767" s="396">
        <v>202504</v>
      </c>
      <c r="B1767" s="392" t="s">
        <v>1268</v>
      </c>
      <c r="C1767" s="392" t="s">
        <v>69</v>
      </c>
      <c r="D1767" s="392" t="s">
        <v>28</v>
      </c>
      <c r="E1767" s="392" t="s">
        <v>28</v>
      </c>
      <c r="F1767" s="392" t="s">
        <v>22</v>
      </c>
      <c r="G1767" s="392" t="s">
        <v>39</v>
      </c>
      <c r="H1767" s="392" t="s">
        <v>70</v>
      </c>
      <c r="I1767" s="392" t="s">
        <v>71</v>
      </c>
      <c r="J1767" s="392" t="s">
        <v>2322</v>
      </c>
      <c r="K1767" s="392" t="s">
        <v>24</v>
      </c>
      <c r="L1767" s="392" t="s">
        <v>64</v>
      </c>
      <c r="M1767" s="395">
        <v>45717</v>
      </c>
      <c r="N1767" s="395">
        <v>45741</v>
      </c>
      <c r="O1767" s="392" t="s">
        <v>684</v>
      </c>
      <c r="P1767" s="392" t="str">
        <f t="shared" si="54"/>
        <v>376XX00000</v>
      </c>
      <c r="Q1767" s="392" t="s">
        <v>1271</v>
      </c>
      <c r="R1767" s="392" t="s">
        <v>2323</v>
      </c>
      <c r="S1767" s="392" t="str">
        <f t="shared" si="55"/>
        <v>252100A</v>
      </c>
      <c r="T1767" s="392" t="str">
        <f>IFERROR(VLOOKUP($S1767,'Projects FERCs'!$A$9:$C$294,2,FALSE),0)</f>
        <v>Mains - Blanket - King</v>
      </c>
      <c r="U1767" s="392" t="s">
        <v>2322</v>
      </c>
      <c r="V1767" s="394">
        <v>37720.07</v>
      </c>
    </row>
    <row r="1768" spans="1:22" ht="22.5" x14ac:dyDescent="0.25">
      <c r="A1768" s="396">
        <v>202504</v>
      </c>
      <c r="B1768" s="392" t="s">
        <v>1268</v>
      </c>
      <c r="C1768" s="392" t="s">
        <v>69</v>
      </c>
      <c r="D1768" s="392" t="s">
        <v>28</v>
      </c>
      <c r="E1768" s="392" t="s">
        <v>28</v>
      </c>
      <c r="F1768" s="392" t="s">
        <v>22</v>
      </c>
      <c r="G1768" s="392" t="s">
        <v>39</v>
      </c>
      <c r="H1768" s="392" t="s">
        <v>70</v>
      </c>
      <c r="I1768" s="392" t="s">
        <v>71</v>
      </c>
      <c r="J1768" s="392" t="s">
        <v>2413</v>
      </c>
      <c r="K1768" s="392" t="s">
        <v>24</v>
      </c>
      <c r="L1768" s="392" t="s">
        <v>64</v>
      </c>
      <c r="M1768" s="395">
        <v>45748</v>
      </c>
      <c r="N1768" s="395">
        <v>45763</v>
      </c>
      <c r="O1768" s="392" t="s">
        <v>684</v>
      </c>
      <c r="P1768" s="392" t="str">
        <f t="shared" si="54"/>
        <v>376XX00000</v>
      </c>
      <c r="Q1768" s="392" t="s">
        <v>1271</v>
      </c>
      <c r="R1768" s="392" t="s">
        <v>2414</v>
      </c>
      <c r="S1768" s="392" t="str">
        <f t="shared" si="55"/>
        <v>252400S</v>
      </c>
      <c r="T1768" s="392" t="str">
        <f>IFERROR(VLOOKUP($S1768,'Projects FERCs'!$A$9:$C$294,2,FALSE),0)</f>
        <v>Mains-System Improv-King</v>
      </c>
      <c r="U1768" s="392" t="s">
        <v>2413</v>
      </c>
      <c r="V1768" s="394">
        <v>67402.3</v>
      </c>
    </row>
    <row r="1769" spans="1:22" ht="22.5" x14ac:dyDescent="0.25">
      <c r="A1769" s="396">
        <v>202504</v>
      </c>
      <c r="B1769" s="392" t="s">
        <v>1268</v>
      </c>
      <c r="C1769" s="392" t="s">
        <v>69</v>
      </c>
      <c r="D1769" s="392" t="s">
        <v>28</v>
      </c>
      <c r="E1769" s="392" t="s">
        <v>28</v>
      </c>
      <c r="F1769" s="392" t="s">
        <v>22</v>
      </c>
      <c r="G1769" s="392" t="s">
        <v>39</v>
      </c>
      <c r="H1769" s="392" t="s">
        <v>70</v>
      </c>
      <c r="I1769" s="392" t="s">
        <v>71</v>
      </c>
      <c r="J1769" s="392" t="s">
        <v>2332</v>
      </c>
      <c r="K1769" s="392" t="s">
        <v>24</v>
      </c>
      <c r="L1769" s="392" t="s">
        <v>64</v>
      </c>
      <c r="M1769" s="395">
        <v>45717</v>
      </c>
      <c r="N1769" s="395">
        <v>45715</v>
      </c>
      <c r="O1769" s="392" t="s">
        <v>684</v>
      </c>
      <c r="P1769" s="392" t="str">
        <f t="shared" si="54"/>
        <v>376XX00000</v>
      </c>
      <c r="Q1769" s="392" t="s">
        <v>1271</v>
      </c>
      <c r="R1769" s="392" t="s">
        <v>2333</v>
      </c>
      <c r="S1769" s="392" t="str">
        <f t="shared" si="55"/>
        <v>257100A</v>
      </c>
      <c r="T1769" s="392" t="str">
        <f>IFERROR(VLOOKUP($S1769,'Projects FERCs'!$A$9:$C$294,2,FALSE),0)</f>
        <v>Mains - Blanket - SL</v>
      </c>
      <c r="U1769" s="392" t="s">
        <v>2332</v>
      </c>
      <c r="V1769" s="394">
        <v>1676.44</v>
      </c>
    </row>
    <row r="1770" spans="1:22" ht="22.5" x14ac:dyDescent="0.25">
      <c r="A1770" s="396">
        <v>202504</v>
      </c>
      <c r="B1770" s="392" t="s">
        <v>1268</v>
      </c>
      <c r="C1770" s="392" t="s">
        <v>69</v>
      </c>
      <c r="D1770" s="392" t="s">
        <v>28</v>
      </c>
      <c r="E1770" s="392" t="s">
        <v>28</v>
      </c>
      <c r="F1770" s="392" t="s">
        <v>22</v>
      </c>
      <c r="G1770" s="392" t="s">
        <v>39</v>
      </c>
      <c r="H1770" s="392" t="s">
        <v>70</v>
      </c>
      <c r="I1770" s="392" t="s">
        <v>71</v>
      </c>
      <c r="J1770" s="392" t="s">
        <v>2411</v>
      </c>
      <c r="K1770" s="392" t="s">
        <v>24</v>
      </c>
      <c r="L1770" s="392" t="s">
        <v>64</v>
      </c>
      <c r="M1770" s="395">
        <v>45748</v>
      </c>
      <c r="N1770" s="395">
        <v>45777</v>
      </c>
      <c r="O1770" s="392" t="s">
        <v>684</v>
      </c>
      <c r="P1770" s="392" t="str">
        <f t="shared" si="54"/>
        <v>376XX00000</v>
      </c>
      <c r="Q1770" s="392" t="s">
        <v>1271</v>
      </c>
      <c r="R1770" s="392" t="s">
        <v>2412</v>
      </c>
      <c r="S1770" s="392" t="str">
        <f t="shared" si="55"/>
        <v>257100A</v>
      </c>
      <c r="T1770" s="392" t="str">
        <f>IFERROR(VLOOKUP($S1770,'Projects FERCs'!$A$9:$C$294,2,FALSE),0)</f>
        <v>Mains - Blanket - SL</v>
      </c>
      <c r="U1770" s="392" t="s">
        <v>2411</v>
      </c>
      <c r="V1770" s="394">
        <v>3617.53</v>
      </c>
    </row>
    <row r="1771" spans="1:22" ht="22.5" x14ac:dyDescent="0.25">
      <c r="A1771" s="396">
        <v>202504</v>
      </c>
      <c r="B1771" s="392" t="s">
        <v>1268</v>
      </c>
      <c r="C1771" s="392" t="s">
        <v>69</v>
      </c>
      <c r="D1771" s="392" t="s">
        <v>28</v>
      </c>
      <c r="E1771" s="392" t="s">
        <v>28</v>
      </c>
      <c r="F1771" s="392" t="s">
        <v>22</v>
      </c>
      <c r="G1771" s="392" t="s">
        <v>39</v>
      </c>
      <c r="H1771" s="392" t="s">
        <v>70</v>
      </c>
      <c r="I1771" s="392" t="s">
        <v>71</v>
      </c>
      <c r="J1771" s="392" t="s">
        <v>2312</v>
      </c>
      <c r="K1771" s="392" t="s">
        <v>24</v>
      </c>
      <c r="L1771" s="392" t="s">
        <v>64</v>
      </c>
      <c r="M1771" s="395">
        <v>45717</v>
      </c>
      <c r="N1771" s="395">
        <v>45673</v>
      </c>
      <c r="O1771" s="392" t="s">
        <v>684</v>
      </c>
      <c r="P1771" s="392" t="str">
        <f t="shared" si="54"/>
        <v>376XX00000</v>
      </c>
      <c r="Q1771" s="392" t="s">
        <v>1271</v>
      </c>
      <c r="R1771" s="392" t="s">
        <v>2313</v>
      </c>
      <c r="S1771" s="392" t="str">
        <f t="shared" si="55"/>
        <v>251100A</v>
      </c>
      <c r="T1771" s="392" t="str">
        <f>IFERROR(VLOOKUP($S1771,'Projects FERCs'!$A$9:$C$294,2,FALSE),0)</f>
        <v>Mains - Blanket - Flag</v>
      </c>
      <c r="U1771" s="392" t="s">
        <v>2312</v>
      </c>
      <c r="V1771" s="394">
        <v>-14.65</v>
      </c>
    </row>
    <row r="1772" spans="1:22" ht="33.75" x14ac:dyDescent="0.25">
      <c r="A1772" s="396">
        <v>202504</v>
      </c>
      <c r="B1772" s="392" t="s">
        <v>1268</v>
      </c>
      <c r="C1772" s="392" t="s">
        <v>69</v>
      </c>
      <c r="D1772" s="392" t="s">
        <v>28</v>
      </c>
      <c r="E1772" s="392" t="s">
        <v>28</v>
      </c>
      <c r="F1772" s="392" t="s">
        <v>22</v>
      </c>
      <c r="G1772" s="392" t="s">
        <v>39</v>
      </c>
      <c r="H1772" s="392" t="s">
        <v>70</v>
      </c>
      <c r="I1772" s="392" t="s">
        <v>71</v>
      </c>
      <c r="J1772" s="392" t="s">
        <v>2320</v>
      </c>
      <c r="K1772" s="392" t="s">
        <v>24</v>
      </c>
      <c r="L1772" s="392" t="s">
        <v>64</v>
      </c>
      <c r="M1772" s="395">
        <v>45748</v>
      </c>
      <c r="N1772" s="395">
        <v>45762</v>
      </c>
      <c r="O1772" s="392" t="s">
        <v>684</v>
      </c>
      <c r="P1772" s="392" t="str">
        <f t="shared" si="54"/>
        <v>376XX00000</v>
      </c>
      <c r="Q1772" s="392" t="s">
        <v>1271</v>
      </c>
      <c r="R1772" s="392" t="s">
        <v>2321</v>
      </c>
      <c r="S1772" s="392" t="str">
        <f t="shared" si="55"/>
        <v>251100A</v>
      </c>
      <c r="T1772" s="392" t="str">
        <f>IFERROR(VLOOKUP($S1772,'Projects FERCs'!$A$9:$C$294,2,FALSE),0)</f>
        <v>Mains - Blanket - Flag</v>
      </c>
      <c r="U1772" s="392" t="s">
        <v>2320</v>
      </c>
      <c r="V1772" s="394">
        <v>15341.27</v>
      </c>
    </row>
    <row r="1773" spans="1:22" ht="22.5" x14ac:dyDescent="0.25">
      <c r="A1773" s="396">
        <v>202504</v>
      </c>
      <c r="B1773" s="392" t="s">
        <v>1268</v>
      </c>
      <c r="C1773" s="392" t="s">
        <v>69</v>
      </c>
      <c r="D1773" s="392" t="s">
        <v>28</v>
      </c>
      <c r="E1773" s="392" t="s">
        <v>28</v>
      </c>
      <c r="F1773" s="392" t="s">
        <v>22</v>
      </c>
      <c r="G1773" s="392" t="s">
        <v>39</v>
      </c>
      <c r="H1773" s="392" t="s">
        <v>70</v>
      </c>
      <c r="I1773" s="392" t="s">
        <v>71</v>
      </c>
      <c r="J1773" s="392" t="s">
        <v>2409</v>
      </c>
      <c r="K1773" s="392" t="s">
        <v>24</v>
      </c>
      <c r="L1773" s="392" t="s">
        <v>64</v>
      </c>
      <c r="M1773" s="395">
        <v>45717</v>
      </c>
      <c r="N1773" s="395">
        <v>45742</v>
      </c>
      <c r="O1773" s="392" t="s">
        <v>684</v>
      </c>
      <c r="P1773" s="392" t="str">
        <f t="shared" si="54"/>
        <v>376XX00000</v>
      </c>
      <c r="Q1773" s="392" t="s">
        <v>1271</v>
      </c>
      <c r="R1773" s="392" t="s">
        <v>2410</v>
      </c>
      <c r="S1773" s="392" t="str">
        <f t="shared" si="55"/>
        <v>252406S</v>
      </c>
      <c r="T1773" s="392" t="str">
        <f>IFERROR(VLOOKUP($S1773,'Projects FERCs'!$A$9:$C$294,2,FALSE),0)</f>
        <v>Mains PVC Replacement KNG</v>
      </c>
      <c r="U1773" s="392" t="s">
        <v>2409</v>
      </c>
      <c r="V1773" s="394">
        <v>81921.77</v>
      </c>
    </row>
    <row r="1774" spans="1:22" ht="22.5" x14ac:dyDescent="0.25">
      <c r="A1774" s="396">
        <v>202504</v>
      </c>
      <c r="B1774" s="392" t="s">
        <v>1268</v>
      </c>
      <c r="C1774" s="392" t="s">
        <v>69</v>
      </c>
      <c r="D1774" s="392" t="s">
        <v>28</v>
      </c>
      <c r="E1774" s="392" t="s">
        <v>28</v>
      </c>
      <c r="F1774" s="392" t="s">
        <v>22</v>
      </c>
      <c r="G1774" s="392" t="s">
        <v>39</v>
      </c>
      <c r="H1774" s="392" t="s">
        <v>70</v>
      </c>
      <c r="I1774" s="392" t="s">
        <v>71</v>
      </c>
      <c r="J1774" s="392" t="s">
        <v>2471</v>
      </c>
      <c r="K1774" s="392" t="s">
        <v>24</v>
      </c>
      <c r="L1774" s="392" t="s">
        <v>64</v>
      </c>
      <c r="M1774" s="395">
        <v>45717</v>
      </c>
      <c r="N1774" s="395">
        <v>45687</v>
      </c>
      <c r="O1774" s="392" t="s">
        <v>684</v>
      </c>
      <c r="P1774" s="392" t="str">
        <f t="shared" si="54"/>
        <v>376XX00000</v>
      </c>
      <c r="Q1774" s="392" t="s">
        <v>1271</v>
      </c>
      <c r="R1774" s="392" t="s">
        <v>2472</v>
      </c>
      <c r="S1774" s="392" t="str">
        <f t="shared" si="55"/>
        <v>252406S</v>
      </c>
      <c r="T1774" s="392" t="str">
        <f>IFERROR(VLOOKUP($S1774,'Projects FERCs'!$A$9:$C$294,2,FALSE),0)</f>
        <v>Mains PVC Replacement KNG</v>
      </c>
      <c r="U1774" s="392" t="s">
        <v>2471</v>
      </c>
      <c r="V1774" s="394">
        <v>35378.33</v>
      </c>
    </row>
    <row r="1775" spans="1:22" ht="22.5" x14ac:dyDescent="0.25">
      <c r="A1775" s="396">
        <v>202504</v>
      </c>
      <c r="B1775" s="392" t="s">
        <v>1268</v>
      </c>
      <c r="C1775" s="392" t="s">
        <v>69</v>
      </c>
      <c r="D1775" s="392" t="s">
        <v>28</v>
      </c>
      <c r="E1775" s="392" t="s">
        <v>28</v>
      </c>
      <c r="F1775" s="392" t="s">
        <v>22</v>
      </c>
      <c r="G1775" s="392" t="s">
        <v>39</v>
      </c>
      <c r="H1775" s="392" t="s">
        <v>70</v>
      </c>
      <c r="I1775" s="392" t="s">
        <v>71</v>
      </c>
      <c r="J1775" s="392" t="s">
        <v>2513</v>
      </c>
      <c r="K1775" s="392" t="s">
        <v>24</v>
      </c>
      <c r="L1775" s="392" t="s">
        <v>64</v>
      </c>
      <c r="M1775" s="395">
        <v>45717</v>
      </c>
      <c r="N1775" s="395">
        <v>45679</v>
      </c>
      <c r="O1775" s="392" t="s">
        <v>684</v>
      </c>
      <c r="P1775" s="392" t="str">
        <f t="shared" si="54"/>
        <v>376XX00000</v>
      </c>
      <c r="Q1775" s="392" t="s">
        <v>1271</v>
      </c>
      <c r="R1775" s="392" t="s">
        <v>2514</v>
      </c>
      <c r="S1775" s="392" t="str">
        <f t="shared" si="55"/>
        <v>253401A</v>
      </c>
      <c r="T1775" s="392" t="str">
        <f>IFERROR(VLOOKUP($S1775,'Projects FERCs'!$A$9:$C$294,2,FALSE),0)</f>
        <v>Mains - Chino Valley</v>
      </c>
      <c r="U1775" s="392" t="s">
        <v>2513</v>
      </c>
      <c r="V1775" s="394">
        <v>327.86</v>
      </c>
    </row>
    <row r="1776" spans="1:22" ht="33.75" x14ac:dyDescent="0.25">
      <c r="A1776" s="396">
        <v>202504</v>
      </c>
      <c r="B1776" s="392" t="s">
        <v>1268</v>
      </c>
      <c r="C1776" s="392" t="s">
        <v>69</v>
      </c>
      <c r="D1776" s="392" t="s">
        <v>28</v>
      </c>
      <c r="E1776" s="392" t="s">
        <v>28</v>
      </c>
      <c r="F1776" s="392" t="s">
        <v>22</v>
      </c>
      <c r="G1776" s="392" t="s">
        <v>39</v>
      </c>
      <c r="H1776" s="392" t="s">
        <v>70</v>
      </c>
      <c r="I1776" s="392" t="s">
        <v>71</v>
      </c>
      <c r="J1776" s="392" t="s">
        <v>2461</v>
      </c>
      <c r="K1776" s="392" t="s">
        <v>24</v>
      </c>
      <c r="L1776" s="392" t="s">
        <v>64</v>
      </c>
      <c r="M1776" s="395">
        <v>45748</v>
      </c>
      <c r="N1776" s="395">
        <v>45601</v>
      </c>
      <c r="O1776" s="392" t="s">
        <v>684</v>
      </c>
      <c r="P1776" s="392" t="str">
        <f t="shared" si="54"/>
        <v>376XX00000</v>
      </c>
      <c r="Q1776" s="392" t="s">
        <v>1271</v>
      </c>
      <c r="R1776" s="392" t="s">
        <v>2462</v>
      </c>
      <c r="S1776" s="392" t="str">
        <f t="shared" si="55"/>
        <v>252403S</v>
      </c>
      <c r="T1776" s="392" t="str">
        <f>IFERROR(VLOOKUP($S1776,'Projects FERCs'!$A$9:$C$294,2,FALSE),0)</f>
        <v>Main/Services PVC Replace LHC</v>
      </c>
      <c r="U1776" s="392" t="s">
        <v>2461</v>
      </c>
      <c r="V1776" s="394">
        <v>-30162.87</v>
      </c>
    </row>
    <row r="1777" spans="1:22" ht="22.5" x14ac:dyDescent="0.25">
      <c r="A1777" s="396">
        <v>202504</v>
      </c>
      <c r="B1777" s="392" t="s">
        <v>1268</v>
      </c>
      <c r="C1777" s="392" t="s">
        <v>69</v>
      </c>
      <c r="D1777" s="392" t="s">
        <v>28</v>
      </c>
      <c r="E1777" s="392" t="s">
        <v>28</v>
      </c>
      <c r="F1777" s="392" t="s">
        <v>22</v>
      </c>
      <c r="G1777" s="392" t="s">
        <v>39</v>
      </c>
      <c r="H1777" s="392" t="s">
        <v>70</v>
      </c>
      <c r="I1777" s="392" t="s">
        <v>71</v>
      </c>
      <c r="J1777" s="392" t="s">
        <v>2463</v>
      </c>
      <c r="K1777" s="392" t="s">
        <v>24</v>
      </c>
      <c r="L1777" s="392" t="s">
        <v>64</v>
      </c>
      <c r="M1777" s="395">
        <v>45748</v>
      </c>
      <c r="N1777" s="395">
        <v>45594</v>
      </c>
      <c r="O1777" s="392" t="s">
        <v>684</v>
      </c>
      <c r="P1777" s="392" t="str">
        <f t="shared" si="54"/>
        <v>376XX00000</v>
      </c>
      <c r="Q1777" s="392" t="s">
        <v>1271</v>
      </c>
      <c r="R1777" s="392" t="s">
        <v>2464</v>
      </c>
      <c r="S1777" s="392" t="str">
        <f t="shared" si="55"/>
        <v>253500B</v>
      </c>
      <c r="T1777" s="392" t="str">
        <f>IFERROR(VLOOKUP($S1777,'Projects FERCs'!$A$9:$C$294,2,FALSE),0)</f>
        <v>PI Mains - Prescott</v>
      </c>
      <c r="U1777" s="392" t="s">
        <v>2463</v>
      </c>
      <c r="V1777" s="394">
        <v>-62.61</v>
      </c>
    </row>
    <row r="1778" spans="1:22" ht="22.5" x14ac:dyDescent="0.25">
      <c r="A1778" s="396">
        <v>202504</v>
      </c>
      <c r="B1778" s="392" t="s">
        <v>1268</v>
      </c>
      <c r="C1778" s="392" t="s">
        <v>69</v>
      </c>
      <c r="D1778" s="392" t="s">
        <v>28</v>
      </c>
      <c r="E1778" s="392" t="s">
        <v>28</v>
      </c>
      <c r="F1778" s="392" t="s">
        <v>22</v>
      </c>
      <c r="G1778" s="392" t="s">
        <v>39</v>
      </c>
      <c r="H1778" s="392" t="s">
        <v>70</v>
      </c>
      <c r="I1778" s="392" t="s">
        <v>71</v>
      </c>
      <c r="J1778" s="392" t="s">
        <v>2318</v>
      </c>
      <c r="K1778" s="392" t="s">
        <v>24</v>
      </c>
      <c r="L1778" s="392" t="s">
        <v>64</v>
      </c>
      <c r="M1778" s="395">
        <v>45748</v>
      </c>
      <c r="N1778" s="395">
        <v>45769</v>
      </c>
      <c r="O1778" s="392" t="s">
        <v>684</v>
      </c>
      <c r="P1778" s="392" t="str">
        <f t="shared" si="54"/>
        <v>376XX00000</v>
      </c>
      <c r="Q1778" s="392" t="s">
        <v>1271</v>
      </c>
      <c r="R1778" s="392" t="s">
        <v>2319</v>
      </c>
      <c r="S1778" s="392" t="str">
        <f t="shared" si="55"/>
        <v>251100A</v>
      </c>
      <c r="T1778" s="392" t="str">
        <f>IFERROR(VLOOKUP($S1778,'Projects FERCs'!$A$9:$C$294,2,FALSE),0)</f>
        <v>Mains - Blanket - Flag</v>
      </c>
      <c r="U1778" s="392" t="s">
        <v>2318</v>
      </c>
      <c r="V1778" s="394">
        <v>34462.28</v>
      </c>
    </row>
    <row r="1779" spans="1:22" ht="22.5" x14ac:dyDescent="0.25">
      <c r="A1779" s="396">
        <v>202504</v>
      </c>
      <c r="B1779" s="392" t="s">
        <v>1268</v>
      </c>
      <c r="C1779" s="392" t="s">
        <v>69</v>
      </c>
      <c r="D1779" s="392" t="s">
        <v>28</v>
      </c>
      <c r="E1779" s="392" t="s">
        <v>28</v>
      </c>
      <c r="F1779" s="392" t="s">
        <v>22</v>
      </c>
      <c r="G1779" s="392" t="s">
        <v>39</v>
      </c>
      <c r="H1779" s="392" t="s">
        <v>70</v>
      </c>
      <c r="I1779" s="392" t="s">
        <v>71</v>
      </c>
      <c r="J1779" s="392" t="s">
        <v>2512</v>
      </c>
      <c r="K1779" s="392" t="s">
        <v>24</v>
      </c>
      <c r="L1779" s="392" t="s">
        <v>64</v>
      </c>
      <c r="M1779" s="395">
        <v>45717</v>
      </c>
      <c r="N1779" s="395">
        <v>45588</v>
      </c>
      <c r="O1779" s="392" t="s">
        <v>684</v>
      </c>
      <c r="P1779" s="392" t="str">
        <f t="shared" si="54"/>
        <v>376XX00000</v>
      </c>
      <c r="Q1779" s="392" t="s">
        <v>1271</v>
      </c>
      <c r="R1779" s="392" t="s">
        <v>2480</v>
      </c>
      <c r="S1779" s="392" t="str">
        <f t="shared" si="55"/>
        <v>252400S</v>
      </c>
      <c r="T1779" s="392" t="str">
        <f>IFERROR(VLOOKUP($S1779,'Projects FERCs'!$A$9:$C$294,2,FALSE),0)</f>
        <v>Mains-System Improv-King</v>
      </c>
      <c r="U1779" s="392" t="s">
        <v>2479</v>
      </c>
      <c r="V1779" s="394">
        <v>3450.35</v>
      </c>
    </row>
    <row r="1780" spans="1:22" ht="22.5" x14ac:dyDescent="0.25">
      <c r="A1780" s="396">
        <v>202504</v>
      </c>
      <c r="B1780" s="392" t="s">
        <v>1268</v>
      </c>
      <c r="C1780" s="392" t="s">
        <v>69</v>
      </c>
      <c r="D1780" s="392" t="s">
        <v>28</v>
      </c>
      <c r="E1780" s="392" t="s">
        <v>28</v>
      </c>
      <c r="F1780" s="392" t="s">
        <v>22</v>
      </c>
      <c r="G1780" s="392" t="s">
        <v>39</v>
      </c>
      <c r="H1780" s="392" t="s">
        <v>70</v>
      </c>
      <c r="I1780" s="392" t="s">
        <v>71</v>
      </c>
      <c r="J1780" s="392" t="s">
        <v>2395</v>
      </c>
      <c r="K1780" s="392" t="s">
        <v>24</v>
      </c>
      <c r="L1780" s="392" t="s">
        <v>64</v>
      </c>
      <c r="M1780" s="395">
        <v>45717</v>
      </c>
      <c r="N1780" s="395">
        <v>45706</v>
      </c>
      <c r="O1780" s="392" t="s">
        <v>684</v>
      </c>
      <c r="P1780" s="392" t="str">
        <f t="shared" si="54"/>
        <v>376XX00000</v>
      </c>
      <c r="Q1780" s="392" t="s">
        <v>1271</v>
      </c>
      <c r="R1780" s="392" t="s">
        <v>2396</v>
      </c>
      <c r="S1780" s="392" t="str">
        <f t="shared" si="55"/>
        <v>252400S</v>
      </c>
      <c r="T1780" s="392" t="str">
        <f>IFERROR(VLOOKUP($S1780,'Projects FERCs'!$A$9:$C$294,2,FALSE),0)</f>
        <v>Mains-System Improv-King</v>
      </c>
      <c r="U1780" s="392" t="s">
        <v>2395</v>
      </c>
      <c r="V1780" s="394">
        <v>438.85</v>
      </c>
    </row>
    <row r="1781" spans="1:22" ht="22.5" x14ac:dyDescent="0.25">
      <c r="A1781" s="396">
        <v>202504</v>
      </c>
      <c r="B1781" s="392" t="s">
        <v>1268</v>
      </c>
      <c r="C1781" s="392" t="s">
        <v>69</v>
      </c>
      <c r="D1781" s="392" t="s">
        <v>28</v>
      </c>
      <c r="E1781" s="392" t="s">
        <v>28</v>
      </c>
      <c r="F1781" s="392" t="s">
        <v>22</v>
      </c>
      <c r="G1781" s="392" t="s">
        <v>39</v>
      </c>
      <c r="H1781" s="392" t="s">
        <v>70</v>
      </c>
      <c r="I1781" s="392" t="s">
        <v>71</v>
      </c>
      <c r="J1781" s="392" t="s">
        <v>2344</v>
      </c>
      <c r="K1781" s="392" t="s">
        <v>24</v>
      </c>
      <c r="L1781" s="392" t="s">
        <v>64</v>
      </c>
      <c r="M1781" s="395">
        <v>45748</v>
      </c>
      <c r="N1781" s="395">
        <v>43950</v>
      </c>
      <c r="O1781" s="392" t="s">
        <v>684</v>
      </c>
      <c r="P1781" s="392" t="str">
        <f t="shared" si="54"/>
        <v>376XX00000</v>
      </c>
      <c r="Q1781" s="392" t="s">
        <v>1271</v>
      </c>
      <c r="R1781" s="392" t="s">
        <v>2345</v>
      </c>
      <c r="S1781" s="392" t="str">
        <f t="shared" si="55"/>
        <v>253501B</v>
      </c>
      <c r="T1781" s="392" t="str">
        <f>IFERROR(VLOOKUP($S1781,'Projects FERCs'!$A$9:$C$294,2,FALSE),0)</f>
        <v>PI Mains-PrescottVall-Billable</v>
      </c>
      <c r="U1781" s="392" t="s">
        <v>2344</v>
      </c>
      <c r="V1781" s="394">
        <v>0.01</v>
      </c>
    </row>
    <row r="1782" spans="1:22" ht="22.5" x14ac:dyDescent="0.25">
      <c r="A1782" s="396">
        <v>202504</v>
      </c>
      <c r="B1782" s="392" t="s">
        <v>1268</v>
      </c>
      <c r="C1782" s="392" t="s">
        <v>69</v>
      </c>
      <c r="D1782" s="392" t="s">
        <v>28</v>
      </c>
      <c r="E1782" s="392" t="s">
        <v>28</v>
      </c>
      <c r="F1782" s="392" t="s">
        <v>22</v>
      </c>
      <c r="G1782" s="392" t="s">
        <v>39</v>
      </c>
      <c r="H1782" s="392" t="s">
        <v>70</v>
      </c>
      <c r="I1782" s="392" t="s">
        <v>71</v>
      </c>
      <c r="J1782" s="392" t="s">
        <v>23</v>
      </c>
      <c r="K1782" s="392" t="s">
        <v>24</v>
      </c>
      <c r="L1782" s="392" t="s">
        <v>25</v>
      </c>
      <c r="M1782" s="395">
        <v>45536</v>
      </c>
      <c r="N1782" s="395">
        <v>45539</v>
      </c>
      <c r="O1782" s="392" t="s">
        <v>684</v>
      </c>
      <c r="P1782" s="392" t="str">
        <f t="shared" si="54"/>
        <v>376XX00000</v>
      </c>
      <c r="Q1782" s="392" t="s">
        <v>1271</v>
      </c>
      <c r="R1782" s="392" t="s">
        <v>1643</v>
      </c>
      <c r="S1782" s="392" t="str">
        <f t="shared" si="55"/>
        <v>253500B</v>
      </c>
      <c r="T1782" s="392" t="str">
        <f>IFERROR(VLOOKUP($S1782,'Projects FERCs'!$A$9:$C$294,2,FALSE),0)</f>
        <v>PI Mains - Prescott</v>
      </c>
      <c r="U1782" s="392" t="s">
        <v>1645</v>
      </c>
      <c r="V1782" s="394">
        <v>-331720.32000000001</v>
      </c>
    </row>
    <row r="1783" spans="1:22" ht="22.5" x14ac:dyDescent="0.25">
      <c r="A1783" s="396">
        <v>202504</v>
      </c>
      <c r="B1783" s="392" t="s">
        <v>1268</v>
      </c>
      <c r="C1783" s="392" t="s">
        <v>69</v>
      </c>
      <c r="D1783" s="392" t="s">
        <v>28</v>
      </c>
      <c r="E1783" s="392" t="s">
        <v>28</v>
      </c>
      <c r="F1783" s="392" t="s">
        <v>22</v>
      </c>
      <c r="G1783" s="392" t="s">
        <v>39</v>
      </c>
      <c r="H1783" s="392" t="s">
        <v>70</v>
      </c>
      <c r="I1783" s="392" t="s">
        <v>71</v>
      </c>
      <c r="J1783" s="392" t="s">
        <v>23</v>
      </c>
      <c r="K1783" s="392" t="s">
        <v>24</v>
      </c>
      <c r="L1783" s="392" t="s">
        <v>25</v>
      </c>
      <c r="M1783" s="395">
        <v>45536</v>
      </c>
      <c r="N1783" s="395">
        <v>45544</v>
      </c>
      <c r="O1783" s="392" t="s">
        <v>684</v>
      </c>
      <c r="P1783" s="392" t="str">
        <f t="shared" si="54"/>
        <v>376XX00000</v>
      </c>
      <c r="Q1783" s="392" t="s">
        <v>1271</v>
      </c>
      <c r="R1783" s="392" t="s">
        <v>2175</v>
      </c>
      <c r="S1783" s="392" t="str">
        <f t="shared" si="55"/>
        <v>253100A</v>
      </c>
      <c r="T1783" s="392" t="str">
        <f>IFERROR(VLOOKUP($S1783,'Projects FERCs'!$A$9:$C$294,2,FALSE),0)</f>
        <v>Mains - Blanket - Pres</v>
      </c>
      <c r="U1783" s="392" t="s">
        <v>2177</v>
      </c>
      <c r="V1783" s="394">
        <v>-79321.119999999995</v>
      </c>
    </row>
    <row r="1784" spans="1:22" ht="22.5" x14ac:dyDescent="0.25">
      <c r="A1784" s="396">
        <v>202504</v>
      </c>
      <c r="B1784" s="392" t="s">
        <v>1268</v>
      </c>
      <c r="C1784" s="392" t="s">
        <v>69</v>
      </c>
      <c r="D1784" s="392" t="s">
        <v>28</v>
      </c>
      <c r="E1784" s="392" t="s">
        <v>28</v>
      </c>
      <c r="F1784" s="392" t="s">
        <v>22</v>
      </c>
      <c r="G1784" s="392" t="s">
        <v>39</v>
      </c>
      <c r="H1784" s="392" t="s">
        <v>70</v>
      </c>
      <c r="I1784" s="392" t="s">
        <v>71</v>
      </c>
      <c r="J1784" s="392" t="s">
        <v>23</v>
      </c>
      <c r="K1784" s="392" t="s">
        <v>24</v>
      </c>
      <c r="L1784" s="392" t="s">
        <v>25</v>
      </c>
      <c r="M1784" s="395">
        <v>45536</v>
      </c>
      <c r="N1784" s="395">
        <v>45561</v>
      </c>
      <c r="O1784" s="392" t="s">
        <v>684</v>
      </c>
      <c r="P1784" s="392" t="str">
        <f t="shared" si="54"/>
        <v>376XX00000</v>
      </c>
      <c r="Q1784" s="392" t="s">
        <v>1271</v>
      </c>
      <c r="R1784" s="392" t="s">
        <v>2499</v>
      </c>
      <c r="S1784" s="392" t="str">
        <f t="shared" si="55"/>
        <v>252406S</v>
      </c>
      <c r="T1784" s="392" t="str">
        <f>IFERROR(VLOOKUP($S1784,'Projects FERCs'!$A$9:$C$294,2,FALSE),0)</f>
        <v>Mains PVC Replacement KNG</v>
      </c>
      <c r="U1784" s="392" t="s">
        <v>2498</v>
      </c>
      <c r="V1784" s="394">
        <v>-302254.73</v>
      </c>
    </row>
    <row r="1785" spans="1:22" ht="22.5" x14ac:dyDescent="0.25">
      <c r="A1785" s="396">
        <v>202504</v>
      </c>
      <c r="B1785" s="392" t="s">
        <v>1268</v>
      </c>
      <c r="C1785" s="392" t="s">
        <v>69</v>
      </c>
      <c r="D1785" s="392" t="s">
        <v>28</v>
      </c>
      <c r="E1785" s="392" t="s">
        <v>28</v>
      </c>
      <c r="F1785" s="392" t="s">
        <v>22</v>
      </c>
      <c r="G1785" s="392" t="s">
        <v>39</v>
      </c>
      <c r="H1785" s="392" t="s">
        <v>70</v>
      </c>
      <c r="I1785" s="392" t="s">
        <v>71</v>
      </c>
      <c r="J1785" s="392" t="s">
        <v>23</v>
      </c>
      <c r="K1785" s="392" t="s">
        <v>24</v>
      </c>
      <c r="L1785" s="392" t="s">
        <v>25</v>
      </c>
      <c r="M1785" s="395">
        <v>45566</v>
      </c>
      <c r="N1785" s="395">
        <v>45588</v>
      </c>
      <c r="O1785" s="392" t="s">
        <v>684</v>
      </c>
      <c r="P1785" s="392" t="str">
        <f t="shared" si="54"/>
        <v>376XX00000</v>
      </c>
      <c r="Q1785" s="392" t="s">
        <v>1271</v>
      </c>
      <c r="R1785" s="392" t="s">
        <v>2497</v>
      </c>
      <c r="S1785" s="392" t="str">
        <f t="shared" si="55"/>
        <v>252400S</v>
      </c>
      <c r="T1785" s="392" t="str">
        <f>IFERROR(VLOOKUP($S1785,'Projects FERCs'!$A$9:$C$294,2,FALSE),0)</f>
        <v>Mains-System Improv-King</v>
      </c>
      <c r="U1785" s="392" t="s">
        <v>2496</v>
      </c>
      <c r="V1785" s="394">
        <v>-13063.47</v>
      </c>
    </row>
    <row r="1786" spans="1:22" ht="22.5" x14ac:dyDescent="0.25">
      <c r="A1786" s="396">
        <v>202504</v>
      </c>
      <c r="B1786" s="392" t="s">
        <v>1268</v>
      </c>
      <c r="C1786" s="392" t="s">
        <v>69</v>
      </c>
      <c r="D1786" s="392" t="s">
        <v>28</v>
      </c>
      <c r="E1786" s="392" t="s">
        <v>28</v>
      </c>
      <c r="F1786" s="392" t="s">
        <v>22</v>
      </c>
      <c r="G1786" s="392" t="s">
        <v>39</v>
      </c>
      <c r="H1786" s="392" t="s">
        <v>70</v>
      </c>
      <c r="I1786" s="392" t="s">
        <v>71</v>
      </c>
      <c r="J1786" s="392" t="s">
        <v>23</v>
      </c>
      <c r="K1786" s="392" t="s">
        <v>24</v>
      </c>
      <c r="L1786" s="392" t="s">
        <v>25</v>
      </c>
      <c r="M1786" s="395">
        <v>45597</v>
      </c>
      <c r="N1786" s="395">
        <v>45602</v>
      </c>
      <c r="O1786" s="392" t="s">
        <v>684</v>
      </c>
      <c r="P1786" s="392" t="str">
        <f t="shared" si="54"/>
        <v>376XX00000</v>
      </c>
      <c r="Q1786" s="392" t="s">
        <v>1271</v>
      </c>
      <c r="R1786" s="392" t="s">
        <v>2511</v>
      </c>
      <c r="S1786" s="392" t="str">
        <f t="shared" si="55"/>
        <v>257400S</v>
      </c>
      <c r="T1786" s="392" t="str">
        <f>IFERROR(VLOOKUP($S1786,'Projects FERCs'!$A$9:$C$294,2,FALSE),0)</f>
        <v>Mains-System Improv-Show Low</v>
      </c>
      <c r="U1786" s="392" t="s">
        <v>2510</v>
      </c>
      <c r="V1786" s="394">
        <v>-16429.73</v>
      </c>
    </row>
    <row r="1787" spans="1:22" ht="22.5" x14ac:dyDescent="0.25">
      <c r="A1787" s="396">
        <v>202504</v>
      </c>
      <c r="B1787" s="392" t="s">
        <v>1268</v>
      </c>
      <c r="C1787" s="392" t="s">
        <v>69</v>
      </c>
      <c r="D1787" s="392" t="s">
        <v>28</v>
      </c>
      <c r="E1787" s="392" t="s">
        <v>28</v>
      </c>
      <c r="F1787" s="392" t="s">
        <v>22</v>
      </c>
      <c r="G1787" s="392" t="s">
        <v>39</v>
      </c>
      <c r="H1787" s="392" t="s">
        <v>70</v>
      </c>
      <c r="I1787" s="392" t="s">
        <v>71</v>
      </c>
      <c r="J1787" s="392" t="s">
        <v>23</v>
      </c>
      <c r="K1787" s="392" t="s">
        <v>24</v>
      </c>
      <c r="L1787" s="392" t="s">
        <v>25</v>
      </c>
      <c r="M1787" s="395">
        <v>45597</v>
      </c>
      <c r="N1787" s="395">
        <v>45607</v>
      </c>
      <c r="O1787" s="392" t="s">
        <v>684</v>
      </c>
      <c r="P1787" s="392" t="str">
        <f t="shared" si="54"/>
        <v>376XX00000</v>
      </c>
      <c r="Q1787" s="392" t="s">
        <v>1271</v>
      </c>
      <c r="R1787" s="392" t="s">
        <v>2509</v>
      </c>
      <c r="S1787" s="392" t="str">
        <f t="shared" si="55"/>
        <v>253500B</v>
      </c>
      <c r="T1787" s="392" t="str">
        <f>IFERROR(VLOOKUP($S1787,'Projects FERCs'!$A$9:$C$294,2,FALSE),0)</f>
        <v>PI Mains - Prescott</v>
      </c>
      <c r="U1787" s="392" t="s">
        <v>2508</v>
      </c>
      <c r="V1787" s="394">
        <v>-198822.36</v>
      </c>
    </row>
    <row r="1788" spans="1:22" ht="22.5" x14ac:dyDescent="0.25">
      <c r="A1788" s="396">
        <v>202504</v>
      </c>
      <c r="B1788" s="392" t="s">
        <v>1268</v>
      </c>
      <c r="C1788" s="392" t="s">
        <v>69</v>
      </c>
      <c r="D1788" s="392" t="s">
        <v>28</v>
      </c>
      <c r="E1788" s="392" t="s">
        <v>28</v>
      </c>
      <c r="F1788" s="392" t="s">
        <v>22</v>
      </c>
      <c r="G1788" s="392" t="s">
        <v>39</v>
      </c>
      <c r="H1788" s="392" t="s">
        <v>70</v>
      </c>
      <c r="I1788" s="392" t="s">
        <v>71</v>
      </c>
      <c r="J1788" s="392" t="s">
        <v>23</v>
      </c>
      <c r="K1788" s="392" t="s">
        <v>24</v>
      </c>
      <c r="L1788" s="392" t="s">
        <v>25</v>
      </c>
      <c r="M1788" s="395">
        <v>45627</v>
      </c>
      <c r="N1788" s="395">
        <v>45544</v>
      </c>
      <c r="O1788" s="392" t="s">
        <v>684</v>
      </c>
      <c r="P1788" s="392" t="str">
        <f t="shared" si="54"/>
        <v>376XX00000</v>
      </c>
      <c r="Q1788" s="392" t="s">
        <v>1271</v>
      </c>
      <c r="R1788" s="392" t="s">
        <v>2503</v>
      </c>
      <c r="S1788" s="392" t="str">
        <f t="shared" si="55"/>
        <v>252100A</v>
      </c>
      <c r="T1788" s="392" t="str">
        <f>IFERROR(VLOOKUP($S1788,'Projects FERCs'!$A$9:$C$294,2,FALSE),0)</f>
        <v>Mains - Blanket - King</v>
      </c>
      <c r="U1788" s="392" t="s">
        <v>2502</v>
      </c>
      <c r="V1788" s="394">
        <v>-4055.44</v>
      </c>
    </row>
    <row r="1789" spans="1:22" ht="22.5" x14ac:dyDescent="0.25">
      <c r="A1789" s="396">
        <v>202504</v>
      </c>
      <c r="B1789" s="392" t="s">
        <v>1268</v>
      </c>
      <c r="C1789" s="392" t="s">
        <v>69</v>
      </c>
      <c r="D1789" s="392" t="s">
        <v>28</v>
      </c>
      <c r="E1789" s="392" t="s">
        <v>28</v>
      </c>
      <c r="F1789" s="392" t="s">
        <v>22</v>
      </c>
      <c r="G1789" s="392" t="s">
        <v>39</v>
      </c>
      <c r="H1789" s="392" t="s">
        <v>70</v>
      </c>
      <c r="I1789" s="392" t="s">
        <v>71</v>
      </c>
      <c r="J1789" s="392" t="s">
        <v>23</v>
      </c>
      <c r="K1789" s="392" t="s">
        <v>24</v>
      </c>
      <c r="L1789" s="392" t="s">
        <v>25</v>
      </c>
      <c r="M1789" s="395">
        <v>45627</v>
      </c>
      <c r="N1789" s="395">
        <v>45554</v>
      </c>
      <c r="O1789" s="392" t="s">
        <v>684</v>
      </c>
      <c r="P1789" s="392" t="str">
        <f t="shared" si="54"/>
        <v>376XX00000</v>
      </c>
      <c r="Q1789" s="392" t="s">
        <v>1271</v>
      </c>
      <c r="R1789" s="392" t="s">
        <v>2501</v>
      </c>
      <c r="S1789" s="392" t="str">
        <f t="shared" si="55"/>
        <v>252100A</v>
      </c>
      <c r="T1789" s="392" t="str">
        <f>IFERROR(VLOOKUP($S1789,'Projects FERCs'!$A$9:$C$294,2,FALSE),0)</f>
        <v>Mains - Blanket - King</v>
      </c>
      <c r="U1789" s="392" t="s">
        <v>2500</v>
      </c>
      <c r="V1789" s="394">
        <v>-6199.53</v>
      </c>
    </row>
    <row r="1790" spans="1:22" ht="33.75" x14ac:dyDescent="0.25">
      <c r="A1790" s="396">
        <v>202504</v>
      </c>
      <c r="B1790" s="392" t="s">
        <v>1268</v>
      </c>
      <c r="C1790" s="392" t="s">
        <v>69</v>
      </c>
      <c r="D1790" s="392" t="s">
        <v>28</v>
      </c>
      <c r="E1790" s="392" t="s">
        <v>28</v>
      </c>
      <c r="F1790" s="392" t="s">
        <v>22</v>
      </c>
      <c r="G1790" s="392" t="s">
        <v>39</v>
      </c>
      <c r="H1790" s="392" t="s">
        <v>70</v>
      </c>
      <c r="I1790" s="392" t="s">
        <v>71</v>
      </c>
      <c r="J1790" s="392" t="s">
        <v>23</v>
      </c>
      <c r="K1790" s="392" t="s">
        <v>24</v>
      </c>
      <c r="L1790" s="392" t="s">
        <v>25</v>
      </c>
      <c r="M1790" s="395">
        <v>45627</v>
      </c>
      <c r="N1790" s="395">
        <v>45608</v>
      </c>
      <c r="O1790" s="392" t="s">
        <v>684</v>
      </c>
      <c r="P1790" s="392" t="str">
        <f t="shared" si="54"/>
        <v>376XX00000</v>
      </c>
      <c r="Q1790" s="392" t="s">
        <v>1271</v>
      </c>
      <c r="R1790" s="392" t="s">
        <v>2495</v>
      </c>
      <c r="S1790" s="392" t="str">
        <f t="shared" si="55"/>
        <v>252100A</v>
      </c>
      <c r="T1790" s="392" t="str">
        <f>IFERROR(VLOOKUP($S1790,'Projects FERCs'!$A$9:$C$294,2,FALSE),0)</f>
        <v>Mains - Blanket - King</v>
      </c>
      <c r="U1790" s="392" t="s">
        <v>2494</v>
      </c>
      <c r="V1790" s="394">
        <v>-605.21</v>
      </c>
    </row>
    <row r="1791" spans="1:22" ht="22.5" x14ac:dyDescent="0.25">
      <c r="A1791" s="396">
        <v>202504</v>
      </c>
      <c r="B1791" s="392" t="s">
        <v>1268</v>
      </c>
      <c r="C1791" s="392" t="s">
        <v>69</v>
      </c>
      <c r="D1791" s="392" t="s">
        <v>28</v>
      </c>
      <c r="E1791" s="392" t="s">
        <v>28</v>
      </c>
      <c r="F1791" s="392" t="s">
        <v>22</v>
      </c>
      <c r="G1791" s="392" t="s">
        <v>39</v>
      </c>
      <c r="H1791" s="392" t="s">
        <v>70</v>
      </c>
      <c r="I1791" s="392" t="s">
        <v>71</v>
      </c>
      <c r="J1791" s="392" t="s">
        <v>23</v>
      </c>
      <c r="K1791" s="392" t="s">
        <v>24</v>
      </c>
      <c r="L1791" s="392" t="s">
        <v>25</v>
      </c>
      <c r="M1791" s="395">
        <v>45627</v>
      </c>
      <c r="N1791" s="395">
        <v>45621</v>
      </c>
      <c r="O1791" s="392" t="s">
        <v>684</v>
      </c>
      <c r="P1791" s="392" t="str">
        <f t="shared" si="54"/>
        <v>376XX00000</v>
      </c>
      <c r="Q1791" s="392" t="s">
        <v>1271</v>
      </c>
      <c r="R1791" s="392" t="s">
        <v>2493</v>
      </c>
      <c r="S1791" s="392" t="str">
        <f t="shared" si="55"/>
        <v>252406S</v>
      </c>
      <c r="T1791" s="392" t="str">
        <f>IFERROR(VLOOKUP($S1791,'Projects FERCs'!$A$9:$C$294,2,FALSE),0)</f>
        <v>Mains PVC Replacement KNG</v>
      </c>
      <c r="U1791" s="392" t="s">
        <v>2492</v>
      </c>
      <c r="V1791" s="394">
        <v>-13830.87</v>
      </c>
    </row>
    <row r="1792" spans="1:22" ht="22.5" x14ac:dyDescent="0.25">
      <c r="A1792" s="396">
        <v>202504</v>
      </c>
      <c r="B1792" s="392" t="s">
        <v>1268</v>
      </c>
      <c r="C1792" s="392" t="s">
        <v>69</v>
      </c>
      <c r="D1792" s="392" t="s">
        <v>28</v>
      </c>
      <c r="E1792" s="392" t="s">
        <v>28</v>
      </c>
      <c r="F1792" s="392" t="s">
        <v>22</v>
      </c>
      <c r="G1792" s="392" t="s">
        <v>39</v>
      </c>
      <c r="H1792" s="392" t="s">
        <v>70</v>
      </c>
      <c r="I1792" s="392" t="s">
        <v>71</v>
      </c>
      <c r="J1792" s="392" t="s">
        <v>23</v>
      </c>
      <c r="K1792" s="392" t="s">
        <v>24</v>
      </c>
      <c r="L1792" s="392" t="s">
        <v>25</v>
      </c>
      <c r="M1792" s="395">
        <v>45627</v>
      </c>
      <c r="N1792" s="395">
        <v>45621</v>
      </c>
      <c r="O1792" s="392" t="s">
        <v>684</v>
      </c>
      <c r="P1792" s="392" t="str">
        <f t="shared" si="54"/>
        <v>376XX00000</v>
      </c>
      <c r="Q1792" s="392" t="s">
        <v>1271</v>
      </c>
      <c r="R1792" s="392" t="s">
        <v>2341</v>
      </c>
      <c r="S1792" s="392" t="str">
        <f t="shared" si="55"/>
        <v>253100A</v>
      </c>
      <c r="T1792" s="392" t="str">
        <f>IFERROR(VLOOKUP($S1792,'Projects FERCs'!$A$9:$C$294,2,FALSE),0)</f>
        <v>Mains - Blanket - Pres</v>
      </c>
      <c r="U1792" s="392" t="s">
        <v>2340</v>
      </c>
      <c r="V1792" s="394">
        <v>-213700.76</v>
      </c>
    </row>
    <row r="1793" spans="1:22" ht="22.5" x14ac:dyDescent="0.25">
      <c r="A1793" s="396">
        <v>202504</v>
      </c>
      <c r="B1793" s="392" t="s">
        <v>1268</v>
      </c>
      <c r="C1793" s="392" t="s">
        <v>69</v>
      </c>
      <c r="D1793" s="392" t="s">
        <v>28</v>
      </c>
      <c r="E1793" s="392" t="s">
        <v>28</v>
      </c>
      <c r="F1793" s="392" t="s">
        <v>22</v>
      </c>
      <c r="G1793" s="392" t="s">
        <v>39</v>
      </c>
      <c r="H1793" s="392" t="s">
        <v>70</v>
      </c>
      <c r="I1793" s="392" t="s">
        <v>71</v>
      </c>
      <c r="J1793" s="392" t="s">
        <v>23</v>
      </c>
      <c r="K1793" s="392" t="s">
        <v>24</v>
      </c>
      <c r="L1793" s="392" t="s">
        <v>25</v>
      </c>
      <c r="M1793" s="395">
        <v>45627</v>
      </c>
      <c r="N1793" s="395">
        <v>45636</v>
      </c>
      <c r="O1793" s="392" t="s">
        <v>684</v>
      </c>
      <c r="P1793" s="392" t="str">
        <f t="shared" si="54"/>
        <v>376XX00000</v>
      </c>
      <c r="Q1793" s="392" t="s">
        <v>1271</v>
      </c>
      <c r="R1793" s="392" t="s">
        <v>2507</v>
      </c>
      <c r="S1793" s="392" t="str">
        <f t="shared" si="55"/>
        <v>257100A</v>
      </c>
      <c r="T1793" s="392" t="str">
        <f>IFERROR(VLOOKUP($S1793,'Projects FERCs'!$A$9:$C$294,2,FALSE),0)</f>
        <v>Mains - Blanket - SL</v>
      </c>
      <c r="U1793" s="392" t="s">
        <v>2506</v>
      </c>
      <c r="V1793" s="394">
        <v>-458.47</v>
      </c>
    </row>
    <row r="1794" spans="1:22" ht="22.5" x14ac:dyDescent="0.25">
      <c r="A1794" s="396">
        <v>202504</v>
      </c>
      <c r="B1794" s="392" t="s">
        <v>1268</v>
      </c>
      <c r="C1794" s="392" t="s">
        <v>69</v>
      </c>
      <c r="D1794" s="392" t="s">
        <v>28</v>
      </c>
      <c r="E1794" s="392" t="s">
        <v>28</v>
      </c>
      <c r="F1794" s="392" t="s">
        <v>22</v>
      </c>
      <c r="G1794" s="392" t="s">
        <v>39</v>
      </c>
      <c r="H1794" s="392" t="s">
        <v>70</v>
      </c>
      <c r="I1794" s="392" t="s">
        <v>71</v>
      </c>
      <c r="J1794" s="392" t="s">
        <v>23</v>
      </c>
      <c r="K1794" s="392" t="s">
        <v>24</v>
      </c>
      <c r="L1794" s="392" t="s">
        <v>25</v>
      </c>
      <c r="M1794" s="395">
        <v>45627</v>
      </c>
      <c r="N1794" s="395">
        <v>45646</v>
      </c>
      <c r="O1794" s="392" t="s">
        <v>684</v>
      </c>
      <c r="P1794" s="392" t="str">
        <f t="shared" si="54"/>
        <v>376XX00000</v>
      </c>
      <c r="Q1794" s="392" t="s">
        <v>1271</v>
      </c>
      <c r="R1794" s="392" t="s">
        <v>2343</v>
      </c>
      <c r="S1794" s="392" t="str">
        <f t="shared" si="55"/>
        <v>251100A</v>
      </c>
      <c r="T1794" s="392" t="str">
        <f>IFERROR(VLOOKUP($S1794,'Projects FERCs'!$A$9:$C$294,2,FALSE),0)</f>
        <v>Mains - Blanket - Flag</v>
      </c>
      <c r="U1794" s="392" t="s">
        <v>2342</v>
      </c>
      <c r="V1794" s="394">
        <v>-67140.850000000006</v>
      </c>
    </row>
    <row r="1795" spans="1:22" ht="22.5" x14ac:dyDescent="0.25">
      <c r="A1795" s="396">
        <v>202504</v>
      </c>
      <c r="B1795" s="392" t="s">
        <v>1268</v>
      </c>
      <c r="C1795" s="392" t="s">
        <v>69</v>
      </c>
      <c r="D1795" s="392" t="s">
        <v>28</v>
      </c>
      <c r="E1795" s="392" t="s">
        <v>28</v>
      </c>
      <c r="F1795" s="392" t="s">
        <v>22</v>
      </c>
      <c r="G1795" s="392" t="s">
        <v>39</v>
      </c>
      <c r="H1795" s="392" t="s">
        <v>70</v>
      </c>
      <c r="I1795" s="392" t="s">
        <v>71</v>
      </c>
      <c r="J1795" s="392" t="s">
        <v>23</v>
      </c>
      <c r="K1795" s="392" t="s">
        <v>24</v>
      </c>
      <c r="L1795" s="392" t="s">
        <v>25</v>
      </c>
      <c r="M1795" s="395">
        <v>45658</v>
      </c>
      <c r="N1795" s="395">
        <v>45544</v>
      </c>
      <c r="O1795" s="392" t="s">
        <v>684</v>
      </c>
      <c r="P1795" s="392" t="str">
        <f t="shared" si="54"/>
        <v>376XX00000</v>
      </c>
      <c r="Q1795" s="392" t="s">
        <v>1271</v>
      </c>
      <c r="R1795" s="392" t="s">
        <v>2503</v>
      </c>
      <c r="S1795" s="392" t="str">
        <f t="shared" si="55"/>
        <v>252100A</v>
      </c>
      <c r="T1795" s="392" t="str">
        <f>IFERROR(VLOOKUP($S1795,'Projects FERCs'!$A$9:$C$294,2,FALSE),0)</f>
        <v>Mains - Blanket - King</v>
      </c>
      <c r="U1795" s="392" t="s">
        <v>2502</v>
      </c>
      <c r="V1795" s="394">
        <v>-3027.55</v>
      </c>
    </row>
    <row r="1796" spans="1:22" ht="22.5" x14ac:dyDescent="0.25">
      <c r="A1796" s="396">
        <v>202504</v>
      </c>
      <c r="B1796" s="392" t="s">
        <v>1268</v>
      </c>
      <c r="C1796" s="392" t="s">
        <v>69</v>
      </c>
      <c r="D1796" s="392" t="s">
        <v>28</v>
      </c>
      <c r="E1796" s="392" t="s">
        <v>28</v>
      </c>
      <c r="F1796" s="392" t="s">
        <v>22</v>
      </c>
      <c r="G1796" s="392" t="s">
        <v>39</v>
      </c>
      <c r="H1796" s="392" t="s">
        <v>70</v>
      </c>
      <c r="I1796" s="392" t="s">
        <v>71</v>
      </c>
      <c r="J1796" s="392" t="s">
        <v>23</v>
      </c>
      <c r="K1796" s="392" t="s">
        <v>24</v>
      </c>
      <c r="L1796" s="392" t="s">
        <v>25</v>
      </c>
      <c r="M1796" s="395">
        <v>45658</v>
      </c>
      <c r="N1796" s="395">
        <v>45554</v>
      </c>
      <c r="O1796" s="392" t="s">
        <v>684</v>
      </c>
      <c r="P1796" s="392" t="str">
        <f t="shared" si="54"/>
        <v>376XX00000</v>
      </c>
      <c r="Q1796" s="392" t="s">
        <v>1271</v>
      </c>
      <c r="R1796" s="392" t="s">
        <v>2501</v>
      </c>
      <c r="S1796" s="392" t="str">
        <f t="shared" si="55"/>
        <v>252100A</v>
      </c>
      <c r="T1796" s="392" t="str">
        <f>IFERROR(VLOOKUP($S1796,'Projects FERCs'!$A$9:$C$294,2,FALSE),0)</f>
        <v>Mains - Blanket - King</v>
      </c>
      <c r="U1796" s="392" t="s">
        <v>2500</v>
      </c>
      <c r="V1796" s="394">
        <v>-6111.83</v>
      </c>
    </row>
    <row r="1797" spans="1:22" ht="22.5" x14ac:dyDescent="0.25">
      <c r="A1797" s="396">
        <v>202504</v>
      </c>
      <c r="B1797" s="392" t="s">
        <v>1268</v>
      </c>
      <c r="C1797" s="392" t="s">
        <v>69</v>
      </c>
      <c r="D1797" s="392" t="s">
        <v>28</v>
      </c>
      <c r="E1797" s="392" t="s">
        <v>28</v>
      </c>
      <c r="F1797" s="392" t="s">
        <v>22</v>
      </c>
      <c r="G1797" s="392" t="s">
        <v>39</v>
      </c>
      <c r="H1797" s="392" t="s">
        <v>70</v>
      </c>
      <c r="I1797" s="392" t="s">
        <v>71</v>
      </c>
      <c r="J1797" s="392" t="s">
        <v>23</v>
      </c>
      <c r="K1797" s="392" t="s">
        <v>24</v>
      </c>
      <c r="L1797" s="392" t="s">
        <v>25</v>
      </c>
      <c r="M1797" s="395">
        <v>45658</v>
      </c>
      <c r="N1797" s="395">
        <v>45588</v>
      </c>
      <c r="O1797" s="392" t="s">
        <v>684</v>
      </c>
      <c r="P1797" s="392" t="str">
        <f t="shared" si="54"/>
        <v>376XX00000</v>
      </c>
      <c r="Q1797" s="392" t="s">
        <v>1271</v>
      </c>
      <c r="R1797" s="392" t="s">
        <v>2497</v>
      </c>
      <c r="S1797" s="392" t="str">
        <f t="shared" si="55"/>
        <v>252400S</v>
      </c>
      <c r="T1797" s="392" t="str">
        <f>IFERROR(VLOOKUP($S1797,'Projects FERCs'!$A$9:$C$294,2,FALSE),0)</f>
        <v>Mains-System Improv-King</v>
      </c>
      <c r="U1797" s="392" t="s">
        <v>2496</v>
      </c>
      <c r="V1797" s="394">
        <v>-752.76</v>
      </c>
    </row>
    <row r="1798" spans="1:22" ht="22.5" x14ac:dyDescent="0.25">
      <c r="A1798" s="396">
        <v>202504</v>
      </c>
      <c r="B1798" s="392" t="s">
        <v>1268</v>
      </c>
      <c r="C1798" s="392" t="s">
        <v>69</v>
      </c>
      <c r="D1798" s="392" t="s">
        <v>28</v>
      </c>
      <c r="E1798" s="392" t="s">
        <v>28</v>
      </c>
      <c r="F1798" s="392" t="s">
        <v>22</v>
      </c>
      <c r="G1798" s="392" t="s">
        <v>39</v>
      </c>
      <c r="H1798" s="392" t="s">
        <v>70</v>
      </c>
      <c r="I1798" s="392" t="s">
        <v>71</v>
      </c>
      <c r="J1798" s="392" t="s">
        <v>23</v>
      </c>
      <c r="K1798" s="392" t="s">
        <v>24</v>
      </c>
      <c r="L1798" s="392" t="s">
        <v>25</v>
      </c>
      <c r="M1798" s="395">
        <v>45658</v>
      </c>
      <c r="N1798" s="395">
        <v>45602</v>
      </c>
      <c r="O1798" s="392" t="s">
        <v>684</v>
      </c>
      <c r="P1798" s="392" t="str">
        <f t="shared" si="54"/>
        <v>376XX00000</v>
      </c>
      <c r="Q1798" s="392" t="s">
        <v>1271</v>
      </c>
      <c r="R1798" s="392" t="s">
        <v>2511</v>
      </c>
      <c r="S1798" s="392" t="str">
        <f t="shared" si="55"/>
        <v>257400S</v>
      </c>
      <c r="T1798" s="392" t="str">
        <f>IFERROR(VLOOKUP($S1798,'Projects FERCs'!$A$9:$C$294,2,FALSE),0)</f>
        <v>Mains-System Improv-Show Low</v>
      </c>
      <c r="U1798" s="392" t="s">
        <v>2510</v>
      </c>
      <c r="V1798" s="394">
        <v>-9.26</v>
      </c>
    </row>
    <row r="1799" spans="1:22" ht="22.5" x14ac:dyDescent="0.25">
      <c r="A1799" s="396">
        <v>202504</v>
      </c>
      <c r="B1799" s="392" t="s">
        <v>1268</v>
      </c>
      <c r="C1799" s="392" t="s">
        <v>69</v>
      </c>
      <c r="D1799" s="392" t="s">
        <v>28</v>
      </c>
      <c r="E1799" s="392" t="s">
        <v>28</v>
      </c>
      <c r="F1799" s="392" t="s">
        <v>22</v>
      </c>
      <c r="G1799" s="392" t="s">
        <v>39</v>
      </c>
      <c r="H1799" s="392" t="s">
        <v>70</v>
      </c>
      <c r="I1799" s="392" t="s">
        <v>71</v>
      </c>
      <c r="J1799" s="392" t="s">
        <v>23</v>
      </c>
      <c r="K1799" s="392" t="s">
        <v>24</v>
      </c>
      <c r="L1799" s="392" t="s">
        <v>25</v>
      </c>
      <c r="M1799" s="395">
        <v>45658</v>
      </c>
      <c r="N1799" s="395">
        <v>45607</v>
      </c>
      <c r="O1799" s="392" t="s">
        <v>684</v>
      </c>
      <c r="P1799" s="392" t="str">
        <f t="shared" si="54"/>
        <v>376XX00000</v>
      </c>
      <c r="Q1799" s="392" t="s">
        <v>1271</v>
      </c>
      <c r="R1799" s="392" t="s">
        <v>2509</v>
      </c>
      <c r="S1799" s="392" t="str">
        <f t="shared" si="55"/>
        <v>253500B</v>
      </c>
      <c r="T1799" s="392" t="str">
        <f>IFERROR(VLOOKUP($S1799,'Projects FERCs'!$A$9:$C$294,2,FALSE),0)</f>
        <v>PI Mains - Prescott</v>
      </c>
      <c r="U1799" s="392" t="s">
        <v>2508</v>
      </c>
      <c r="V1799" s="394">
        <v>-9259.7099999999991</v>
      </c>
    </row>
    <row r="1800" spans="1:22" ht="33.75" x14ac:dyDescent="0.25">
      <c r="A1800" s="396">
        <v>202504</v>
      </c>
      <c r="B1800" s="392" t="s">
        <v>1268</v>
      </c>
      <c r="C1800" s="392" t="s">
        <v>69</v>
      </c>
      <c r="D1800" s="392" t="s">
        <v>28</v>
      </c>
      <c r="E1800" s="392" t="s">
        <v>28</v>
      </c>
      <c r="F1800" s="392" t="s">
        <v>22</v>
      </c>
      <c r="G1800" s="392" t="s">
        <v>39</v>
      </c>
      <c r="H1800" s="392" t="s">
        <v>70</v>
      </c>
      <c r="I1800" s="392" t="s">
        <v>71</v>
      </c>
      <c r="J1800" s="392" t="s">
        <v>23</v>
      </c>
      <c r="K1800" s="392" t="s">
        <v>24</v>
      </c>
      <c r="L1800" s="392" t="s">
        <v>25</v>
      </c>
      <c r="M1800" s="395">
        <v>45658</v>
      </c>
      <c r="N1800" s="395">
        <v>45608</v>
      </c>
      <c r="O1800" s="392" t="s">
        <v>684</v>
      </c>
      <c r="P1800" s="392" t="str">
        <f t="shared" si="54"/>
        <v>376XX00000</v>
      </c>
      <c r="Q1800" s="392" t="s">
        <v>1271</v>
      </c>
      <c r="R1800" s="392" t="s">
        <v>2495</v>
      </c>
      <c r="S1800" s="392" t="str">
        <f t="shared" si="55"/>
        <v>252100A</v>
      </c>
      <c r="T1800" s="392" t="str">
        <f>IFERROR(VLOOKUP($S1800,'Projects FERCs'!$A$9:$C$294,2,FALSE),0)</f>
        <v>Mains - Blanket - King</v>
      </c>
      <c r="U1800" s="392" t="s">
        <v>2494</v>
      </c>
      <c r="V1800" s="394">
        <v>-48.86</v>
      </c>
    </row>
    <row r="1801" spans="1:22" ht="22.5" x14ac:dyDescent="0.25">
      <c r="A1801" s="396">
        <v>202504</v>
      </c>
      <c r="B1801" s="392" t="s">
        <v>1268</v>
      </c>
      <c r="C1801" s="392" t="s">
        <v>69</v>
      </c>
      <c r="D1801" s="392" t="s">
        <v>28</v>
      </c>
      <c r="E1801" s="392" t="s">
        <v>28</v>
      </c>
      <c r="F1801" s="392" t="s">
        <v>22</v>
      </c>
      <c r="G1801" s="392" t="s">
        <v>39</v>
      </c>
      <c r="H1801" s="392" t="s">
        <v>70</v>
      </c>
      <c r="I1801" s="392" t="s">
        <v>71</v>
      </c>
      <c r="J1801" s="392" t="s">
        <v>23</v>
      </c>
      <c r="K1801" s="392" t="s">
        <v>24</v>
      </c>
      <c r="L1801" s="392" t="s">
        <v>25</v>
      </c>
      <c r="M1801" s="395">
        <v>45658</v>
      </c>
      <c r="N1801" s="395">
        <v>45621</v>
      </c>
      <c r="O1801" s="392" t="s">
        <v>684</v>
      </c>
      <c r="P1801" s="392" t="str">
        <f t="shared" ref="P1801:P1864" si="56">CONCATENATE((MID($O1801,2,3)),$D1801,$G1801)</f>
        <v>376XX00000</v>
      </c>
      <c r="Q1801" s="392" t="s">
        <v>1271</v>
      </c>
      <c r="R1801" s="392" t="s">
        <v>2493</v>
      </c>
      <c r="S1801" s="392" t="str">
        <f t="shared" ref="S1801:S1864" si="57">RIGHT($R1801,7)</f>
        <v>252406S</v>
      </c>
      <c r="T1801" s="392" t="str">
        <f>IFERROR(VLOOKUP($S1801,'Projects FERCs'!$A$9:$C$294,2,FALSE),0)</f>
        <v>Mains PVC Replacement KNG</v>
      </c>
      <c r="U1801" s="392" t="s">
        <v>2492</v>
      </c>
      <c r="V1801" s="394">
        <v>-66985.31</v>
      </c>
    </row>
    <row r="1802" spans="1:22" ht="22.5" x14ac:dyDescent="0.25">
      <c r="A1802" s="396">
        <v>202504</v>
      </c>
      <c r="B1802" s="392" t="s">
        <v>1268</v>
      </c>
      <c r="C1802" s="392" t="s">
        <v>69</v>
      </c>
      <c r="D1802" s="392" t="s">
        <v>28</v>
      </c>
      <c r="E1802" s="392" t="s">
        <v>28</v>
      </c>
      <c r="F1802" s="392" t="s">
        <v>22</v>
      </c>
      <c r="G1802" s="392" t="s">
        <v>39</v>
      </c>
      <c r="H1802" s="392" t="s">
        <v>70</v>
      </c>
      <c r="I1802" s="392" t="s">
        <v>71</v>
      </c>
      <c r="J1802" s="392" t="s">
        <v>23</v>
      </c>
      <c r="K1802" s="392" t="s">
        <v>24</v>
      </c>
      <c r="L1802" s="392" t="s">
        <v>25</v>
      </c>
      <c r="M1802" s="395">
        <v>45658</v>
      </c>
      <c r="N1802" s="395">
        <v>45621</v>
      </c>
      <c r="O1802" s="392" t="s">
        <v>684</v>
      </c>
      <c r="P1802" s="392" t="str">
        <f t="shared" si="56"/>
        <v>376XX00000</v>
      </c>
      <c r="Q1802" s="392" t="s">
        <v>1271</v>
      </c>
      <c r="R1802" s="392" t="s">
        <v>2341</v>
      </c>
      <c r="S1802" s="392" t="str">
        <f t="shared" si="57"/>
        <v>253100A</v>
      </c>
      <c r="T1802" s="392" t="str">
        <f>IFERROR(VLOOKUP($S1802,'Projects FERCs'!$A$9:$C$294,2,FALSE),0)</f>
        <v>Mains - Blanket - Pres</v>
      </c>
      <c r="U1802" s="392" t="s">
        <v>2340</v>
      </c>
      <c r="V1802" s="394">
        <v>-7646.86</v>
      </c>
    </row>
    <row r="1803" spans="1:22" ht="33.75" x14ac:dyDescent="0.25">
      <c r="A1803" s="396">
        <v>202504</v>
      </c>
      <c r="B1803" s="392" t="s">
        <v>1268</v>
      </c>
      <c r="C1803" s="392" t="s">
        <v>69</v>
      </c>
      <c r="D1803" s="392" t="s">
        <v>28</v>
      </c>
      <c r="E1803" s="392" t="s">
        <v>28</v>
      </c>
      <c r="F1803" s="392" t="s">
        <v>22</v>
      </c>
      <c r="G1803" s="392" t="s">
        <v>39</v>
      </c>
      <c r="H1803" s="392" t="s">
        <v>70</v>
      </c>
      <c r="I1803" s="392" t="s">
        <v>71</v>
      </c>
      <c r="J1803" s="392" t="s">
        <v>23</v>
      </c>
      <c r="K1803" s="392" t="s">
        <v>24</v>
      </c>
      <c r="L1803" s="392" t="s">
        <v>25</v>
      </c>
      <c r="M1803" s="395">
        <v>45658</v>
      </c>
      <c r="N1803" s="395">
        <v>45635</v>
      </c>
      <c r="O1803" s="392" t="s">
        <v>684</v>
      </c>
      <c r="P1803" s="392" t="str">
        <f t="shared" si="56"/>
        <v>376XX00000</v>
      </c>
      <c r="Q1803" s="392" t="s">
        <v>1271</v>
      </c>
      <c r="R1803" s="392" t="s">
        <v>2491</v>
      </c>
      <c r="S1803" s="392" t="str">
        <f t="shared" si="57"/>
        <v>252100A</v>
      </c>
      <c r="T1803" s="392" t="str">
        <f>IFERROR(VLOOKUP($S1803,'Projects FERCs'!$A$9:$C$294,2,FALSE),0)</f>
        <v>Mains - Blanket - King</v>
      </c>
      <c r="U1803" s="392" t="s">
        <v>2490</v>
      </c>
      <c r="V1803" s="394">
        <v>-202.63</v>
      </c>
    </row>
    <row r="1804" spans="1:22" ht="22.5" x14ac:dyDescent="0.25">
      <c r="A1804" s="396">
        <v>202504</v>
      </c>
      <c r="B1804" s="392" t="s">
        <v>1268</v>
      </c>
      <c r="C1804" s="392" t="s">
        <v>69</v>
      </c>
      <c r="D1804" s="392" t="s">
        <v>28</v>
      </c>
      <c r="E1804" s="392" t="s">
        <v>28</v>
      </c>
      <c r="F1804" s="392" t="s">
        <v>22</v>
      </c>
      <c r="G1804" s="392" t="s">
        <v>39</v>
      </c>
      <c r="H1804" s="392" t="s">
        <v>70</v>
      </c>
      <c r="I1804" s="392" t="s">
        <v>71</v>
      </c>
      <c r="J1804" s="392" t="s">
        <v>23</v>
      </c>
      <c r="K1804" s="392" t="s">
        <v>24</v>
      </c>
      <c r="L1804" s="392" t="s">
        <v>25</v>
      </c>
      <c r="M1804" s="395">
        <v>45658</v>
      </c>
      <c r="N1804" s="395">
        <v>45636</v>
      </c>
      <c r="O1804" s="392" t="s">
        <v>684</v>
      </c>
      <c r="P1804" s="392" t="str">
        <f t="shared" si="56"/>
        <v>376XX00000</v>
      </c>
      <c r="Q1804" s="392" t="s">
        <v>1271</v>
      </c>
      <c r="R1804" s="392" t="s">
        <v>2507</v>
      </c>
      <c r="S1804" s="392" t="str">
        <f t="shared" si="57"/>
        <v>257100A</v>
      </c>
      <c r="T1804" s="392" t="str">
        <f>IFERROR(VLOOKUP($S1804,'Projects FERCs'!$A$9:$C$294,2,FALSE),0)</f>
        <v>Mains - Blanket - SL</v>
      </c>
      <c r="U1804" s="392" t="s">
        <v>2506</v>
      </c>
      <c r="V1804" s="394">
        <v>-935.1</v>
      </c>
    </row>
    <row r="1805" spans="1:22" ht="22.5" x14ac:dyDescent="0.25">
      <c r="A1805" s="396">
        <v>202504</v>
      </c>
      <c r="B1805" s="392" t="s">
        <v>1268</v>
      </c>
      <c r="C1805" s="392" t="s">
        <v>69</v>
      </c>
      <c r="D1805" s="392" t="s">
        <v>28</v>
      </c>
      <c r="E1805" s="392" t="s">
        <v>28</v>
      </c>
      <c r="F1805" s="392" t="s">
        <v>22</v>
      </c>
      <c r="G1805" s="392" t="s">
        <v>39</v>
      </c>
      <c r="H1805" s="392" t="s">
        <v>70</v>
      </c>
      <c r="I1805" s="392" t="s">
        <v>71</v>
      </c>
      <c r="J1805" s="392" t="s">
        <v>23</v>
      </c>
      <c r="K1805" s="392" t="s">
        <v>24</v>
      </c>
      <c r="L1805" s="392" t="s">
        <v>25</v>
      </c>
      <c r="M1805" s="395">
        <v>45658</v>
      </c>
      <c r="N1805" s="395">
        <v>45637</v>
      </c>
      <c r="O1805" s="392" t="s">
        <v>684</v>
      </c>
      <c r="P1805" s="392" t="str">
        <f t="shared" si="56"/>
        <v>376XX00000</v>
      </c>
      <c r="Q1805" s="392" t="s">
        <v>1271</v>
      </c>
      <c r="R1805" s="392" t="s">
        <v>2505</v>
      </c>
      <c r="S1805" s="392" t="str">
        <f t="shared" si="57"/>
        <v>252100A</v>
      </c>
      <c r="T1805" s="392" t="str">
        <f>IFERROR(VLOOKUP($S1805,'Projects FERCs'!$A$9:$C$294,2,FALSE),0)</f>
        <v>Mains - Blanket - King</v>
      </c>
      <c r="U1805" s="392" t="s">
        <v>2504</v>
      </c>
      <c r="V1805" s="394">
        <v>-1018.65</v>
      </c>
    </row>
    <row r="1806" spans="1:22" ht="22.5" x14ac:dyDescent="0.25">
      <c r="A1806" s="396">
        <v>202504</v>
      </c>
      <c r="B1806" s="392" t="s">
        <v>1268</v>
      </c>
      <c r="C1806" s="392" t="s">
        <v>69</v>
      </c>
      <c r="D1806" s="392" t="s">
        <v>28</v>
      </c>
      <c r="E1806" s="392" t="s">
        <v>28</v>
      </c>
      <c r="F1806" s="392" t="s">
        <v>22</v>
      </c>
      <c r="G1806" s="392" t="s">
        <v>39</v>
      </c>
      <c r="H1806" s="392" t="s">
        <v>70</v>
      </c>
      <c r="I1806" s="392" t="s">
        <v>71</v>
      </c>
      <c r="J1806" s="392" t="s">
        <v>23</v>
      </c>
      <c r="K1806" s="392" t="s">
        <v>24</v>
      </c>
      <c r="L1806" s="392" t="s">
        <v>25</v>
      </c>
      <c r="M1806" s="395">
        <v>45658</v>
      </c>
      <c r="N1806" s="395">
        <v>45645</v>
      </c>
      <c r="O1806" s="392" t="s">
        <v>684</v>
      </c>
      <c r="P1806" s="392" t="str">
        <f t="shared" si="56"/>
        <v>376XX00000</v>
      </c>
      <c r="Q1806" s="392" t="s">
        <v>1271</v>
      </c>
      <c r="R1806" s="392" t="s">
        <v>2489</v>
      </c>
      <c r="S1806" s="392" t="str">
        <f t="shared" si="57"/>
        <v>253100A</v>
      </c>
      <c r="T1806" s="392" t="str">
        <f>IFERROR(VLOOKUP($S1806,'Projects FERCs'!$A$9:$C$294,2,FALSE),0)</f>
        <v>Mains - Blanket - Pres</v>
      </c>
      <c r="U1806" s="392" t="s">
        <v>2488</v>
      </c>
      <c r="V1806" s="394">
        <v>-139123.76999999999</v>
      </c>
    </row>
    <row r="1807" spans="1:22" ht="22.5" x14ac:dyDescent="0.25">
      <c r="A1807" s="396">
        <v>202504</v>
      </c>
      <c r="B1807" s="392" t="s">
        <v>1268</v>
      </c>
      <c r="C1807" s="392" t="s">
        <v>69</v>
      </c>
      <c r="D1807" s="392" t="s">
        <v>28</v>
      </c>
      <c r="E1807" s="392" t="s">
        <v>28</v>
      </c>
      <c r="F1807" s="392" t="s">
        <v>22</v>
      </c>
      <c r="G1807" s="392" t="s">
        <v>39</v>
      </c>
      <c r="H1807" s="392" t="s">
        <v>70</v>
      </c>
      <c r="I1807" s="392" t="s">
        <v>71</v>
      </c>
      <c r="J1807" s="392" t="s">
        <v>23</v>
      </c>
      <c r="K1807" s="392" t="s">
        <v>24</v>
      </c>
      <c r="L1807" s="392" t="s">
        <v>25</v>
      </c>
      <c r="M1807" s="395">
        <v>45658</v>
      </c>
      <c r="N1807" s="395">
        <v>45646</v>
      </c>
      <c r="O1807" s="392" t="s">
        <v>684</v>
      </c>
      <c r="P1807" s="392" t="str">
        <f t="shared" si="56"/>
        <v>376XX00000</v>
      </c>
      <c r="Q1807" s="392" t="s">
        <v>1271</v>
      </c>
      <c r="R1807" s="392" t="s">
        <v>2343</v>
      </c>
      <c r="S1807" s="392" t="str">
        <f t="shared" si="57"/>
        <v>251100A</v>
      </c>
      <c r="T1807" s="392" t="str">
        <f>IFERROR(VLOOKUP($S1807,'Projects FERCs'!$A$9:$C$294,2,FALSE),0)</f>
        <v>Mains - Blanket - Flag</v>
      </c>
      <c r="U1807" s="392" t="s">
        <v>2342</v>
      </c>
      <c r="V1807" s="394">
        <v>-27820.240000000002</v>
      </c>
    </row>
    <row r="1808" spans="1:22" ht="22.5" x14ac:dyDescent="0.25">
      <c r="A1808" s="396">
        <v>202504</v>
      </c>
      <c r="B1808" s="392" t="s">
        <v>1268</v>
      </c>
      <c r="C1808" s="392" t="s">
        <v>69</v>
      </c>
      <c r="D1808" s="392" t="s">
        <v>28</v>
      </c>
      <c r="E1808" s="392" t="s">
        <v>28</v>
      </c>
      <c r="F1808" s="392" t="s">
        <v>22</v>
      </c>
      <c r="G1808" s="392" t="s">
        <v>39</v>
      </c>
      <c r="H1808" s="392" t="s">
        <v>70</v>
      </c>
      <c r="I1808" s="392" t="s">
        <v>71</v>
      </c>
      <c r="J1808" s="392" t="s">
        <v>23</v>
      </c>
      <c r="K1808" s="392" t="s">
        <v>24</v>
      </c>
      <c r="L1808" s="392" t="s">
        <v>25</v>
      </c>
      <c r="M1808" s="395">
        <v>45658</v>
      </c>
      <c r="N1808" s="395">
        <v>45649</v>
      </c>
      <c r="O1808" s="392" t="s">
        <v>684</v>
      </c>
      <c r="P1808" s="392" t="str">
        <f t="shared" si="56"/>
        <v>376XX00000</v>
      </c>
      <c r="Q1808" s="392" t="s">
        <v>1271</v>
      </c>
      <c r="R1808" s="392" t="s">
        <v>2487</v>
      </c>
      <c r="S1808" s="392" t="str">
        <f t="shared" si="57"/>
        <v>252406S</v>
      </c>
      <c r="T1808" s="392" t="str">
        <f>IFERROR(VLOOKUP($S1808,'Projects FERCs'!$A$9:$C$294,2,FALSE),0)</f>
        <v>Mains PVC Replacement KNG</v>
      </c>
      <c r="U1808" s="392" t="s">
        <v>2486</v>
      </c>
      <c r="V1808" s="394">
        <v>-60149.61</v>
      </c>
    </row>
    <row r="1809" spans="1:22" ht="22.5" x14ac:dyDescent="0.25">
      <c r="A1809" s="396">
        <v>202504</v>
      </c>
      <c r="B1809" s="392" t="s">
        <v>1268</v>
      </c>
      <c r="C1809" s="392" t="s">
        <v>69</v>
      </c>
      <c r="D1809" s="392" t="s">
        <v>28</v>
      </c>
      <c r="E1809" s="392" t="s">
        <v>28</v>
      </c>
      <c r="F1809" s="392" t="s">
        <v>22</v>
      </c>
      <c r="G1809" s="392" t="s">
        <v>39</v>
      </c>
      <c r="H1809" s="392" t="s">
        <v>70</v>
      </c>
      <c r="I1809" s="392" t="s">
        <v>71</v>
      </c>
      <c r="J1809" s="392" t="s">
        <v>23</v>
      </c>
      <c r="K1809" s="392" t="s">
        <v>24</v>
      </c>
      <c r="L1809" s="392" t="s">
        <v>25</v>
      </c>
      <c r="M1809" s="395">
        <v>45689</v>
      </c>
      <c r="N1809" s="395">
        <v>45588</v>
      </c>
      <c r="O1809" s="392" t="s">
        <v>684</v>
      </c>
      <c r="P1809" s="392" t="str">
        <f t="shared" si="56"/>
        <v>376XX00000</v>
      </c>
      <c r="Q1809" s="392" t="s">
        <v>1271</v>
      </c>
      <c r="R1809" s="392" t="s">
        <v>2497</v>
      </c>
      <c r="S1809" s="392" t="str">
        <f t="shared" si="57"/>
        <v>252400S</v>
      </c>
      <c r="T1809" s="392" t="str">
        <f>IFERROR(VLOOKUP($S1809,'Projects FERCs'!$A$9:$C$294,2,FALSE),0)</f>
        <v>Mains-System Improv-King</v>
      </c>
      <c r="U1809" s="392" t="s">
        <v>2496</v>
      </c>
      <c r="V1809" s="394">
        <v>-164.92</v>
      </c>
    </row>
    <row r="1810" spans="1:22" ht="22.5" x14ac:dyDescent="0.25">
      <c r="A1810" s="396">
        <v>202504</v>
      </c>
      <c r="B1810" s="392" t="s">
        <v>1268</v>
      </c>
      <c r="C1810" s="392" t="s">
        <v>69</v>
      </c>
      <c r="D1810" s="392" t="s">
        <v>28</v>
      </c>
      <c r="E1810" s="392" t="s">
        <v>28</v>
      </c>
      <c r="F1810" s="392" t="s">
        <v>22</v>
      </c>
      <c r="G1810" s="392" t="s">
        <v>39</v>
      </c>
      <c r="H1810" s="392" t="s">
        <v>70</v>
      </c>
      <c r="I1810" s="392" t="s">
        <v>71</v>
      </c>
      <c r="J1810" s="392" t="s">
        <v>23</v>
      </c>
      <c r="K1810" s="392" t="s">
        <v>24</v>
      </c>
      <c r="L1810" s="392" t="s">
        <v>25</v>
      </c>
      <c r="M1810" s="395">
        <v>45689</v>
      </c>
      <c r="N1810" s="395">
        <v>45607</v>
      </c>
      <c r="O1810" s="392" t="s">
        <v>684</v>
      </c>
      <c r="P1810" s="392" t="str">
        <f t="shared" si="56"/>
        <v>376XX00000</v>
      </c>
      <c r="Q1810" s="392" t="s">
        <v>1271</v>
      </c>
      <c r="R1810" s="392" t="s">
        <v>2509</v>
      </c>
      <c r="S1810" s="392" t="str">
        <f t="shared" si="57"/>
        <v>253500B</v>
      </c>
      <c r="T1810" s="392" t="str">
        <f>IFERROR(VLOOKUP($S1810,'Projects FERCs'!$A$9:$C$294,2,FALSE),0)</f>
        <v>PI Mains - Prescott</v>
      </c>
      <c r="U1810" s="392" t="s">
        <v>2508</v>
      </c>
      <c r="V1810" s="394">
        <v>-2116.7800000000002</v>
      </c>
    </row>
    <row r="1811" spans="1:22" ht="22.5" x14ac:dyDescent="0.25">
      <c r="A1811" s="396">
        <v>202504</v>
      </c>
      <c r="B1811" s="392" t="s">
        <v>1268</v>
      </c>
      <c r="C1811" s="392" t="s">
        <v>69</v>
      </c>
      <c r="D1811" s="392" t="s">
        <v>28</v>
      </c>
      <c r="E1811" s="392" t="s">
        <v>28</v>
      </c>
      <c r="F1811" s="392" t="s">
        <v>22</v>
      </c>
      <c r="G1811" s="392" t="s">
        <v>39</v>
      </c>
      <c r="H1811" s="392" t="s">
        <v>70</v>
      </c>
      <c r="I1811" s="392" t="s">
        <v>71</v>
      </c>
      <c r="J1811" s="392" t="s">
        <v>23</v>
      </c>
      <c r="K1811" s="392" t="s">
        <v>24</v>
      </c>
      <c r="L1811" s="392" t="s">
        <v>25</v>
      </c>
      <c r="M1811" s="395">
        <v>45689</v>
      </c>
      <c r="N1811" s="395">
        <v>45621</v>
      </c>
      <c r="O1811" s="392" t="s">
        <v>684</v>
      </c>
      <c r="P1811" s="392" t="str">
        <f t="shared" si="56"/>
        <v>376XX00000</v>
      </c>
      <c r="Q1811" s="392" t="s">
        <v>1271</v>
      </c>
      <c r="R1811" s="392" t="s">
        <v>2493</v>
      </c>
      <c r="S1811" s="392" t="str">
        <f t="shared" si="57"/>
        <v>252406S</v>
      </c>
      <c r="T1811" s="392" t="str">
        <f>IFERROR(VLOOKUP($S1811,'Projects FERCs'!$A$9:$C$294,2,FALSE),0)</f>
        <v>Mains PVC Replacement KNG</v>
      </c>
      <c r="U1811" s="392" t="s">
        <v>2492</v>
      </c>
      <c r="V1811" s="394">
        <v>-23809.59</v>
      </c>
    </row>
    <row r="1812" spans="1:22" ht="22.5" x14ac:dyDescent="0.25">
      <c r="A1812" s="396">
        <v>202504</v>
      </c>
      <c r="B1812" s="392" t="s">
        <v>1268</v>
      </c>
      <c r="C1812" s="392" t="s">
        <v>69</v>
      </c>
      <c r="D1812" s="392" t="s">
        <v>28</v>
      </c>
      <c r="E1812" s="392" t="s">
        <v>28</v>
      </c>
      <c r="F1812" s="392" t="s">
        <v>22</v>
      </c>
      <c r="G1812" s="392" t="s">
        <v>39</v>
      </c>
      <c r="H1812" s="392" t="s">
        <v>70</v>
      </c>
      <c r="I1812" s="392" t="s">
        <v>71</v>
      </c>
      <c r="J1812" s="392" t="s">
        <v>23</v>
      </c>
      <c r="K1812" s="392" t="s">
        <v>24</v>
      </c>
      <c r="L1812" s="392" t="s">
        <v>25</v>
      </c>
      <c r="M1812" s="395">
        <v>45689</v>
      </c>
      <c r="N1812" s="395">
        <v>45621</v>
      </c>
      <c r="O1812" s="392" t="s">
        <v>684</v>
      </c>
      <c r="P1812" s="392" t="str">
        <f t="shared" si="56"/>
        <v>376XX00000</v>
      </c>
      <c r="Q1812" s="392" t="s">
        <v>1271</v>
      </c>
      <c r="R1812" s="392" t="s">
        <v>2341</v>
      </c>
      <c r="S1812" s="392" t="str">
        <f t="shared" si="57"/>
        <v>253100A</v>
      </c>
      <c r="T1812" s="392" t="str">
        <f>IFERROR(VLOOKUP($S1812,'Projects FERCs'!$A$9:$C$294,2,FALSE),0)</f>
        <v>Mains - Blanket - Pres</v>
      </c>
      <c r="U1812" s="392" t="s">
        <v>2340</v>
      </c>
      <c r="V1812" s="394">
        <v>-8761.61</v>
      </c>
    </row>
    <row r="1813" spans="1:22" ht="33.75" x14ac:dyDescent="0.25">
      <c r="A1813" s="396">
        <v>202504</v>
      </c>
      <c r="B1813" s="392" t="s">
        <v>1268</v>
      </c>
      <c r="C1813" s="392" t="s">
        <v>69</v>
      </c>
      <c r="D1813" s="392" t="s">
        <v>28</v>
      </c>
      <c r="E1813" s="392" t="s">
        <v>28</v>
      </c>
      <c r="F1813" s="392" t="s">
        <v>22</v>
      </c>
      <c r="G1813" s="392" t="s">
        <v>39</v>
      </c>
      <c r="H1813" s="392" t="s">
        <v>70</v>
      </c>
      <c r="I1813" s="392" t="s">
        <v>71</v>
      </c>
      <c r="J1813" s="392" t="s">
        <v>23</v>
      </c>
      <c r="K1813" s="392" t="s">
        <v>24</v>
      </c>
      <c r="L1813" s="392" t="s">
        <v>25</v>
      </c>
      <c r="M1813" s="395">
        <v>45689</v>
      </c>
      <c r="N1813" s="395">
        <v>45635</v>
      </c>
      <c r="O1813" s="392" t="s">
        <v>684</v>
      </c>
      <c r="P1813" s="392" t="str">
        <f t="shared" si="56"/>
        <v>376XX00000</v>
      </c>
      <c r="Q1813" s="392" t="s">
        <v>1271</v>
      </c>
      <c r="R1813" s="392" t="s">
        <v>2491</v>
      </c>
      <c r="S1813" s="392" t="str">
        <f t="shared" si="57"/>
        <v>252100A</v>
      </c>
      <c r="T1813" s="392" t="str">
        <f>IFERROR(VLOOKUP($S1813,'Projects FERCs'!$A$9:$C$294,2,FALSE),0)</f>
        <v>Mains - Blanket - King</v>
      </c>
      <c r="U1813" s="392" t="s">
        <v>2490</v>
      </c>
      <c r="V1813" s="394">
        <v>-31.89</v>
      </c>
    </row>
    <row r="1814" spans="1:22" ht="22.5" x14ac:dyDescent="0.25">
      <c r="A1814" s="396">
        <v>202504</v>
      </c>
      <c r="B1814" s="392" t="s">
        <v>1268</v>
      </c>
      <c r="C1814" s="392" t="s">
        <v>69</v>
      </c>
      <c r="D1814" s="392" t="s">
        <v>28</v>
      </c>
      <c r="E1814" s="392" t="s">
        <v>28</v>
      </c>
      <c r="F1814" s="392" t="s">
        <v>22</v>
      </c>
      <c r="G1814" s="392" t="s">
        <v>39</v>
      </c>
      <c r="H1814" s="392" t="s">
        <v>70</v>
      </c>
      <c r="I1814" s="392" t="s">
        <v>71</v>
      </c>
      <c r="J1814" s="392" t="s">
        <v>23</v>
      </c>
      <c r="K1814" s="392" t="s">
        <v>24</v>
      </c>
      <c r="L1814" s="392" t="s">
        <v>25</v>
      </c>
      <c r="M1814" s="395">
        <v>45689</v>
      </c>
      <c r="N1814" s="395">
        <v>45636</v>
      </c>
      <c r="O1814" s="392" t="s">
        <v>684</v>
      </c>
      <c r="P1814" s="392" t="str">
        <f t="shared" si="56"/>
        <v>376XX00000</v>
      </c>
      <c r="Q1814" s="392" t="s">
        <v>1271</v>
      </c>
      <c r="R1814" s="392" t="s">
        <v>2507</v>
      </c>
      <c r="S1814" s="392" t="str">
        <f t="shared" si="57"/>
        <v>257100A</v>
      </c>
      <c r="T1814" s="392" t="str">
        <f>IFERROR(VLOOKUP($S1814,'Projects FERCs'!$A$9:$C$294,2,FALSE),0)</f>
        <v>Mains - Blanket - SL</v>
      </c>
      <c r="U1814" s="392" t="s">
        <v>2506</v>
      </c>
      <c r="V1814" s="394">
        <v>-357.78</v>
      </c>
    </row>
    <row r="1815" spans="1:22" ht="22.5" x14ac:dyDescent="0.25">
      <c r="A1815" s="396">
        <v>202504</v>
      </c>
      <c r="B1815" s="392" t="s">
        <v>1268</v>
      </c>
      <c r="C1815" s="392" t="s">
        <v>69</v>
      </c>
      <c r="D1815" s="392" t="s">
        <v>28</v>
      </c>
      <c r="E1815" s="392" t="s">
        <v>28</v>
      </c>
      <c r="F1815" s="392" t="s">
        <v>22</v>
      </c>
      <c r="G1815" s="392" t="s">
        <v>39</v>
      </c>
      <c r="H1815" s="392" t="s">
        <v>70</v>
      </c>
      <c r="I1815" s="392" t="s">
        <v>71</v>
      </c>
      <c r="J1815" s="392" t="s">
        <v>23</v>
      </c>
      <c r="K1815" s="392" t="s">
        <v>24</v>
      </c>
      <c r="L1815" s="392" t="s">
        <v>25</v>
      </c>
      <c r="M1815" s="395">
        <v>45689</v>
      </c>
      <c r="N1815" s="395">
        <v>45637</v>
      </c>
      <c r="O1815" s="392" t="s">
        <v>684</v>
      </c>
      <c r="P1815" s="392" t="str">
        <f t="shared" si="56"/>
        <v>376XX00000</v>
      </c>
      <c r="Q1815" s="392" t="s">
        <v>1271</v>
      </c>
      <c r="R1815" s="392" t="s">
        <v>2505</v>
      </c>
      <c r="S1815" s="392" t="str">
        <f t="shared" si="57"/>
        <v>252100A</v>
      </c>
      <c r="T1815" s="392" t="str">
        <f>IFERROR(VLOOKUP($S1815,'Projects FERCs'!$A$9:$C$294,2,FALSE),0)</f>
        <v>Mains - Blanket - King</v>
      </c>
      <c r="U1815" s="392" t="s">
        <v>2504</v>
      </c>
      <c r="V1815" s="394">
        <v>-218.55</v>
      </c>
    </row>
    <row r="1816" spans="1:22" ht="22.5" x14ac:dyDescent="0.25">
      <c r="A1816" s="396">
        <v>202504</v>
      </c>
      <c r="B1816" s="392" t="s">
        <v>1268</v>
      </c>
      <c r="C1816" s="392" t="s">
        <v>69</v>
      </c>
      <c r="D1816" s="392" t="s">
        <v>28</v>
      </c>
      <c r="E1816" s="392" t="s">
        <v>28</v>
      </c>
      <c r="F1816" s="392" t="s">
        <v>22</v>
      </c>
      <c r="G1816" s="392" t="s">
        <v>39</v>
      </c>
      <c r="H1816" s="392" t="s">
        <v>70</v>
      </c>
      <c r="I1816" s="392" t="s">
        <v>71</v>
      </c>
      <c r="J1816" s="392" t="s">
        <v>23</v>
      </c>
      <c r="K1816" s="392" t="s">
        <v>24</v>
      </c>
      <c r="L1816" s="392" t="s">
        <v>25</v>
      </c>
      <c r="M1816" s="395">
        <v>45689</v>
      </c>
      <c r="N1816" s="395">
        <v>45645</v>
      </c>
      <c r="O1816" s="392" t="s">
        <v>684</v>
      </c>
      <c r="P1816" s="392" t="str">
        <f t="shared" si="56"/>
        <v>376XX00000</v>
      </c>
      <c r="Q1816" s="392" t="s">
        <v>1271</v>
      </c>
      <c r="R1816" s="392" t="s">
        <v>2489</v>
      </c>
      <c r="S1816" s="392" t="str">
        <f t="shared" si="57"/>
        <v>253100A</v>
      </c>
      <c r="T1816" s="392" t="str">
        <f>IFERROR(VLOOKUP($S1816,'Projects FERCs'!$A$9:$C$294,2,FALSE),0)</f>
        <v>Mains - Blanket - Pres</v>
      </c>
      <c r="U1816" s="392" t="s">
        <v>2488</v>
      </c>
      <c r="V1816" s="394">
        <v>-3371.7</v>
      </c>
    </row>
    <row r="1817" spans="1:22" ht="22.5" x14ac:dyDescent="0.25">
      <c r="A1817" s="396">
        <v>202504</v>
      </c>
      <c r="B1817" s="392" t="s">
        <v>1268</v>
      </c>
      <c r="C1817" s="392" t="s">
        <v>69</v>
      </c>
      <c r="D1817" s="392" t="s">
        <v>28</v>
      </c>
      <c r="E1817" s="392" t="s">
        <v>28</v>
      </c>
      <c r="F1817" s="392" t="s">
        <v>22</v>
      </c>
      <c r="G1817" s="392" t="s">
        <v>39</v>
      </c>
      <c r="H1817" s="392" t="s">
        <v>70</v>
      </c>
      <c r="I1817" s="392" t="s">
        <v>71</v>
      </c>
      <c r="J1817" s="392" t="s">
        <v>23</v>
      </c>
      <c r="K1817" s="392" t="s">
        <v>24</v>
      </c>
      <c r="L1817" s="392" t="s">
        <v>25</v>
      </c>
      <c r="M1817" s="395">
        <v>45689</v>
      </c>
      <c r="N1817" s="395">
        <v>45646</v>
      </c>
      <c r="O1817" s="392" t="s">
        <v>684</v>
      </c>
      <c r="P1817" s="392" t="str">
        <f t="shared" si="56"/>
        <v>376XX00000</v>
      </c>
      <c r="Q1817" s="392" t="s">
        <v>1271</v>
      </c>
      <c r="R1817" s="392" t="s">
        <v>2343</v>
      </c>
      <c r="S1817" s="392" t="str">
        <f t="shared" si="57"/>
        <v>251100A</v>
      </c>
      <c r="T1817" s="392" t="str">
        <f>IFERROR(VLOOKUP($S1817,'Projects FERCs'!$A$9:$C$294,2,FALSE),0)</f>
        <v>Mains - Blanket - Flag</v>
      </c>
      <c r="U1817" s="392" t="s">
        <v>2342</v>
      </c>
      <c r="V1817" s="394">
        <v>-2268.13</v>
      </c>
    </row>
    <row r="1818" spans="1:22" ht="22.5" x14ac:dyDescent="0.25">
      <c r="A1818" s="396">
        <v>202504</v>
      </c>
      <c r="B1818" s="392" t="s">
        <v>1268</v>
      </c>
      <c r="C1818" s="392" t="s">
        <v>69</v>
      </c>
      <c r="D1818" s="392" t="s">
        <v>28</v>
      </c>
      <c r="E1818" s="392" t="s">
        <v>28</v>
      </c>
      <c r="F1818" s="392" t="s">
        <v>22</v>
      </c>
      <c r="G1818" s="392" t="s">
        <v>39</v>
      </c>
      <c r="H1818" s="392" t="s">
        <v>70</v>
      </c>
      <c r="I1818" s="392" t="s">
        <v>71</v>
      </c>
      <c r="J1818" s="392" t="s">
        <v>23</v>
      </c>
      <c r="K1818" s="392" t="s">
        <v>24</v>
      </c>
      <c r="L1818" s="392" t="s">
        <v>25</v>
      </c>
      <c r="M1818" s="395">
        <v>45689</v>
      </c>
      <c r="N1818" s="395">
        <v>45649</v>
      </c>
      <c r="O1818" s="392" t="s">
        <v>684</v>
      </c>
      <c r="P1818" s="392" t="str">
        <f t="shared" si="56"/>
        <v>376XX00000</v>
      </c>
      <c r="Q1818" s="392" t="s">
        <v>1271</v>
      </c>
      <c r="R1818" s="392" t="s">
        <v>2487</v>
      </c>
      <c r="S1818" s="392" t="str">
        <f t="shared" si="57"/>
        <v>252406S</v>
      </c>
      <c r="T1818" s="392" t="str">
        <f>IFERROR(VLOOKUP($S1818,'Projects FERCs'!$A$9:$C$294,2,FALSE),0)</f>
        <v>Mains PVC Replacement KNG</v>
      </c>
      <c r="U1818" s="392" t="s">
        <v>2486</v>
      </c>
      <c r="V1818" s="394">
        <v>-19448.650000000001</v>
      </c>
    </row>
    <row r="1819" spans="1:22" ht="22.5" x14ac:dyDescent="0.25">
      <c r="A1819" s="396">
        <v>202504</v>
      </c>
      <c r="B1819" s="392" t="s">
        <v>1268</v>
      </c>
      <c r="C1819" s="392" t="s">
        <v>69</v>
      </c>
      <c r="D1819" s="392" t="s">
        <v>28</v>
      </c>
      <c r="E1819" s="392" t="s">
        <v>28</v>
      </c>
      <c r="F1819" s="392" t="s">
        <v>22</v>
      </c>
      <c r="G1819" s="392" t="s">
        <v>39</v>
      </c>
      <c r="H1819" s="392" t="s">
        <v>70</v>
      </c>
      <c r="I1819" s="392" t="s">
        <v>71</v>
      </c>
      <c r="J1819" s="392" t="s">
        <v>23</v>
      </c>
      <c r="K1819" s="392" t="s">
        <v>24</v>
      </c>
      <c r="L1819" s="392" t="s">
        <v>25</v>
      </c>
      <c r="M1819" s="395">
        <v>45717</v>
      </c>
      <c r="N1819" s="395">
        <v>45544</v>
      </c>
      <c r="O1819" s="392" t="s">
        <v>684</v>
      </c>
      <c r="P1819" s="392" t="str">
        <f t="shared" si="56"/>
        <v>376XX00000</v>
      </c>
      <c r="Q1819" s="392" t="s">
        <v>1271</v>
      </c>
      <c r="R1819" s="392" t="s">
        <v>2503</v>
      </c>
      <c r="S1819" s="392" t="str">
        <f t="shared" si="57"/>
        <v>252100A</v>
      </c>
      <c r="T1819" s="392" t="str">
        <f>IFERROR(VLOOKUP($S1819,'Projects FERCs'!$A$9:$C$294,2,FALSE),0)</f>
        <v>Mains - Blanket - King</v>
      </c>
      <c r="U1819" s="392" t="s">
        <v>2502</v>
      </c>
      <c r="V1819" s="394">
        <v>-189.83</v>
      </c>
    </row>
    <row r="1820" spans="1:22" ht="22.5" x14ac:dyDescent="0.25">
      <c r="A1820" s="396">
        <v>202504</v>
      </c>
      <c r="B1820" s="392" t="s">
        <v>1268</v>
      </c>
      <c r="C1820" s="392" t="s">
        <v>69</v>
      </c>
      <c r="D1820" s="392" t="s">
        <v>28</v>
      </c>
      <c r="E1820" s="392" t="s">
        <v>28</v>
      </c>
      <c r="F1820" s="392" t="s">
        <v>22</v>
      </c>
      <c r="G1820" s="392" t="s">
        <v>39</v>
      </c>
      <c r="H1820" s="392" t="s">
        <v>70</v>
      </c>
      <c r="I1820" s="392" t="s">
        <v>71</v>
      </c>
      <c r="J1820" s="392" t="s">
        <v>23</v>
      </c>
      <c r="K1820" s="392" t="s">
        <v>24</v>
      </c>
      <c r="L1820" s="392" t="s">
        <v>25</v>
      </c>
      <c r="M1820" s="395">
        <v>45717</v>
      </c>
      <c r="N1820" s="395">
        <v>45544</v>
      </c>
      <c r="O1820" s="392" t="s">
        <v>684</v>
      </c>
      <c r="P1820" s="392" t="str">
        <f t="shared" si="56"/>
        <v>376XX00000</v>
      </c>
      <c r="Q1820" s="392" t="s">
        <v>1271</v>
      </c>
      <c r="R1820" s="392" t="s">
        <v>2175</v>
      </c>
      <c r="S1820" s="392" t="str">
        <f t="shared" si="57"/>
        <v>253100A</v>
      </c>
      <c r="T1820" s="392" t="str">
        <f>IFERROR(VLOOKUP($S1820,'Projects FERCs'!$A$9:$C$294,2,FALSE),0)</f>
        <v>Mains - Blanket - Pres</v>
      </c>
      <c r="U1820" s="392" t="s">
        <v>2177</v>
      </c>
      <c r="V1820" s="394">
        <v>-115.01</v>
      </c>
    </row>
    <row r="1821" spans="1:22" ht="22.5" x14ac:dyDescent="0.25">
      <c r="A1821" s="396">
        <v>202504</v>
      </c>
      <c r="B1821" s="392" t="s">
        <v>1268</v>
      </c>
      <c r="C1821" s="392" t="s">
        <v>69</v>
      </c>
      <c r="D1821" s="392" t="s">
        <v>28</v>
      </c>
      <c r="E1821" s="392" t="s">
        <v>28</v>
      </c>
      <c r="F1821" s="392" t="s">
        <v>22</v>
      </c>
      <c r="G1821" s="392" t="s">
        <v>39</v>
      </c>
      <c r="H1821" s="392" t="s">
        <v>70</v>
      </c>
      <c r="I1821" s="392" t="s">
        <v>71</v>
      </c>
      <c r="J1821" s="392" t="s">
        <v>23</v>
      </c>
      <c r="K1821" s="392" t="s">
        <v>24</v>
      </c>
      <c r="L1821" s="392" t="s">
        <v>25</v>
      </c>
      <c r="M1821" s="395">
        <v>45717</v>
      </c>
      <c r="N1821" s="395">
        <v>45554</v>
      </c>
      <c r="O1821" s="392" t="s">
        <v>684</v>
      </c>
      <c r="P1821" s="392" t="str">
        <f t="shared" si="56"/>
        <v>376XX00000</v>
      </c>
      <c r="Q1821" s="392" t="s">
        <v>1271</v>
      </c>
      <c r="R1821" s="392" t="s">
        <v>2501</v>
      </c>
      <c r="S1821" s="392" t="str">
        <f t="shared" si="57"/>
        <v>252100A</v>
      </c>
      <c r="T1821" s="392" t="str">
        <f>IFERROR(VLOOKUP($S1821,'Projects FERCs'!$A$9:$C$294,2,FALSE),0)</f>
        <v>Mains - Blanket - King</v>
      </c>
      <c r="U1821" s="392" t="s">
        <v>2500</v>
      </c>
      <c r="V1821" s="394">
        <v>-632.83000000000004</v>
      </c>
    </row>
    <row r="1822" spans="1:22" ht="22.5" x14ac:dyDescent="0.25">
      <c r="A1822" s="396">
        <v>202504</v>
      </c>
      <c r="B1822" s="392" t="s">
        <v>1268</v>
      </c>
      <c r="C1822" s="392" t="s">
        <v>69</v>
      </c>
      <c r="D1822" s="392" t="s">
        <v>28</v>
      </c>
      <c r="E1822" s="392" t="s">
        <v>28</v>
      </c>
      <c r="F1822" s="392" t="s">
        <v>22</v>
      </c>
      <c r="G1822" s="392" t="s">
        <v>39</v>
      </c>
      <c r="H1822" s="392" t="s">
        <v>70</v>
      </c>
      <c r="I1822" s="392" t="s">
        <v>71</v>
      </c>
      <c r="J1822" s="392" t="s">
        <v>23</v>
      </c>
      <c r="K1822" s="392" t="s">
        <v>24</v>
      </c>
      <c r="L1822" s="392" t="s">
        <v>25</v>
      </c>
      <c r="M1822" s="395">
        <v>45717</v>
      </c>
      <c r="N1822" s="395">
        <v>45561</v>
      </c>
      <c r="O1822" s="392" t="s">
        <v>684</v>
      </c>
      <c r="P1822" s="392" t="str">
        <f t="shared" si="56"/>
        <v>376XX00000</v>
      </c>
      <c r="Q1822" s="392" t="s">
        <v>1271</v>
      </c>
      <c r="R1822" s="392" t="s">
        <v>2499</v>
      </c>
      <c r="S1822" s="392" t="str">
        <f t="shared" si="57"/>
        <v>252406S</v>
      </c>
      <c r="T1822" s="392" t="str">
        <f>IFERROR(VLOOKUP($S1822,'Projects FERCs'!$A$9:$C$294,2,FALSE),0)</f>
        <v>Mains PVC Replacement KNG</v>
      </c>
      <c r="U1822" s="392" t="s">
        <v>2498</v>
      </c>
      <c r="V1822" s="394">
        <v>-51592.14</v>
      </c>
    </row>
    <row r="1823" spans="1:22" ht="22.5" x14ac:dyDescent="0.25">
      <c r="A1823" s="396">
        <v>202504</v>
      </c>
      <c r="B1823" s="392" t="s">
        <v>1268</v>
      </c>
      <c r="C1823" s="392" t="s">
        <v>69</v>
      </c>
      <c r="D1823" s="392" t="s">
        <v>28</v>
      </c>
      <c r="E1823" s="392" t="s">
        <v>28</v>
      </c>
      <c r="F1823" s="392" t="s">
        <v>22</v>
      </c>
      <c r="G1823" s="392" t="s">
        <v>39</v>
      </c>
      <c r="H1823" s="392" t="s">
        <v>70</v>
      </c>
      <c r="I1823" s="392" t="s">
        <v>71</v>
      </c>
      <c r="J1823" s="392" t="s">
        <v>23</v>
      </c>
      <c r="K1823" s="392" t="s">
        <v>24</v>
      </c>
      <c r="L1823" s="392" t="s">
        <v>25</v>
      </c>
      <c r="M1823" s="395">
        <v>45717</v>
      </c>
      <c r="N1823" s="395">
        <v>45588</v>
      </c>
      <c r="O1823" s="392" t="s">
        <v>684</v>
      </c>
      <c r="P1823" s="392" t="str">
        <f t="shared" si="56"/>
        <v>376XX00000</v>
      </c>
      <c r="Q1823" s="392" t="s">
        <v>1271</v>
      </c>
      <c r="R1823" s="392" t="s">
        <v>2497</v>
      </c>
      <c r="S1823" s="392" t="str">
        <f t="shared" si="57"/>
        <v>252400S</v>
      </c>
      <c r="T1823" s="392" t="str">
        <f>IFERROR(VLOOKUP($S1823,'Projects FERCs'!$A$9:$C$294,2,FALSE),0)</f>
        <v>Mains-System Improv-King</v>
      </c>
      <c r="U1823" s="392" t="s">
        <v>2496</v>
      </c>
      <c r="V1823" s="394">
        <v>-17311.02</v>
      </c>
    </row>
    <row r="1824" spans="1:22" ht="33.75" x14ac:dyDescent="0.25">
      <c r="A1824" s="396">
        <v>202504</v>
      </c>
      <c r="B1824" s="392" t="s">
        <v>1268</v>
      </c>
      <c r="C1824" s="392" t="s">
        <v>69</v>
      </c>
      <c r="D1824" s="392" t="s">
        <v>28</v>
      </c>
      <c r="E1824" s="392" t="s">
        <v>28</v>
      </c>
      <c r="F1824" s="392" t="s">
        <v>22</v>
      </c>
      <c r="G1824" s="392" t="s">
        <v>39</v>
      </c>
      <c r="H1824" s="392" t="s">
        <v>70</v>
      </c>
      <c r="I1824" s="392" t="s">
        <v>71</v>
      </c>
      <c r="J1824" s="392" t="s">
        <v>23</v>
      </c>
      <c r="K1824" s="392" t="s">
        <v>24</v>
      </c>
      <c r="L1824" s="392" t="s">
        <v>25</v>
      </c>
      <c r="M1824" s="395">
        <v>45717</v>
      </c>
      <c r="N1824" s="395">
        <v>45608</v>
      </c>
      <c r="O1824" s="392" t="s">
        <v>684</v>
      </c>
      <c r="P1824" s="392" t="str">
        <f t="shared" si="56"/>
        <v>376XX00000</v>
      </c>
      <c r="Q1824" s="392" t="s">
        <v>1271</v>
      </c>
      <c r="R1824" s="392" t="s">
        <v>2495</v>
      </c>
      <c r="S1824" s="392" t="str">
        <f t="shared" si="57"/>
        <v>252100A</v>
      </c>
      <c r="T1824" s="392" t="str">
        <f>IFERROR(VLOOKUP($S1824,'Projects FERCs'!$A$9:$C$294,2,FALSE),0)</f>
        <v>Mains - Blanket - King</v>
      </c>
      <c r="U1824" s="392" t="s">
        <v>2494</v>
      </c>
      <c r="V1824" s="394">
        <v>-1252.25</v>
      </c>
    </row>
    <row r="1825" spans="1:22" ht="22.5" x14ac:dyDescent="0.25">
      <c r="A1825" s="396">
        <v>202504</v>
      </c>
      <c r="B1825" s="392" t="s">
        <v>1268</v>
      </c>
      <c r="C1825" s="392" t="s">
        <v>69</v>
      </c>
      <c r="D1825" s="392" t="s">
        <v>28</v>
      </c>
      <c r="E1825" s="392" t="s">
        <v>28</v>
      </c>
      <c r="F1825" s="392" t="s">
        <v>22</v>
      </c>
      <c r="G1825" s="392" t="s">
        <v>39</v>
      </c>
      <c r="H1825" s="392" t="s">
        <v>70</v>
      </c>
      <c r="I1825" s="392" t="s">
        <v>71</v>
      </c>
      <c r="J1825" s="392" t="s">
        <v>23</v>
      </c>
      <c r="K1825" s="392" t="s">
        <v>24</v>
      </c>
      <c r="L1825" s="392" t="s">
        <v>25</v>
      </c>
      <c r="M1825" s="395">
        <v>45717</v>
      </c>
      <c r="N1825" s="395">
        <v>45621</v>
      </c>
      <c r="O1825" s="392" t="s">
        <v>684</v>
      </c>
      <c r="P1825" s="392" t="str">
        <f t="shared" si="56"/>
        <v>376XX00000</v>
      </c>
      <c r="Q1825" s="392" t="s">
        <v>1271</v>
      </c>
      <c r="R1825" s="392" t="s">
        <v>2493</v>
      </c>
      <c r="S1825" s="392" t="str">
        <f t="shared" si="57"/>
        <v>252406S</v>
      </c>
      <c r="T1825" s="392" t="str">
        <f>IFERROR(VLOOKUP($S1825,'Projects FERCs'!$A$9:$C$294,2,FALSE),0)</f>
        <v>Mains PVC Replacement KNG</v>
      </c>
      <c r="U1825" s="392" t="s">
        <v>2492</v>
      </c>
      <c r="V1825" s="394">
        <v>-108332.19</v>
      </c>
    </row>
    <row r="1826" spans="1:22" ht="22.5" x14ac:dyDescent="0.25">
      <c r="A1826" s="396">
        <v>202504</v>
      </c>
      <c r="B1826" s="392" t="s">
        <v>1268</v>
      </c>
      <c r="C1826" s="392" t="s">
        <v>69</v>
      </c>
      <c r="D1826" s="392" t="s">
        <v>28</v>
      </c>
      <c r="E1826" s="392" t="s">
        <v>28</v>
      </c>
      <c r="F1826" s="392" t="s">
        <v>22</v>
      </c>
      <c r="G1826" s="392" t="s">
        <v>39</v>
      </c>
      <c r="H1826" s="392" t="s">
        <v>70</v>
      </c>
      <c r="I1826" s="392" t="s">
        <v>71</v>
      </c>
      <c r="J1826" s="392" t="s">
        <v>23</v>
      </c>
      <c r="K1826" s="392" t="s">
        <v>24</v>
      </c>
      <c r="L1826" s="392" t="s">
        <v>25</v>
      </c>
      <c r="M1826" s="395">
        <v>45717</v>
      </c>
      <c r="N1826" s="395">
        <v>45621</v>
      </c>
      <c r="O1826" s="392" t="s">
        <v>684</v>
      </c>
      <c r="P1826" s="392" t="str">
        <f t="shared" si="56"/>
        <v>376XX00000</v>
      </c>
      <c r="Q1826" s="392" t="s">
        <v>1271</v>
      </c>
      <c r="R1826" s="392" t="s">
        <v>2341</v>
      </c>
      <c r="S1826" s="392" t="str">
        <f t="shared" si="57"/>
        <v>253100A</v>
      </c>
      <c r="T1826" s="392" t="str">
        <f>IFERROR(VLOOKUP($S1826,'Projects FERCs'!$A$9:$C$294,2,FALSE),0)</f>
        <v>Mains - Blanket - Pres</v>
      </c>
      <c r="U1826" s="392" t="s">
        <v>2340</v>
      </c>
      <c r="V1826" s="394">
        <v>-4724.1000000000004</v>
      </c>
    </row>
    <row r="1827" spans="1:22" ht="33.75" x14ac:dyDescent="0.25">
      <c r="A1827" s="396">
        <v>202504</v>
      </c>
      <c r="B1827" s="392" t="s">
        <v>1268</v>
      </c>
      <c r="C1827" s="392" t="s">
        <v>69</v>
      </c>
      <c r="D1827" s="392" t="s">
        <v>28</v>
      </c>
      <c r="E1827" s="392" t="s">
        <v>28</v>
      </c>
      <c r="F1827" s="392" t="s">
        <v>22</v>
      </c>
      <c r="G1827" s="392" t="s">
        <v>39</v>
      </c>
      <c r="H1827" s="392" t="s">
        <v>70</v>
      </c>
      <c r="I1827" s="392" t="s">
        <v>71</v>
      </c>
      <c r="J1827" s="392" t="s">
        <v>23</v>
      </c>
      <c r="K1827" s="392" t="s">
        <v>24</v>
      </c>
      <c r="L1827" s="392" t="s">
        <v>25</v>
      </c>
      <c r="M1827" s="395">
        <v>45717</v>
      </c>
      <c r="N1827" s="395">
        <v>45635</v>
      </c>
      <c r="O1827" s="392" t="s">
        <v>684</v>
      </c>
      <c r="P1827" s="392" t="str">
        <f t="shared" si="56"/>
        <v>376XX00000</v>
      </c>
      <c r="Q1827" s="392" t="s">
        <v>1271</v>
      </c>
      <c r="R1827" s="392" t="s">
        <v>2491</v>
      </c>
      <c r="S1827" s="392" t="str">
        <f t="shared" si="57"/>
        <v>252100A</v>
      </c>
      <c r="T1827" s="392" t="str">
        <f>IFERROR(VLOOKUP($S1827,'Projects FERCs'!$A$9:$C$294,2,FALSE),0)</f>
        <v>Mains - Blanket - King</v>
      </c>
      <c r="U1827" s="392" t="s">
        <v>2490</v>
      </c>
      <c r="V1827" s="394">
        <v>-816.77</v>
      </c>
    </row>
    <row r="1828" spans="1:22" ht="22.5" x14ac:dyDescent="0.25">
      <c r="A1828" s="396">
        <v>202504</v>
      </c>
      <c r="B1828" s="392" t="s">
        <v>1268</v>
      </c>
      <c r="C1828" s="392" t="s">
        <v>69</v>
      </c>
      <c r="D1828" s="392" t="s">
        <v>28</v>
      </c>
      <c r="E1828" s="392" t="s">
        <v>28</v>
      </c>
      <c r="F1828" s="392" t="s">
        <v>22</v>
      </c>
      <c r="G1828" s="392" t="s">
        <v>39</v>
      </c>
      <c r="H1828" s="392" t="s">
        <v>70</v>
      </c>
      <c r="I1828" s="392" t="s">
        <v>71</v>
      </c>
      <c r="J1828" s="392" t="s">
        <v>23</v>
      </c>
      <c r="K1828" s="392" t="s">
        <v>24</v>
      </c>
      <c r="L1828" s="392" t="s">
        <v>25</v>
      </c>
      <c r="M1828" s="395">
        <v>45717</v>
      </c>
      <c r="N1828" s="395">
        <v>45645</v>
      </c>
      <c r="O1828" s="392" t="s">
        <v>684</v>
      </c>
      <c r="P1828" s="392" t="str">
        <f t="shared" si="56"/>
        <v>376XX00000</v>
      </c>
      <c r="Q1828" s="392" t="s">
        <v>1271</v>
      </c>
      <c r="R1828" s="392" t="s">
        <v>2489</v>
      </c>
      <c r="S1828" s="392" t="str">
        <f t="shared" si="57"/>
        <v>253100A</v>
      </c>
      <c r="T1828" s="392" t="str">
        <f>IFERROR(VLOOKUP($S1828,'Projects FERCs'!$A$9:$C$294,2,FALSE),0)</f>
        <v>Mains - Blanket - Pres</v>
      </c>
      <c r="U1828" s="392" t="s">
        <v>2488</v>
      </c>
      <c r="V1828" s="394">
        <v>-101.64</v>
      </c>
    </row>
    <row r="1829" spans="1:22" ht="22.5" x14ac:dyDescent="0.25">
      <c r="A1829" s="396">
        <v>202504</v>
      </c>
      <c r="B1829" s="392" t="s">
        <v>1268</v>
      </c>
      <c r="C1829" s="392" t="s">
        <v>69</v>
      </c>
      <c r="D1829" s="392" t="s">
        <v>28</v>
      </c>
      <c r="E1829" s="392" t="s">
        <v>28</v>
      </c>
      <c r="F1829" s="392" t="s">
        <v>22</v>
      </c>
      <c r="G1829" s="392" t="s">
        <v>39</v>
      </c>
      <c r="H1829" s="392" t="s">
        <v>70</v>
      </c>
      <c r="I1829" s="392" t="s">
        <v>71</v>
      </c>
      <c r="J1829" s="392" t="s">
        <v>23</v>
      </c>
      <c r="K1829" s="392" t="s">
        <v>24</v>
      </c>
      <c r="L1829" s="392" t="s">
        <v>25</v>
      </c>
      <c r="M1829" s="395">
        <v>45717</v>
      </c>
      <c r="N1829" s="395">
        <v>45649</v>
      </c>
      <c r="O1829" s="392" t="s">
        <v>684</v>
      </c>
      <c r="P1829" s="392" t="str">
        <f t="shared" si="56"/>
        <v>376XX00000</v>
      </c>
      <c r="Q1829" s="392" t="s">
        <v>1271</v>
      </c>
      <c r="R1829" s="392" t="s">
        <v>2487</v>
      </c>
      <c r="S1829" s="392" t="str">
        <f t="shared" si="57"/>
        <v>252406S</v>
      </c>
      <c r="T1829" s="392" t="str">
        <f>IFERROR(VLOOKUP($S1829,'Projects FERCs'!$A$9:$C$294,2,FALSE),0)</f>
        <v>Mains PVC Replacement KNG</v>
      </c>
      <c r="U1829" s="392" t="s">
        <v>2486</v>
      </c>
      <c r="V1829" s="394">
        <v>-11943.72</v>
      </c>
    </row>
    <row r="1830" spans="1:22" ht="22.5" x14ac:dyDescent="0.25">
      <c r="A1830" s="396">
        <v>202505</v>
      </c>
      <c r="B1830" s="392" t="s">
        <v>1268</v>
      </c>
      <c r="C1830" s="392" t="s">
        <v>69</v>
      </c>
      <c r="D1830" s="392" t="s">
        <v>28</v>
      </c>
      <c r="E1830" s="392" t="s">
        <v>28</v>
      </c>
      <c r="F1830" s="392" t="s">
        <v>22</v>
      </c>
      <c r="G1830" s="392" t="s">
        <v>39</v>
      </c>
      <c r="H1830" s="392" t="s">
        <v>70</v>
      </c>
      <c r="I1830" s="392" t="s">
        <v>71</v>
      </c>
      <c r="J1830" s="392" t="s">
        <v>2330</v>
      </c>
      <c r="K1830" s="392" t="s">
        <v>24</v>
      </c>
      <c r="L1830" s="392" t="s">
        <v>64</v>
      </c>
      <c r="M1830" s="395">
        <v>45748</v>
      </c>
      <c r="N1830" s="395">
        <v>45748</v>
      </c>
      <c r="O1830" s="392" t="s">
        <v>684</v>
      </c>
      <c r="P1830" s="392" t="str">
        <f t="shared" si="56"/>
        <v>376XX00000</v>
      </c>
      <c r="Q1830" s="392" t="s">
        <v>1271</v>
      </c>
      <c r="R1830" s="392" t="s">
        <v>2331</v>
      </c>
      <c r="S1830" s="392" t="str">
        <f t="shared" si="57"/>
        <v>253500B</v>
      </c>
      <c r="T1830" s="392" t="str">
        <f>IFERROR(VLOOKUP($S1830,'Projects FERCs'!$A$9:$C$294,2,FALSE),0)</f>
        <v>PI Mains - Prescott</v>
      </c>
      <c r="U1830" s="392" t="s">
        <v>2330</v>
      </c>
      <c r="V1830" s="394">
        <v>12060.77</v>
      </c>
    </row>
    <row r="1831" spans="1:22" ht="22.5" x14ac:dyDescent="0.25">
      <c r="A1831" s="396">
        <v>202505</v>
      </c>
      <c r="B1831" s="392" t="s">
        <v>1268</v>
      </c>
      <c r="C1831" s="392" t="s">
        <v>69</v>
      </c>
      <c r="D1831" s="392" t="s">
        <v>28</v>
      </c>
      <c r="E1831" s="392" t="s">
        <v>28</v>
      </c>
      <c r="F1831" s="392" t="s">
        <v>22</v>
      </c>
      <c r="G1831" s="392" t="s">
        <v>39</v>
      </c>
      <c r="H1831" s="392" t="s">
        <v>70</v>
      </c>
      <c r="I1831" s="392" t="s">
        <v>71</v>
      </c>
      <c r="J1831" s="392" t="s">
        <v>2455</v>
      </c>
      <c r="K1831" s="392" t="s">
        <v>24</v>
      </c>
      <c r="L1831" s="392" t="s">
        <v>64</v>
      </c>
      <c r="M1831" s="395">
        <v>45748</v>
      </c>
      <c r="N1831" s="395">
        <v>45769</v>
      </c>
      <c r="O1831" s="392" t="s">
        <v>684</v>
      </c>
      <c r="P1831" s="392" t="str">
        <f t="shared" si="56"/>
        <v>376XX00000</v>
      </c>
      <c r="Q1831" s="392" t="s">
        <v>1271</v>
      </c>
      <c r="R1831" s="392" t="s">
        <v>2456</v>
      </c>
      <c r="S1831" s="392" t="str">
        <f t="shared" si="57"/>
        <v>253100A</v>
      </c>
      <c r="T1831" s="392" t="str">
        <f>IFERROR(VLOOKUP($S1831,'Projects FERCs'!$A$9:$C$294,2,FALSE),0)</f>
        <v>Mains - Blanket - Pres</v>
      </c>
      <c r="U1831" s="392" t="s">
        <v>2455</v>
      </c>
      <c r="V1831" s="394">
        <v>3152.63</v>
      </c>
    </row>
    <row r="1832" spans="1:22" ht="22.5" x14ac:dyDescent="0.25">
      <c r="A1832" s="396">
        <v>202505</v>
      </c>
      <c r="B1832" s="392" t="s">
        <v>1268</v>
      </c>
      <c r="C1832" s="392" t="s">
        <v>69</v>
      </c>
      <c r="D1832" s="392" t="s">
        <v>28</v>
      </c>
      <c r="E1832" s="392" t="s">
        <v>28</v>
      </c>
      <c r="F1832" s="392" t="s">
        <v>22</v>
      </c>
      <c r="G1832" s="392" t="s">
        <v>39</v>
      </c>
      <c r="H1832" s="392" t="s">
        <v>70</v>
      </c>
      <c r="I1832" s="392" t="s">
        <v>71</v>
      </c>
      <c r="J1832" s="392" t="s">
        <v>2328</v>
      </c>
      <c r="K1832" s="392" t="s">
        <v>24</v>
      </c>
      <c r="L1832" s="392" t="s">
        <v>64</v>
      </c>
      <c r="M1832" s="395">
        <v>45717</v>
      </c>
      <c r="N1832" s="395">
        <v>45740</v>
      </c>
      <c r="O1832" s="392" t="s">
        <v>684</v>
      </c>
      <c r="P1832" s="392" t="str">
        <f t="shared" si="56"/>
        <v>376XX00000</v>
      </c>
      <c r="Q1832" s="392" t="s">
        <v>1271</v>
      </c>
      <c r="R1832" s="392" t="s">
        <v>2329</v>
      </c>
      <c r="S1832" s="392" t="str">
        <f t="shared" si="57"/>
        <v>255100A</v>
      </c>
      <c r="T1832" s="392" t="str">
        <f>IFERROR(VLOOKUP($S1832,'Projects FERCs'!$A$9:$C$294,2,FALSE),0)</f>
        <v>Mains - Blanket - Verde</v>
      </c>
      <c r="U1832" s="392" t="s">
        <v>2328</v>
      </c>
      <c r="V1832" s="394">
        <v>2.84</v>
      </c>
    </row>
    <row r="1833" spans="1:22" ht="33.75" x14ac:dyDescent="0.25">
      <c r="A1833" s="396">
        <v>202505</v>
      </c>
      <c r="B1833" s="392" t="s">
        <v>1268</v>
      </c>
      <c r="C1833" s="392" t="s">
        <v>69</v>
      </c>
      <c r="D1833" s="392" t="s">
        <v>28</v>
      </c>
      <c r="E1833" s="392" t="s">
        <v>28</v>
      </c>
      <c r="F1833" s="392" t="s">
        <v>22</v>
      </c>
      <c r="G1833" s="392" t="s">
        <v>39</v>
      </c>
      <c r="H1833" s="392" t="s">
        <v>70</v>
      </c>
      <c r="I1833" s="392" t="s">
        <v>71</v>
      </c>
      <c r="J1833" s="392" t="s">
        <v>2451</v>
      </c>
      <c r="K1833" s="392" t="s">
        <v>24</v>
      </c>
      <c r="L1833" s="392" t="s">
        <v>64</v>
      </c>
      <c r="M1833" s="395">
        <v>45717</v>
      </c>
      <c r="N1833" s="395">
        <v>45727</v>
      </c>
      <c r="O1833" s="392" t="s">
        <v>684</v>
      </c>
      <c r="P1833" s="392" t="str">
        <f t="shared" si="56"/>
        <v>376XX00000</v>
      </c>
      <c r="Q1833" s="392" t="s">
        <v>1271</v>
      </c>
      <c r="R1833" s="392" t="s">
        <v>2452</v>
      </c>
      <c r="S1833" s="392" t="str">
        <f t="shared" si="57"/>
        <v>252100A</v>
      </c>
      <c r="T1833" s="392" t="str">
        <f>IFERROR(VLOOKUP($S1833,'Projects FERCs'!$A$9:$C$294,2,FALSE),0)</f>
        <v>Mains - Blanket - King</v>
      </c>
      <c r="U1833" s="392" t="s">
        <v>2451</v>
      </c>
      <c r="V1833" s="394">
        <v>1973.84</v>
      </c>
    </row>
    <row r="1834" spans="1:22" ht="22.5" x14ac:dyDescent="0.25">
      <c r="A1834" s="396">
        <v>202505</v>
      </c>
      <c r="B1834" s="392" t="s">
        <v>1268</v>
      </c>
      <c r="C1834" s="392" t="s">
        <v>69</v>
      </c>
      <c r="D1834" s="392" t="s">
        <v>28</v>
      </c>
      <c r="E1834" s="392" t="s">
        <v>28</v>
      </c>
      <c r="F1834" s="392" t="s">
        <v>22</v>
      </c>
      <c r="G1834" s="392" t="s">
        <v>39</v>
      </c>
      <c r="H1834" s="392" t="s">
        <v>70</v>
      </c>
      <c r="I1834" s="392" t="s">
        <v>71</v>
      </c>
      <c r="J1834" s="392" t="s">
        <v>2447</v>
      </c>
      <c r="K1834" s="392" t="s">
        <v>24</v>
      </c>
      <c r="L1834" s="392" t="s">
        <v>64</v>
      </c>
      <c r="M1834" s="395">
        <v>45778</v>
      </c>
      <c r="N1834" s="395">
        <v>45734</v>
      </c>
      <c r="O1834" s="392" t="s">
        <v>684</v>
      </c>
      <c r="P1834" s="392" t="str">
        <f t="shared" si="56"/>
        <v>376XX00000</v>
      </c>
      <c r="Q1834" s="392" t="s">
        <v>1271</v>
      </c>
      <c r="R1834" s="392" t="s">
        <v>2448</v>
      </c>
      <c r="S1834" s="392" t="str">
        <f t="shared" si="57"/>
        <v>252100A</v>
      </c>
      <c r="T1834" s="392" t="str">
        <f>IFERROR(VLOOKUP($S1834,'Projects FERCs'!$A$9:$C$294,2,FALSE),0)</f>
        <v>Mains - Blanket - King</v>
      </c>
      <c r="U1834" s="392" t="s">
        <v>2447</v>
      </c>
      <c r="V1834" s="394">
        <v>619.12</v>
      </c>
    </row>
    <row r="1835" spans="1:22" ht="22.5" x14ac:dyDescent="0.25">
      <c r="A1835" s="396">
        <v>202505</v>
      </c>
      <c r="B1835" s="392" t="s">
        <v>1268</v>
      </c>
      <c r="C1835" s="392" t="s">
        <v>69</v>
      </c>
      <c r="D1835" s="392" t="s">
        <v>28</v>
      </c>
      <c r="E1835" s="392" t="s">
        <v>28</v>
      </c>
      <c r="F1835" s="392" t="s">
        <v>22</v>
      </c>
      <c r="G1835" s="392" t="s">
        <v>39</v>
      </c>
      <c r="H1835" s="392" t="s">
        <v>70</v>
      </c>
      <c r="I1835" s="392" t="s">
        <v>71</v>
      </c>
      <c r="J1835" s="392" t="s">
        <v>2441</v>
      </c>
      <c r="K1835" s="392" t="s">
        <v>24</v>
      </c>
      <c r="L1835" s="392" t="s">
        <v>64</v>
      </c>
      <c r="M1835" s="395">
        <v>45778</v>
      </c>
      <c r="N1835" s="395">
        <v>45736</v>
      </c>
      <c r="O1835" s="392" t="s">
        <v>684</v>
      </c>
      <c r="P1835" s="392" t="str">
        <f t="shared" si="56"/>
        <v>376XX00000</v>
      </c>
      <c r="Q1835" s="392" t="s">
        <v>1271</v>
      </c>
      <c r="R1835" s="392" t="s">
        <v>2442</v>
      </c>
      <c r="S1835" s="392" t="str">
        <f t="shared" si="57"/>
        <v>252100A</v>
      </c>
      <c r="T1835" s="392" t="str">
        <f>IFERROR(VLOOKUP($S1835,'Projects FERCs'!$A$9:$C$294,2,FALSE),0)</f>
        <v>Mains - Blanket - King</v>
      </c>
      <c r="U1835" s="392" t="s">
        <v>2441</v>
      </c>
      <c r="V1835" s="394">
        <v>621</v>
      </c>
    </row>
    <row r="1836" spans="1:22" ht="33.75" x14ac:dyDescent="0.25">
      <c r="A1836" s="396">
        <v>202505</v>
      </c>
      <c r="B1836" s="392" t="s">
        <v>1268</v>
      </c>
      <c r="C1836" s="392" t="s">
        <v>69</v>
      </c>
      <c r="D1836" s="392" t="s">
        <v>28</v>
      </c>
      <c r="E1836" s="392" t="s">
        <v>28</v>
      </c>
      <c r="F1836" s="392" t="s">
        <v>22</v>
      </c>
      <c r="G1836" s="392" t="s">
        <v>39</v>
      </c>
      <c r="H1836" s="392" t="s">
        <v>70</v>
      </c>
      <c r="I1836" s="392" t="s">
        <v>71</v>
      </c>
      <c r="J1836" s="392" t="s">
        <v>2391</v>
      </c>
      <c r="K1836" s="392" t="s">
        <v>24</v>
      </c>
      <c r="L1836" s="392" t="s">
        <v>64</v>
      </c>
      <c r="M1836" s="395">
        <v>45717</v>
      </c>
      <c r="N1836" s="395">
        <v>45726</v>
      </c>
      <c r="O1836" s="392" t="s">
        <v>684</v>
      </c>
      <c r="P1836" s="392" t="str">
        <f t="shared" si="56"/>
        <v>376XX00000</v>
      </c>
      <c r="Q1836" s="392" t="s">
        <v>1271</v>
      </c>
      <c r="R1836" s="392" t="s">
        <v>2392</v>
      </c>
      <c r="S1836" s="392" t="str">
        <f t="shared" si="57"/>
        <v>252100A</v>
      </c>
      <c r="T1836" s="392" t="str">
        <f>IFERROR(VLOOKUP($S1836,'Projects FERCs'!$A$9:$C$294,2,FALSE),0)</f>
        <v>Mains - Blanket - King</v>
      </c>
      <c r="U1836" s="392" t="s">
        <v>2391</v>
      </c>
      <c r="V1836" s="394">
        <v>1594.34</v>
      </c>
    </row>
    <row r="1837" spans="1:22" ht="33.75" x14ac:dyDescent="0.25">
      <c r="A1837" s="396">
        <v>202505</v>
      </c>
      <c r="B1837" s="392" t="s">
        <v>1268</v>
      </c>
      <c r="C1837" s="392" t="s">
        <v>69</v>
      </c>
      <c r="D1837" s="392" t="s">
        <v>28</v>
      </c>
      <c r="E1837" s="392" t="s">
        <v>28</v>
      </c>
      <c r="F1837" s="392" t="s">
        <v>22</v>
      </c>
      <c r="G1837" s="392" t="s">
        <v>39</v>
      </c>
      <c r="H1837" s="392" t="s">
        <v>70</v>
      </c>
      <c r="I1837" s="392" t="s">
        <v>71</v>
      </c>
      <c r="J1837" s="392" t="s">
        <v>2397</v>
      </c>
      <c r="K1837" s="392" t="s">
        <v>24</v>
      </c>
      <c r="L1837" s="392" t="s">
        <v>64</v>
      </c>
      <c r="M1837" s="395">
        <v>45717</v>
      </c>
      <c r="N1837" s="395">
        <v>45660</v>
      </c>
      <c r="O1837" s="392" t="s">
        <v>684</v>
      </c>
      <c r="P1837" s="392" t="str">
        <f t="shared" si="56"/>
        <v>376XX00000</v>
      </c>
      <c r="Q1837" s="392" t="s">
        <v>1271</v>
      </c>
      <c r="R1837" s="392" t="s">
        <v>2398</v>
      </c>
      <c r="S1837" s="392" t="str">
        <f t="shared" si="57"/>
        <v>252100A</v>
      </c>
      <c r="T1837" s="392" t="str">
        <f>IFERROR(VLOOKUP($S1837,'Projects FERCs'!$A$9:$C$294,2,FALSE),0)</f>
        <v>Mains - Blanket - King</v>
      </c>
      <c r="U1837" s="392" t="s">
        <v>2397</v>
      </c>
      <c r="V1837" s="394">
        <v>2646.96</v>
      </c>
    </row>
    <row r="1838" spans="1:22" ht="33.75" x14ac:dyDescent="0.25">
      <c r="A1838" s="396">
        <v>202505</v>
      </c>
      <c r="B1838" s="392" t="s">
        <v>1268</v>
      </c>
      <c r="C1838" s="392" t="s">
        <v>69</v>
      </c>
      <c r="D1838" s="392" t="s">
        <v>28</v>
      </c>
      <c r="E1838" s="392" t="s">
        <v>28</v>
      </c>
      <c r="F1838" s="392" t="s">
        <v>22</v>
      </c>
      <c r="G1838" s="392" t="s">
        <v>39</v>
      </c>
      <c r="H1838" s="392" t="s">
        <v>70</v>
      </c>
      <c r="I1838" s="392" t="s">
        <v>71</v>
      </c>
      <c r="J1838" s="392" t="s">
        <v>2389</v>
      </c>
      <c r="K1838" s="392" t="s">
        <v>24</v>
      </c>
      <c r="L1838" s="392" t="s">
        <v>64</v>
      </c>
      <c r="M1838" s="395">
        <v>45717</v>
      </c>
      <c r="N1838" s="395">
        <v>45728</v>
      </c>
      <c r="O1838" s="392" t="s">
        <v>684</v>
      </c>
      <c r="P1838" s="392" t="str">
        <f t="shared" si="56"/>
        <v>376XX00000</v>
      </c>
      <c r="Q1838" s="392" t="s">
        <v>1271</v>
      </c>
      <c r="R1838" s="392" t="s">
        <v>2390</v>
      </c>
      <c r="S1838" s="392" t="str">
        <f t="shared" si="57"/>
        <v>252100A</v>
      </c>
      <c r="T1838" s="392" t="str">
        <f>IFERROR(VLOOKUP($S1838,'Projects FERCs'!$A$9:$C$294,2,FALSE),0)</f>
        <v>Mains - Blanket - King</v>
      </c>
      <c r="U1838" s="392" t="s">
        <v>2389</v>
      </c>
      <c r="V1838" s="394">
        <v>1931.92</v>
      </c>
    </row>
    <row r="1839" spans="1:22" ht="22.5" x14ac:dyDescent="0.25">
      <c r="A1839" s="396">
        <v>202505</v>
      </c>
      <c r="B1839" s="392" t="s">
        <v>1268</v>
      </c>
      <c r="C1839" s="392" t="s">
        <v>69</v>
      </c>
      <c r="D1839" s="392" t="s">
        <v>28</v>
      </c>
      <c r="E1839" s="392" t="s">
        <v>28</v>
      </c>
      <c r="F1839" s="392" t="s">
        <v>22</v>
      </c>
      <c r="G1839" s="392" t="s">
        <v>39</v>
      </c>
      <c r="H1839" s="392" t="s">
        <v>70</v>
      </c>
      <c r="I1839" s="392" t="s">
        <v>71</v>
      </c>
      <c r="J1839" s="392" t="s">
        <v>2437</v>
      </c>
      <c r="K1839" s="392" t="s">
        <v>24</v>
      </c>
      <c r="L1839" s="392" t="s">
        <v>64</v>
      </c>
      <c r="M1839" s="395">
        <v>45778</v>
      </c>
      <c r="N1839" s="395">
        <v>45749</v>
      </c>
      <c r="O1839" s="392" t="s">
        <v>684</v>
      </c>
      <c r="P1839" s="392" t="str">
        <f t="shared" si="56"/>
        <v>376XX00000</v>
      </c>
      <c r="Q1839" s="392" t="s">
        <v>1271</v>
      </c>
      <c r="R1839" s="392" t="s">
        <v>2438</v>
      </c>
      <c r="S1839" s="392" t="str">
        <f t="shared" si="57"/>
        <v>252100A</v>
      </c>
      <c r="T1839" s="392" t="str">
        <f>IFERROR(VLOOKUP($S1839,'Projects FERCs'!$A$9:$C$294,2,FALSE),0)</f>
        <v>Mains - Blanket - King</v>
      </c>
      <c r="U1839" s="392" t="s">
        <v>2437</v>
      </c>
      <c r="V1839" s="394">
        <v>1985.62</v>
      </c>
    </row>
    <row r="1840" spans="1:22" ht="22.5" x14ac:dyDescent="0.25">
      <c r="A1840" s="396">
        <v>202505</v>
      </c>
      <c r="B1840" s="392" t="s">
        <v>1268</v>
      </c>
      <c r="C1840" s="392" t="s">
        <v>69</v>
      </c>
      <c r="D1840" s="392" t="s">
        <v>28</v>
      </c>
      <c r="E1840" s="392" t="s">
        <v>28</v>
      </c>
      <c r="F1840" s="392" t="s">
        <v>22</v>
      </c>
      <c r="G1840" s="392" t="s">
        <v>39</v>
      </c>
      <c r="H1840" s="392" t="s">
        <v>70</v>
      </c>
      <c r="I1840" s="392" t="s">
        <v>71</v>
      </c>
      <c r="J1840" s="392" t="s">
        <v>2435</v>
      </c>
      <c r="K1840" s="392" t="s">
        <v>24</v>
      </c>
      <c r="L1840" s="392" t="s">
        <v>64</v>
      </c>
      <c r="M1840" s="395">
        <v>45778</v>
      </c>
      <c r="N1840" s="395">
        <v>45748</v>
      </c>
      <c r="O1840" s="392" t="s">
        <v>684</v>
      </c>
      <c r="P1840" s="392" t="str">
        <f t="shared" si="56"/>
        <v>376XX00000</v>
      </c>
      <c r="Q1840" s="392" t="s">
        <v>1271</v>
      </c>
      <c r="R1840" s="392" t="s">
        <v>2436</v>
      </c>
      <c r="S1840" s="392" t="str">
        <f t="shared" si="57"/>
        <v>252100A</v>
      </c>
      <c r="T1840" s="392" t="str">
        <f>IFERROR(VLOOKUP($S1840,'Projects FERCs'!$A$9:$C$294,2,FALSE),0)</f>
        <v>Mains - Blanket - King</v>
      </c>
      <c r="U1840" s="392" t="s">
        <v>2435</v>
      </c>
      <c r="V1840" s="394">
        <v>619.12</v>
      </c>
    </row>
    <row r="1841" spans="1:22" ht="22.5" x14ac:dyDescent="0.25">
      <c r="A1841" s="396">
        <v>202505</v>
      </c>
      <c r="B1841" s="392" t="s">
        <v>1268</v>
      </c>
      <c r="C1841" s="392" t="s">
        <v>69</v>
      </c>
      <c r="D1841" s="392" t="s">
        <v>28</v>
      </c>
      <c r="E1841" s="392" t="s">
        <v>28</v>
      </c>
      <c r="F1841" s="392" t="s">
        <v>22</v>
      </c>
      <c r="G1841" s="392" t="s">
        <v>39</v>
      </c>
      <c r="H1841" s="392" t="s">
        <v>70</v>
      </c>
      <c r="I1841" s="392" t="s">
        <v>71</v>
      </c>
      <c r="J1841" s="392" t="s">
        <v>2433</v>
      </c>
      <c r="K1841" s="392" t="s">
        <v>24</v>
      </c>
      <c r="L1841" s="392" t="s">
        <v>64</v>
      </c>
      <c r="M1841" s="395">
        <v>45778</v>
      </c>
      <c r="N1841" s="395">
        <v>45759</v>
      </c>
      <c r="O1841" s="392" t="s">
        <v>684</v>
      </c>
      <c r="P1841" s="392" t="str">
        <f t="shared" si="56"/>
        <v>376XX00000</v>
      </c>
      <c r="Q1841" s="392" t="s">
        <v>1271</v>
      </c>
      <c r="R1841" s="392" t="s">
        <v>2434</v>
      </c>
      <c r="S1841" s="392" t="str">
        <f t="shared" si="57"/>
        <v>253500B</v>
      </c>
      <c r="T1841" s="392" t="str">
        <f>IFERROR(VLOOKUP($S1841,'Projects FERCs'!$A$9:$C$294,2,FALSE),0)</f>
        <v>PI Mains - Prescott</v>
      </c>
      <c r="U1841" s="392" t="s">
        <v>2433</v>
      </c>
      <c r="V1841" s="394">
        <v>7858.44</v>
      </c>
    </row>
    <row r="1842" spans="1:22" ht="22.5" x14ac:dyDescent="0.25">
      <c r="A1842" s="396">
        <v>202505</v>
      </c>
      <c r="B1842" s="392" t="s">
        <v>1268</v>
      </c>
      <c r="C1842" s="392" t="s">
        <v>69</v>
      </c>
      <c r="D1842" s="392" t="s">
        <v>28</v>
      </c>
      <c r="E1842" s="392" t="s">
        <v>28</v>
      </c>
      <c r="F1842" s="392" t="s">
        <v>22</v>
      </c>
      <c r="G1842" s="392" t="s">
        <v>39</v>
      </c>
      <c r="H1842" s="392" t="s">
        <v>70</v>
      </c>
      <c r="I1842" s="392" t="s">
        <v>71</v>
      </c>
      <c r="J1842" s="392" t="s">
        <v>2431</v>
      </c>
      <c r="K1842" s="392" t="s">
        <v>24</v>
      </c>
      <c r="L1842" s="392" t="s">
        <v>64</v>
      </c>
      <c r="M1842" s="395">
        <v>45748</v>
      </c>
      <c r="N1842" s="395">
        <v>45741</v>
      </c>
      <c r="O1842" s="392" t="s">
        <v>684</v>
      </c>
      <c r="P1842" s="392" t="str">
        <f t="shared" si="56"/>
        <v>376XX00000</v>
      </c>
      <c r="Q1842" s="392" t="s">
        <v>1271</v>
      </c>
      <c r="R1842" s="392" t="s">
        <v>2432</v>
      </c>
      <c r="S1842" s="392" t="str">
        <f t="shared" si="57"/>
        <v>255100A</v>
      </c>
      <c r="T1842" s="392" t="str">
        <f>IFERROR(VLOOKUP($S1842,'Projects FERCs'!$A$9:$C$294,2,FALSE),0)</f>
        <v>Mains - Blanket - Verde</v>
      </c>
      <c r="U1842" s="392" t="s">
        <v>2431</v>
      </c>
      <c r="V1842" s="394">
        <v>4946.68</v>
      </c>
    </row>
    <row r="1843" spans="1:22" ht="22.5" x14ac:dyDescent="0.25">
      <c r="A1843" s="396">
        <v>202505</v>
      </c>
      <c r="B1843" s="392" t="s">
        <v>1268</v>
      </c>
      <c r="C1843" s="392" t="s">
        <v>69</v>
      </c>
      <c r="D1843" s="392" t="s">
        <v>28</v>
      </c>
      <c r="E1843" s="392" t="s">
        <v>28</v>
      </c>
      <c r="F1843" s="392" t="s">
        <v>22</v>
      </c>
      <c r="G1843" s="392" t="s">
        <v>39</v>
      </c>
      <c r="H1843" s="392" t="s">
        <v>70</v>
      </c>
      <c r="I1843" s="392" t="s">
        <v>71</v>
      </c>
      <c r="J1843" s="392" t="s">
        <v>2429</v>
      </c>
      <c r="K1843" s="392" t="s">
        <v>24</v>
      </c>
      <c r="L1843" s="392" t="s">
        <v>64</v>
      </c>
      <c r="M1843" s="395">
        <v>45717</v>
      </c>
      <c r="N1843" s="395">
        <v>45736</v>
      </c>
      <c r="O1843" s="392" t="s">
        <v>684</v>
      </c>
      <c r="P1843" s="392" t="str">
        <f t="shared" si="56"/>
        <v>376XX00000</v>
      </c>
      <c r="Q1843" s="392" t="s">
        <v>1271</v>
      </c>
      <c r="R1843" s="392" t="s">
        <v>2430</v>
      </c>
      <c r="S1843" s="392" t="str">
        <f t="shared" si="57"/>
        <v>253100A</v>
      </c>
      <c r="T1843" s="392" t="str">
        <f>IFERROR(VLOOKUP($S1843,'Projects FERCs'!$A$9:$C$294,2,FALSE),0)</f>
        <v>Mains - Blanket - Pres</v>
      </c>
      <c r="U1843" s="392" t="s">
        <v>2429</v>
      </c>
      <c r="V1843" s="394">
        <v>672.44</v>
      </c>
    </row>
    <row r="1844" spans="1:22" ht="22.5" x14ac:dyDescent="0.25">
      <c r="A1844" s="396">
        <v>202505</v>
      </c>
      <c r="B1844" s="392" t="s">
        <v>1268</v>
      </c>
      <c r="C1844" s="392" t="s">
        <v>69</v>
      </c>
      <c r="D1844" s="392" t="s">
        <v>28</v>
      </c>
      <c r="E1844" s="392" t="s">
        <v>28</v>
      </c>
      <c r="F1844" s="392" t="s">
        <v>22</v>
      </c>
      <c r="G1844" s="392" t="s">
        <v>39</v>
      </c>
      <c r="H1844" s="392" t="s">
        <v>70</v>
      </c>
      <c r="I1844" s="392" t="s">
        <v>71</v>
      </c>
      <c r="J1844" s="392" t="s">
        <v>2427</v>
      </c>
      <c r="K1844" s="392" t="s">
        <v>24</v>
      </c>
      <c r="L1844" s="392" t="s">
        <v>64</v>
      </c>
      <c r="M1844" s="395">
        <v>45748</v>
      </c>
      <c r="N1844" s="395">
        <v>45698</v>
      </c>
      <c r="O1844" s="392" t="s">
        <v>684</v>
      </c>
      <c r="P1844" s="392" t="str">
        <f t="shared" si="56"/>
        <v>376XX00000</v>
      </c>
      <c r="Q1844" s="392" t="s">
        <v>1271</v>
      </c>
      <c r="R1844" s="392" t="s">
        <v>2428</v>
      </c>
      <c r="S1844" s="392" t="str">
        <f t="shared" si="57"/>
        <v>252100A</v>
      </c>
      <c r="T1844" s="392" t="str">
        <f>IFERROR(VLOOKUP($S1844,'Projects FERCs'!$A$9:$C$294,2,FALSE),0)</f>
        <v>Mains - Blanket - King</v>
      </c>
      <c r="U1844" s="392" t="s">
        <v>2427</v>
      </c>
      <c r="V1844" s="394">
        <v>5200.58</v>
      </c>
    </row>
    <row r="1845" spans="1:22" ht="22.5" x14ac:dyDescent="0.25">
      <c r="A1845" s="396">
        <v>202505</v>
      </c>
      <c r="B1845" s="392" t="s">
        <v>1268</v>
      </c>
      <c r="C1845" s="392" t="s">
        <v>69</v>
      </c>
      <c r="D1845" s="392" t="s">
        <v>28</v>
      </c>
      <c r="E1845" s="392" t="s">
        <v>28</v>
      </c>
      <c r="F1845" s="392" t="s">
        <v>22</v>
      </c>
      <c r="G1845" s="392" t="s">
        <v>39</v>
      </c>
      <c r="H1845" s="392" t="s">
        <v>70</v>
      </c>
      <c r="I1845" s="392" t="s">
        <v>71</v>
      </c>
      <c r="J1845" s="392" t="s">
        <v>2324</v>
      </c>
      <c r="K1845" s="392" t="s">
        <v>24</v>
      </c>
      <c r="L1845" s="392" t="s">
        <v>64</v>
      </c>
      <c r="M1845" s="395">
        <v>45778</v>
      </c>
      <c r="N1845" s="395">
        <v>45790</v>
      </c>
      <c r="O1845" s="392" t="s">
        <v>684</v>
      </c>
      <c r="P1845" s="392" t="str">
        <f t="shared" si="56"/>
        <v>376XX00000</v>
      </c>
      <c r="Q1845" s="392" t="s">
        <v>1271</v>
      </c>
      <c r="R1845" s="392" t="s">
        <v>2325</v>
      </c>
      <c r="S1845" s="392" t="str">
        <f t="shared" si="57"/>
        <v>253500B</v>
      </c>
      <c r="T1845" s="392" t="str">
        <f>IFERROR(VLOOKUP($S1845,'Projects FERCs'!$A$9:$C$294,2,FALSE),0)</f>
        <v>PI Mains - Prescott</v>
      </c>
      <c r="U1845" s="392" t="s">
        <v>2324</v>
      </c>
      <c r="V1845" s="394">
        <v>146700.69</v>
      </c>
    </row>
    <row r="1846" spans="1:22" ht="33.75" x14ac:dyDescent="0.25">
      <c r="A1846" s="396">
        <v>202505</v>
      </c>
      <c r="B1846" s="392" t="s">
        <v>1268</v>
      </c>
      <c r="C1846" s="392" t="s">
        <v>69</v>
      </c>
      <c r="D1846" s="392" t="s">
        <v>28</v>
      </c>
      <c r="E1846" s="392" t="s">
        <v>28</v>
      </c>
      <c r="F1846" s="392" t="s">
        <v>22</v>
      </c>
      <c r="G1846" s="392" t="s">
        <v>39</v>
      </c>
      <c r="H1846" s="392" t="s">
        <v>70</v>
      </c>
      <c r="I1846" s="392" t="s">
        <v>71</v>
      </c>
      <c r="J1846" s="392" t="s">
        <v>2393</v>
      </c>
      <c r="K1846" s="392" t="s">
        <v>24</v>
      </c>
      <c r="L1846" s="392" t="s">
        <v>64</v>
      </c>
      <c r="M1846" s="395">
        <v>45717</v>
      </c>
      <c r="N1846" s="395">
        <v>45715</v>
      </c>
      <c r="O1846" s="392" t="s">
        <v>684</v>
      </c>
      <c r="P1846" s="392" t="str">
        <f t="shared" si="56"/>
        <v>376XX00000</v>
      </c>
      <c r="Q1846" s="392" t="s">
        <v>1271</v>
      </c>
      <c r="R1846" s="392" t="s">
        <v>2394</v>
      </c>
      <c r="S1846" s="392" t="str">
        <f t="shared" si="57"/>
        <v>251100A</v>
      </c>
      <c r="T1846" s="392" t="str">
        <f>IFERROR(VLOOKUP($S1846,'Projects FERCs'!$A$9:$C$294,2,FALSE),0)</f>
        <v>Mains - Blanket - Flag</v>
      </c>
      <c r="U1846" s="392" t="s">
        <v>2393</v>
      </c>
      <c r="V1846" s="394">
        <v>2.84</v>
      </c>
    </row>
    <row r="1847" spans="1:22" ht="22.5" x14ac:dyDescent="0.25">
      <c r="A1847" s="396">
        <v>202505</v>
      </c>
      <c r="B1847" s="392" t="s">
        <v>1268</v>
      </c>
      <c r="C1847" s="392" t="s">
        <v>69</v>
      </c>
      <c r="D1847" s="392" t="s">
        <v>28</v>
      </c>
      <c r="E1847" s="392" t="s">
        <v>28</v>
      </c>
      <c r="F1847" s="392" t="s">
        <v>22</v>
      </c>
      <c r="G1847" s="392" t="s">
        <v>39</v>
      </c>
      <c r="H1847" s="392" t="s">
        <v>70</v>
      </c>
      <c r="I1847" s="392" t="s">
        <v>71</v>
      </c>
      <c r="J1847" s="392" t="s">
        <v>2425</v>
      </c>
      <c r="K1847" s="392" t="s">
        <v>24</v>
      </c>
      <c r="L1847" s="392" t="s">
        <v>64</v>
      </c>
      <c r="M1847" s="395">
        <v>45748</v>
      </c>
      <c r="N1847" s="395">
        <v>45750</v>
      </c>
      <c r="O1847" s="392" t="s">
        <v>684</v>
      </c>
      <c r="P1847" s="392" t="str">
        <f t="shared" si="56"/>
        <v>376XX00000</v>
      </c>
      <c r="Q1847" s="392" t="s">
        <v>1271</v>
      </c>
      <c r="R1847" s="392" t="s">
        <v>2426</v>
      </c>
      <c r="S1847" s="392" t="str">
        <f t="shared" si="57"/>
        <v>257100A</v>
      </c>
      <c r="T1847" s="392" t="str">
        <f>IFERROR(VLOOKUP($S1847,'Projects FERCs'!$A$9:$C$294,2,FALSE),0)</f>
        <v>Mains - Blanket - SL</v>
      </c>
      <c r="U1847" s="392" t="s">
        <v>2425</v>
      </c>
      <c r="V1847" s="394">
        <v>8197.9599999999991</v>
      </c>
    </row>
    <row r="1848" spans="1:22" ht="33.75" x14ac:dyDescent="0.25">
      <c r="A1848" s="396">
        <v>202505</v>
      </c>
      <c r="B1848" s="392" t="s">
        <v>1268</v>
      </c>
      <c r="C1848" s="392" t="s">
        <v>69</v>
      </c>
      <c r="D1848" s="392" t="s">
        <v>28</v>
      </c>
      <c r="E1848" s="392" t="s">
        <v>28</v>
      </c>
      <c r="F1848" s="392" t="s">
        <v>22</v>
      </c>
      <c r="G1848" s="392" t="s">
        <v>39</v>
      </c>
      <c r="H1848" s="392" t="s">
        <v>70</v>
      </c>
      <c r="I1848" s="392" t="s">
        <v>71</v>
      </c>
      <c r="J1848" s="392" t="s">
        <v>2419</v>
      </c>
      <c r="K1848" s="392" t="s">
        <v>24</v>
      </c>
      <c r="L1848" s="392" t="s">
        <v>64</v>
      </c>
      <c r="M1848" s="395">
        <v>45748</v>
      </c>
      <c r="N1848" s="395">
        <v>45737</v>
      </c>
      <c r="O1848" s="392" t="s">
        <v>684</v>
      </c>
      <c r="P1848" s="392" t="str">
        <f t="shared" si="56"/>
        <v>376XX00000</v>
      </c>
      <c r="Q1848" s="392" t="s">
        <v>1271</v>
      </c>
      <c r="R1848" s="392" t="s">
        <v>2420</v>
      </c>
      <c r="S1848" s="392" t="str">
        <f t="shared" si="57"/>
        <v>251500B</v>
      </c>
      <c r="T1848" s="392" t="str">
        <f>IFERROR(VLOOKUP($S1848,'Projects FERCs'!$A$9:$C$294,2,FALSE),0)</f>
        <v>PI Mains - Flagstaff</v>
      </c>
      <c r="U1848" s="392" t="s">
        <v>2419</v>
      </c>
      <c r="V1848" s="394">
        <v>7985.35</v>
      </c>
    </row>
    <row r="1849" spans="1:22" ht="22.5" x14ac:dyDescent="0.25">
      <c r="A1849" s="396">
        <v>202505</v>
      </c>
      <c r="B1849" s="392" t="s">
        <v>1268</v>
      </c>
      <c r="C1849" s="392" t="s">
        <v>69</v>
      </c>
      <c r="D1849" s="392" t="s">
        <v>28</v>
      </c>
      <c r="E1849" s="392" t="s">
        <v>28</v>
      </c>
      <c r="F1849" s="392" t="s">
        <v>22</v>
      </c>
      <c r="G1849" s="392" t="s">
        <v>39</v>
      </c>
      <c r="H1849" s="392" t="s">
        <v>70</v>
      </c>
      <c r="I1849" s="392" t="s">
        <v>71</v>
      </c>
      <c r="J1849" s="392" t="s">
        <v>2322</v>
      </c>
      <c r="K1849" s="392" t="s">
        <v>24</v>
      </c>
      <c r="L1849" s="392" t="s">
        <v>64</v>
      </c>
      <c r="M1849" s="395">
        <v>45717</v>
      </c>
      <c r="N1849" s="395">
        <v>45741</v>
      </c>
      <c r="O1849" s="392" t="s">
        <v>684</v>
      </c>
      <c r="P1849" s="392" t="str">
        <f t="shared" si="56"/>
        <v>376XX00000</v>
      </c>
      <c r="Q1849" s="392" t="s">
        <v>1271</v>
      </c>
      <c r="R1849" s="392" t="s">
        <v>2323</v>
      </c>
      <c r="S1849" s="392" t="str">
        <f t="shared" si="57"/>
        <v>252100A</v>
      </c>
      <c r="T1849" s="392" t="str">
        <f>IFERROR(VLOOKUP($S1849,'Projects FERCs'!$A$9:$C$294,2,FALSE),0)</f>
        <v>Mains - Blanket - King</v>
      </c>
      <c r="U1849" s="392" t="s">
        <v>2322</v>
      </c>
      <c r="V1849" s="394">
        <v>8184.29</v>
      </c>
    </row>
    <row r="1850" spans="1:22" ht="22.5" x14ac:dyDescent="0.25">
      <c r="A1850" s="396">
        <v>202505</v>
      </c>
      <c r="B1850" s="392" t="s">
        <v>1268</v>
      </c>
      <c r="C1850" s="392" t="s">
        <v>69</v>
      </c>
      <c r="D1850" s="392" t="s">
        <v>28</v>
      </c>
      <c r="E1850" s="392" t="s">
        <v>28</v>
      </c>
      <c r="F1850" s="392" t="s">
        <v>22</v>
      </c>
      <c r="G1850" s="392" t="s">
        <v>39</v>
      </c>
      <c r="H1850" s="392" t="s">
        <v>70</v>
      </c>
      <c r="I1850" s="392" t="s">
        <v>71</v>
      </c>
      <c r="J1850" s="392" t="s">
        <v>2413</v>
      </c>
      <c r="K1850" s="392" t="s">
        <v>24</v>
      </c>
      <c r="L1850" s="392" t="s">
        <v>64</v>
      </c>
      <c r="M1850" s="395">
        <v>45748</v>
      </c>
      <c r="N1850" s="395">
        <v>45763</v>
      </c>
      <c r="O1850" s="392" t="s">
        <v>684</v>
      </c>
      <c r="P1850" s="392" t="str">
        <f t="shared" si="56"/>
        <v>376XX00000</v>
      </c>
      <c r="Q1850" s="392" t="s">
        <v>1271</v>
      </c>
      <c r="R1850" s="392" t="s">
        <v>2414</v>
      </c>
      <c r="S1850" s="392" t="str">
        <f t="shared" si="57"/>
        <v>252400S</v>
      </c>
      <c r="T1850" s="392" t="str">
        <f>IFERROR(VLOOKUP($S1850,'Projects FERCs'!$A$9:$C$294,2,FALSE),0)</f>
        <v>Mains-System Improv-King</v>
      </c>
      <c r="U1850" s="392" t="s">
        <v>2413</v>
      </c>
      <c r="V1850" s="394">
        <v>24764.69</v>
      </c>
    </row>
    <row r="1851" spans="1:22" ht="22.5" x14ac:dyDescent="0.25">
      <c r="A1851" s="396">
        <v>202505</v>
      </c>
      <c r="B1851" s="392" t="s">
        <v>1268</v>
      </c>
      <c r="C1851" s="392" t="s">
        <v>69</v>
      </c>
      <c r="D1851" s="392" t="s">
        <v>28</v>
      </c>
      <c r="E1851" s="392" t="s">
        <v>28</v>
      </c>
      <c r="F1851" s="392" t="s">
        <v>22</v>
      </c>
      <c r="G1851" s="392" t="s">
        <v>39</v>
      </c>
      <c r="H1851" s="392" t="s">
        <v>70</v>
      </c>
      <c r="I1851" s="392" t="s">
        <v>71</v>
      </c>
      <c r="J1851" s="392" t="s">
        <v>2411</v>
      </c>
      <c r="K1851" s="392" t="s">
        <v>24</v>
      </c>
      <c r="L1851" s="392" t="s">
        <v>64</v>
      </c>
      <c r="M1851" s="395">
        <v>45748</v>
      </c>
      <c r="N1851" s="395">
        <v>45777</v>
      </c>
      <c r="O1851" s="392" t="s">
        <v>684</v>
      </c>
      <c r="P1851" s="392" t="str">
        <f t="shared" si="56"/>
        <v>376XX00000</v>
      </c>
      <c r="Q1851" s="392" t="s">
        <v>1271</v>
      </c>
      <c r="R1851" s="392" t="s">
        <v>2412</v>
      </c>
      <c r="S1851" s="392" t="str">
        <f t="shared" si="57"/>
        <v>257100A</v>
      </c>
      <c r="T1851" s="392" t="str">
        <f>IFERROR(VLOOKUP($S1851,'Projects FERCs'!$A$9:$C$294,2,FALSE),0)</f>
        <v>Mains - Blanket - SL</v>
      </c>
      <c r="U1851" s="392" t="s">
        <v>2411</v>
      </c>
      <c r="V1851" s="394">
        <v>22351.91</v>
      </c>
    </row>
    <row r="1852" spans="1:22" ht="22.5" x14ac:dyDescent="0.25">
      <c r="A1852" s="396">
        <v>202505</v>
      </c>
      <c r="B1852" s="392" t="s">
        <v>1268</v>
      </c>
      <c r="C1852" s="392" t="s">
        <v>69</v>
      </c>
      <c r="D1852" s="392" t="s">
        <v>28</v>
      </c>
      <c r="E1852" s="392" t="s">
        <v>28</v>
      </c>
      <c r="F1852" s="392" t="s">
        <v>22</v>
      </c>
      <c r="G1852" s="392" t="s">
        <v>39</v>
      </c>
      <c r="H1852" s="392" t="s">
        <v>70</v>
      </c>
      <c r="I1852" s="392" t="s">
        <v>71</v>
      </c>
      <c r="J1852" s="392" t="s">
        <v>2312</v>
      </c>
      <c r="K1852" s="392" t="s">
        <v>24</v>
      </c>
      <c r="L1852" s="392" t="s">
        <v>64</v>
      </c>
      <c r="M1852" s="395">
        <v>45717</v>
      </c>
      <c r="N1852" s="395">
        <v>45673</v>
      </c>
      <c r="O1852" s="392" t="s">
        <v>684</v>
      </c>
      <c r="P1852" s="392" t="str">
        <f t="shared" si="56"/>
        <v>376XX00000</v>
      </c>
      <c r="Q1852" s="392" t="s">
        <v>1271</v>
      </c>
      <c r="R1852" s="392" t="s">
        <v>2313</v>
      </c>
      <c r="S1852" s="392" t="str">
        <f t="shared" si="57"/>
        <v>251100A</v>
      </c>
      <c r="T1852" s="392" t="str">
        <f>IFERROR(VLOOKUP($S1852,'Projects FERCs'!$A$9:$C$294,2,FALSE),0)</f>
        <v>Mains - Blanket - Flag</v>
      </c>
      <c r="U1852" s="392" t="s">
        <v>2312</v>
      </c>
      <c r="V1852" s="394">
        <v>136.03</v>
      </c>
    </row>
    <row r="1853" spans="1:22" ht="33.75" x14ac:dyDescent="0.25">
      <c r="A1853" s="396">
        <v>202505</v>
      </c>
      <c r="B1853" s="392" t="s">
        <v>1268</v>
      </c>
      <c r="C1853" s="392" t="s">
        <v>69</v>
      </c>
      <c r="D1853" s="392" t="s">
        <v>28</v>
      </c>
      <c r="E1853" s="392" t="s">
        <v>28</v>
      </c>
      <c r="F1853" s="392" t="s">
        <v>22</v>
      </c>
      <c r="G1853" s="392" t="s">
        <v>39</v>
      </c>
      <c r="H1853" s="392" t="s">
        <v>70</v>
      </c>
      <c r="I1853" s="392" t="s">
        <v>71</v>
      </c>
      <c r="J1853" s="392" t="s">
        <v>2320</v>
      </c>
      <c r="K1853" s="392" t="s">
        <v>24</v>
      </c>
      <c r="L1853" s="392" t="s">
        <v>64</v>
      </c>
      <c r="M1853" s="395">
        <v>45748</v>
      </c>
      <c r="N1853" s="395">
        <v>45762</v>
      </c>
      <c r="O1853" s="392" t="s">
        <v>684</v>
      </c>
      <c r="P1853" s="392" t="str">
        <f t="shared" si="56"/>
        <v>376XX00000</v>
      </c>
      <c r="Q1853" s="392" t="s">
        <v>1271</v>
      </c>
      <c r="R1853" s="392" t="s">
        <v>2321</v>
      </c>
      <c r="S1853" s="392" t="str">
        <f t="shared" si="57"/>
        <v>251100A</v>
      </c>
      <c r="T1853" s="392" t="str">
        <f>IFERROR(VLOOKUP($S1853,'Projects FERCs'!$A$9:$C$294,2,FALSE),0)</f>
        <v>Mains - Blanket - Flag</v>
      </c>
      <c r="U1853" s="392" t="s">
        <v>2320</v>
      </c>
      <c r="V1853" s="394">
        <v>2968.19</v>
      </c>
    </row>
    <row r="1854" spans="1:22" ht="22.5" x14ac:dyDescent="0.25">
      <c r="A1854" s="396">
        <v>202505</v>
      </c>
      <c r="B1854" s="392" t="s">
        <v>1268</v>
      </c>
      <c r="C1854" s="392" t="s">
        <v>69</v>
      </c>
      <c r="D1854" s="392" t="s">
        <v>28</v>
      </c>
      <c r="E1854" s="392" t="s">
        <v>28</v>
      </c>
      <c r="F1854" s="392" t="s">
        <v>22</v>
      </c>
      <c r="G1854" s="392" t="s">
        <v>39</v>
      </c>
      <c r="H1854" s="392" t="s">
        <v>70</v>
      </c>
      <c r="I1854" s="392" t="s">
        <v>71</v>
      </c>
      <c r="J1854" s="392" t="s">
        <v>2409</v>
      </c>
      <c r="K1854" s="392" t="s">
        <v>24</v>
      </c>
      <c r="L1854" s="392" t="s">
        <v>64</v>
      </c>
      <c r="M1854" s="395">
        <v>45717</v>
      </c>
      <c r="N1854" s="395">
        <v>45742</v>
      </c>
      <c r="O1854" s="392" t="s">
        <v>684</v>
      </c>
      <c r="P1854" s="392" t="str">
        <f t="shared" si="56"/>
        <v>376XX00000</v>
      </c>
      <c r="Q1854" s="392" t="s">
        <v>1271</v>
      </c>
      <c r="R1854" s="392" t="s">
        <v>2410</v>
      </c>
      <c r="S1854" s="392" t="str">
        <f t="shared" si="57"/>
        <v>252406S</v>
      </c>
      <c r="T1854" s="392" t="str">
        <f>IFERROR(VLOOKUP($S1854,'Projects FERCs'!$A$9:$C$294,2,FALSE),0)</f>
        <v>Mains PVC Replacement KNG</v>
      </c>
      <c r="U1854" s="392" t="s">
        <v>2409</v>
      </c>
      <c r="V1854" s="394">
        <v>48397.79</v>
      </c>
    </row>
    <row r="1855" spans="1:22" ht="22.5" x14ac:dyDescent="0.25">
      <c r="A1855" s="396">
        <v>202505</v>
      </c>
      <c r="B1855" s="392" t="s">
        <v>1268</v>
      </c>
      <c r="C1855" s="392" t="s">
        <v>69</v>
      </c>
      <c r="D1855" s="392" t="s">
        <v>28</v>
      </c>
      <c r="E1855" s="392" t="s">
        <v>28</v>
      </c>
      <c r="F1855" s="392" t="s">
        <v>22</v>
      </c>
      <c r="G1855" s="392" t="s">
        <v>39</v>
      </c>
      <c r="H1855" s="392" t="s">
        <v>70</v>
      </c>
      <c r="I1855" s="392" t="s">
        <v>71</v>
      </c>
      <c r="J1855" s="392" t="s">
        <v>2417</v>
      </c>
      <c r="K1855" s="392" t="s">
        <v>24</v>
      </c>
      <c r="L1855" s="392" t="s">
        <v>64</v>
      </c>
      <c r="M1855" s="395">
        <v>45717</v>
      </c>
      <c r="N1855" s="395">
        <v>45589</v>
      </c>
      <c r="O1855" s="392" t="s">
        <v>684</v>
      </c>
      <c r="P1855" s="392" t="str">
        <f t="shared" si="56"/>
        <v>376XX00000</v>
      </c>
      <c r="Q1855" s="392" t="s">
        <v>1271</v>
      </c>
      <c r="R1855" s="392" t="s">
        <v>2418</v>
      </c>
      <c r="S1855" s="392" t="str">
        <f t="shared" si="57"/>
        <v>252406S</v>
      </c>
      <c r="T1855" s="392" t="str">
        <f>IFERROR(VLOOKUP($S1855,'Projects FERCs'!$A$9:$C$294,2,FALSE),0)</f>
        <v>Mains PVC Replacement KNG</v>
      </c>
      <c r="U1855" s="392" t="s">
        <v>2417</v>
      </c>
      <c r="V1855" s="394">
        <v>1034.49</v>
      </c>
    </row>
    <row r="1856" spans="1:22" ht="33.75" x14ac:dyDescent="0.25">
      <c r="A1856" s="396">
        <v>202505</v>
      </c>
      <c r="B1856" s="392" t="s">
        <v>1268</v>
      </c>
      <c r="C1856" s="392" t="s">
        <v>69</v>
      </c>
      <c r="D1856" s="392" t="s">
        <v>28</v>
      </c>
      <c r="E1856" s="392" t="s">
        <v>28</v>
      </c>
      <c r="F1856" s="392" t="s">
        <v>22</v>
      </c>
      <c r="G1856" s="392" t="s">
        <v>39</v>
      </c>
      <c r="H1856" s="392" t="s">
        <v>70</v>
      </c>
      <c r="I1856" s="392" t="s">
        <v>71</v>
      </c>
      <c r="J1856" s="392" t="s">
        <v>2405</v>
      </c>
      <c r="K1856" s="392" t="s">
        <v>24</v>
      </c>
      <c r="L1856" s="392" t="s">
        <v>64</v>
      </c>
      <c r="M1856" s="395">
        <v>45778</v>
      </c>
      <c r="N1856" s="395">
        <v>45782</v>
      </c>
      <c r="O1856" s="392" t="s">
        <v>684</v>
      </c>
      <c r="P1856" s="392" t="str">
        <f t="shared" si="56"/>
        <v>376XX00000</v>
      </c>
      <c r="Q1856" s="392" t="s">
        <v>1271</v>
      </c>
      <c r="R1856" s="392" t="s">
        <v>2406</v>
      </c>
      <c r="S1856" s="392" t="str">
        <f t="shared" si="57"/>
        <v>252406S</v>
      </c>
      <c r="T1856" s="392" t="str">
        <f>IFERROR(VLOOKUP($S1856,'Projects FERCs'!$A$9:$C$294,2,FALSE),0)</f>
        <v>Mains PVC Replacement KNG</v>
      </c>
      <c r="U1856" s="392" t="s">
        <v>2405</v>
      </c>
      <c r="V1856" s="394">
        <v>132545.63</v>
      </c>
    </row>
    <row r="1857" spans="1:22" ht="22.5" x14ac:dyDescent="0.25">
      <c r="A1857" s="396">
        <v>202505</v>
      </c>
      <c r="B1857" s="392" t="s">
        <v>1268</v>
      </c>
      <c r="C1857" s="392" t="s">
        <v>69</v>
      </c>
      <c r="D1857" s="392" t="s">
        <v>28</v>
      </c>
      <c r="E1857" s="392" t="s">
        <v>28</v>
      </c>
      <c r="F1857" s="392" t="s">
        <v>22</v>
      </c>
      <c r="G1857" s="392" t="s">
        <v>39</v>
      </c>
      <c r="H1857" s="392" t="s">
        <v>70</v>
      </c>
      <c r="I1857" s="392" t="s">
        <v>71</v>
      </c>
      <c r="J1857" s="392" t="s">
        <v>2484</v>
      </c>
      <c r="K1857" s="392" t="s">
        <v>24</v>
      </c>
      <c r="L1857" s="392" t="s">
        <v>64</v>
      </c>
      <c r="M1857" s="395">
        <v>45778</v>
      </c>
      <c r="N1857" s="395">
        <v>45491</v>
      </c>
      <c r="O1857" s="392" t="s">
        <v>684</v>
      </c>
      <c r="P1857" s="392" t="str">
        <f t="shared" si="56"/>
        <v>376XX00000</v>
      </c>
      <c r="Q1857" s="392" t="s">
        <v>1271</v>
      </c>
      <c r="R1857" s="392" t="s">
        <v>2485</v>
      </c>
      <c r="S1857" s="392" t="str">
        <f t="shared" si="57"/>
        <v>252100A</v>
      </c>
      <c r="T1857" s="392" t="str">
        <f>IFERROR(VLOOKUP($S1857,'Projects FERCs'!$A$9:$C$294,2,FALSE),0)</f>
        <v>Mains - Blanket - King</v>
      </c>
      <c r="U1857" s="392" t="s">
        <v>2484</v>
      </c>
      <c r="V1857" s="394">
        <v>4292.8500000000004</v>
      </c>
    </row>
    <row r="1858" spans="1:22" ht="22.5" x14ac:dyDescent="0.25">
      <c r="A1858" s="396">
        <v>202505</v>
      </c>
      <c r="B1858" s="392" t="s">
        <v>1268</v>
      </c>
      <c r="C1858" s="392" t="s">
        <v>69</v>
      </c>
      <c r="D1858" s="392" t="s">
        <v>28</v>
      </c>
      <c r="E1858" s="392" t="s">
        <v>28</v>
      </c>
      <c r="F1858" s="392" t="s">
        <v>22</v>
      </c>
      <c r="G1858" s="392" t="s">
        <v>39</v>
      </c>
      <c r="H1858" s="392" t="s">
        <v>70</v>
      </c>
      <c r="I1858" s="392" t="s">
        <v>71</v>
      </c>
      <c r="J1858" s="392" t="s">
        <v>2310</v>
      </c>
      <c r="K1858" s="392" t="s">
        <v>24</v>
      </c>
      <c r="L1858" s="392" t="s">
        <v>64</v>
      </c>
      <c r="M1858" s="395">
        <v>45717</v>
      </c>
      <c r="N1858" s="395">
        <v>45698</v>
      </c>
      <c r="O1858" s="392" t="s">
        <v>684</v>
      </c>
      <c r="P1858" s="392" t="str">
        <f t="shared" si="56"/>
        <v>376XX00000</v>
      </c>
      <c r="Q1858" s="392" t="s">
        <v>1271</v>
      </c>
      <c r="R1858" s="392" t="s">
        <v>2311</v>
      </c>
      <c r="S1858" s="392" t="str">
        <f t="shared" si="57"/>
        <v>251100A</v>
      </c>
      <c r="T1858" s="392" t="str">
        <f>IFERROR(VLOOKUP($S1858,'Projects FERCs'!$A$9:$C$294,2,FALSE),0)</f>
        <v>Mains - Blanket - Flag</v>
      </c>
      <c r="U1858" s="392" t="s">
        <v>2310</v>
      </c>
      <c r="V1858" s="394">
        <v>-5257.11</v>
      </c>
    </row>
    <row r="1859" spans="1:22" ht="22.5" x14ac:dyDescent="0.25">
      <c r="A1859" s="396">
        <v>202505</v>
      </c>
      <c r="B1859" s="392" t="s">
        <v>1268</v>
      </c>
      <c r="C1859" s="392" t="s">
        <v>69</v>
      </c>
      <c r="D1859" s="392" t="s">
        <v>28</v>
      </c>
      <c r="E1859" s="392" t="s">
        <v>28</v>
      </c>
      <c r="F1859" s="392" t="s">
        <v>22</v>
      </c>
      <c r="G1859" s="392" t="s">
        <v>39</v>
      </c>
      <c r="H1859" s="392" t="s">
        <v>70</v>
      </c>
      <c r="I1859" s="392" t="s">
        <v>71</v>
      </c>
      <c r="J1859" s="392" t="s">
        <v>2403</v>
      </c>
      <c r="K1859" s="392" t="s">
        <v>24</v>
      </c>
      <c r="L1859" s="392" t="s">
        <v>64</v>
      </c>
      <c r="M1859" s="395">
        <v>45778</v>
      </c>
      <c r="N1859" s="395">
        <v>45783</v>
      </c>
      <c r="O1859" s="392" t="s">
        <v>684</v>
      </c>
      <c r="P1859" s="392" t="str">
        <f t="shared" si="56"/>
        <v>376XX00000</v>
      </c>
      <c r="Q1859" s="392" t="s">
        <v>1271</v>
      </c>
      <c r="R1859" s="392" t="s">
        <v>2404</v>
      </c>
      <c r="S1859" s="392" t="str">
        <f t="shared" si="57"/>
        <v>256100A</v>
      </c>
      <c r="T1859" s="392" t="str">
        <f>IFERROR(VLOOKUP($S1859,'Projects FERCs'!$A$9:$C$294,2,FALSE),0)</f>
        <v>Mains - Blanket - Nog</v>
      </c>
      <c r="U1859" s="392" t="s">
        <v>2403</v>
      </c>
      <c r="V1859" s="394">
        <v>55567.38</v>
      </c>
    </row>
    <row r="1860" spans="1:22" ht="22.5" x14ac:dyDescent="0.25">
      <c r="A1860" s="396">
        <v>202505</v>
      </c>
      <c r="B1860" s="392" t="s">
        <v>1268</v>
      </c>
      <c r="C1860" s="392" t="s">
        <v>69</v>
      </c>
      <c r="D1860" s="392" t="s">
        <v>28</v>
      </c>
      <c r="E1860" s="392" t="s">
        <v>28</v>
      </c>
      <c r="F1860" s="392" t="s">
        <v>22</v>
      </c>
      <c r="G1860" s="392" t="s">
        <v>39</v>
      </c>
      <c r="H1860" s="392" t="s">
        <v>70</v>
      </c>
      <c r="I1860" s="392" t="s">
        <v>71</v>
      </c>
      <c r="J1860" s="392" t="s">
        <v>2399</v>
      </c>
      <c r="K1860" s="392" t="s">
        <v>24</v>
      </c>
      <c r="L1860" s="392" t="s">
        <v>64</v>
      </c>
      <c r="M1860" s="395">
        <v>45778</v>
      </c>
      <c r="N1860" s="395">
        <v>45784</v>
      </c>
      <c r="O1860" s="392" t="s">
        <v>684</v>
      </c>
      <c r="P1860" s="392" t="str">
        <f t="shared" si="56"/>
        <v>376XX00000</v>
      </c>
      <c r="Q1860" s="392" t="s">
        <v>1271</v>
      </c>
      <c r="R1860" s="392" t="s">
        <v>2400</v>
      </c>
      <c r="S1860" s="392" t="str">
        <f t="shared" si="57"/>
        <v>253100A</v>
      </c>
      <c r="T1860" s="392" t="str">
        <f>IFERROR(VLOOKUP($S1860,'Projects FERCs'!$A$9:$C$294,2,FALSE),0)</f>
        <v>Mains - Blanket - Pres</v>
      </c>
      <c r="U1860" s="392" t="s">
        <v>2399</v>
      </c>
      <c r="V1860" s="394">
        <v>4599.93</v>
      </c>
    </row>
    <row r="1861" spans="1:22" ht="22.5" x14ac:dyDescent="0.25">
      <c r="A1861" s="396">
        <v>202505</v>
      </c>
      <c r="B1861" s="392" t="s">
        <v>1268</v>
      </c>
      <c r="C1861" s="392" t="s">
        <v>69</v>
      </c>
      <c r="D1861" s="392" t="s">
        <v>28</v>
      </c>
      <c r="E1861" s="392" t="s">
        <v>28</v>
      </c>
      <c r="F1861" s="392" t="s">
        <v>22</v>
      </c>
      <c r="G1861" s="392" t="s">
        <v>39</v>
      </c>
      <c r="H1861" s="392" t="s">
        <v>70</v>
      </c>
      <c r="I1861" s="392" t="s">
        <v>71</v>
      </c>
      <c r="J1861" s="392" t="s">
        <v>2318</v>
      </c>
      <c r="K1861" s="392" t="s">
        <v>24</v>
      </c>
      <c r="L1861" s="392" t="s">
        <v>64</v>
      </c>
      <c r="M1861" s="395">
        <v>45748</v>
      </c>
      <c r="N1861" s="395">
        <v>45769</v>
      </c>
      <c r="O1861" s="392" t="s">
        <v>684</v>
      </c>
      <c r="P1861" s="392" t="str">
        <f t="shared" si="56"/>
        <v>376XX00000</v>
      </c>
      <c r="Q1861" s="392" t="s">
        <v>1271</v>
      </c>
      <c r="R1861" s="392" t="s">
        <v>2319</v>
      </c>
      <c r="S1861" s="392" t="str">
        <f t="shared" si="57"/>
        <v>251100A</v>
      </c>
      <c r="T1861" s="392" t="str">
        <f>IFERROR(VLOOKUP($S1861,'Projects FERCs'!$A$9:$C$294,2,FALSE),0)</f>
        <v>Mains - Blanket - Flag</v>
      </c>
      <c r="U1861" s="392" t="s">
        <v>2318</v>
      </c>
      <c r="V1861" s="394">
        <v>14428.35</v>
      </c>
    </row>
    <row r="1862" spans="1:22" ht="22.5" x14ac:dyDescent="0.25">
      <c r="A1862" s="396">
        <v>202505</v>
      </c>
      <c r="B1862" s="392" t="s">
        <v>1268</v>
      </c>
      <c r="C1862" s="392" t="s">
        <v>69</v>
      </c>
      <c r="D1862" s="392" t="s">
        <v>28</v>
      </c>
      <c r="E1862" s="392" t="s">
        <v>28</v>
      </c>
      <c r="F1862" s="392" t="s">
        <v>22</v>
      </c>
      <c r="G1862" s="392" t="s">
        <v>39</v>
      </c>
      <c r="H1862" s="392" t="s">
        <v>70</v>
      </c>
      <c r="I1862" s="392" t="s">
        <v>71</v>
      </c>
      <c r="J1862" s="392" t="s">
        <v>2395</v>
      </c>
      <c r="K1862" s="392" t="s">
        <v>24</v>
      </c>
      <c r="L1862" s="392" t="s">
        <v>64</v>
      </c>
      <c r="M1862" s="395">
        <v>45717</v>
      </c>
      <c r="N1862" s="395">
        <v>45706</v>
      </c>
      <c r="O1862" s="392" t="s">
        <v>684</v>
      </c>
      <c r="P1862" s="392" t="str">
        <f t="shared" si="56"/>
        <v>376XX00000</v>
      </c>
      <c r="Q1862" s="392" t="s">
        <v>1271</v>
      </c>
      <c r="R1862" s="392" t="s">
        <v>2396</v>
      </c>
      <c r="S1862" s="392" t="str">
        <f t="shared" si="57"/>
        <v>252400S</v>
      </c>
      <c r="T1862" s="392" t="str">
        <f>IFERROR(VLOOKUP($S1862,'Projects FERCs'!$A$9:$C$294,2,FALSE),0)</f>
        <v>Mains-System Improv-King</v>
      </c>
      <c r="U1862" s="392" t="s">
        <v>2395</v>
      </c>
      <c r="V1862" s="394">
        <v>253.34</v>
      </c>
    </row>
    <row r="1863" spans="1:22" ht="33.75" x14ac:dyDescent="0.25">
      <c r="A1863" s="396">
        <v>202505</v>
      </c>
      <c r="B1863" s="392" t="s">
        <v>1268</v>
      </c>
      <c r="C1863" s="392" t="s">
        <v>69</v>
      </c>
      <c r="D1863" s="392" t="s">
        <v>28</v>
      </c>
      <c r="E1863" s="392" t="s">
        <v>28</v>
      </c>
      <c r="F1863" s="392" t="s">
        <v>22</v>
      </c>
      <c r="G1863" s="392" t="s">
        <v>39</v>
      </c>
      <c r="H1863" s="392" t="s">
        <v>70</v>
      </c>
      <c r="I1863" s="392" t="s">
        <v>71</v>
      </c>
      <c r="J1863" s="392" t="s">
        <v>23</v>
      </c>
      <c r="K1863" s="392" t="s">
        <v>24</v>
      </c>
      <c r="L1863" s="392" t="s">
        <v>25</v>
      </c>
      <c r="M1863" s="395">
        <v>45474</v>
      </c>
      <c r="N1863" s="395">
        <v>45464</v>
      </c>
      <c r="O1863" s="392" t="s">
        <v>684</v>
      </c>
      <c r="P1863" s="392" t="str">
        <f t="shared" si="56"/>
        <v>376XX00000</v>
      </c>
      <c r="Q1863" s="392" t="s">
        <v>1271</v>
      </c>
      <c r="R1863" s="392" t="s">
        <v>1461</v>
      </c>
      <c r="S1863" s="392" t="str">
        <f t="shared" si="57"/>
        <v>251100A</v>
      </c>
      <c r="T1863" s="392" t="str">
        <f>IFERROR(VLOOKUP($S1863,'Projects FERCs'!$A$9:$C$294,2,FALSE),0)</f>
        <v>Mains - Blanket - Flag</v>
      </c>
      <c r="U1863" s="392" t="s">
        <v>2483</v>
      </c>
      <c r="V1863" s="394">
        <v>-1351.15</v>
      </c>
    </row>
    <row r="1864" spans="1:22" ht="22.5" x14ac:dyDescent="0.25">
      <c r="A1864" s="396">
        <v>202505</v>
      </c>
      <c r="B1864" s="392" t="s">
        <v>1268</v>
      </c>
      <c r="C1864" s="392" t="s">
        <v>69</v>
      </c>
      <c r="D1864" s="392" t="s">
        <v>28</v>
      </c>
      <c r="E1864" s="392" t="s">
        <v>28</v>
      </c>
      <c r="F1864" s="392" t="s">
        <v>22</v>
      </c>
      <c r="G1864" s="392" t="s">
        <v>39</v>
      </c>
      <c r="H1864" s="392" t="s">
        <v>70</v>
      </c>
      <c r="I1864" s="392" t="s">
        <v>71</v>
      </c>
      <c r="J1864" s="392" t="s">
        <v>23</v>
      </c>
      <c r="K1864" s="392" t="s">
        <v>24</v>
      </c>
      <c r="L1864" s="392" t="s">
        <v>25</v>
      </c>
      <c r="M1864" s="395">
        <v>45566</v>
      </c>
      <c r="N1864" s="395">
        <v>45589</v>
      </c>
      <c r="O1864" s="392" t="s">
        <v>684</v>
      </c>
      <c r="P1864" s="392" t="str">
        <f t="shared" si="56"/>
        <v>376XX00000</v>
      </c>
      <c r="Q1864" s="392" t="s">
        <v>1271</v>
      </c>
      <c r="R1864" s="392" t="s">
        <v>2482</v>
      </c>
      <c r="S1864" s="392" t="str">
        <f t="shared" si="57"/>
        <v>252403S</v>
      </c>
      <c r="T1864" s="392" t="str">
        <f>IFERROR(VLOOKUP($S1864,'Projects FERCs'!$A$9:$C$294,2,FALSE),0)</f>
        <v>Main/Services PVC Replace LHC</v>
      </c>
      <c r="U1864" s="392" t="s">
        <v>2481</v>
      </c>
      <c r="V1864" s="394">
        <v>-15080.85</v>
      </c>
    </row>
    <row r="1865" spans="1:22" ht="22.5" x14ac:dyDescent="0.25">
      <c r="A1865" s="396">
        <v>202505</v>
      </c>
      <c r="B1865" s="392" t="s">
        <v>1268</v>
      </c>
      <c r="C1865" s="392" t="s">
        <v>69</v>
      </c>
      <c r="D1865" s="392" t="s">
        <v>28</v>
      </c>
      <c r="E1865" s="392" t="s">
        <v>28</v>
      </c>
      <c r="F1865" s="392" t="s">
        <v>22</v>
      </c>
      <c r="G1865" s="392" t="s">
        <v>39</v>
      </c>
      <c r="H1865" s="392" t="s">
        <v>70</v>
      </c>
      <c r="I1865" s="392" t="s">
        <v>71</v>
      </c>
      <c r="J1865" s="392" t="s">
        <v>23</v>
      </c>
      <c r="K1865" s="392" t="s">
        <v>24</v>
      </c>
      <c r="L1865" s="392" t="s">
        <v>25</v>
      </c>
      <c r="M1865" s="395">
        <v>45566</v>
      </c>
      <c r="N1865" s="395">
        <v>45594</v>
      </c>
      <c r="O1865" s="392" t="s">
        <v>684</v>
      </c>
      <c r="P1865" s="392" t="str">
        <f t="shared" ref="P1865:P1928" si="58">CONCATENATE((MID($O1865,2,3)),$D1865,$G1865)</f>
        <v>376XX00000</v>
      </c>
      <c r="Q1865" s="392" t="s">
        <v>1271</v>
      </c>
      <c r="R1865" s="392" t="s">
        <v>2464</v>
      </c>
      <c r="S1865" s="392" t="str">
        <f t="shared" ref="S1865:S1928" si="59">RIGHT($R1865,7)</f>
        <v>253500B</v>
      </c>
      <c r="T1865" s="392" t="str">
        <f>IFERROR(VLOOKUP($S1865,'Projects FERCs'!$A$9:$C$294,2,FALSE),0)</f>
        <v>PI Mains - Prescott</v>
      </c>
      <c r="U1865" s="392" t="s">
        <v>2463</v>
      </c>
      <c r="V1865" s="394">
        <v>-109886.93</v>
      </c>
    </row>
    <row r="1866" spans="1:22" ht="22.5" x14ac:dyDescent="0.25">
      <c r="A1866" s="396">
        <v>202505</v>
      </c>
      <c r="B1866" s="392" t="s">
        <v>1268</v>
      </c>
      <c r="C1866" s="392" t="s">
        <v>69</v>
      </c>
      <c r="D1866" s="392" t="s">
        <v>28</v>
      </c>
      <c r="E1866" s="392" t="s">
        <v>28</v>
      </c>
      <c r="F1866" s="392" t="s">
        <v>22</v>
      </c>
      <c r="G1866" s="392" t="s">
        <v>39</v>
      </c>
      <c r="H1866" s="392" t="s">
        <v>70</v>
      </c>
      <c r="I1866" s="392" t="s">
        <v>71</v>
      </c>
      <c r="J1866" s="392" t="s">
        <v>23</v>
      </c>
      <c r="K1866" s="392" t="s">
        <v>24</v>
      </c>
      <c r="L1866" s="392" t="s">
        <v>25</v>
      </c>
      <c r="M1866" s="395">
        <v>45597</v>
      </c>
      <c r="N1866" s="395">
        <v>45588</v>
      </c>
      <c r="O1866" s="392" t="s">
        <v>684</v>
      </c>
      <c r="P1866" s="392" t="str">
        <f t="shared" si="58"/>
        <v>376XX00000</v>
      </c>
      <c r="Q1866" s="392" t="s">
        <v>1271</v>
      </c>
      <c r="R1866" s="392" t="s">
        <v>2480</v>
      </c>
      <c r="S1866" s="392" t="str">
        <f t="shared" si="59"/>
        <v>252400S</v>
      </c>
      <c r="T1866" s="392" t="str">
        <f>IFERROR(VLOOKUP($S1866,'Projects FERCs'!$A$9:$C$294,2,FALSE),0)</f>
        <v>Mains-System Improv-King</v>
      </c>
      <c r="U1866" s="392" t="s">
        <v>2479</v>
      </c>
      <c r="V1866" s="394">
        <v>-1101.1600000000001</v>
      </c>
    </row>
    <row r="1867" spans="1:22" ht="33.75" x14ac:dyDescent="0.25">
      <c r="A1867" s="396">
        <v>202505</v>
      </c>
      <c r="B1867" s="392" t="s">
        <v>1268</v>
      </c>
      <c r="C1867" s="392" t="s">
        <v>69</v>
      </c>
      <c r="D1867" s="392" t="s">
        <v>28</v>
      </c>
      <c r="E1867" s="392" t="s">
        <v>28</v>
      </c>
      <c r="F1867" s="392" t="s">
        <v>22</v>
      </c>
      <c r="G1867" s="392" t="s">
        <v>39</v>
      </c>
      <c r="H1867" s="392" t="s">
        <v>70</v>
      </c>
      <c r="I1867" s="392" t="s">
        <v>71</v>
      </c>
      <c r="J1867" s="392" t="s">
        <v>23</v>
      </c>
      <c r="K1867" s="392" t="s">
        <v>24</v>
      </c>
      <c r="L1867" s="392" t="s">
        <v>25</v>
      </c>
      <c r="M1867" s="395">
        <v>45597</v>
      </c>
      <c r="N1867" s="395">
        <v>45601</v>
      </c>
      <c r="O1867" s="392" t="s">
        <v>684</v>
      </c>
      <c r="P1867" s="392" t="str">
        <f t="shared" si="58"/>
        <v>376XX00000</v>
      </c>
      <c r="Q1867" s="392" t="s">
        <v>1271</v>
      </c>
      <c r="R1867" s="392" t="s">
        <v>2462</v>
      </c>
      <c r="S1867" s="392" t="str">
        <f t="shared" si="59"/>
        <v>252403S</v>
      </c>
      <c r="T1867" s="392" t="str">
        <f>IFERROR(VLOOKUP($S1867,'Projects FERCs'!$A$9:$C$294,2,FALSE),0)</f>
        <v>Main/Services PVC Replace LHC</v>
      </c>
      <c r="U1867" s="392" t="s">
        <v>2461</v>
      </c>
      <c r="V1867" s="394">
        <v>-30707.54</v>
      </c>
    </row>
    <row r="1868" spans="1:22" ht="22.5" x14ac:dyDescent="0.25">
      <c r="A1868" s="396">
        <v>202505</v>
      </c>
      <c r="B1868" s="392" t="s">
        <v>1268</v>
      </c>
      <c r="C1868" s="392" t="s">
        <v>69</v>
      </c>
      <c r="D1868" s="392" t="s">
        <v>28</v>
      </c>
      <c r="E1868" s="392" t="s">
        <v>28</v>
      </c>
      <c r="F1868" s="392" t="s">
        <v>22</v>
      </c>
      <c r="G1868" s="392" t="s">
        <v>39</v>
      </c>
      <c r="H1868" s="392" t="s">
        <v>70</v>
      </c>
      <c r="I1868" s="392" t="s">
        <v>71</v>
      </c>
      <c r="J1868" s="392" t="s">
        <v>23</v>
      </c>
      <c r="K1868" s="392" t="s">
        <v>24</v>
      </c>
      <c r="L1868" s="392" t="s">
        <v>25</v>
      </c>
      <c r="M1868" s="395">
        <v>45597</v>
      </c>
      <c r="N1868" s="395">
        <v>45605</v>
      </c>
      <c r="O1868" s="392" t="s">
        <v>684</v>
      </c>
      <c r="P1868" s="392" t="str">
        <f t="shared" si="58"/>
        <v>376XX00000</v>
      </c>
      <c r="Q1868" s="392" t="s">
        <v>1271</v>
      </c>
      <c r="R1868" s="392" t="s">
        <v>2460</v>
      </c>
      <c r="S1868" s="392" t="str">
        <f t="shared" si="59"/>
        <v>251100A</v>
      </c>
      <c r="T1868" s="392" t="str">
        <f>IFERROR(VLOOKUP($S1868,'Projects FERCs'!$A$9:$C$294,2,FALSE),0)</f>
        <v>Mains - Blanket - Flag</v>
      </c>
      <c r="U1868" s="392" t="s">
        <v>2459</v>
      </c>
      <c r="V1868" s="394">
        <v>-110067.27</v>
      </c>
    </row>
    <row r="1869" spans="1:22" ht="22.5" x14ac:dyDescent="0.25">
      <c r="A1869" s="396">
        <v>202505</v>
      </c>
      <c r="B1869" s="392" t="s">
        <v>1268</v>
      </c>
      <c r="C1869" s="392" t="s">
        <v>69</v>
      </c>
      <c r="D1869" s="392" t="s">
        <v>28</v>
      </c>
      <c r="E1869" s="392" t="s">
        <v>28</v>
      </c>
      <c r="F1869" s="392" t="s">
        <v>22</v>
      </c>
      <c r="G1869" s="392" t="s">
        <v>39</v>
      </c>
      <c r="H1869" s="392" t="s">
        <v>70</v>
      </c>
      <c r="I1869" s="392" t="s">
        <v>71</v>
      </c>
      <c r="J1869" s="392" t="s">
        <v>23</v>
      </c>
      <c r="K1869" s="392" t="s">
        <v>24</v>
      </c>
      <c r="L1869" s="392" t="s">
        <v>25</v>
      </c>
      <c r="M1869" s="395">
        <v>45658</v>
      </c>
      <c r="N1869" s="395">
        <v>45589</v>
      </c>
      <c r="O1869" s="392" t="s">
        <v>684</v>
      </c>
      <c r="P1869" s="392" t="str">
        <f t="shared" si="58"/>
        <v>376XX00000</v>
      </c>
      <c r="Q1869" s="392" t="s">
        <v>1271</v>
      </c>
      <c r="R1869" s="392" t="s">
        <v>2482</v>
      </c>
      <c r="S1869" s="392" t="str">
        <f t="shared" si="59"/>
        <v>252403S</v>
      </c>
      <c r="T1869" s="392" t="str">
        <f>IFERROR(VLOOKUP($S1869,'Projects FERCs'!$A$9:$C$294,2,FALSE),0)</f>
        <v>Main/Services PVC Replace LHC</v>
      </c>
      <c r="U1869" s="392" t="s">
        <v>2481</v>
      </c>
      <c r="V1869" s="394">
        <v>1.9</v>
      </c>
    </row>
    <row r="1870" spans="1:22" ht="22.5" x14ac:dyDescent="0.25">
      <c r="A1870" s="396">
        <v>202505</v>
      </c>
      <c r="B1870" s="392" t="s">
        <v>1268</v>
      </c>
      <c r="C1870" s="392" t="s">
        <v>69</v>
      </c>
      <c r="D1870" s="392" t="s">
        <v>28</v>
      </c>
      <c r="E1870" s="392" t="s">
        <v>28</v>
      </c>
      <c r="F1870" s="392" t="s">
        <v>22</v>
      </c>
      <c r="G1870" s="392" t="s">
        <v>39</v>
      </c>
      <c r="H1870" s="392" t="s">
        <v>70</v>
      </c>
      <c r="I1870" s="392" t="s">
        <v>71</v>
      </c>
      <c r="J1870" s="392" t="s">
        <v>23</v>
      </c>
      <c r="K1870" s="392" t="s">
        <v>24</v>
      </c>
      <c r="L1870" s="392" t="s">
        <v>25</v>
      </c>
      <c r="M1870" s="395">
        <v>45658</v>
      </c>
      <c r="N1870" s="395">
        <v>45594</v>
      </c>
      <c r="O1870" s="392" t="s">
        <v>684</v>
      </c>
      <c r="P1870" s="392" t="str">
        <f t="shared" si="58"/>
        <v>376XX00000</v>
      </c>
      <c r="Q1870" s="392" t="s">
        <v>1271</v>
      </c>
      <c r="R1870" s="392" t="s">
        <v>2464</v>
      </c>
      <c r="S1870" s="392" t="str">
        <f t="shared" si="59"/>
        <v>253500B</v>
      </c>
      <c r="T1870" s="392" t="str">
        <f>IFERROR(VLOOKUP($S1870,'Projects FERCs'!$A$9:$C$294,2,FALSE),0)</f>
        <v>PI Mains - Prescott</v>
      </c>
      <c r="U1870" s="392" t="s">
        <v>2463</v>
      </c>
      <c r="V1870" s="394">
        <v>-142.58000000000001</v>
      </c>
    </row>
    <row r="1871" spans="1:22" ht="22.5" x14ac:dyDescent="0.25">
      <c r="A1871" s="396">
        <v>202505</v>
      </c>
      <c r="B1871" s="392" t="s">
        <v>1268</v>
      </c>
      <c r="C1871" s="392" t="s">
        <v>69</v>
      </c>
      <c r="D1871" s="392" t="s">
        <v>28</v>
      </c>
      <c r="E1871" s="392" t="s">
        <v>28</v>
      </c>
      <c r="F1871" s="392" t="s">
        <v>22</v>
      </c>
      <c r="G1871" s="392" t="s">
        <v>39</v>
      </c>
      <c r="H1871" s="392" t="s">
        <v>70</v>
      </c>
      <c r="I1871" s="392" t="s">
        <v>71</v>
      </c>
      <c r="J1871" s="392" t="s">
        <v>23</v>
      </c>
      <c r="K1871" s="392" t="s">
        <v>24</v>
      </c>
      <c r="L1871" s="392" t="s">
        <v>25</v>
      </c>
      <c r="M1871" s="395">
        <v>45658</v>
      </c>
      <c r="N1871" s="395">
        <v>45605</v>
      </c>
      <c r="O1871" s="392" t="s">
        <v>684</v>
      </c>
      <c r="P1871" s="392" t="str">
        <f t="shared" si="58"/>
        <v>376XX00000</v>
      </c>
      <c r="Q1871" s="392" t="s">
        <v>1271</v>
      </c>
      <c r="R1871" s="392" t="s">
        <v>2460</v>
      </c>
      <c r="S1871" s="392" t="str">
        <f t="shared" si="59"/>
        <v>251100A</v>
      </c>
      <c r="T1871" s="392" t="str">
        <f>IFERROR(VLOOKUP($S1871,'Projects FERCs'!$A$9:$C$294,2,FALSE),0)</f>
        <v>Mains - Blanket - Flag</v>
      </c>
      <c r="U1871" s="392" t="s">
        <v>2459</v>
      </c>
      <c r="V1871" s="394">
        <v>-2484.69</v>
      </c>
    </row>
    <row r="1872" spans="1:22" ht="33.75" x14ac:dyDescent="0.25">
      <c r="A1872" s="396">
        <v>202505</v>
      </c>
      <c r="B1872" s="392" t="s">
        <v>1268</v>
      </c>
      <c r="C1872" s="392" t="s">
        <v>69</v>
      </c>
      <c r="D1872" s="392" t="s">
        <v>28</v>
      </c>
      <c r="E1872" s="392" t="s">
        <v>28</v>
      </c>
      <c r="F1872" s="392" t="s">
        <v>22</v>
      </c>
      <c r="G1872" s="392" t="s">
        <v>39</v>
      </c>
      <c r="H1872" s="392" t="s">
        <v>70</v>
      </c>
      <c r="I1872" s="392" t="s">
        <v>71</v>
      </c>
      <c r="J1872" s="392" t="s">
        <v>23</v>
      </c>
      <c r="K1872" s="392" t="s">
        <v>24</v>
      </c>
      <c r="L1872" s="392" t="s">
        <v>25</v>
      </c>
      <c r="M1872" s="395">
        <v>45658</v>
      </c>
      <c r="N1872" s="395">
        <v>45663</v>
      </c>
      <c r="O1872" s="392" t="s">
        <v>684</v>
      </c>
      <c r="P1872" s="392" t="str">
        <f t="shared" si="58"/>
        <v>376XX00000</v>
      </c>
      <c r="Q1872" s="392" t="s">
        <v>1271</v>
      </c>
      <c r="R1872" s="392" t="s">
        <v>2478</v>
      </c>
      <c r="S1872" s="392" t="str">
        <f t="shared" si="59"/>
        <v>252100A</v>
      </c>
      <c r="T1872" s="392" t="str">
        <f>IFERROR(VLOOKUP($S1872,'Projects FERCs'!$A$9:$C$294,2,FALSE),0)</f>
        <v>Mains - Blanket - King</v>
      </c>
      <c r="U1872" s="392" t="s">
        <v>2477</v>
      </c>
      <c r="V1872" s="394">
        <v>-623.54</v>
      </c>
    </row>
    <row r="1873" spans="1:22" ht="22.5" x14ac:dyDescent="0.25">
      <c r="A1873" s="396">
        <v>202505</v>
      </c>
      <c r="B1873" s="392" t="s">
        <v>1268</v>
      </c>
      <c r="C1873" s="392" t="s">
        <v>69</v>
      </c>
      <c r="D1873" s="392" t="s">
        <v>28</v>
      </c>
      <c r="E1873" s="392" t="s">
        <v>28</v>
      </c>
      <c r="F1873" s="392" t="s">
        <v>22</v>
      </c>
      <c r="G1873" s="392" t="s">
        <v>39</v>
      </c>
      <c r="H1873" s="392" t="s">
        <v>70</v>
      </c>
      <c r="I1873" s="392" t="s">
        <v>71</v>
      </c>
      <c r="J1873" s="392" t="s">
        <v>23</v>
      </c>
      <c r="K1873" s="392" t="s">
        <v>24</v>
      </c>
      <c r="L1873" s="392" t="s">
        <v>25</v>
      </c>
      <c r="M1873" s="395">
        <v>45658</v>
      </c>
      <c r="N1873" s="395">
        <v>45664</v>
      </c>
      <c r="O1873" s="392" t="s">
        <v>684</v>
      </c>
      <c r="P1873" s="392" t="str">
        <f t="shared" si="58"/>
        <v>376XX00000</v>
      </c>
      <c r="Q1873" s="392" t="s">
        <v>1271</v>
      </c>
      <c r="R1873" s="392" t="s">
        <v>2476</v>
      </c>
      <c r="S1873" s="392" t="str">
        <f t="shared" si="59"/>
        <v>252100A</v>
      </c>
      <c r="T1873" s="392" t="str">
        <f>IFERROR(VLOOKUP($S1873,'Projects FERCs'!$A$9:$C$294,2,FALSE),0)</f>
        <v>Mains - Blanket - King</v>
      </c>
      <c r="U1873" s="392" t="s">
        <v>2475</v>
      </c>
      <c r="V1873" s="394">
        <v>-614.1</v>
      </c>
    </row>
    <row r="1874" spans="1:22" ht="22.5" x14ac:dyDescent="0.25">
      <c r="A1874" s="396">
        <v>202505</v>
      </c>
      <c r="B1874" s="392" t="s">
        <v>1268</v>
      </c>
      <c r="C1874" s="392" t="s">
        <v>69</v>
      </c>
      <c r="D1874" s="392" t="s">
        <v>28</v>
      </c>
      <c r="E1874" s="392" t="s">
        <v>28</v>
      </c>
      <c r="F1874" s="392" t="s">
        <v>22</v>
      </c>
      <c r="G1874" s="392" t="s">
        <v>39</v>
      </c>
      <c r="H1874" s="392" t="s">
        <v>70</v>
      </c>
      <c r="I1874" s="392" t="s">
        <v>71</v>
      </c>
      <c r="J1874" s="392" t="s">
        <v>23</v>
      </c>
      <c r="K1874" s="392" t="s">
        <v>24</v>
      </c>
      <c r="L1874" s="392" t="s">
        <v>25</v>
      </c>
      <c r="M1874" s="395">
        <v>45658</v>
      </c>
      <c r="N1874" s="395">
        <v>45667</v>
      </c>
      <c r="O1874" s="392" t="s">
        <v>684</v>
      </c>
      <c r="P1874" s="392" t="str">
        <f t="shared" si="58"/>
        <v>376XX00000</v>
      </c>
      <c r="Q1874" s="392" t="s">
        <v>1271</v>
      </c>
      <c r="R1874" s="392" t="s">
        <v>2339</v>
      </c>
      <c r="S1874" s="392" t="str">
        <f t="shared" si="59"/>
        <v>251100A</v>
      </c>
      <c r="T1874" s="392" t="str">
        <f>IFERROR(VLOOKUP($S1874,'Projects FERCs'!$A$9:$C$294,2,FALSE),0)</f>
        <v>Mains - Blanket - Flag</v>
      </c>
      <c r="U1874" s="392" t="s">
        <v>2338</v>
      </c>
      <c r="V1874" s="394">
        <v>-3219.1</v>
      </c>
    </row>
    <row r="1875" spans="1:22" ht="22.5" x14ac:dyDescent="0.25">
      <c r="A1875" s="396">
        <v>202505</v>
      </c>
      <c r="B1875" s="392" t="s">
        <v>1268</v>
      </c>
      <c r="C1875" s="392" t="s">
        <v>69</v>
      </c>
      <c r="D1875" s="392" t="s">
        <v>28</v>
      </c>
      <c r="E1875" s="392" t="s">
        <v>28</v>
      </c>
      <c r="F1875" s="392" t="s">
        <v>22</v>
      </c>
      <c r="G1875" s="392" t="s">
        <v>39</v>
      </c>
      <c r="H1875" s="392" t="s">
        <v>70</v>
      </c>
      <c r="I1875" s="392" t="s">
        <v>71</v>
      </c>
      <c r="J1875" s="392" t="s">
        <v>23</v>
      </c>
      <c r="K1875" s="392" t="s">
        <v>24</v>
      </c>
      <c r="L1875" s="392" t="s">
        <v>25</v>
      </c>
      <c r="M1875" s="395">
        <v>45658</v>
      </c>
      <c r="N1875" s="395">
        <v>45667</v>
      </c>
      <c r="O1875" s="392" t="s">
        <v>684</v>
      </c>
      <c r="P1875" s="392" t="str">
        <f t="shared" si="58"/>
        <v>376XX00000</v>
      </c>
      <c r="Q1875" s="392" t="s">
        <v>1271</v>
      </c>
      <c r="R1875" s="392" t="s">
        <v>2337</v>
      </c>
      <c r="S1875" s="392" t="str">
        <f t="shared" si="59"/>
        <v>257100A</v>
      </c>
      <c r="T1875" s="392" t="str">
        <f>IFERROR(VLOOKUP($S1875,'Projects FERCs'!$A$9:$C$294,2,FALSE),0)</f>
        <v>Mains - Blanket - SL</v>
      </c>
      <c r="U1875" s="392" t="s">
        <v>2336</v>
      </c>
      <c r="V1875" s="394">
        <v>-3508.96</v>
      </c>
    </row>
    <row r="1876" spans="1:22" ht="22.5" x14ac:dyDescent="0.25">
      <c r="A1876" s="396">
        <v>202505</v>
      </c>
      <c r="B1876" s="392" t="s">
        <v>1268</v>
      </c>
      <c r="C1876" s="392" t="s">
        <v>69</v>
      </c>
      <c r="D1876" s="392" t="s">
        <v>28</v>
      </c>
      <c r="E1876" s="392" t="s">
        <v>28</v>
      </c>
      <c r="F1876" s="392" t="s">
        <v>22</v>
      </c>
      <c r="G1876" s="392" t="s">
        <v>39</v>
      </c>
      <c r="H1876" s="392" t="s">
        <v>70</v>
      </c>
      <c r="I1876" s="392" t="s">
        <v>71</v>
      </c>
      <c r="J1876" s="392" t="s">
        <v>23</v>
      </c>
      <c r="K1876" s="392" t="s">
        <v>24</v>
      </c>
      <c r="L1876" s="392" t="s">
        <v>25</v>
      </c>
      <c r="M1876" s="395">
        <v>45658</v>
      </c>
      <c r="N1876" s="395">
        <v>45672</v>
      </c>
      <c r="O1876" s="392" t="s">
        <v>684</v>
      </c>
      <c r="P1876" s="392" t="str">
        <f t="shared" si="58"/>
        <v>376XX00000</v>
      </c>
      <c r="Q1876" s="392" t="s">
        <v>1271</v>
      </c>
      <c r="R1876" s="392" t="s">
        <v>2458</v>
      </c>
      <c r="S1876" s="392" t="str">
        <f t="shared" si="59"/>
        <v>252100A</v>
      </c>
      <c r="T1876" s="392" t="str">
        <f>IFERROR(VLOOKUP($S1876,'Projects FERCs'!$A$9:$C$294,2,FALSE),0)</f>
        <v>Mains - Blanket - King</v>
      </c>
      <c r="U1876" s="392" t="s">
        <v>2457</v>
      </c>
      <c r="V1876" s="394">
        <v>-20462.97</v>
      </c>
    </row>
    <row r="1877" spans="1:22" ht="22.5" x14ac:dyDescent="0.25">
      <c r="A1877" s="396">
        <v>202505</v>
      </c>
      <c r="B1877" s="392" t="s">
        <v>1268</v>
      </c>
      <c r="C1877" s="392" t="s">
        <v>69</v>
      </c>
      <c r="D1877" s="392" t="s">
        <v>28</v>
      </c>
      <c r="E1877" s="392" t="s">
        <v>28</v>
      </c>
      <c r="F1877" s="392" t="s">
        <v>22</v>
      </c>
      <c r="G1877" s="392" t="s">
        <v>39</v>
      </c>
      <c r="H1877" s="392" t="s">
        <v>70</v>
      </c>
      <c r="I1877" s="392" t="s">
        <v>71</v>
      </c>
      <c r="J1877" s="392" t="s">
        <v>23</v>
      </c>
      <c r="K1877" s="392" t="s">
        <v>24</v>
      </c>
      <c r="L1877" s="392" t="s">
        <v>25</v>
      </c>
      <c r="M1877" s="395">
        <v>45689</v>
      </c>
      <c r="N1877" s="395">
        <v>45589</v>
      </c>
      <c r="O1877" s="392" t="s">
        <v>684</v>
      </c>
      <c r="P1877" s="392" t="str">
        <f t="shared" si="58"/>
        <v>376XX00000</v>
      </c>
      <c r="Q1877" s="392" t="s">
        <v>1271</v>
      </c>
      <c r="R1877" s="392" t="s">
        <v>2482</v>
      </c>
      <c r="S1877" s="392" t="str">
        <f t="shared" si="59"/>
        <v>252403S</v>
      </c>
      <c r="T1877" s="392" t="str">
        <f>IFERROR(VLOOKUP($S1877,'Projects FERCs'!$A$9:$C$294,2,FALSE),0)</f>
        <v>Main/Services PVC Replace LHC</v>
      </c>
      <c r="U1877" s="392" t="s">
        <v>2481</v>
      </c>
      <c r="V1877" s="394">
        <v>-0.53</v>
      </c>
    </row>
    <row r="1878" spans="1:22" ht="33.75" x14ac:dyDescent="0.25">
      <c r="A1878" s="396">
        <v>202505</v>
      </c>
      <c r="B1878" s="392" t="s">
        <v>1268</v>
      </c>
      <c r="C1878" s="392" t="s">
        <v>69</v>
      </c>
      <c r="D1878" s="392" t="s">
        <v>28</v>
      </c>
      <c r="E1878" s="392" t="s">
        <v>28</v>
      </c>
      <c r="F1878" s="392" t="s">
        <v>22</v>
      </c>
      <c r="G1878" s="392" t="s">
        <v>39</v>
      </c>
      <c r="H1878" s="392" t="s">
        <v>70</v>
      </c>
      <c r="I1878" s="392" t="s">
        <v>71</v>
      </c>
      <c r="J1878" s="392" t="s">
        <v>23</v>
      </c>
      <c r="K1878" s="392" t="s">
        <v>24</v>
      </c>
      <c r="L1878" s="392" t="s">
        <v>25</v>
      </c>
      <c r="M1878" s="395">
        <v>45689</v>
      </c>
      <c r="N1878" s="395">
        <v>45663</v>
      </c>
      <c r="O1878" s="392" t="s">
        <v>684</v>
      </c>
      <c r="P1878" s="392" t="str">
        <f t="shared" si="58"/>
        <v>376XX00000</v>
      </c>
      <c r="Q1878" s="392" t="s">
        <v>1271</v>
      </c>
      <c r="R1878" s="392" t="s">
        <v>2478</v>
      </c>
      <c r="S1878" s="392" t="str">
        <f t="shared" si="59"/>
        <v>252100A</v>
      </c>
      <c r="T1878" s="392" t="str">
        <f>IFERROR(VLOOKUP($S1878,'Projects FERCs'!$A$9:$C$294,2,FALSE),0)</f>
        <v>Mains - Blanket - King</v>
      </c>
      <c r="U1878" s="392" t="s">
        <v>2477</v>
      </c>
      <c r="V1878" s="394">
        <v>-84.11</v>
      </c>
    </row>
    <row r="1879" spans="1:22" ht="22.5" x14ac:dyDescent="0.25">
      <c r="A1879" s="396">
        <v>202505</v>
      </c>
      <c r="B1879" s="392" t="s">
        <v>1268</v>
      </c>
      <c r="C1879" s="392" t="s">
        <v>69</v>
      </c>
      <c r="D1879" s="392" t="s">
        <v>28</v>
      </c>
      <c r="E1879" s="392" t="s">
        <v>28</v>
      </c>
      <c r="F1879" s="392" t="s">
        <v>22</v>
      </c>
      <c r="G1879" s="392" t="s">
        <v>39</v>
      </c>
      <c r="H1879" s="392" t="s">
        <v>70</v>
      </c>
      <c r="I1879" s="392" t="s">
        <v>71</v>
      </c>
      <c r="J1879" s="392" t="s">
        <v>23</v>
      </c>
      <c r="K1879" s="392" t="s">
        <v>24</v>
      </c>
      <c r="L1879" s="392" t="s">
        <v>25</v>
      </c>
      <c r="M1879" s="395">
        <v>45689</v>
      </c>
      <c r="N1879" s="395">
        <v>45664</v>
      </c>
      <c r="O1879" s="392" t="s">
        <v>684</v>
      </c>
      <c r="P1879" s="392" t="str">
        <f t="shared" si="58"/>
        <v>376XX00000</v>
      </c>
      <c r="Q1879" s="392" t="s">
        <v>1271</v>
      </c>
      <c r="R1879" s="392" t="s">
        <v>2476</v>
      </c>
      <c r="S1879" s="392" t="str">
        <f t="shared" si="59"/>
        <v>252100A</v>
      </c>
      <c r="T1879" s="392" t="str">
        <f>IFERROR(VLOOKUP($S1879,'Projects FERCs'!$A$9:$C$294,2,FALSE),0)</f>
        <v>Mains - Blanket - King</v>
      </c>
      <c r="U1879" s="392" t="s">
        <v>2475</v>
      </c>
      <c r="V1879" s="394">
        <v>-80.349999999999994</v>
      </c>
    </row>
    <row r="1880" spans="1:22" ht="22.5" x14ac:dyDescent="0.25">
      <c r="A1880" s="396">
        <v>202505</v>
      </c>
      <c r="B1880" s="392" t="s">
        <v>1268</v>
      </c>
      <c r="C1880" s="392" t="s">
        <v>69</v>
      </c>
      <c r="D1880" s="392" t="s">
        <v>28</v>
      </c>
      <c r="E1880" s="392" t="s">
        <v>28</v>
      </c>
      <c r="F1880" s="392" t="s">
        <v>22</v>
      </c>
      <c r="G1880" s="392" t="s">
        <v>39</v>
      </c>
      <c r="H1880" s="392" t="s">
        <v>70</v>
      </c>
      <c r="I1880" s="392" t="s">
        <v>71</v>
      </c>
      <c r="J1880" s="392" t="s">
        <v>23</v>
      </c>
      <c r="K1880" s="392" t="s">
        <v>24</v>
      </c>
      <c r="L1880" s="392" t="s">
        <v>25</v>
      </c>
      <c r="M1880" s="395">
        <v>45689</v>
      </c>
      <c r="N1880" s="395">
        <v>45667</v>
      </c>
      <c r="O1880" s="392" t="s">
        <v>684</v>
      </c>
      <c r="P1880" s="392" t="str">
        <f t="shared" si="58"/>
        <v>376XX00000</v>
      </c>
      <c r="Q1880" s="392" t="s">
        <v>1271</v>
      </c>
      <c r="R1880" s="392" t="s">
        <v>2339</v>
      </c>
      <c r="S1880" s="392" t="str">
        <f t="shared" si="59"/>
        <v>251100A</v>
      </c>
      <c r="T1880" s="392" t="str">
        <f>IFERROR(VLOOKUP($S1880,'Projects FERCs'!$A$9:$C$294,2,FALSE),0)</f>
        <v>Mains - Blanket - Flag</v>
      </c>
      <c r="U1880" s="392" t="s">
        <v>2338</v>
      </c>
      <c r="V1880" s="394">
        <v>-1068.8699999999999</v>
      </c>
    </row>
    <row r="1881" spans="1:22" ht="22.5" x14ac:dyDescent="0.25">
      <c r="A1881" s="396">
        <v>202505</v>
      </c>
      <c r="B1881" s="392" t="s">
        <v>1268</v>
      </c>
      <c r="C1881" s="392" t="s">
        <v>69</v>
      </c>
      <c r="D1881" s="392" t="s">
        <v>28</v>
      </c>
      <c r="E1881" s="392" t="s">
        <v>28</v>
      </c>
      <c r="F1881" s="392" t="s">
        <v>22</v>
      </c>
      <c r="G1881" s="392" t="s">
        <v>39</v>
      </c>
      <c r="H1881" s="392" t="s">
        <v>70</v>
      </c>
      <c r="I1881" s="392" t="s">
        <v>71</v>
      </c>
      <c r="J1881" s="392" t="s">
        <v>23</v>
      </c>
      <c r="K1881" s="392" t="s">
        <v>24</v>
      </c>
      <c r="L1881" s="392" t="s">
        <v>25</v>
      </c>
      <c r="M1881" s="395">
        <v>45689</v>
      </c>
      <c r="N1881" s="395">
        <v>45667</v>
      </c>
      <c r="O1881" s="392" t="s">
        <v>684</v>
      </c>
      <c r="P1881" s="392" t="str">
        <f t="shared" si="58"/>
        <v>376XX00000</v>
      </c>
      <c r="Q1881" s="392" t="s">
        <v>1271</v>
      </c>
      <c r="R1881" s="392" t="s">
        <v>2337</v>
      </c>
      <c r="S1881" s="392" t="str">
        <f t="shared" si="59"/>
        <v>257100A</v>
      </c>
      <c r="T1881" s="392" t="str">
        <f>IFERROR(VLOOKUP($S1881,'Projects FERCs'!$A$9:$C$294,2,FALSE),0)</f>
        <v>Mains - Blanket - SL</v>
      </c>
      <c r="U1881" s="392" t="s">
        <v>2336</v>
      </c>
      <c r="V1881" s="394">
        <v>-3112.06</v>
      </c>
    </row>
    <row r="1882" spans="1:22" ht="22.5" x14ac:dyDescent="0.25">
      <c r="A1882" s="396">
        <v>202505</v>
      </c>
      <c r="B1882" s="392" t="s">
        <v>1268</v>
      </c>
      <c r="C1882" s="392" t="s">
        <v>69</v>
      </c>
      <c r="D1882" s="392" t="s">
        <v>28</v>
      </c>
      <c r="E1882" s="392" t="s">
        <v>28</v>
      </c>
      <c r="F1882" s="392" t="s">
        <v>22</v>
      </c>
      <c r="G1882" s="392" t="s">
        <v>39</v>
      </c>
      <c r="H1882" s="392" t="s">
        <v>70</v>
      </c>
      <c r="I1882" s="392" t="s">
        <v>71</v>
      </c>
      <c r="J1882" s="392" t="s">
        <v>23</v>
      </c>
      <c r="K1882" s="392" t="s">
        <v>24</v>
      </c>
      <c r="L1882" s="392" t="s">
        <v>25</v>
      </c>
      <c r="M1882" s="395">
        <v>45689</v>
      </c>
      <c r="N1882" s="395">
        <v>45672</v>
      </c>
      <c r="O1882" s="392" t="s">
        <v>684</v>
      </c>
      <c r="P1882" s="392" t="str">
        <f t="shared" si="58"/>
        <v>376XX00000</v>
      </c>
      <c r="Q1882" s="392" t="s">
        <v>1271</v>
      </c>
      <c r="R1882" s="392" t="s">
        <v>2458</v>
      </c>
      <c r="S1882" s="392" t="str">
        <f t="shared" si="59"/>
        <v>252100A</v>
      </c>
      <c r="T1882" s="392" t="str">
        <f>IFERROR(VLOOKUP($S1882,'Projects FERCs'!$A$9:$C$294,2,FALSE),0)</f>
        <v>Mains - Blanket - King</v>
      </c>
      <c r="U1882" s="392" t="s">
        <v>2457</v>
      </c>
      <c r="V1882" s="394">
        <v>380.82</v>
      </c>
    </row>
    <row r="1883" spans="1:22" ht="22.5" x14ac:dyDescent="0.25">
      <c r="A1883" s="396">
        <v>202505</v>
      </c>
      <c r="B1883" s="392" t="s">
        <v>1268</v>
      </c>
      <c r="C1883" s="392" t="s">
        <v>69</v>
      </c>
      <c r="D1883" s="392" t="s">
        <v>28</v>
      </c>
      <c r="E1883" s="392" t="s">
        <v>28</v>
      </c>
      <c r="F1883" s="392" t="s">
        <v>22</v>
      </c>
      <c r="G1883" s="392" t="s">
        <v>39</v>
      </c>
      <c r="H1883" s="392" t="s">
        <v>70</v>
      </c>
      <c r="I1883" s="392" t="s">
        <v>71</v>
      </c>
      <c r="J1883" s="392" t="s">
        <v>23</v>
      </c>
      <c r="K1883" s="392" t="s">
        <v>24</v>
      </c>
      <c r="L1883" s="392" t="s">
        <v>25</v>
      </c>
      <c r="M1883" s="395">
        <v>45689</v>
      </c>
      <c r="N1883" s="395">
        <v>45673</v>
      </c>
      <c r="O1883" s="392" t="s">
        <v>684</v>
      </c>
      <c r="P1883" s="392" t="str">
        <f t="shared" si="58"/>
        <v>376XX00000</v>
      </c>
      <c r="Q1883" s="392" t="s">
        <v>1271</v>
      </c>
      <c r="R1883" s="392" t="s">
        <v>2474</v>
      </c>
      <c r="S1883" s="392" t="str">
        <f t="shared" si="59"/>
        <v>252100A</v>
      </c>
      <c r="T1883" s="392" t="str">
        <f>IFERROR(VLOOKUP($S1883,'Projects FERCs'!$A$9:$C$294,2,FALSE),0)</f>
        <v>Mains - Blanket - King</v>
      </c>
      <c r="U1883" s="392" t="s">
        <v>2473</v>
      </c>
      <c r="V1883" s="394">
        <v>-281.41000000000003</v>
      </c>
    </row>
    <row r="1884" spans="1:22" ht="33.75" x14ac:dyDescent="0.25">
      <c r="A1884" s="396">
        <v>202505</v>
      </c>
      <c r="B1884" s="392" t="s">
        <v>1268</v>
      </c>
      <c r="C1884" s="392" t="s">
        <v>69</v>
      </c>
      <c r="D1884" s="392" t="s">
        <v>28</v>
      </c>
      <c r="E1884" s="392" t="s">
        <v>28</v>
      </c>
      <c r="F1884" s="392" t="s">
        <v>22</v>
      </c>
      <c r="G1884" s="392" t="s">
        <v>39</v>
      </c>
      <c r="H1884" s="392" t="s">
        <v>70</v>
      </c>
      <c r="I1884" s="392" t="s">
        <v>71</v>
      </c>
      <c r="J1884" s="392" t="s">
        <v>23</v>
      </c>
      <c r="K1884" s="392" t="s">
        <v>24</v>
      </c>
      <c r="L1884" s="392" t="s">
        <v>25</v>
      </c>
      <c r="M1884" s="395">
        <v>45689</v>
      </c>
      <c r="N1884" s="395">
        <v>45685</v>
      </c>
      <c r="O1884" s="392" t="s">
        <v>684</v>
      </c>
      <c r="P1884" s="392" t="str">
        <f t="shared" si="58"/>
        <v>376XX00000</v>
      </c>
      <c r="Q1884" s="392" t="s">
        <v>1271</v>
      </c>
      <c r="R1884" s="392" t="s">
        <v>2335</v>
      </c>
      <c r="S1884" s="392" t="str">
        <f t="shared" si="59"/>
        <v>252100A</v>
      </c>
      <c r="T1884" s="392" t="str">
        <f>IFERROR(VLOOKUP($S1884,'Projects FERCs'!$A$9:$C$294,2,FALSE),0)</f>
        <v>Mains - Blanket - King</v>
      </c>
      <c r="U1884" s="392" t="s">
        <v>2334</v>
      </c>
      <c r="V1884" s="394">
        <v>-237.65</v>
      </c>
    </row>
    <row r="1885" spans="1:22" ht="22.5" x14ac:dyDescent="0.25">
      <c r="A1885" s="396">
        <v>202505</v>
      </c>
      <c r="B1885" s="392" t="s">
        <v>1268</v>
      </c>
      <c r="C1885" s="392" t="s">
        <v>69</v>
      </c>
      <c r="D1885" s="392" t="s">
        <v>28</v>
      </c>
      <c r="E1885" s="392" t="s">
        <v>28</v>
      </c>
      <c r="F1885" s="392" t="s">
        <v>22</v>
      </c>
      <c r="G1885" s="392" t="s">
        <v>39</v>
      </c>
      <c r="H1885" s="392" t="s">
        <v>70</v>
      </c>
      <c r="I1885" s="392" t="s">
        <v>71</v>
      </c>
      <c r="J1885" s="392" t="s">
        <v>23</v>
      </c>
      <c r="K1885" s="392" t="s">
        <v>24</v>
      </c>
      <c r="L1885" s="392" t="s">
        <v>25</v>
      </c>
      <c r="M1885" s="395">
        <v>45689</v>
      </c>
      <c r="N1885" s="395">
        <v>45687</v>
      </c>
      <c r="O1885" s="392" t="s">
        <v>684</v>
      </c>
      <c r="P1885" s="392" t="str">
        <f t="shared" si="58"/>
        <v>376XX00000</v>
      </c>
      <c r="Q1885" s="392" t="s">
        <v>1271</v>
      </c>
      <c r="R1885" s="392" t="s">
        <v>2472</v>
      </c>
      <c r="S1885" s="392" t="str">
        <f t="shared" si="59"/>
        <v>252406S</v>
      </c>
      <c r="T1885" s="392" t="str">
        <f>IFERROR(VLOOKUP($S1885,'Projects FERCs'!$A$9:$C$294,2,FALSE),0)</f>
        <v>Mains PVC Replacement KNG</v>
      </c>
      <c r="U1885" s="392" t="s">
        <v>2471</v>
      </c>
      <c r="V1885" s="394">
        <v>-59597.77</v>
      </c>
    </row>
    <row r="1886" spans="1:22" ht="22.5" x14ac:dyDescent="0.25">
      <c r="A1886" s="396">
        <v>202505</v>
      </c>
      <c r="B1886" s="392" t="s">
        <v>1268</v>
      </c>
      <c r="C1886" s="392" t="s">
        <v>69</v>
      </c>
      <c r="D1886" s="392" t="s">
        <v>28</v>
      </c>
      <c r="E1886" s="392" t="s">
        <v>28</v>
      </c>
      <c r="F1886" s="392" t="s">
        <v>22</v>
      </c>
      <c r="G1886" s="392" t="s">
        <v>39</v>
      </c>
      <c r="H1886" s="392" t="s">
        <v>70</v>
      </c>
      <c r="I1886" s="392" t="s">
        <v>71</v>
      </c>
      <c r="J1886" s="392" t="s">
        <v>23</v>
      </c>
      <c r="K1886" s="392" t="s">
        <v>24</v>
      </c>
      <c r="L1886" s="392" t="s">
        <v>25</v>
      </c>
      <c r="M1886" s="395">
        <v>45689</v>
      </c>
      <c r="N1886" s="395">
        <v>45693</v>
      </c>
      <c r="O1886" s="392" t="s">
        <v>684</v>
      </c>
      <c r="P1886" s="392" t="str">
        <f t="shared" si="58"/>
        <v>376XX00000</v>
      </c>
      <c r="Q1886" s="392" t="s">
        <v>1271</v>
      </c>
      <c r="R1886" s="392" t="s">
        <v>2470</v>
      </c>
      <c r="S1886" s="392" t="str">
        <f t="shared" si="59"/>
        <v>256100A</v>
      </c>
      <c r="T1886" s="392" t="str">
        <f>IFERROR(VLOOKUP($S1886,'Projects FERCs'!$A$9:$C$294,2,FALSE),0)</f>
        <v>Mains - Blanket - Nog</v>
      </c>
      <c r="U1886" s="392" t="s">
        <v>2469</v>
      </c>
      <c r="V1886" s="394">
        <v>-16916.97</v>
      </c>
    </row>
    <row r="1887" spans="1:22" ht="33.75" x14ac:dyDescent="0.25">
      <c r="A1887" s="396">
        <v>202505</v>
      </c>
      <c r="B1887" s="392" t="s">
        <v>1268</v>
      </c>
      <c r="C1887" s="392" t="s">
        <v>69</v>
      </c>
      <c r="D1887" s="392" t="s">
        <v>28</v>
      </c>
      <c r="E1887" s="392" t="s">
        <v>28</v>
      </c>
      <c r="F1887" s="392" t="s">
        <v>22</v>
      </c>
      <c r="G1887" s="392" t="s">
        <v>39</v>
      </c>
      <c r="H1887" s="392" t="s">
        <v>70</v>
      </c>
      <c r="I1887" s="392" t="s">
        <v>71</v>
      </c>
      <c r="J1887" s="392" t="s">
        <v>23</v>
      </c>
      <c r="K1887" s="392" t="s">
        <v>24</v>
      </c>
      <c r="L1887" s="392" t="s">
        <v>25</v>
      </c>
      <c r="M1887" s="395">
        <v>45689</v>
      </c>
      <c r="N1887" s="395">
        <v>45695</v>
      </c>
      <c r="O1887" s="392" t="s">
        <v>684</v>
      </c>
      <c r="P1887" s="392" t="str">
        <f t="shared" si="58"/>
        <v>376XX00000</v>
      </c>
      <c r="Q1887" s="392" t="s">
        <v>1271</v>
      </c>
      <c r="R1887" s="392" t="s">
        <v>2468</v>
      </c>
      <c r="S1887" s="392" t="str">
        <f t="shared" si="59"/>
        <v>252100A</v>
      </c>
      <c r="T1887" s="392" t="str">
        <f>IFERROR(VLOOKUP($S1887,'Projects FERCs'!$A$9:$C$294,2,FALSE),0)</f>
        <v>Mains - Blanket - King</v>
      </c>
      <c r="U1887" s="392" t="s">
        <v>2467</v>
      </c>
      <c r="V1887" s="394">
        <v>-283.14</v>
      </c>
    </row>
    <row r="1888" spans="1:22" ht="33.75" x14ac:dyDescent="0.25">
      <c r="A1888" s="396">
        <v>202505</v>
      </c>
      <c r="B1888" s="392" t="s">
        <v>1268</v>
      </c>
      <c r="C1888" s="392" t="s">
        <v>69</v>
      </c>
      <c r="D1888" s="392" t="s">
        <v>28</v>
      </c>
      <c r="E1888" s="392" t="s">
        <v>28</v>
      </c>
      <c r="F1888" s="392" t="s">
        <v>22</v>
      </c>
      <c r="G1888" s="392" t="s">
        <v>39</v>
      </c>
      <c r="H1888" s="392" t="s">
        <v>70</v>
      </c>
      <c r="I1888" s="392" t="s">
        <v>71</v>
      </c>
      <c r="J1888" s="392" t="s">
        <v>23</v>
      </c>
      <c r="K1888" s="392" t="s">
        <v>24</v>
      </c>
      <c r="L1888" s="392" t="s">
        <v>25</v>
      </c>
      <c r="M1888" s="395">
        <v>45689</v>
      </c>
      <c r="N1888" s="395">
        <v>45699</v>
      </c>
      <c r="O1888" s="392" t="s">
        <v>684</v>
      </c>
      <c r="P1888" s="392" t="str">
        <f t="shared" si="58"/>
        <v>376XX00000</v>
      </c>
      <c r="Q1888" s="392" t="s">
        <v>1271</v>
      </c>
      <c r="R1888" s="392" t="s">
        <v>2466</v>
      </c>
      <c r="S1888" s="392" t="str">
        <f t="shared" si="59"/>
        <v>252100A</v>
      </c>
      <c r="T1888" s="392" t="str">
        <f>IFERROR(VLOOKUP($S1888,'Projects FERCs'!$A$9:$C$294,2,FALSE),0)</f>
        <v>Mains - Blanket - King</v>
      </c>
      <c r="U1888" s="392" t="s">
        <v>2465</v>
      </c>
      <c r="V1888" s="394">
        <v>-269.95</v>
      </c>
    </row>
    <row r="1889" spans="1:22" ht="22.5" x14ac:dyDescent="0.25">
      <c r="A1889" s="396">
        <v>202505</v>
      </c>
      <c r="B1889" s="392" t="s">
        <v>1268</v>
      </c>
      <c r="C1889" s="392" t="s">
        <v>69</v>
      </c>
      <c r="D1889" s="392" t="s">
        <v>28</v>
      </c>
      <c r="E1889" s="392" t="s">
        <v>28</v>
      </c>
      <c r="F1889" s="392" t="s">
        <v>22</v>
      </c>
      <c r="G1889" s="392" t="s">
        <v>39</v>
      </c>
      <c r="H1889" s="392" t="s">
        <v>70</v>
      </c>
      <c r="I1889" s="392" t="s">
        <v>71</v>
      </c>
      <c r="J1889" s="392" t="s">
        <v>23</v>
      </c>
      <c r="K1889" s="392" t="s">
        <v>24</v>
      </c>
      <c r="L1889" s="392" t="s">
        <v>25</v>
      </c>
      <c r="M1889" s="395">
        <v>45717</v>
      </c>
      <c r="N1889" s="395">
        <v>45588</v>
      </c>
      <c r="O1889" s="392" t="s">
        <v>684</v>
      </c>
      <c r="P1889" s="392" t="str">
        <f t="shared" si="58"/>
        <v>376XX00000</v>
      </c>
      <c r="Q1889" s="392" t="s">
        <v>1271</v>
      </c>
      <c r="R1889" s="392" t="s">
        <v>2480</v>
      </c>
      <c r="S1889" s="392" t="str">
        <f t="shared" si="59"/>
        <v>252400S</v>
      </c>
      <c r="T1889" s="392" t="str">
        <f>IFERROR(VLOOKUP($S1889,'Projects FERCs'!$A$9:$C$294,2,FALSE),0)</f>
        <v>Mains-System Improv-King</v>
      </c>
      <c r="U1889" s="392" t="s">
        <v>2479</v>
      </c>
      <c r="V1889" s="394">
        <v>-3490.57</v>
      </c>
    </row>
    <row r="1890" spans="1:22" ht="33.75" x14ac:dyDescent="0.25">
      <c r="A1890" s="396">
        <v>202505</v>
      </c>
      <c r="B1890" s="392" t="s">
        <v>1268</v>
      </c>
      <c r="C1890" s="392" t="s">
        <v>69</v>
      </c>
      <c r="D1890" s="392" t="s">
        <v>28</v>
      </c>
      <c r="E1890" s="392" t="s">
        <v>28</v>
      </c>
      <c r="F1890" s="392" t="s">
        <v>22</v>
      </c>
      <c r="G1890" s="392" t="s">
        <v>39</v>
      </c>
      <c r="H1890" s="392" t="s">
        <v>70</v>
      </c>
      <c r="I1890" s="392" t="s">
        <v>71</v>
      </c>
      <c r="J1890" s="392" t="s">
        <v>23</v>
      </c>
      <c r="K1890" s="392" t="s">
        <v>24</v>
      </c>
      <c r="L1890" s="392" t="s">
        <v>25</v>
      </c>
      <c r="M1890" s="395">
        <v>45717</v>
      </c>
      <c r="N1890" s="395">
        <v>45663</v>
      </c>
      <c r="O1890" s="392" t="s">
        <v>684</v>
      </c>
      <c r="P1890" s="392" t="str">
        <f t="shared" si="58"/>
        <v>376XX00000</v>
      </c>
      <c r="Q1890" s="392" t="s">
        <v>1271</v>
      </c>
      <c r="R1890" s="392" t="s">
        <v>2478</v>
      </c>
      <c r="S1890" s="392" t="str">
        <f t="shared" si="59"/>
        <v>252100A</v>
      </c>
      <c r="T1890" s="392" t="str">
        <f>IFERROR(VLOOKUP($S1890,'Projects FERCs'!$A$9:$C$294,2,FALSE),0)</f>
        <v>Mains - Blanket - King</v>
      </c>
      <c r="U1890" s="392" t="s">
        <v>2477</v>
      </c>
      <c r="V1890" s="394">
        <v>-1092.02</v>
      </c>
    </row>
    <row r="1891" spans="1:22" ht="22.5" x14ac:dyDescent="0.25">
      <c r="A1891" s="396">
        <v>202505</v>
      </c>
      <c r="B1891" s="392" t="s">
        <v>1268</v>
      </c>
      <c r="C1891" s="392" t="s">
        <v>69</v>
      </c>
      <c r="D1891" s="392" t="s">
        <v>28</v>
      </c>
      <c r="E1891" s="392" t="s">
        <v>28</v>
      </c>
      <c r="F1891" s="392" t="s">
        <v>22</v>
      </c>
      <c r="G1891" s="392" t="s">
        <v>39</v>
      </c>
      <c r="H1891" s="392" t="s">
        <v>70</v>
      </c>
      <c r="I1891" s="392" t="s">
        <v>71</v>
      </c>
      <c r="J1891" s="392" t="s">
        <v>23</v>
      </c>
      <c r="K1891" s="392" t="s">
        <v>24</v>
      </c>
      <c r="L1891" s="392" t="s">
        <v>25</v>
      </c>
      <c r="M1891" s="395">
        <v>45717</v>
      </c>
      <c r="N1891" s="395">
        <v>45664</v>
      </c>
      <c r="O1891" s="392" t="s">
        <v>684</v>
      </c>
      <c r="P1891" s="392" t="str">
        <f t="shared" si="58"/>
        <v>376XX00000</v>
      </c>
      <c r="Q1891" s="392" t="s">
        <v>1271</v>
      </c>
      <c r="R1891" s="392" t="s">
        <v>2476</v>
      </c>
      <c r="S1891" s="392" t="str">
        <f t="shared" si="59"/>
        <v>252100A</v>
      </c>
      <c r="T1891" s="392" t="str">
        <f>IFERROR(VLOOKUP($S1891,'Projects FERCs'!$A$9:$C$294,2,FALSE),0)</f>
        <v>Mains - Blanket - King</v>
      </c>
      <c r="U1891" s="392" t="s">
        <v>2475</v>
      </c>
      <c r="V1891" s="394">
        <v>-1418.97</v>
      </c>
    </row>
    <row r="1892" spans="1:22" ht="22.5" x14ac:dyDescent="0.25">
      <c r="A1892" s="396">
        <v>202505</v>
      </c>
      <c r="B1892" s="392" t="s">
        <v>1268</v>
      </c>
      <c r="C1892" s="392" t="s">
        <v>69</v>
      </c>
      <c r="D1892" s="392" t="s">
        <v>28</v>
      </c>
      <c r="E1892" s="392" t="s">
        <v>28</v>
      </c>
      <c r="F1892" s="392" t="s">
        <v>22</v>
      </c>
      <c r="G1892" s="392" t="s">
        <v>39</v>
      </c>
      <c r="H1892" s="392" t="s">
        <v>70</v>
      </c>
      <c r="I1892" s="392" t="s">
        <v>71</v>
      </c>
      <c r="J1892" s="392" t="s">
        <v>23</v>
      </c>
      <c r="K1892" s="392" t="s">
        <v>24</v>
      </c>
      <c r="L1892" s="392" t="s">
        <v>25</v>
      </c>
      <c r="M1892" s="395">
        <v>45717</v>
      </c>
      <c r="N1892" s="395">
        <v>45667</v>
      </c>
      <c r="O1892" s="392" t="s">
        <v>684</v>
      </c>
      <c r="P1892" s="392" t="str">
        <f t="shared" si="58"/>
        <v>376XX00000</v>
      </c>
      <c r="Q1892" s="392" t="s">
        <v>1271</v>
      </c>
      <c r="R1892" s="392" t="s">
        <v>2339</v>
      </c>
      <c r="S1892" s="392" t="str">
        <f t="shared" si="59"/>
        <v>251100A</v>
      </c>
      <c r="T1892" s="392" t="str">
        <f>IFERROR(VLOOKUP($S1892,'Projects FERCs'!$A$9:$C$294,2,FALSE),0)</f>
        <v>Mains - Blanket - Flag</v>
      </c>
      <c r="U1892" s="392" t="s">
        <v>2338</v>
      </c>
      <c r="V1892" s="394">
        <v>-123.86</v>
      </c>
    </row>
    <row r="1893" spans="1:22" ht="22.5" x14ac:dyDescent="0.25">
      <c r="A1893" s="396">
        <v>202505</v>
      </c>
      <c r="B1893" s="392" t="s">
        <v>1268</v>
      </c>
      <c r="C1893" s="392" t="s">
        <v>69</v>
      </c>
      <c r="D1893" s="392" t="s">
        <v>28</v>
      </c>
      <c r="E1893" s="392" t="s">
        <v>28</v>
      </c>
      <c r="F1893" s="392" t="s">
        <v>22</v>
      </c>
      <c r="G1893" s="392" t="s">
        <v>39</v>
      </c>
      <c r="H1893" s="392" t="s">
        <v>70</v>
      </c>
      <c r="I1893" s="392" t="s">
        <v>71</v>
      </c>
      <c r="J1893" s="392" t="s">
        <v>23</v>
      </c>
      <c r="K1893" s="392" t="s">
        <v>24</v>
      </c>
      <c r="L1893" s="392" t="s">
        <v>25</v>
      </c>
      <c r="M1893" s="395">
        <v>45717</v>
      </c>
      <c r="N1893" s="395">
        <v>45667</v>
      </c>
      <c r="O1893" s="392" t="s">
        <v>684</v>
      </c>
      <c r="P1893" s="392" t="str">
        <f t="shared" si="58"/>
        <v>376XX00000</v>
      </c>
      <c r="Q1893" s="392" t="s">
        <v>1271</v>
      </c>
      <c r="R1893" s="392" t="s">
        <v>2337</v>
      </c>
      <c r="S1893" s="392" t="str">
        <f t="shared" si="59"/>
        <v>257100A</v>
      </c>
      <c r="T1893" s="392" t="str">
        <f>IFERROR(VLOOKUP($S1893,'Projects FERCs'!$A$9:$C$294,2,FALSE),0)</f>
        <v>Mains - Blanket - SL</v>
      </c>
      <c r="U1893" s="392" t="s">
        <v>2336</v>
      </c>
      <c r="V1893" s="394">
        <v>-1164.1600000000001</v>
      </c>
    </row>
    <row r="1894" spans="1:22" ht="22.5" x14ac:dyDescent="0.25">
      <c r="A1894" s="396">
        <v>202505</v>
      </c>
      <c r="B1894" s="392" t="s">
        <v>1268</v>
      </c>
      <c r="C1894" s="392" t="s">
        <v>69</v>
      </c>
      <c r="D1894" s="392" t="s">
        <v>28</v>
      </c>
      <c r="E1894" s="392" t="s">
        <v>28</v>
      </c>
      <c r="F1894" s="392" t="s">
        <v>22</v>
      </c>
      <c r="G1894" s="392" t="s">
        <v>39</v>
      </c>
      <c r="H1894" s="392" t="s">
        <v>70</v>
      </c>
      <c r="I1894" s="392" t="s">
        <v>71</v>
      </c>
      <c r="J1894" s="392" t="s">
        <v>23</v>
      </c>
      <c r="K1894" s="392" t="s">
        <v>24</v>
      </c>
      <c r="L1894" s="392" t="s">
        <v>25</v>
      </c>
      <c r="M1894" s="395">
        <v>45717</v>
      </c>
      <c r="N1894" s="395">
        <v>45673</v>
      </c>
      <c r="O1894" s="392" t="s">
        <v>684</v>
      </c>
      <c r="P1894" s="392" t="str">
        <f t="shared" si="58"/>
        <v>376XX00000</v>
      </c>
      <c r="Q1894" s="392" t="s">
        <v>1271</v>
      </c>
      <c r="R1894" s="392" t="s">
        <v>2474</v>
      </c>
      <c r="S1894" s="392" t="str">
        <f t="shared" si="59"/>
        <v>252100A</v>
      </c>
      <c r="T1894" s="392" t="str">
        <f>IFERROR(VLOOKUP($S1894,'Projects FERCs'!$A$9:$C$294,2,FALSE),0)</f>
        <v>Mains - Blanket - King</v>
      </c>
      <c r="U1894" s="392" t="s">
        <v>2473</v>
      </c>
      <c r="V1894" s="394">
        <v>-2683.11</v>
      </c>
    </row>
    <row r="1895" spans="1:22" ht="33.75" x14ac:dyDescent="0.25">
      <c r="A1895" s="396">
        <v>202505</v>
      </c>
      <c r="B1895" s="392" t="s">
        <v>1268</v>
      </c>
      <c r="C1895" s="392" t="s">
        <v>69</v>
      </c>
      <c r="D1895" s="392" t="s">
        <v>28</v>
      </c>
      <c r="E1895" s="392" t="s">
        <v>28</v>
      </c>
      <c r="F1895" s="392" t="s">
        <v>22</v>
      </c>
      <c r="G1895" s="392" t="s">
        <v>39</v>
      </c>
      <c r="H1895" s="392" t="s">
        <v>70</v>
      </c>
      <c r="I1895" s="392" t="s">
        <v>71</v>
      </c>
      <c r="J1895" s="392" t="s">
        <v>23</v>
      </c>
      <c r="K1895" s="392" t="s">
        <v>24</v>
      </c>
      <c r="L1895" s="392" t="s">
        <v>25</v>
      </c>
      <c r="M1895" s="395">
        <v>45717</v>
      </c>
      <c r="N1895" s="395">
        <v>45685</v>
      </c>
      <c r="O1895" s="392" t="s">
        <v>684</v>
      </c>
      <c r="P1895" s="392" t="str">
        <f t="shared" si="58"/>
        <v>376XX00000</v>
      </c>
      <c r="Q1895" s="392" t="s">
        <v>1271</v>
      </c>
      <c r="R1895" s="392" t="s">
        <v>2335</v>
      </c>
      <c r="S1895" s="392" t="str">
        <f t="shared" si="59"/>
        <v>252100A</v>
      </c>
      <c r="T1895" s="392" t="str">
        <f>IFERROR(VLOOKUP($S1895,'Projects FERCs'!$A$9:$C$294,2,FALSE),0)</f>
        <v>Mains - Blanket - King</v>
      </c>
      <c r="U1895" s="392" t="s">
        <v>2334</v>
      </c>
      <c r="V1895" s="394">
        <v>-2412.2199999999998</v>
      </c>
    </row>
    <row r="1896" spans="1:22" ht="22.5" x14ac:dyDescent="0.25">
      <c r="A1896" s="396">
        <v>202505</v>
      </c>
      <c r="B1896" s="392" t="s">
        <v>1268</v>
      </c>
      <c r="C1896" s="392" t="s">
        <v>69</v>
      </c>
      <c r="D1896" s="392" t="s">
        <v>28</v>
      </c>
      <c r="E1896" s="392" t="s">
        <v>28</v>
      </c>
      <c r="F1896" s="392" t="s">
        <v>22</v>
      </c>
      <c r="G1896" s="392" t="s">
        <v>39</v>
      </c>
      <c r="H1896" s="392" t="s">
        <v>70</v>
      </c>
      <c r="I1896" s="392" t="s">
        <v>71</v>
      </c>
      <c r="J1896" s="392" t="s">
        <v>23</v>
      </c>
      <c r="K1896" s="392" t="s">
        <v>24</v>
      </c>
      <c r="L1896" s="392" t="s">
        <v>25</v>
      </c>
      <c r="M1896" s="395">
        <v>45717</v>
      </c>
      <c r="N1896" s="395">
        <v>45687</v>
      </c>
      <c r="O1896" s="392" t="s">
        <v>684</v>
      </c>
      <c r="P1896" s="392" t="str">
        <f t="shared" si="58"/>
        <v>376XX00000</v>
      </c>
      <c r="Q1896" s="392" t="s">
        <v>1271</v>
      </c>
      <c r="R1896" s="392" t="s">
        <v>2472</v>
      </c>
      <c r="S1896" s="392" t="str">
        <f t="shared" si="59"/>
        <v>252406S</v>
      </c>
      <c r="T1896" s="392" t="str">
        <f>IFERROR(VLOOKUP($S1896,'Projects FERCs'!$A$9:$C$294,2,FALSE),0)</f>
        <v>Mains PVC Replacement KNG</v>
      </c>
      <c r="U1896" s="392" t="s">
        <v>2471</v>
      </c>
      <c r="V1896" s="394">
        <v>-136167.95000000001</v>
      </c>
    </row>
    <row r="1897" spans="1:22" ht="22.5" x14ac:dyDescent="0.25">
      <c r="A1897" s="396">
        <v>202505</v>
      </c>
      <c r="B1897" s="392" t="s">
        <v>1268</v>
      </c>
      <c r="C1897" s="392" t="s">
        <v>69</v>
      </c>
      <c r="D1897" s="392" t="s">
        <v>28</v>
      </c>
      <c r="E1897" s="392" t="s">
        <v>28</v>
      </c>
      <c r="F1897" s="392" t="s">
        <v>22</v>
      </c>
      <c r="G1897" s="392" t="s">
        <v>39</v>
      </c>
      <c r="H1897" s="392" t="s">
        <v>70</v>
      </c>
      <c r="I1897" s="392" t="s">
        <v>71</v>
      </c>
      <c r="J1897" s="392" t="s">
        <v>23</v>
      </c>
      <c r="K1897" s="392" t="s">
        <v>24</v>
      </c>
      <c r="L1897" s="392" t="s">
        <v>25</v>
      </c>
      <c r="M1897" s="395">
        <v>45717</v>
      </c>
      <c r="N1897" s="395">
        <v>45693</v>
      </c>
      <c r="O1897" s="392" t="s">
        <v>684</v>
      </c>
      <c r="P1897" s="392" t="str">
        <f t="shared" si="58"/>
        <v>376XX00000</v>
      </c>
      <c r="Q1897" s="392" t="s">
        <v>1271</v>
      </c>
      <c r="R1897" s="392" t="s">
        <v>2470</v>
      </c>
      <c r="S1897" s="392" t="str">
        <f t="shared" si="59"/>
        <v>256100A</v>
      </c>
      <c r="T1897" s="392" t="str">
        <f>IFERROR(VLOOKUP($S1897,'Projects FERCs'!$A$9:$C$294,2,FALSE),0)</f>
        <v>Mains - Blanket - Nog</v>
      </c>
      <c r="U1897" s="392" t="s">
        <v>2469</v>
      </c>
      <c r="V1897" s="394">
        <v>-8714.7000000000007</v>
      </c>
    </row>
    <row r="1898" spans="1:22" ht="33.75" x14ac:dyDescent="0.25">
      <c r="A1898" s="396">
        <v>202505</v>
      </c>
      <c r="B1898" s="392" t="s">
        <v>1268</v>
      </c>
      <c r="C1898" s="392" t="s">
        <v>69</v>
      </c>
      <c r="D1898" s="392" t="s">
        <v>28</v>
      </c>
      <c r="E1898" s="392" t="s">
        <v>28</v>
      </c>
      <c r="F1898" s="392" t="s">
        <v>22</v>
      </c>
      <c r="G1898" s="392" t="s">
        <v>39</v>
      </c>
      <c r="H1898" s="392" t="s">
        <v>70</v>
      </c>
      <c r="I1898" s="392" t="s">
        <v>71</v>
      </c>
      <c r="J1898" s="392" t="s">
        <v>23</v>
      </c>
      <c r="K1898" s="392" t="s">
        <v>24</v>
      </c>
      <c r="L1898" s="392" t="s">
        <v>25</v>
      </c>
      <c r="M1898" s="395">
        <v>45717</v>
      </c>
      <c r="N1898" s="395">
        <v>45695</v>
      </c>
      <c r="O1898" s="392" t="s">
        <v>684</v>
      </c>
      <c r="P1898" s="392" t="str">
        <f t="shared" si="58"/>
        <v>376XX00000</v>
      </c>
      <c r="Q1898" s="392" t="s">
        <v>1271</v>
      </c>
      <c r="R1898" s="392" t="s">
        <v>2468</v>
      </c>
      <c r="S1898" s="392" t="str">
        <f t="shared" si="59"/>
        <v>252100A</v>
      </c>
      <c r="T1898" s="392" t="str">
        <f>IFERROR(VLOOKUP($S1898,'Projects FERCs'!$A$9:$C$294,2,FALSE),0)</f>
        <v>Mains - Blanket - King</v>
      </c>
      <c r="U1898" s="392" t="s">
        <v>2467</v>
      </c>
      <c r="V1898" s="394">
        <v>-2299.42</v>
      </c>
    </row>
    <row r="1899" spans="1:22" ht="33.75" x14ac:dyDescent="0.25">
      <c r="A1899" s="396">
        <v>202505</v>
      </c>
      <c r="B1899" s="392" t="s">
        <v>1268</v>
      </c>
      <c r="C1899" s="392" t="s">
        <v>69</v>
      </c>
      <c r="D1899" s="392" t="s">
        <v>28</v>
      </c>
      <c r="E1899" s="392" t="s">
        <v>28</v>
      </c>
      <c r="F1899" s="392" t="s">
        <v>22</v>
      </c>
      <c r="G1899" s="392" t="s">
        <v>39</v>
      </c>
      <c r="H1899" s="392" t="s">
        <v>70</v>
      </c>
      <c r="I1899" s="392" t="s">
        <v>71</v>
      </c>
      <c r="J1899" s="392" t="s">
        <v>23</v>
      </c>
      <c r="K1899" s="392" t="s">
        <v>24</v>
      </c>
      <c r="L1899" s="392" t="s">
        <v>25</v>
      </c>
      <c r="M1899" s="395">
        <v>45717</v>
      </c>
      <c r="N1899" s="395">
        <v>45699</v>
      </c>
      <c r="O1899" s="392" t="s">
        <v>684</v>
      </c>
      <c r="P1899" s="392" t="str">
        <f t="shared" si="58"/>
        <v>376XX00000</v>
      </c>
      <c r="Q1899" s="392" t="s">
        <v>1271</v>
      </c>
      <c r="R1899" s="392" t="s">
        <v>2466</v>
      </c>
      <c r="S1899" s="392" t="str">
        <f t="shared" si="59"/>
        <v>252100A</v>
      </c>
      <c r="T1899" s="392" t="str">
        <f>IFERROR(VLOOKUP($S1899,'Projects FERCs'!$A$9:$C$294,2,FALSE),0)</f>
        <v>Mains - Blanket - King</v>
      </c>
      <c r="U1899" s="392" t="s">
        <v>2465</v>
      </c>
      <c r="V1899" s="394">
        <v>-2326.11</v>
      </c>
    </row>
    <row r="1900" spans="1:22" ht="22.5" x14ac:dyDescent="0.25">
      <c r="A1900" s="396">
        <v>202505</v>
      </c>
      <c r="B1900" s="392" t="s">
        <v>1268</v>
      </c>
      <c r="C1900" s="392" t="s">
        <v>69</v>
      </c>
      <c r="D1900" s="392" t="s">
        <v>28</v>
      </c>
      <c r="E1900" s="392" t="s">
        <v>28</v>
      </c>
      <c r="F1900" s="392" t="s">
        <v>22</v>
      </c>
      <c r="G1900" s="392" t="s">
        <v>39</v>
      </c>
      <c r="H1900" s="392" t="s">
        <v>70</v>
      </c>
      <c r="I1900" s="392" t="s">
        <v>71</v>
      </c>
      <c r="J1900" s="392" t="s">
        <v>23</v>
      </c>
      <c r="K1900" s="392" t="s">
        <v>24</v>
      </c>
      <c r="L1900" s="392" t="s">
        <v>25</v>
      </c>
      <c r="M1900" s="395">
        <v>45717</v>
      </c>
      <c r="N1900" s="395">
        <v>45715</v>
      </c>
      <c r="O1900" s="392" t="s">
        <v>684</v>
      </c>
      <c r="P1900" s="392" t="str">
        <f t="shared" si="58"/>
        <v>376XX00000</v>
      </c>
      <c r="Q1900" s="392" t="s">
        <v>1271</v>
      </c>
      <c r="R1900" s="392" t="s">
        <v>2333</v>
      </c>
      <c r="S1900" s="392" t="str">
        <f t="shared" si="59"/>
        <v>257100A</v>
      </c>
      <c r="T1900" s="392" t="str">
        <f>IFERROR(VLOOKUP($S1900,'Projects FERCs'!$A$9:$C$294,2,FALSE),0)</f>
        <v>Mains - Blanket - SL</v>
      </c>
      <c r="U1900" s="392" t="s">
        <v>2332</v>
      </c>
      <c r="V1900" s="394">
        <v>-10298.14</v>
      </c>
    </row>
    <row r="1901" spans="1:22" ht="22.5" x14ac:dyDescent="0.25">
      <c r="A1901" s="396">
        <v>202505</v>
      </c>
      <c r="B1901" s="392" t="s">
        <v>1268</v>
      </c>
      <c r="C1901" s="392" t="s">
        <v>69</v>
      </c>
      <c r="D1901" s="392" t="s">
        <v>28</v>
      </c>
      <c r="E1901" s="392" t="s">
        <v>28</v>
      </c>
      <c r="F1901" s="392" t="s">
        <v>22</v>
      </c>
      <c r="G1901" s="392" t="s">
        <v>39</v>
      </c>
      <c r="H1901" s="392" t="s">
        <v>70</v>
      </c>
      <c r="I1901" s="392" t="s">
        <v>71</v>
      </c>
      <c r="J1901" s="392" t="s">
        <v>23</v>
      </c>
      <c r="K1901" s="392" t="s">
        <v>24</v>
      </c>
      <c r="L1901" s="392" t="s">
        <v>25</v>
      </c>
      <c r="M1901" s="395">
        <v>45748</v>
      </c>
      <c r="N1901" s="395">
        <v>45594</v>
      </c>
      <c r="O1901" s="392" t="s">
        <v>684</v>
      </c>
      <c r="P1901" s="392" t="str">
        <f t="shared" si="58"/>
        <v>376XX00000</v>
      </c>
      <c r="Q1901" s="392" t="s">
        <v>1271</v>
      </c>
      <c r="R1901" s="392" t="s">
        <v>2464</v>
      </c>
      <c r="S1901" s="392" t="str">
        <f t="shared" si="59"/>
        <v>253500B</v>
      </c>
      <c r="T1901" s="392" t="str">
        <f>IFERROR(VLOOKUP($S1901,'Projects FERCs'!$A$9:$C$294,2,FALSE),0)</f>
        <v>PI Mains - Prescott</v>
      </c>
      <c r="U1901" s="392" t="s">
        <v>2463</v>
      </c>
      <c r="V1901" s="394">
        <v>62.61</v>
      </c>
    </row>
    <row r="1902" spans="1:22" ht="33.75" x14ac:dyDescent="0.25">
      <c r="A1902" s="396">
        <v>202505</v>
      </c>
      <c r="B1902" s="392" t="s">
        <v>1268</v>
      </c>
      <c r="C1902" s="392" t="s">
        <v>69</v>
      </c>
      <c r="D1902" s="392" t="s">
        <v>28</v>
      </c>
      <c r="E1902" s="392" t="s">
        <v>28</v>
      </c>
      <c r="F1902" s="392" t="s">
        <v>22</v>
      </c>
      <c r="G1902" s="392" t="s">
        <v>39</v>
      </c>
      <c r="H1902" s="392" t="s">
        <v>70</v>
      </c>
      <c r="I1902" s="392" t="s">
        <v>71</v>
      </c>
      <c r="J1902" s="392" t="s">
        <v>23</v>
      </c>
      <c r="K1902" s="392" t="s">
        <v>24</v>
      </c>
      <c r="L1902" s="392" t="s">
        <v>25</v>
      </c>
      <c r="M1902" s="395">
        <v>45748</v>
      </c>
      <c r="N1902" s="395">
        <v>45601</v>
      </c>
      <c r="O1902" s="392" t="s">
        <v>684</v>
      </c>
      <c r="P1902" s="392" t="str">
        <f t="shared" si="58"/>
        <v>376XX00000</v>
      </c>
      <c r="Q1902" s="392" t="s">
        <v>1271</v>
      </c>
      <c r="R1902" s="392" t="s">
        <v>2462</v>
      </c>
      <c r="S1902" s="392" t="str">
        <f t="shared" si="59"/>
        <v>252403S</v>
      </c>
      <c r="T1902" s="392" t="str">
        <f>IFERROR(VLOOKUP($S1902,'Projects FERCs'!$A$9:$C$294,2,FALSE),0)</f>
        <v>Main/Services PVC Replace LHC</v>
      </c>
      <c r="U1902" s="392" t="s">
        <v>2461</v>
      </c>
      <c r="V1902" s="394">
        <v>30162.87</v>
      </c>
    </row>
    <row r="1903" spans="1:22" ht="22.5" x14ac:dyDescent="0.25">
      <c r="A1903" s="396">
        <v>202505</v>
      </c>
      <c r="B1903" s="392" t="s">
        <v>1268</v>
      </c>
      <c r="C1903" s="392" t="s">
        <v>69</v>
      </c>
      <c r="D1903" s="392" t="s">
        <v>28</v>
      </c>
      <c r="E1903" s="392" t="s">
        <v>28</v>
      </c>
      <c r="F1903" s="392" t="s">
        <v>22</v>
      </c>
      <c r="G1903" s="392" t="s">
        <v>39</v>
      </c>
      <c r="H1903" s="392" t="s">
        <v>70</v>
      </c>
      <c r="I1903" s="392" t="s">
        <v>71</v>
      </c>
      <c r="J1903" s="392" t="s">
        <v>23</v>
      </c>
      <c r="K1903" s="392" t="s">
        <v>24</v>
      </c>
      <c r="L1903" s="392" t="s">
        <v>25</v>
      </c>
      <c r="M1903" s="395">
        <v>45748</v>
      </c>
      <c r="N1903" s="395">
        <v>45605</v>
      </c>
      <c r="O1903" s="392" t="s">
        <v>684</v>
      </c>
      <c r="P1903" s="392" t="str">
        <f t="shared" si="58"/>
        <v>376XX00000</v>
      </c>
      <c r="Q1903" s="392" t="s">
        <v>1271</v>
      </c>
      <c r="R1903" s="392" t="s">
        <v>2460</v>
      </c>
      <c r="S1903" s="392" t="str">
        <f t="shared" si="59"/>
        <v>251100A</v>
      </c>
      <c r="T1903" s="392" t="str">
        <f>IFERROR(VLOOKUP($S1903,'Projects FERCs'!$A$9:$C$294,2,FALSE),0)</f>
        <v>Mains - Blanket - Flag</v>
      </c>
      <c r="U1903" s="392" t="s">
        <v>2459</v>
      </c>
      <c r="V1903" s="394">
        <v>-1115.52</v>
      </c>
    </row>
    <row r="1904" spans="1:22" ht="22.5" x14ac:dyDescent="0.25">
      <c r="A1904" s="396">
        <v>202505</v>
      </c>
      <c r="B1904" s="392" t="s">
        <v>1268</v>
      </c>
      <c r="C1904" s="392" t="s">
        <v>69</v>
      </c>
      <c r="D1904" s="392" t="s">
        <v>28</v>
      </c>
      <c r="E1904" s="392" t="s">
        <v>28</v>
      </c>
      <c r="F1904" s="392" t="s">
        <v>22</v>
      </c>
      <c r="G1904" s="392" t="s">
        <v>39</v>
      </c>
      <c r="H1904" s="392" t="s">
        <v>70</v>
      </c>
      <c r="I1904" s="392" t="s">
        <v>71</v>
      </c>
      <c r="J1904" s="392" t="s">
        <v>23</v>
      </c>
      <c r="K1904" s="392" t="s">
        <v>24</v>
      </c>
      <c r="L1904" s="392" t="s">
        <v>25</v>
      </c>
      <c r="M1904" s="395">
        <v>45748</v>
      </c>
      <c r="N1904" s="395">
        <v>45672</v>
      </c>
      <c r="O1904" s="392" t="s">
        <v>684</v>
      </c>
      <c r="P1904" s="392" t="str">
        <f t="shared" si="58"/>
        <v>376XX00000</v>
      </c>
      <c r="Q1904" s="392" t="s">
        <v>1271</v>
      </c>
      <c r="R1904" s="392" t="s">
        <v>2458</v>
      </c>
      <c r="S1904" s="392" t="str">
        <f t="shared" si="59"/>
        <v>252100A</v>
      </c>
      <c r="T1904" s="392" t="str">
        <f>IFERROR(VLOOKUP($S1904,'Projects FERCs'!$A$9:$C$294,2,FALSE),0)</f>
        <v>Mains - Blanket - King</v>
      </c>
      <c r="U1904" s="392" t="s">
        <v>2457</v>
      </c>
      <c r="V1904" s="394">
        <v>-163.19999999999999</v>
      </c>
    </row>
    <row r="1905" spans="1:22" ht="22.5" x14ac:dyDescent="0.25">
      <c r="A1905" s="396">
        <v>202506</v>
      </c>
      <c r="B1905" s="392" t="s">
        <v>1268</v>
      </c>
      <c r="C1905" s="392" t="s">
        <v>69</v>
      </c>
      <c r="D1905" s="392" t="s">
        <v>28</v>
      </c>
      <c r="E1905" s="392" t="s">
        <v>28</v>
      </c>
      <c r="F1905" s="392" t="s">
        <v>22</v>
      </c>
      <c r="G1905" s="392" t="s">
        <v>39</v>
      </c>
      <c r="H1905" s="392" t="s">
        <v>70</v>
      </c>
      <c r="I1905" s="392" t="s">
        <v>71</v>
      </c>
      <c r="J1905" s="392" t="s">
        <v>2330</v>
      </c>
      <c r="K1905" s="392" t="s">
        <v>24</v>
      </c>
      <c r="L1905" s="392" t="s">
        <v>64</v>
      </c>
      <c r="M1905" s="395">
        <v>45748</v>
      </c>
      <c r="N1905" s="395">
        <v>45748</v>
      </c>
      <c r="O1905" s="392" t="s">
        <v>684</v>
      </c>
      <c r="P1905" s="392" t="str">
        <f t="shared" si="58"/>
        <v>376XX00000</v>
      </c>
      <c r="Q1905" s="392" t="s">
        <v>1271</v>
      </c>
      <c r="R1905" s="392" t="s">
        <v>2331</v>
      </c>
      <c r="S1905" s="392" t="str">
        <f t="shared" si="59"/>
        <v>253500B</v>
      </c>
      <c r="T1905" s="392" t="str">
        <f>IFERROR(VLOOKUP($S1905,'Projects FERCs'!$A$9:$C$294,2,FALSE),0)</f>
        <v>PI Mains - Prescott</v>
      </c>
      <c r="U1905" s="392" t="s">
        <v>2330</v>
      </c>
      <c r="V1905" s="394">
        <v>-2136.23</v>
      </c>
    </row>
    <row r="1906" spans="1:22" ht="22.5" x14ac:dyDescent="0.25">
      <c r="A1906" s="396">
        <v>202506</v>
      </c>
      <c r="B1906" s="392" t="s">
        <v>1268</v>
      </c>
      <c r="C1906" s="392" t="s">
        <v>69</v>
      </c>
      <c r="D1906" s="392" t="s">
        <v>28</v>
      </c>
      <c r="E1906" s="392" t="s">
        <v>28</v>
      </c>
      <c r="F1906" s="392" t="s">
        <v>22</v>
      </c>
      <c r="G1906" s="392" t="s">
        <v>39</v>
      </c>
      <c r="H1906" s="392" t="s">
        <v>70</v>
      </c>
      <c r="I1906" s="392" t="s">
        <v>71</v>
      </c>
      <c r="J1906" s="392" t="s">
        <v>2455</v>
      </c>
      <c r="K1906" s="392" t="s">
        <v>24</v>
      </c>
      <c r="L1906" s="392" t="s">
        <v>64</v>
      </c>
      <c r="M1906" s="395">
        <v>45748</v>
      </c>
      <c r="N1906" s="395">
        <v>45769</v>
      </c>
      <c r="O1906" s="392" t="s">
        <v>684</v>
      </c>
      <c r="P1906" s="392" t="str">
        <f t="shared" si="58"/>
        <v>376XX00000</v>
      </c>
      <c r="Q1906" s="392" t="s">
        <v>1271</v>
      </c>
      <c r="R1906" s="392" t="s">
        <v>2456</v>
      </c>
      <c r="S1906" s="392" t="str">
        <f t="shared" si="59"/>
        <v>253100A</v>
      </c>
      <c r="T1906" s="392" t="str">
        <f>IFERROR(VLOOKUP($S1906,'Projects FERCs'!$A$9:$C$294,2,FALSE),0)</f>
        <v>Mains - Blanket - Pres</v>
      </c>
      <c r="U1906" s="392" t="s">
        <v>2455</v>
      </c>
      <c r="V1906" s="394">
        <v>-495.58</v>
      </c>
    </row>
    <row r="1907" spans="1:22" ht="22.5" x14ac:dyDescent="0.25">
      <c r="A1907" s="396">
        <v>202506</v>
      </c>
      <c r="B1907" s="392" t="s">
        <v>1268</v>
      </c>
      <c r="C1907" s="392" t="s">
        <v>69</v>
      </c>
      <c r="D1907" s="392" t="s">
        <v>28</v>
      </c>
      <c r="E1907" s="392" t="s">
        <v>28</v>
      </c>
      <c r="F1907" s="392" t="s">
        <v>22</v>
      </c>
      <c r="G1907" s="392" t="s">
        <v>39</v>
      </c>
      <c r="H1907" s="392" t="s">
        <v>70</v>
      </c>
      <c r="I1907" s="392" t="s">
        <v>71</v>
      </c>
      <c r="J1907" s="392" t="s">
        <v>2328</v>
      </c>
      <c r="K1907" s="392" t="s">
        <v>24</v>
      </c>
      <c r="L1907" s="392" t="s">
        <v>64</v>
      </c>
      <c r="M1907" s="395">
        <v>45717</v>
      </c>
      <c r="N1907" s="395">
        <v>45740</v>
      </c>
      <c r="O1907" s="392" t="s">
        <v>684</v>
      </c>
      <c r="P1907" s="392" t="str">
        <f t="shared" si="58"/>
        <v>376XX00000</v>
      </c>
      <c r="Q1907" s="392" t="s">
        <v>1271</v>
      </c>
      <c r="R1907" s="392" t="s">
        <v>2329</v>
      </c>
      <c r="S1907" s="392" t="str">
        <f t="shared" si="59"/>
        <v>255100A</v>
      </c>
      <c r="T1907" s="392" t="str">
        <f>IFERROR(VLOOKUP($S1907,'Projects FERCs'!$A$9:$C$294,2,FALSE),0)</f>
        <v>Mains - Blanket - Verde</v>
      </c>
      <c r="U1907" s="392" t="s">
        <v>2328</v>
      </c>
      <c r="V1907" s="394">
        <v>-8765.98</v>
      </c>
    </row>
    <row r="1908" spans="1:22" ht="22.5" x14ac:dyDescent="0.25">
      <c r="A1908" s="396">
        <v>202506</v>
      </c>
      <c r="B1908" s="392" t="s">
        <v>1268</v>
      </c>
      <c r="C1908" s="392" t="s">
        <v>69</v>
      </c>
      <c r="D1908" s="392" t="s">
        <v>28</v>
      </c>
      <c r="E1908" s="392" t="s">
        <v>28</v>
      </c>
      <c r="F1908" s="392" t="s">
        <v>22</v>
      </c>
      <c r="G1908" s="392" t="s">
        <v>39</v>
      </c>
      <c r="H1908" s="392" t="s">
        <v>70</v>
      </c>
      <c r="I1908" s="392" t="s">
        <v>71</v>
      </c>
      <c r="J1908" s="392" t="s">
        <v>2453</v>
      </c>
      <c r="K1908" s="392" t="s">
        <v>24</v>
      </c>
      <c r="L1908" s="392" t="s">
        <v>64</v>
      </c>
      <c r="M1908" s="395">
        <v>45809</v>
      </c>
      <c r="N1908" s="395">
        <v>45834</v>
      </c>
      <c r="O1908" s="392" t="s">
        <v>684</v>
      </c>
      <c r="P1908" s="392" t="str">
        <f t="shared" si="58"/>
        <v>376XX00000</v>
      </c>
      <c r="Q1908" s="392" t="s">
        <v>1271</v>
      </c>
      <c r="R1908" s="392" t="s">
        <v>2454</v>
      </c>
      <c r="S1908" s="392" t="str">
        <f t="shared" si="59"/>
        <v>252100A</v>
      </c>
      <c r="T1908" s="392" t="str">
        <f>IFERROR(VLOOKUP($S1908,'Projects FERCs'!$A$9:$C$294,2,FALSE),0)</f>
        <v>Mains - Blanket - King</v>
      </c>
      <c r="U1908" s="392" t="s">
        <v>2453</v>
      </c>
      <c r="V1908" s="394">
        <v>448.79</v>
      </c>
    </row>
    <row r="1909" spans="1:22" ht="33.75" x14ac:dyDescent="0.25">
      <c r="A1909" s="396">
        <v>202506</v>
      </c>
      <c r="B1909" s="392" t="s">
        <v>1268</v>
      </c>
      <c r="C1909" s="392" t="s">
        <v>69</v>
      </c>
      <c r="D1909" s="392" t="s">
        <v>28</v>
      </c>
      <c r="E1909" s="392" t="s">
        <v>28</v>
      </c>
      <c r="F1909" s="392" t="s">
        <v>22</v>
      </c>
      <c r="G1909" s="392" t="s">
        <v>39</v>
      </c>
      <c r="H1909" s="392" t="s">
        <v>70</v>
      </c>
      <c r="I1909" s="392" t="s">
        <v>71</v>
      </c>
      <c r="J1909" s="392" t="s">
        <v>2451</v>
      </c>
      <c r="K1909" s="392" t="s">
        <v>24</v>
      </c>
      <c r="L1909" s="392" t="s">
        <v>64</v>
      </c>
      <c r="M1909" s="395">
        <v>45717</v>
      </c>
      <c r="N1909" s="395">
        <v>45727</v>
      </c>
      <c r="O1909" s="392" t="s">
        <v>684</v>
      </c>
      <c r="P1909" s="392" t="str">
        <f t="shared" si="58"/>
        <v>376XX00000</v>
      </c>
      <c r="Q1909" s="392" t="s">
        <v>1271</v>
      </c>
      <c r="R1909" s="392" t="s">
        <v>2452</v>
      </c>
      <c r="S1909" s="392" t="str">
        <f t="shared" si="59"/>
        <v>252100A</v>
      </c>
      <c r="T1909" s="392" t="str">
        <f>IFERROR(VLOOKUP($S1909,'Projects FERCs'!$A$9:$C$294,2,FALSE),0)</f>
        <v>Mains - Blanket - King</v>
      </c>
      <c r="U1909" s="392" t="s">
        <v>2451</v>
      </c>
      <c r="V1909" s="394">
        <v>-1973.32</v>
      </c>
    </row>
    <row r="1910" spans="1:22" ht="33.75" x14ac:dyDescent="0.25">
      <c r="A1910" s="396">
        <v>202506</v>
      </c>
      <c r="B1910" s="392" t="s">
        <v>1268</v>
      </c>
      <c r="C1910" s="392" t="s">
        <v>69</v>
      </c>
      <c r="D1910" s="392" t="s">
        <v>28</v>
      </c>
      <c r="E1910" s="392" t="s">
        <v>28</v>
      </c>
      <c r="F1910" s="392" t="s">
        <v>22</v>
      </c>
      <c r="G1910" s="392" t="s">
        <v>39</v>
      </c>
      <c r="H1910" s="392" t="s">
        <v>70</v>
      </c>
      <c r="I1910" s="392" t="s">
        <v>71</v>
      </c>
      <c r="J1910" s="392" t="s">
        <v>2449</v>
      </c>
      <c r="K1910" s="392" t="s">
        <v>24</v>
      </c>
      <c r="L1910" s="392" t="s">
        <v>64</v>
      </c>
      <c r="M1910" s="395">
        <v>45809</v>
      </c>
      <c r="N1910" s="395">
        <v>45804</v>
      </c>
      <c r="O1910" s="392" t="s">
        <v>684</v>
      </c>
      <c r="P1910" s="392" t="str">
        <f t="shared" si="58"/>
        <v>376XX00000</v>
      </c>
      <c r="Q1910" s="392" t="s">
        <v>1271</v>
      </c>
      <c r="R1910" s="392" t="s">
        <v>2450</v>
      </c>
      <c r="S1910" s="392" t="str">
        <f t="shared" si="59"/>
        <v>252100A</v>
      </c>
      <c r="T1910" s="392" t="str">
        <f>IFERROR(VLOOKUP($S1910,'Projects FERCs'!$A$9:$C$294,2,FALSE),0)</f>
        <v>Mains - Blanket - King</v>
      </c>
      <c r="U1910" s="392" t="s">
        <v>2449</v>
      </c>
      <c r="V1910" s="394">
        <v>3116.39</v>
      </c>
    </row>
    <row r="1911" spans="1:22" ht="22.5" x14ac:dyDescent="0.25">
      <c r="A1911" s="396">
        <v>202506</v>
      </c>
      <c r="B1911" s="392" t="s">
        <v>1268</v>
      </c>
      <c r="C1911" s="392" t="s">
        <v>69</v>
      </c>
      <c r="D1911" s="392" t="s">
        <v>28</v>
      </c>
      <c r="E1911" s="392" t="s">
        <v>28</v>
      </c>
      <c r="F1911" s="392" t="s">
        <v>22</v>
      </c>
      <c r="G1911" s="392" t="s">
        <v>39</v>
      </c>
      <c r="H1911" s="392" t="s">
        <v>70</v>
      </c>
      <c r="I1911" s="392" t="s">
        <v>71</v>
      </c>
      <c r="J1911" s="392" t="s">
        <v>2447</v>
      </c>
      <c r="K1911" s="392" t="s">
        <v>24</v>
      </c>
      <c r="L1911" s="392" t="s">
        <v>64</v>
      </c>
      <c r="M1911" s="395">
        <v>45778</v>
      </c>
      <c r="N1911" s="395">
        <v>45734</v>
      </c>
      <c r="O1911" s="392" t="s">
        <v>684</v>
      </c>
      <c r="P1911" s="392" t="str">
        <f t="shared" si="58"/>
        <v>376XX00000</v>
      </c>
      <c r="Q1911" s="392" t="s">
        <v>1271</v>
      </c>
      <c r="R1911" s="392" t="s">
        <v>2448</v>
      </c>
      <c r="S1911" s="392" t="str">
        <f t="shared" si="59"/>
        <v>252100A</v>
      </c>
      <c r="T1911" s="392" t="str">
        <f>IFERROR(VLOOKUP($S1911,'Projects FERCs'!$A$9:$C$294,2,FALSE),0)</f>
        <v>Mains - Blanket - King</v>
      </c>
      <c r="U1911" s="392" t="s">
        <v>2447</v>
      </c>
      <c r="V1911" s="394">
        <v>1380.86</v>
      </c>
    </row>
    <row r="1912" spans="1:22" ht="22.5" x14ac:dyDescent="0.25">
      <c r="A1912" s="396">
        <v>202506</v>
      </c>
      <c r="B1912" s="392" t="s">
        <v>1268</v>
      </c>
      <c r="C1912" s="392" t="s">
        <v>69</v>
      </c>
      <c r="D1912" s="392" t="s">
        <v>28</v>
      </c>
      <c r="E1912" s="392" t="s">
        <v>28</v>
      </c>
      <c r="F1912" s="392" t="s">
        <v>22</v>
      </c>
      <c r="G1912" s="392" t="s">
        <v>39</v>
      </c>
      <c r="H1912" s="392" t="s">
        <v>70</v>
      </c>
      <c r="I1912" s="392" t="s">
        <v>71</v>
      </c>
      <c r="J1912" s="392" t="s">
        <v>2445</v>
      </c>
      <c r="K1912" s="392" t="s">
        <v>24</v>
      </c>
      <c r="L1912" s="392" t="s">
        <v>64</v>
      </c>
      <c r="M1912" s="395">
        <v>45809</v>
      </c>
      <c r="N1912" s="395">
        <v>45811</v>
      </c>
      <c r="O1912" s="392" t="s">
        <v>684</v>
      </c>
      <c r="P1912" s="392" t="str">
        <f t="shared" si="58"/>
        <v>376XX00000</v>
      </c>
      <c r="Q1912" s="392" t="s">
        <v>1271</v>
      </c>
      <c r="R1912" s="392" t="s">
        <v>2446</v>
      </c>
      <c r="S1912" s="392" t="str">
        <f t="shared" si="59"/>
        <v>252100A</v>
      </c>
      <c r="T1912" s="392" t="str">
        <f>IFERROR(VLOOKUP($S1912,'Projects FERCs'!$A$9:$C$294,2,FALSE),0)</f>
        <v>Mains - Blanket - King</v>
      </c>
      <c r="U1912" s="392" t="s">
        <v>2445</v>
      </c>
      <c r="V1912" s="394">
        <v>2295.69</v>
      </c>
    </row>
    <row r="1913" spans="1:22" ht="22.5" x14ac:dyDescent="0.25">
      <c r="A1913" s="396">
        <v>202506</v>
      </c>
      <c r="B1913" s="392" t="s">
        <v>1268</v>
      </c>
      <c r="C1913" s="392" t="s">
        <v>69</v>
      </c>
      <c r="D1913" s="392" t="s">
        <v>28</v>
      </c>
      <c r="E1913" s="392" t="s">
        <v>28</v>
      </c>
      <c r="F1913" s="392" t="s">
        <v>22</v>
      </c>
      <c r="G1913" s="392" t="s">
        <v>39</v>
      </c>
      <c r="H1913" s="392" t="s">
        <v>70</v>
      </c>
      <c r="I1913" s="392" t="s">
        <v>71</v>
      </c>
      <c r="J1913" s="392" t="s">
        <v>2443</v>
      </c>
      <c r="K1913" s="392" t="s">
        <v>24</v>
      </c>
      <c r="L1913" s="392" t="s">
        <v>64</v>
      </c>
      <c r="M1913" s="395">
        <v>45809</v>
      </c>
      <c r="N1913" s="395">
        <v>45810</v>
      </c>
      <c r="O1913" s="392" t="s">
        <v>684</v>
      </c>
      <c r="P1913" s="392" t="str">
        <f t="shared" si="58"/>
        <v>376XX00000</v>
      </c>
      <c r="Q1913" s="392" t="s">
        <v>1271</v>
      </c>
      <c r="R1913" s="392" t="s">
        <v>2444</v>
      </c>
      <c r="S1913" s="392" t="str">
        <f t="shared" si="59"/>
        <v>252100A</v>
      </c>
      <c r="T1913" s="392" t="str">
        <f>IFERROR(VLOOKUP($S1913,'Projects FERCs'!$A$9:$C$294,2,FALSE),0)</f>
        <v>Mains - Blanket - King</v>
      </c>
      <c r="U1913" s="392" t="s">
        <v>2443</v>
      </c>
      <c r="V1913" s="394">
        <v>2704.83</v>
      </c>
    </row>
    <row r="1914" spans="1:22" ht="22.5" x14ac:dyDescent="0.25">
      <c r="A1914" s="396">
        <v>202506</v>
      </c>
      <c r="B1914" s="392" t="s">
        <v>1268</v>
      </c>
      <c r="C1914" s="392" t="s">
        <v>69</v>
      </c>
      <c r="D1914" s="392" t="s">
        <v>28</v>
      </c>
      <c r="E1914" s="392" t="s">
        <v>28</v>
      </c>
      <c r="F1914" s="392" t="s">
        <v>22</v>
      </c>
      <c r="G1914" s="392" t="s">
        <v>39</v>
      </c>
      <c r="H1914" s="392" t="s">
        <v>70</v>
      </c>
      <c r="I1914" s="392" t="s">
        <v>71</v>
      </c>
      <c r="J1914" s="392" t="s">
        <v>2441</v>
      </c>
      <c r="K1914" s="392" t="s">
        <v>24</v>
      </c>
      <c r="L1914" s="392" t="s">
        <v>64</v>
      </c>
      <c r="M1914" s="395">
        <v>45778</v>
      </c>
      <c r="N1914" s="395">
        <v>45736</v>
      </c>
      <c r="O1914" s="392" t="s">
        <v>684</v>
      </c>
      <c r="P1914" s="392" t="str">
        <f t="shared" si="58"/>
        <v>376XX00000</v>
      </c>
      <c r="Q1914" s="392" t="s">
        <v>1271</v>
      </c>
      <c r="R1914" s="392" t="s">
        <v>2442</v>
      </c>
      <c r="S1914" s="392" t="str">
        <f t="shared" si="59"/>
        <v>252100A</v>
      </c>
      <c r="T1914" s="392" t="str">
        <f>IFERROR(VLOOKUP($S1914,'Projects FERCs'!$A$9:$C$294,2,FALSE),0)</f>
        <v>Mains - Blanket - King</v>
      </c>
      <c r="U1914" s="392" t="s">
        <v>2441</v>
      </c>
      <c r="V1914" s="394">
        <v>1324.59</v>
      </c>
    </row>
    <row r="1915" spans="1:22" ht="22.5" x14ac:dyDescent="0.25">
      <c r="A1915" s="396">
        <v>202506</v>
      </c>
      <c r="B1915" s="392" t="s">
        <v>1268</v>
      </c>
      <c r="C1915" s="392" t="s">
        <v>69</v>
      </c>
      <c r="D1915" s="392" t="s">
        <v>28</v>
      </c>
      <c r="E1915" s="392" t="s">
        <v>28</v>
      </c>
      <c r="F1915" s="392" t="s">
        <v>22</v>
      </c>
      <c r="G1915" s="392" t="s">
        <v>39</v>
      </c>
      <c r="H1915" s="392" t="s">
        <v>70</v>
      </c>
      <c r="I1915" s="392" t="s">
        <v>71</v>
      </c>
      <c r="J1915" s="392" t="s">
        <v>2439</v>
      </c>
      <c r="K1915" s="392" t="s">
        <v>24</v>
      </c>
      <c r="L1915" s="392" t="s">
        <v>64</v>
      </c>
      <c r="M1915" s="395">
        <v>45809</v>
      </c>
      <c r="N1915" s="395">
        <v>45789</v>
      </c>
      <c r="O1915" s="392" t="s">
        <v>684</v>
      </c>
      <c r="P1915" s="392" t="str">
        <f t="shared" si="58"/>
        <v>376XX00000</v>
      </c>
      <c r="Q1915" s="392" t="s">
        <v>1271</v>
      </c>
      <c r="R1915" s="392" t="s">
        <v>2440</v>
      </c>
      <c r="S1915" s="392" t="str">
        <f t="shared" si="59"/>
        <v>252100A</v>
      </c>
      <c r="T1915" s="392" t="str">
        <f>IFERROR(VLOOKUP($S1915,'Projects FERCs'!$A$9:$C$294,2,FALSE),0)</f>
        <v>Mains - Blanket - King</v>
      </c>
      <c r="U1915" s="392" t="s">
        <v>2439</v>
      </c>
      <c r="V1915" s="394">
        <v>3817.85</v>
      </c>
    </row>
    <row r="1916" spans="1:22" ht="22.5" x14ac:dyDescent="0.25">
      <c r="A1916" s="396">
        <v>202506</v>
      </c>
      <c r="B1916" s="392" t="s">
        <v>1268</v>
      </c>
      <c r="C1916" s="392" t="s">
        <v>69</v>
      </c>
      <c r="D1916" s="392" t="s">
        <v>28</v>
      </c>
      <c r="E1916" s="392" t="s">
        <v>28</v>
      </c>
      <c r="F1916" s="392" t="s">
        <v>22</v>
      </c>
      <c r="G1916" s="392" t="s">
        <v>39</v>
      </c>
      <c r="H1916" s="392" t="s">
        <v>70</v>
      </c>
      <c r="I1916" s="392" t="s">
        <v>71</v>
      </c>
      <c r="J1916" s="392" t="s">
        <v>2437</v>
      </c>
      <c r="K1916" s="392" t="s">
        <v>24</v>
      </c>
      <c r="L1916" s="392" t="s">
        <v>64</v>
      </c>
      <c r="M1916" s="395">
        <v>45778</v>
      </c>
      <c r="N1916" s="395">
        <v>45749</v>
      </c>
      <c r="O1916" s="392" t="s">
        <v>684</v>
      </c>
      <c r="P1916" s="392" t="str">
        <f t="shared" si="58"/>
        <v>376XX00000</v>
      </c>
      <c r="Q1916" s="392" t="s">
        <v>1271</v>
      </c>
      <c r="R1916" s="392" t="s">
        <v>2438</v>
      </c>
      <c r="S1916" s="392" t="str">
        <f t="shared" si="59"/>
        <v>252100A</v>
      </c>
      <c r="T1916" s="392" t="str">
        <f>IFERROR(VLOOKUP($S1916,'Projects FERCs'!$A$9:$C$294,2,FALSE),0)</f>
        <v>Mains - Blanket - King</v>
      </c>
      <c r="U1916" s="392" t="s">
        <v>2437</v>
      </c>
      <c r="V1916" s="394">
        <v>2383.2199999999998</v>
      </c>
    </row>
    <row r="1917" spans="1:22" ht="22.5" x14ac:dyDescent="0.25">
      <c r="A1917" s="396">
        <v>202506</v>
      </c>
      <c r="B1917" s="392" t="s">
        <v>1268</v>
      </c>
      <c r="C1917" s="392" t="s">
        <v>69</v>
      </c>
      <c r="D1917" s="392" t="s">
        <v>28</v>
      </c>
      <c r="E1917" s="392" t="s">
        <v>28</v>
      </c>
      <c r="F1917" s="392" t="s">
        <v>22</v>
      </c>
      <c r="G1917" s="392" t="s">
        <v>39</v>
      </c>
      <c r="H1917" s="392" t="s">
        <v>70</v>
      </c>
      <c r="I1917" s="392" t="s">
        <v>71</v>
      </c>
      <c r="J1917" s="392" t="s">
        <v>2435</v>
      </c>
      <c r="K1917" s="392" t="s">
        <v>24</v>
      </c>
      <c r="L1917" s="392" t="s">
        <v>64</v>
      </c>
      <c r="M1917" s="395">
        <v>45778</v>
      </c>
      <c r="N1917" s="395">
        <v>45748</v>
      </c>
      <c r="O1917" s="392" t="s">
        <v>684</v>
      </c>
      <c r="P1917" s="392" t="str">
        <f t="shared" si="58"/>
        <v>376XX00000</v>
      </c>
      <c r="Q1917" s="392" t="s">
        <v>1271</v>
      </c>
      <c r="R1917" s="392" t="s">
        <v>2436</v>
      </c>
      <c r="S1917" s="392" t="str">
        <f t="shared" si="59"/>
        <v>252100A</v>
      </c>
      <c r="T1917" s="392" t="str">
        <f>IFERROR(VLOOKUP($S1917,'Projects FERCs'!$A$9:$C$294,2,FALSE),0)</f>
        <v>Mains - Blanket - King</v>
      </c>
      <c r="U1917" s="392" t="s">
        <v>2435</v>
      </c>
      <c r="V1917" s="394">
        <v>1380.86</v>
      </c>
    </row>
    <row r="1918" spans="1:22" ht="22.5" x14ac:dyDescent="0.25">
      <c r="A1918" s="396">
        <v>202506</v>
      </c>
      <c r="B1918" s="392" t="s">
        <v>1268</v>
      </c>
      <c r="C1918" s="392" t="s">
        <v>69</v>
      </c>
      <c r="D1918" s="392" t="s">
        <v>28</v>
      </c>
      <c r="E1918" s="392" t="s">
        <v>28</v>
      </c>
      <c r="F1918" s="392" t="s">
        <v>22</v>
      </c>
      <c r="G1918" s="392" t="s">
        <v>39</v>
      </c>
      <c r="H1918" s="392" t="s">
        <v>70</v>
      </c>
      <c r="I1918" s="392" t="s">
        <v>71</v>
      </c>
      <c r="J1918" s="392" t="s">
        <v>2433</v>
      </c>
      <c r="K1918" s="392" t="s">
        <v>24</v>
      </c>
      <c r="L1918" s="392" t="s">
        <v>64</v>
      </c>
      <c r="M1918" s="395">
        <v>45778</v>
      </c>
      <c r="N1918" s="395">
        <v>45759</v>
      </c>
      <c r="O1918" s="392" t="s">
        <v>684</v>
      </c>
      <c r="P1918" s="392" t="str">
        <f t="shared" si="58"/>
        <v>376XX00000</v>
      </c>
      <c r="Q1918" s="392" t="s">
        <v>1271</v>
      </c>
      <c r="R1918" s="392" t="s">
        <v>2434</v>
      </c>
      <c r="S1918" s="392" t="str">
        <f t="shared" si="59"/>
        <v>253500B</v>
      </c>
      <c r="T1918" s="392" t="str">
        <f>IFERROR(VLOOKUP($S1918,'Projects FERCs'!$A$9:$C$294,2,FALSE),0)</f>
        <v>PI Mains - Prescott</v>
      </c>
      <c r="U1918" s="392" t="s">
        <v>2433</v>
      </c>
      <c r="V1918" s="394">
        <v>333.21</v>
      </c>
    </row>
    <row r="1919" spans="1:22" ht="22.5" x14ac:dyDescent="0.25">
      <c r="A1919" s="396">
        <v>202506</v>
      </c>
      <c r="B1919" s="392" t="s">
        <v>1268</v>
      </c>
      <c r="C1919" s="392" t="s">
        <v>69</v>
      </c>
      <c r="D1919" s="392" t="s">
        <v>28</v>
      </c>
      <c r="E1919" s="392" t="s">
        <v>28</v>
      </c>
      <c r="F1919" s="392" t="s">
        <v>22</v>
      </c>
      <c r="G1919" s="392" t="s">
        <v>39</v>
      </c>
      <c r="H1919" s="392" t="s">
        <v>70</v>
      </c>
      <c r="I1919" s="392" t="s">
        <v>71</v>
      </c>
      <c r="J1919" s="392" t="s">
        <v>2431</v>
      </c>
      <c r="K1919" s="392" t="s">
        <v>24</v>
      </c>
      <c r="L1919" s="392" t="s">
        <v>64</v>
      </c>
      <c r="M1919" s="395">
        <v>45748</v>
      </c>
      <c r="N1919" s="395">
        <v>45741</v>
      </c>
      <c r="O1919" s="392" t="s">
        <v>684</v>
      </c>
      <c r="P1919" s="392" t="str">
        <f t="shared" si="58"/>
        <v>376XX00000</v>
      </c>
      <c r="Q1919" s="392" t="s">
        <v>1271</v>
      </c>
      <c r="R1919" s="392" t="s">
        <v>2432</v>
      </c>
      <c r="S1919" s="392" t="str">
        <f t="shared" si="59"/>
        <v>255100A</v>
      </c>
      <c r="T1919" s="392" t="str">
        <f>IFERROR(VLOOKUP($S1919,'Projects FERCs'!$A$9:$C$294,2,FALSE),0)</f>
        <v>Mains - Blanket - Verde</v>
      </c>
      <c r="U1919" s="392" t="s">
        <v>2431</v>
      </c>
      <c r="V1919" s="394">
        <v>-2415.89</v>
      </c>
    </row>
    <row r="1920" spans="1:22" ht="22.5" x14ac:dyDescent="0.25">
      <c r="A1920" s="396">
        <v>202506</v>
      </c>
      <c r="B1920" s="392" t="s">
        <v>1268</v>
      </c>
      <c r="C1920" s="392" t="s">
        <v>69</v>
      </c>
      <c r="D1920" s="392" t="s">
        <v>28</v>
      </c>
      <c r="E1920" s="392" t="s">
        <v>28</v>
      </c>
      <c r="F1920" s="392" t="s">
        <v>22</v>
      </c>
      <c r="G1920" s="392" t="s">
        <v>39</v>
      </c>
      <c r="H1920" s="392" t="s">
        <v>70</v>
      </c>
      <c r="I1920" s="392" t="s">
        <v>71</v>
      </c>
      <c r="J1920" s="392" t="s">
        <v>2429</v>
      </c>
      <c r="K1920" s="392" t="s">
        <v>24</v>
      </c>
      <c r="L1920" s="392" t="s">
        <v>64</v>
      </c>
      <c r="M1920" s="395">
        <v>45717</v>
      </c>
      <c r="N1920" s="395">
        <v>45736</v>
      </c>
      <c r="O1920" s="392" t="s">
        <v>684</v>
      </c>
      <c r="P1920" s="392" t="str">
        <f t="shared" si="58"/>
        <v>376XX00000</v>
      </c>
      <c r="Q1920" s="392" t="s">
        <v>1271</v>
      </c>
      <c r="R1920" s="392" t="s">
        <v>2430</v>
      </c>
      <c r="S1920" s="392" t="str">
        <f t="shared" si="59"/>
        <v>253100A</v>
      </c>
      <c r="T1920" s="392" t="str">
        <f>IFERROR(VLOOKUP($S1920,'Projects FERCs'!$A$9:$C$294,2,FALSE),0)</f>
        <v>Mains - Blanket - Pres</v>
      </c>
      <c r="U1920" s="392" t="s">
        <v>2429</v>
      </c>
      <c r="V1920" s="394">
        <v>-636.98</v>
      </c>
    </row>
    <row r="1921" spans="1:22" ht="22.5" x14ac:dyDescent="0.25">
      <c r="A1921" s="396">
        <v>202506</v>
      </c>
      <c r="B1921" s="392" t="s">
        <v>1268</v>
      </c>
      <c r="C1921" s="392" t="s">
        <v>69</v>
      </c>
      <c r="D1921" s="392" t="s">
        <v>28</v>
      </c>
      <c r="E1921" s="392" t="s">
        <v>28</v>
      </c>
      <c r="F1921" s="392" t="s">
        <v>22</v>
      </c>
      <c r="G1921" s="392" t="s">
        <v>39</v>
      </c>
      <c r="H1921" s="392" t="s">
        <v>70</v>
      </c>
      <c r="I1921" s="392" t="s">
        <v>71</v>
      </c>
      <c r="J1921" s="392" t="s">
        <v>2326</v>
      </c>
      <c r="K1921" s="392" t="s">
        <v>24</v>
      </c>
      <c r="L1921" s="392" t="s">
        <v>64</v>
      </c>
      <c r="M1921" s="395">
        <v>45809</v>
      </c>
      <c r="N1921" s="395">
        <v>45825</v>
      </c>
      <c r="O1921" s="392" t="s">
        <v>684</v>
      </c>
      <c r="P1921" s="392" t="str">
        <f t="shared" si="58"/>
        <v>376XX00000</v>
      </c>
      <c r="Q1921" s="392" t="s">
        <v>1271</v>
      </c>
      <c r="R1921" s="392" t="s">
        <v>2327</v>
      </c>
      <c r="S1921" s="392" t="str">
        <f t="shared" si="59"/>
        <v>251100A</v>
      </c>
      <c r="T1921" s="392" t="str">
        <f>IFERROR(VLOOKUP($S1921,'Projects FERCs'!$A$9:$C$294,2,FALSE),0)</f>
        <v>Mains - Blanket - Flag</v>
      </c>
      <c r="U1921" s="392" t="s">
        <v>2326</v>
      </c>
      <c r="V1921" s="394">
        <v>18269.05</v>
      </c>
    </row>
    <row r="1922" spans="1:22" ht="22.5" x14ac:dyDescent="0.25">
      <c r="A1922" s="396">
        <v>202506</v>
      </c>
      <c r="B1922" s="392" t="s">
        <v>1268</v>
      </c>
      <c r="C1922" s="392" t="s">
        <v>69</v>
      </c>
      <c r="D1922" s="392" t="s">
        <v>28</v>
      </c>
      <c r="E1922" s="392" t="s">
        <v>28</v>
      </c>
      <c r="F1922" s="392" t="s">
        <v>22</v>
      </c>
      <c r="G1922" s="392" t="s">
        <v>39</v>
      </c>
      <c r="H1922" s="392" t="s">
        <v>70</v>
      </c>
      <c r="I1922" s="392" t="s">
        <v>71</v>
      </c>
      <c r="J1922" s="392" t="s">
        <v>2427</v>
      </c>
      <c r="K1922" s="392" t="s">
        <v>24</v>
      </c>
      <c r="L1922" s="392" t="s">
        <v>64</v>
      </c>
      <c r="M1922" s="395">
        <v>45748</v>
      </c>
      <c r="N1922" s="395">
        <v>45698</v>
      </c>
      <c r="O1922" s="392" t="s">
        <v>684</v>
      </c>
      <c r="P1922" s="392" t="str">
        <f t="shared" si="58"/>
        <v>376XX00000</v>
      </c>
      <c r="Q1922" s="392" t="s">
        <v>1271</v>
      </c>
      <c r="R1922" s="392" t="s">
        <v>2428</v>
      </c>
      <c r="S1922" s="392" t="str">
        <f t="shared" si="59"/>
        <v>252100A</v>
      </c>
      <c r="T1922" s="392" t="str">
        <f>IFERROR(VLOOKUP($S1922,'Projects FERCs'!$A$9:$C$294,2,FALSE),0)</f>
        <v>Mains - Blanket - King</v>
      </c>
      <c r="U1922" s="392" t="s">
        <v>2427</v>
      </c>
      <c r="V1922" s="394">
        <v>-4629.46</v>
      </c>
    </row>
    <row r="1923" spans="1:22" ht="22.5" x14ac:dyDescent="0.25">
      <c r="A1923" s="396">
        <v>202506</v>
      </c>
      <c r="B1923" s="392" t="s">
        <v>1268</v>
      </c>
      <c r="C1923" s="392" t="s">
        <v>69</v>
      </c>
      <c r="D1923" s="392" t="s">
        <v>28</v>
      </c>
      <c r="E1923" s="392" t="s">
        <v>28</v>
      </c>
      <c r="F1923" s="392" t="s">
        <v>22</v>
      </c>
      <c r="G1923" s="392" t="s">
        <v>39</v>
      </c>
      <c r="H1923" s="392" t="s">
        <v>70</v>
      </c>
      <c r="I1923" s="392" t="s">
        <v>71</v>
      </c>
      <c r="J1923" s="392" t="s">
        <v>2324</v>
      </c>
      <c r="K1923" s="392" t="s">
        <v>24</v>
      </c>
      <c r="L1923" s="392" t="s">
        <v>64</v>
      </c>
      <c r="M1923" s="395">
        <v>45778</v>
      </c>
      <c r="N1923" s="395">
        <v>45790</v>
      </c>
      <c r="O1923" s="392" t="s">
        <v>684</v>
      </c>
      <c r="P1923" s="392" t="str">
        <f t="shared" si="58"/>
        <v>376XX00000</v>
      </c>
      <c r="Q1923" s="392" t="s">
        <v>1271</v>
      </c>
      <c r="R1923" s="392" t="s">
        <v>2325</v>
      </c>
      <c r="S1923" s="392" t="str">
        <f t="shared" si="59"/>
        <v>253500B</v>
      </c>
      <c r="T1923" s="392" t="str">
        <f>IFERROR(VLOOKUP($S1923,'Projects FERCs'!$A$9:$C$294,2,FALSE),0)</f>
        <v>PI Mains - Prescott</v>
      </c>
      <c r="U1923" s="392" t="s">
        <v>2324</v>
      </c>
      <c r="V1923" s="394">
        <v>7283.92</v>
      </c>
    </row>
    <row r="1924" spans="1:22" ht="22.5" x14ac:dyDescent="0.25">
      <c r="A1924" s="396">
        <v>202506</v>
      </c>
      <c r="B1924" s="392" t="s">
        <v>1268</v>
      </c>
      <c r="C1924" s="392" t="s">
        <v>69</v>
      </c>
      <c r="D1924" s="392" t="s">
        <v>28</v>
      </c>
      <c r="E1924" s="392" t="s">
        <v>28</v>
      </c>
      <c r="F1924" s="392" t="s">
        <v>22</v>
      </c>
      <c r="G1924" s="392" t="s">
        <v>39</v>
      </c>
      <c r="H1924" s="392" t="s">
        <v>70</v>
      </c>
      <c r="I1924" s="392" t="s">
        <v>71</v>
      </c>
      <c r="J1924" s="392" t="s">
        <v>2425</v>
      </c>
      <c r="K1924" s="392" t="s">
        <v>24</v>
      </c>
      <c r="L1924" s="392" t="s">
        <v>64</v>
      </c>
      <c r="M1924" s="395">
        <v>45748</v>
      </c>
      <c r="N1924" s="395">
        <v>45750</v>
      </c>
      <c r="O1924" s="392" t="s">
        <v>684</v>
      </c>
      <c r="P1924" s="392" t="str">
        <f t="shared" si="58"/>
        <v>376XX00000</v>
      </c>
      <c r="Q1924" s="392" t="s">
        <v>1271</v>
      </c>
      <c r="R1924" s="392" t="s">
        <v>2426</v>
      </c>
      <c r="S1924" s="392" t="str">
        <f t="shared" si="59"/>
        <v>257100A</v>
      </c>
      <c r="T1924" s="392" t="str">
        <f>IFERROR(VLOOKUP($S1924,'Projects FERCs'!$A$9:$C$294,2,FALSE),0)</f>
        <v>Mains - Blanket - SL</v>
      </c>
      <c r="U1924" s="392" t="s">
        <v>2425</v>
      </c>
      <c r="V1924" s="394">
        <v>-23117.18</v>
      </c>
    </row>
    <row r="1925" spans="1:22" ht="22.5" x14ac:dyDescent="0.25">
      <c r="A1925" s="396">
        <v>202506</v>
      </c>
      <c r="B1925" s="392" t="s">
        <v>1268</v>
      </c>
      <c r="C1925" s="392" t="s">
        <v>69</v>
      </c>
      <c r="D1925" s="392" t="s">
        <v>28</v>
      </c>
      <c r="E1925" s="392" t="s">
        <v>28</v>
      </c>
      <c r="F1925" s="392" t="s">
        <v>22</v>
      </c>
      <c r="G1925" s="392" t="s">
        <v>39</v>
      </c>
      <c r="H1925" s="392" t="s">
        <v>70</v>
      </c>
      <c r="I1925" s="392" t="s">
        <v>71</v>
      </c>
      <c r="J1925" s="392" t="s">
        <v>2423</v>
      </c>
      <c r="K1925" s="392" t="s">
        <v>24</v>
      </c>
      <c r="L1925" s="392" t="s">
        <v>64</v>
      </c>
      <c r="M1925" s="395">
        <v>45717</v>
      </c>
      <c r="N1925" s="395">
        <v>45685</v>
      </c>
      <c r="O1925" s="392" t="s">
        <v>684</v>
      </c>
      <c r="P1925" s="392" t="str">
        <f t="shared" si="58"/>
        <v>376XX00000</v>
      </c>
      <c r="Q1925" s="392" t="s">
        <v>1271</v>
      </c>
      <c r="R1925" s="392" t="s">
        <v>2424</v>
      </c>
      <c r="S1925" s="392" t="str">
        <f t="shared" si="59"/>
        <v>253100A</v>
      </c>
      <c r="T1925" s="392" t="str">
        <f>IFERROR(VLOOKUP($S1925,'Projects FERCs'!$A$9:$C$294,2,FALSE),0)</f>
        <v>Mains - Blanket - Pres</v>
      </c>
      <c r="U1925" s="392" t="s">
        <v>2423</v>
      </c>
      <c r="V1925" s="394">
        <v>-8271.89</v>
      </c>
    </row>
    <row r="1926" spans="1:22" ht="22.5" x14ac:dyDescent="0.25">
      <c r="A1926" s="396">
        <v>202506</v>
      </c>
      <c r="B1926" s="392" t="s">
        <v>1268</v>
      </c>
      <c r="C1926" s="392" t="s">
        <v>69</v>
      </c>
      <c r="D1926" s="392" t="s">
        <v>28</v>
      </c>
      <c r="E1926" s="392" t="s">
        <v>28</v>
      </c>
      <c r="F1926" s="392" t="s">
        <v>22</v>
      </c>
      <c r="G1926" s="392" t="s">
        <v>39</v>
      </c>
      <c r="H1926" s="392" t="s">
        <v>70</v>
      </c>
      <c r="I1926" s="392" t="s">
        <v>71</v>
      </c>
      <c r="J1926" s="392" t="s">
        <v>2421</v>
      </c>
      <c r="K1926" s="392" t="s">
        <v>24</v>
      </c>
      <c r="L1926" s="392" t="s">
        <v>64</v>
      </c>
      <c r="M1926" s="395">
        <v>45809</v>
      </c>
      <c r="N1926" s="395">
        <v>45820</v>
      </c>
      <c r="O1926" s="392" t="s">
        <v>684</v>
      </c>
      <c r="P1926" s="392" t="str">
        <f t="shared" si="58"/>
        <v>376XX00000</v>
      </c>
      <c r="Q1926" s="392" t="s">
        <v>1271</v>
      </c>
      <c r="R1926" s="392" t="s">
        <v>2422</v>
      </c>
      <c r="S1926" s="392" t="str">
        <f t="shared" si="59"/>
        <v>252100A</v>
      </c>
      <c r="T1926" s="392" t="str">
        <f>IFERROR(VLOOKUP($S1926,'Projects FERCs'!$A$9:$C$294,2,FALSE),0)</f>
        <v>Mains - Blanket - King</v>
      </c>
      <c r="U1926" s="392" t="s">
        <v>2421</v>
      </c>
      <c r="V1926" s="394">
        <v>17026.12</v>
      </c>
    </row>
    <row r="1927" spans="1:22" ht="33.75" x14ac:dyDescent="0.25">
      <c r="A1927" s="396">
        <v>202506</v>
      </c>
      <c r="B1927" s="392" t="s">
        <v>1268</v>
      </c>
      <c r="C1927" s="392" t="s">
        <v>69</v>
      </c>
      <c r="D1927" s="392" t="s">
        <v>28</v>
      </c>
      <c r="E1927" s="392" t="s">
        <v>28</v>
      </c>
      <c r="F1927" s="392" t="s">
        <v>22</v>
      </c>
      <c r="G1927" s="392" t="s">
        <v>39</v>
      </c>
      <c r="H1927" s="392" t="s">
        <v>70</v>
      </c>
      <c r="I1927" s="392" t="s">
        <v>71</v>
      </c>
      <c r="J1927" s="392" t="s">
        <v>2419</v>
      </c>
      <c r="K1927" s="392" t="s">
        <v>24</v>
      </c>
      <c r="L1927" s="392" t="s">
        <v>64</v>
      </c>
      <c r="M1927" s="395">
        <v>45748</v>
      </c>
      <c r="N1927" s="395">
        <v>45737</v>
      </c>
      <c r="O1927" s="392" t="s">
        <v>684</v>
      </c>
      <c r="P1927" s="392" t="str">
        <f t="shared" si="58"/>
        <v>376XX00000</v>
      </c>
      <c r="Q1927" s="392" t="s">
        <v>1271</v>
      </c>
      <c r="R1927" s="392" t="s">
        <v>2420</v>
      </c>
      <c r="S1927" s="392" t="str">
        <f t="shared" si="59"/>
        <v>251500B</v>
      </c>
      <c r="T1927" s="392" t="str">
        <f>IFERROR(VLOOKUP($S1927,'Projects FERCs'!$A$9:$C$294,2,FALSE),0)</f>
        <v>PI Mains - Flagstaff</v>
      </c>
      <c r="U1927" s="392" t="s">
        <v>2419</v>
      </c>
      <c r="V1927" s="394">
        <v>-7739.75</v>
      </c>
    </row>
    <row r="1928" spans="1:22" ht="22.5" x14ac:dyDescent="0.25">
      <c r="A1928" s="396">
        <v>202506</v>
      </c>
      <c r="B1928" s="392" t="s">
        <v>1268</v>
      </c>
      <c r="C1928" s="392" t="s">
        <v>69</v>
      </c>
      <c r="D1928" s="392" t="s">
        <v>28</v>
      </c>
      <c r="E1928" s="392" t="s">
        <v>28</v>
      </c>
      <c r="F1928" s="392" t="s">
        <v>22</v>
      </c>
      <c r="G1928" s="392" t="s">
        <v>39</v>
      </c>
      <c r="H1928" s="392" t="s">
        <v>70</v>
      </c>
      <c r="I1928" s="392" t="s">
        <v>71</v>
      </c>
      <c r="J1928" s="392" t="s">
        <v>27</v>
      </c>
      <c r="K1928" s="392" t="s">
        <v>24</v>
      </c>
      <c r="L1928" s="392" t="s">
        <v>25</v>
      </c>
      <c r="M1928" s="395">
        <v>45717</v>
      </c>
      <c r="N1928" s="395">
        <v>45589</v>
      </c>
      <c r="O1928" s="392" t="s">
        <v>684</v>
      </c>
      <c r="P1928" s="392" t="str">
        <f t="shared" si="58"/>
        <v>376XX00000</v>
      </c>
      <c r="Q1928" s="392" t="s">
        <v>1271</v>
      </c>
      <c r="R1928" s="392" t="s">
        <v>2418</v>
      </c>
      <c r="S1928" s="392" t="str">
        <f t="shared" si="59"/>
        <v>252406S</v>
      </c>
      <c r="T1928" s="392" t="str">
        <f>IFERROR(VLOOKUP($S1928,'Projects FERCs'!$A$9:$C$294,2,FALSE),0)</f>
        <v>Mains PVC Replacement KNG</v>
      </c>
      <c r="U1928" s="392" t="s">
        <v>2417</v>
      </c>
      <c r="V1928" s="394">
        <v>-1034.49</v>
      </c>
    </row>
    <row r="1929" spans="1:22" ht="33.75" x14ac:dyDescent="0.25">
      <c r="A1929" s="396">
        <v>202506</v>
      </c>
      <c r="B1929" s="392" t="s">
        <v>1268</v>
      </c>
      <c r="C1929" s="392" t="s">
        <v>69</v>
      </c>
      <c r="D1929" s="392" t="s">
        <v>28</v>
      </c>
      <c r="E1929" s="392" t="s">
        <v>28</v>
      </c>
      <c r="F1929" s="392" t="s">
        <v>22</v>
      </c>
      <c r="G1929" s="392" t="s">
        <v>39</v>
      </c>
      <c r="H1929" s="392" t="s">
        <v>70</v>
      </c>
      <c r="I1929" s="392" t="s">
        <v>71</v>
      </c>
      <c r="J1929" s="392" t="s">
        <v>2415</v>
      </c>
      <c r="K1929" s="392" t="s">
        <v>24</v>
      </c>
      <c r="L1929" s="392" t="s">
        <v>64</v>
      </c>
      <c r="M1929" s="395">
        <v>45809</v>
      </c>
      <c r="N1929" s="395">
        <v>45821</v>
      </c>
      <c r="O1929" s="392" t="s">
        <v>684</v>
      </c>
      <c r="P1929" s="392" t="str">
        <f t="shared" ref="P1929:P1992" si="60">CONCATENATE((MID($O1929,2,3)),$D1929,$G1929)</f>
        <v>376XX00000</v>
      </c>
      <c r="Q1929" s="392" t="s">
        <v>1271</v>
      </c>
      <c r="R1929" s="392" t="s">
        <v>2416</v>
      </c>
      <c r="S1929" s="392" t="str">
        <f t="shared" ref="S1929:S1992" si="61">RIGHT($R1929,7)</f>
        <v>257100A</v>
      </c>
      <c r="T1929" s="392" t="str">
        <f>IFERROR(VLOOKUP($S1929,'Projects FERCs'!$A$9:$C$294,2,FALSE),0)</f>
        <v>Mains - Blanket - SL</v>
      </c>
      <c r="U1929" s="392" t="s">
        <v>2415</v>
      </c>
      <c r="V1929" s="394">
        <v>585.70000000000005</v>
      </c>
    </row>
    <row r="1930" spans="1:22" ht="22.5" x14ac:dyDescent="0.25">
      <c r="A1930" s="396">
        <v>202506</v>
      </c>
      <c r="B1930" s="392" t="s">
        <v>1268</v>
      </c>
      <c r="C1930" s="392" t="s">
        <v>69</v>
      </c>
      <c r="D1930" s="392" t="s">
        <v>28</v>
      </c>
      <c r="E1930" s="392" t="s">
        <v>28</v>
      </c>
      <c r="F1930" s="392" t="s">
        <v>22</v>
      </c>
      <c r="G1930" s="392" t="s">
        <v>39</v>
      </c>
      <c r="H1930" s="392" t="s">
        <v>70</v>
      </c>
      <c r="I1930" s="392" t="s">
        <v>71</v>
      </c>
      <c r="J1930" s="392" t="s">
        <v>2322</v>
      </c>
      <c r="K1930" s="392" t="s">
        <v>24</v>
      </c>
      <c r="L1930" s="392" t="s">
        <v>64</v>
      </c>
      <c r="M1930" s="395">
        <v>45717</v>
      </c>
      <c r="N1930" s="395">
        <v>45741</v>
      </c>
      <c r="O1930" s="392" t="s">
        <v>684</v>
      </c>
      <c r="P1930" s="392" t="str">
        <f t="shared" si="60"/>
        <v>376XX00000</v>
      </c>
      <c r="Q1930" s="392" t="s">
        <v>1271</v>
      </c>
      <c r="R1930" s="392" t="s">
        <v>2323</v>
      </c>
      <c r="S1930" s="392" t="str">
        <f t="shared" si="61"/>
        <v>252100A</v>
      </c>
      <c r="T1930" s="392" t="str">
        <f>IFERROR(VLOOKUP($S1930,'Projects FERCs'!$A$9:$C$294,2,FALSE),0)</f>
        <v>Mains - Blanket - King</v>
      </c>
      <c r="U1930" s="392" t="s">
        <v>2322</v>
      </c>
      <c r="V1930" s="394">
        <v>273.89</v>
      </c>
    </row>
    <row r="1931" spans="1:22" ht="22.5" x14ac:dyDescent="0.25">
      <c r="A1931" s="396">
        <v>202506</v>
      </c>
      <c r="B1931" s="392" t="s">
        <v>1268</v>
      </c>
      <c r="C1931" s="392" t="s">
        <v>69</v>
      </c>
      <c r="D1931" s="392" t="s">
        <v>28</v>
      </c>
      <c r="E1931" s="392" t="s">
        <v>28</v>
      </c>
      <c r="F1931" s="392" t="s">
        <v>22</v>
      </c>
      <c r="G1931" s="392" t="s">
        <v>39</v>
      </c>
      <c r="H1931" s="392" t="s">
        <v>70</v>
      </c>
      <c r="I1931" s="392" t="s">
        <v>71</v>
      </c>
      <c r="J1931" s="392" t="s">
        <v>2413</v>
      </c>
      <c r="K1931" s="392" t="s">
        <v>24</v>
      </c>
      <c r="L1931" s="392" t="s">
        <v>64</v>
      </c>
      <c r="M1931" s="395">
        <v>45748</v>
      </c>
      <c r="N1931" s="395">
        <v>45763</v>
      </c>
      <c r="O1931" s="392" t="s">
        <v>684</v>
      </c>
      <c r="P1931" s="392" t="str">
        <f t="shared" si="60"/>
        <v>376XX00000</v>
      </c>
      <c r="Q1931" s="392" t="s">
        <v>1271</v>
      </c>
      <c r="R1931" s="392" t="s">
        <v>2414</v>
      </c>
      <c r="S1931" s="392" t="str">
        <f t="shared" si="61"/>
        <v>252400S</v>
      </c>
      <c r="T1931" s="392" t="str">
        <f>IFERROR(VLOOKUP($S1931,'Projects FERCs'!$A$9:$C$294,2,FALSE),0)</f>
        <v>Mains-System Improv-King</v>
      </c>
      <c r="U1931" s="392" t="s">
        <v>2413</v>
      </c>
      <c r="V1931" s="394">
        <v>-14091.79</v>
      </c>
    </row>
    <row r="1932" spans="1:22" ht="22.5" x14ac:dyDescent="0.25">
      <c r="A1932" s="396">
        <v>202506</v>
      </c>
      <c r="B1932" s="392" t="s">
        <v>1268</v>
      </c>
      <c r="C1932" s="392" t="s">
        <v>69</v>
      </c>
      <c r="D1932" s="392" t="s">
        <v>28</v>
      </c>
      <c r="E1932" s="392" t="s">
        <v>28</v>
      </c>
      <c r="F1932" s="392" t="s">
        <v>22</v>
      </c>
      <c r="G1932" s="392" t="s">
        <v>39</v>
      </c>
      <c r="H1932" s="392" t="s">
        <v>70</v>
      </c>
      <c r="I1932" s="392" t="s">
        <v>71</v>
      </c>
      <c r="J1932" s="392" t="s">
        <v>2411</v>
      </c>
      <c r="K1932" s="392" t="s">
        <v>24</v>
      </c>
      <c r="L1932" s="392" t="s">
        <v>64</v>
      </c>
      <c r="M1932" s="395">
        <v>45748</v>
      </c>
      <c r="N1932" s="395">
        <v>45777</v>
      </c>
      <c r="O1932" s="392" t="s">
        <v>684</v>
      </c>
      <c r="P1932" s="392" t="str">
        <f t="shared" si="60"/>
        <v>376XX00000</v>
      </c>
      <c r="Q1932" s="392" t="s">
        <v>1271</v>
      </c>
      <c r="R1932" s="392" t="s">
        <v>2412</v>
      </c>
      <c r="S1932" s="392" t="str">
        <f t="shared" si="61"/>
        <v>257100A</v>
      </c>
      <c r="T1932" s="392" t="str">
        <f>IFERROR(VLOOKUP($S1932,'Projects FERCs'!$A$9:$C$294,2,FALSE),0)</f>
        <v>Mains - Blanket - SL</v>
      </c>
      <c r="U1932" s="392" t="s">
        <v>2411</v>
      </c>
      <c r="V1932" s="394">
        <v>-5087.5600000000004</v>
      </c>
    </row>
    <row r="1933" spans="1:22" ht="22.5" x14ac:dyDescent="0.25">
      <c r="A1933" s="396">
        <v>202506</v>
      </c>
      <c r="B1933" s="392" t="s">
        <v>1268</v>
      </c>
      <c r="C1933" s="392" t="s">
        <v>69</v>
      </c>
      <c r="D1933" s="392" t="s">
        <v>28</v>
      </c>
      <c r="E1933" s="392" t="s">
        <v>28</v>
      </c>
      <c r="F1933" s="392" t="s">
        <v>22</v>
      </c>
      <c r="G1933" s="392" t="s">
        <v>39</v>
      </c>
      <c r="H1933" s="392" t="s">
        <v>70</v>
      </c>
      <c r="I1933" s="392" t="s">
        <v>71</v>
      </c>
      <c r="J1933" s="392" t="s">
        <v>884</v>
      </c>
      <c r="K1933" s="392" t="s">
        <v>24</v>
      </c>
      <c r="L1933" s="392" t="s">
        <v>64</v>
      </c>
      <c r="M1933" s="395">
        <v>45809</v>
      </c>
      <c r="N1933" s="395">
        <v>45809</v>
      </c>
      <c r="O1933" s="392" t="s">
        <v>684</v>
      </c>
      <c r="P1933" s="392" t="str">
        <f t="shared" si="60"/>
        <v>376XX00000</v>
      </c>
      <c r="Q1933" s="392" t="s">
        <v>1271</v>
      </c>
      <c r="R1933" s="392" t="s">
        <v>883</v>
      </c>
      <c r="S1933" s="392" t="str">
        <f t="shared" si="61"/>
        <v>252387A</v>
      </c>
      <c r="T1933" s="392" t="str">
        <f>IFERROR(VLOOKUP($S1933,'Projects FERCs'!$A$9:$C$294,2,FALSE),0)</f>
        <v>Other Distr Eq CP-Bl - King</v>
      </c>
      <c r="U1933" s="392" t="s">
        <v>884</v>
      </c>
      <c r="V1933" s="394">
        <v>165.93</v>
      </c>
    </row>
    <row r="1934" spans="1:22" ht="22.5" x14ac:dyDescent="0.25">
      <c r="A1934" s="396">
        <v>202506</v>
      </c>
      <c r="B1934" s="392" t="s">
        <v>1268</v>
      </c>
      <c r="C1934" s="392" t="s">
        <v>69</v>
      </c>
      <c r="D1934" s="392" t="s">
        <v>28</v>
      </c>
      <c r="E1934" s="392" t="s">
        <v>28</v>
      </c>
      <c r="F1934" s="392" t="s">
        <v>22</v>
      </c>
      <c r="G1934" s="392" t="s">
        <v>39</v>
      </c>
      <c r="H1934" s="392" t="s">
        <v>70</v>
      </c>
      <c r="I1934" s="392" t="s">
        <v>71</v>
      </c>
      <c r="J1934" s="392" t="s">
        <v>1228</v>
      </c>
      <c r="K1934" s="392" t="s">
        <v>24</v>
      </c>
      <c r="L1934" s="392" t="s">
        <v>64</v>
      </c>
      <c r="M1934" s="395">
        <v>45809</v>
      </c>
      <c r="N1934" s="395">
        <v>45809</v>
      </c>
      <c r="O1934" s="392" t="s">
        <v>684</v>
      </c>
      <c r="P1934" s="392" t="str">
        <f t="shared" si="60"/>
        <v>376XX00000</v>
      </c>
      <c r="Q1934" s="392" t="s">
        <v>1271</v>
      </c>
      <c r="R1934" s="392" t="s">
        <v>1227</v>
      </c>
      <c r="S1934" s="392" t="str">
        <f t="shared" si="61"/>
        <v>257387A</v>
      </c>
      <c r="T1934" s="392" t="str">
        <f>IFERROR(VLOOKUP($S1934,'Projects FERCs'!$A$9:$C$294,2,FALSE),0)</f>
        <v>Other Distr Equip CP-Bl - SL</v>
      </c>
      <c r="U1934" s="392" t="s">
        <v>1228</v>
      </c>
      <c r="V1934" s="394">
        <v>12099.1</v>
      </c>
    </row>
    <row r="1935" spans="1:22" ht="33.75" x14ac:dyDescent="0.25">
      <c r="A1935" s="396">
        <v>202506</v>
      </c>
      <c r="B1935" s="392" t="s">
        <v>1268</v>
      </c>
      <c r="C1935" s="392" t="s">
        <v>69</v>
      </c>
      <c r="D1935" s="392" t="s">
        <v>28</v>
      </c>
      <c r="E1935" s="392" t="s">
        <v>28</v>
      </c>
      <c r="F1935" s="392" t="s">
        <v>22</v>
      </c>
      <c r="G1935" s="392" t="s">
        <v>39</v>
      </c>
      <c r="H1935" s="392" t="s">
        <v>70</v>
      </c>
      <c r="I1935" s="392" t="s">
        <v>71</v>
      </c>
      <c r="J1935" s="392" t="s">
        <v>2320</v>
      </c>
      <c r="K1935" s="392" t="s">
        <v>24</v>
      </c>
      <c r="L1935" s="392" t="s">
        <v>64</v>
      </c>
      <c r="M1935" s="395">
        <v>45748</v>
      </c>
      <c r="N1935" s="395">
        <v>45762</v>
      </c>
      <c r="O1935" s="392" t="s">
        <v>684</v>
      </c>
      <c r="P1935" s="392" t="str">
        <f t="shared" si="60"/>
        <v>376XX00000</v>
      </c>
      <c r="Q1935" s="392" t="s">
        <v>1271</v>
      </c>
      <c r="R1935" s="392" t="s">
        <v>2321</v>
      </c>
      <c r="S1935" s="392" t="str">
        <f t="shared" si="61"/>
        <v>251100A</v>
      </c>
      <c r="T1935" s="392" t="str">
        <f>IFERROR(VLOOKUP($S1935,'Projects FERCs'!$A$9:$C$294,2,FALSE),0)</f>
        <v>Mains - Blanket - Flag</v>
      </c>
      <c r="U1935" s="392" t="s">
        <v>2320</v>
      </c>
      <c r="V1935" s="394">
        <v>-6804.53</v>
      </c>
    </row>
    <row r="1936" spans="1:22" ht="22.5" x14ac:dyDescent="0.25">
      <c r="A1936" s="396">
        <v>202506</v>
      </c>
      <c r="B1936" s="392" t="s">
        <v>1268</v>
      </c>
      <c r="C1936" s="392" t="s">
        <v>69</v>
      </c>
      <c r="D1936" s="392" t="s">
        <v>28</v>
      </c>
      <c r="E1936" s="392" t="s">
        <v>28</v>
      </c>
      <c r="F1936" s="392" t="s">
        <v>22</v>
      </c>
      <c r="G1936" s="392" t="s">
        <v>39</v>
      </c>
      <c r="H1936" s="392" t="s">
        <v>70</v>
      </c>
      <c r="I1936" s="392" t="s">
        <v>71</v>
      </c>
      <c r="J1936" s="392" t="s">
        <v>2409</v>
      </c>
      <c r="K1936" s="392" t="s">
        <v>24</v>
      </c>
      <c r="L1936" s="392" t="s">
        <v>64</v>
      </c>
      <c r="M1936" s="395">
        <v>45717</v>
      </c>
      <c r="N1936" s="395">
        <v>45742</v>
      </c>
      <c r="O1936" s="392" t="s">
        <v>684</v>
      </c>
      <c r="P1936" s="392" t="str">
        <f t="shared" si="60"/>
        <v>376XX00000</v>
      </c>
      <c r="Q1936" s="392" t="s">
        <v>1271</v>
      </c>
      <c r="R1936" s="392" t="s">
        <v>2410</v>
      </c>
      <c r="S1936" s="392" t="str">
        <f t="shared" si="61"/>
        <v>252406S</v>
      </c>
      <c r="T1936" s="392" t="str">
        <f>IFERROR(VLOOKUP($S1936,'Projects FERCs'!$A$9:$C$294,2,FALSE),0)</f>
        <v>Mains PVC Replacement KNG</v>
      </c>
      <c r="U1936" s="392" t="s">
        <v>2409</v>
      </c>
      <c r="V1936" s="394">
        <v>-8079.57</v>
      </c>
    </row>
    <row r="1937" spans="1:22" ht="33.75" x14ac:dyDescent="0.25">
      <c r="A1937" s="396">
        <v>202506</v>
      </c>
      <c r="B1937" s="392" t="s">
        <v>1268</v>
      </c>
      <c r="C1937" s="392" t="s">
        <v>69</v>
      </c>
      <c r="D1937" s="392" t="s">
        <v>28</v>
      </c>
      <c r="E1937" s="392" t="s">
        <v>28</v>
      </c>
      <c r="F1937" s="392" t="s">
        <v>22</v>
      </c>
      <c r="G1937" s="392" t="s">
        <v>39</v>
      </c>
      <c r="H1937" s="392" t="s">
        <v>70</v>
      </c>
      <c r="I1937" s="392" t="s">
        <v>71</v>
      </c>
      <c r="J1937" s="392" t="s">
        <v>2407</v>
      </c>
      <c r="K1937" s="392" t="s">
        <v>24</v>
      </c>
      <c r="L1937" s="392" t="s">
        <v>64</v>
      </c>
      <c r="M1937" s="395">
        <v>45809</v>
      </c>
      <c r="N1937" s="395">
        <v>45812</v>
      </c>
      <c r="O1937" s="392" t="s">
        <v>684</v>
      </c>
      <c r="P1937" s="392" t="str">
        <f t="shared" si="60"/>
        <v>376XX00000</v>
      </c>
      <c r="Q1937" s="392" t="s">
        <v>1271</v>
      </c>
      <c r="R1937" s="392" t="s">
        <v>2408</v>
      </c>
      <c r="S1937" s="392" t="str">
        <f t="shared" si="61"/>
        <v>252406S</v>
      </c>
      <c r="T1937" s="392" t="str">
        <f>IFERROR(VLOOKUP($S1937,'Projects FERCs'!$A$9:$C$294,2,FALSE),0)</f>
        <v>Mains PVC Replacement KNG</v>
      </c>
      <c r="U1937" s="392" t="s">
        <v>2407</v>
      </c>
      <c r="V1937" s="394">
        <v>132857.89000000001</v>
      </c>
    </row>
    <row r="1938" spans="1:22" ht="33.75" x14ac:dyDescent="0.25">
      <c r="A1938" s="396">
        <v>202506</v>
      </c>
      <c r="B1938" s="392" t="s">
        <v>1268</v>
      </c>
      <c r="C1938" s="392" t="s">
        <v>69</v>
      </c>
      <c r="D1938" s="392" t="s">
        <v>28</v>
      </c>
      <c r="E1938" s="392" t="s">
        <v>28</v>
      </c>
      <c r="F1938" s="392" t="s">
        <v>22</v>
      </c>
      <c r="G1938" s="392" t="s">
        <v>39</v>
      </c>
      <c r="H1938" s="392" t="s">
        <v>70</v>
      </c>
      <c r="I1938" s="392" t="s">
        <v>71</v>
      </c>
      <c r="J1938" s="392" t="s">
        <v>2405</v>
      </c>
      <c r="K1938" s="392" t="s">
        <v>24</v>
      </c>
      <c r="L1938" s="392" t="s">
        <v>64</v>
      </c>
      <c r="M1938" s="395">
        <v>45778</v>
      </c>
      <c r="N1938" s="395">
        <v>45782</v>
      </c>
      <c r="O1938" s="392" t="s">
        <v>684</v>
      </c>
      <c r="P1938" s="392" t="str">
        <f t="shared" si="60"/>
        <v>376XX00000</v>
      </c>
      <c r="Q1938" s="392" t="s">
        <v>1271</v>
      </c>
      <c r="R1938" s="392" t="s">
        <v>2406</v>
      </c>
      <c r="S1938" s="392" t="str">
        <f t="shared" si="61"/>
        <v>252406S</v>
      </c>
      <c r="T1938" s="392" t="str">
        <f>IFERROR(VLOOKUP($S1938,'Projects FERCs'!$A$9:$C$294,2,FALSE),0)</f>
        <v>Mains PVC Replacement KNG</v>
      </c>
      <c r="U1938" s="392" t="s">
        <v>2405</v>
      </c>
      <c r="V1938" s="394">
        <v>20236.830000000002</v>
      </c>
    </row>
    <row r="1939" spans="1:22" ht="22.5" x14ac:dyDescent="0.25">
      <c r="A1939" s="396">
        <v>202506</v>
      </c>
      <c r="B1939" s="392" t="s">
        <v>1268</v>
      </c>
      <c r="C1939" s="392" t="s">
        <v>69</v>
      </c>
      <c r="D1939" s="392" t="s">
        <v>28</v>
      </c>
      <c r="E1939" s="392" t="s">
        <v>28</v>
      </c>
      <c r="F1939" s="392" t="s">
        <v>22</v>
      </c>
      <c r="G1939" s="392" t="s">
        <v>39</v>
      </c>
      <c r="H1939" s="392" t="s">
        <v>70</v>
      </c>
      <c r="I1939" s="392" t="s">
        <v>71</v>
      </c>
      <c r="J1939" s="392" t="s">
        <v>2403</v>
      </c>
      <c r="K1939" s="392" t="s">
        <v>24</v>
      </c>
      <c r="L1939" s="392" t="s">
        <v>64</v>
      </c>
      <c r="M1939" s="395">
        <v>45778</v>
      </c>
      <c r="N1939" s="395">
        <v>45783</v>
      </c>
      <c r="O1939" s="392" t="s">
        <v>684</v>
      </c>
      <c r="P1939" s="392" t="str">
        <f t="shared" si="60"/>
        <v>376XX00000</v>
      </c>
      <c r="Q1939" s="392" t="s">
        <v>1271</v>
      </c>
      <c r="R1939" s="392" t="s">
        <v>2404</v>
      </c>
      <c r="S1939" s="392" t="str">
        <f t="shared" si="61"/>
        <v>256100A</v>
      </c>
      <c r="T1939" s="392" t="str">
        <f>IFERROR(VLOOKUP($S1939,'Projects FERCs'!$A$9:$C$294,2,FALSE),0)</f>
        <v>Mains - Blanket - Nog</v>
      </c>
      <c r="U1939" s="392" t="s">
        <v>2403</v>
      </c>
      <c r="V1939" s="394">
        <v>10251.129999999999</v>
      </c>
    </row>
    <row r="1940" spans="1:22" ht="22.5" x14ac:dyDescent="0.25">
      <c r="A1940" s="396">
        <v>202506</v>
      </c>
      <c r="B1940" s="392" t="s">
        <v>1268</v>
      </c>
      <c r="C1940" s="392" t="s">
        <v>69</v>
      </c>
      <c r="D1940" s="392" t="s">
        <v>28</v>
      </c>
      <c r="E1940" s="392" t="s">
        <v>28</v>
      </c>
      <c r="F1940" s="392" t="s">
        <v>22</v>
      </c>
      <c r="G1940" s="392" t="s">
        <v>39</v>
      </c>
      <c r="H1940" s="392" t="s">
        <v>70</v>
      </c>
      <c r="I1940" s="392" t="s">
        <v>71</v>
      </c>
      <c r="J1940" s="392" t="s">
        <v>2401</v>
      </c>
      <c r="K1940" s="392" t="s">
        <v>24</v>
      </c>
      <c r="L1940" s="392" t="s">
        <v>64</v>
      </c>
      <c r="M1940" s="395">
        <v>45809</v>
      </c>
      <c r="N1940" s="395">
        <v>45820</v>
      </c>
      <c r="O1940" s="392" t="s">
        <v>684</v>
      </c>
      <c r="P1940" s="392" t="str">
        <f t="shared" si="60"/>
        <v>376XX00000</v>
      </c>
      <c r="Q1940" s="392" t="s">
        <v>1271</v>
      </c>
      <c r="R1940" s="392" t="s">
        <v>2402</v>
      </c>
      <c r="S1940" s="392" t="str">
        <f t="shared" si="61"/>
        <v>256101A</v>
      </c>
      <c r="T1940" s="392" t="str">
        <f>IFERROR(VLOOKUP($S1940,'Projects FERCs'!$A$9:$C$294,2,FALSE),0)</f>
        <v>Valve Replacement Nogales</v>
      </c>
      <c r="U1940" s="392" t="s">
        <v>2401</v>
      </c>
      <c r="V1940" s="394">
        <v>8771.2000000000007</v>
      </c>
    </row>
    <row r="1941" spans="1:22" ht="22.5" x14ac:dyDescent="0.25">
      <c r="A1941" s="396">
        <v>202506</v>
      </c>
      <c r="B1941" s="392" t="s">
        <v>1268</v>
      </c>
      <c r="C1941" s="392" t="s">
        <v>69</v>
      </c>
      <c r="D1941" s="392" t="s">
        <v>28</v>
      </c>
      <c r="E1941" s="392" t="s">
        <v>28</v>
      </c>
      <c r="F1941" s="392" t="s">
        <v>22</v>
      </c>
      <c r="G1941" s="392" t="s">
        <v>39</v>
      </c>
      <c r="H1941" s="392" t="s">
        <v>70</v>
      </c>
      <c r="I1941" s="392" t="s">
        <v>71</v>
      </c>
      <c r="J1941" s="392" t="s">
        <v>2399</v>
      </c>
      <c r="K1941" s="392" t="s">
        <v>24</v>
      </c>
      <c r="L1941" s="392" t="s">
        <v>64</v>
      </c>
      <c r="M1941" s="395">
        <v>45778</v>
      </c>
      <c r="N1941" s="395">
        <v>45784</v>
      </c>
      <c r="O1941" s="392" t="s">
        <v>684</v>
      </c>
      <c r="P1941" s="392" t="str">
        <f t="shared" si="60"/>
        <v>376XX00000</v>
      </c>
      <c r="Q1941" s="392" t="s">
        <v>1271</v>
      </c>
      <c r="R1941" s="392" t="s">
        <v>2400</v>
      </c>
      <c r="S1941" s="392" t="str">
        <f t="shared" si="61"/>
        <v>253100A</v>
      </c>
      <c r="T1941" s="392" t="str">
        <f>IFERROR(VLOOKUP($S1941,'Projects FERCs'!$A$9:$C$294,2,FALSE),0)</f>
        <v>Mains - Blanket - Pres</v>
      </c>
      <c r="U1941" s="392" t="s">
        <v>2399</v>
      </c>
      <c r="V1941" s="394">
        <v>-1525.86</v>
      </c>
    </row>
    <row r="1942" spans="1:22" ht="22.5" x14ac:dyDescent="0.25">
      <c r="A1942" s="396">
        <v>202506</v>
      </c>
      <c r="B1942" s="392" t="s">
        <v>1268</v>
      </c>
      <c r="C1942" s="392" t="s">
        <v>69</v>
      </c>
      <c r="D1942" s="392" t="s">
        <v>28</v>
      </c>
      <c r="E1942" s="392" t="s">
        <v>28</v>
      </c>
      <c r="F1942" s="392" t="s">
        <v>22</v>
      </c>
      <c r="G1942" s="392" t="s">
        <v>39</v>
      </c>
      <c r="H1942" s="392" t="s">
        <v>70</v>
      </c>
      <c r="I1942" s="392" t="s">
        <v>71</v>
      </c>
      <c r="J1942" s="392" t="s">
        <v>2318</v>
      </c>
      <c r="K1942" s="392" t="s">
        <v>24</v>
      </c>
      <c r="L1942" s="392" t="s">
        <v>64</v>
      </c>
      <c r="M1942" s="395">
        <v>45748</v>
      </c>
      <c r="N1942" s="395">
        <v>45769</v>
      </c>
      <c r="O1942" s="392" t="s">
        <v>684</v>
      </c>
      <c r="P1942" s="392" t="str">
        <f t="shared" si="60"/>
        <v>376XX00000</v>
      </c>
      <c r="Q1942" s="392" t="s">
        <v>1271</v>
      </c>
      <c r="R1942" s="392" t="s">
        <v>2319</v>
      </c>
      <c r="S1942" s="392" t="str">
        <f t="shared" si="61"/>
        <v>251100A</v>
      </c>
      <c r="T1942" s="392" t="str">
        <f>IFERROR(VLOOKUP($S1942,'Projects FERCs'!$A$9:$C$294,2,FALSE),0)</f>
        <v>Mains - Blanket - Flag</v>
      </c>
      <c r="U1942" s="392" t="s">
        <v>2318</v>
      </c>
      <c r="V1942" s="394">
        <v>-1719.47</v>
      </c>
    </row>
    <row r="1943" spans="1:22" ht="33.75" x14ac:dyDescent="0.25">
      <c r="A1943" s="396">
        <v>202506</v>
      </c>
      <c r="B1943" s="392" t="s">
        <v>1268</v>
      </c>
      <c r="C1943" s="392" t="s">
        <v>69</v>
      </c>
      <c r="D1943" s="392" t="s">
        <v>28</v>
      </c>
      <c r="E1943" s="392" t="s">
        <v>28</v>
      </c>
      <c r="F1943" s="392" t="s">
        <v>22</v>
      </c>
      <c r="G1943" s="392" t="s">
        <v>39</v>
      </c>
      <c r="H1943" s="392" t="s">
        <v>70</v>
      </c>
      <c r="I1943" s="392" t="s">
        <v>71</v>
      </c>
      <c r="J1943" s="392" t="s">
        <v>2316</v>
      </c>
      <c r="K1943" s="392" t="s">
        <v>24</v>
      </c>
      <c r="L1943" s="392" t="s">
        <v>64</v>
      </c>
      <c r="M1943" s="395">
        <v>45809</v>
      </c>
      <c r="N1943" s="395">
        <v>45663</v>
      </c>
      <c r="O1943" s="392" t="s">
        <v>684</v>
      </c>
      <c r="P1943" s="392" t="str">
        <f t="shared" si="60"/>
        <v>376XX00000</v>
      </c>
      <c r="Q1943" s="392" t="s">
        <v>1271</v>
      </c>
      <c r="R1943" s="392" t="s">
        <v>2317</v>
      </c>
      <c r="S1943" s="392" t="str">
        <f t="shared" si="61"/>
        <v>251500B</v>
      </c>
      <c r="T1943" s="392" t="str">
        <f>IFERROR(VLOOKUP($S1943,'Projects FERCs'!$A$9:$C$294,2,FALSE),0)</f>
        <v>PI Mains - Flagstaff</v>
      </c>
      <c r="U1943" s="392" t="s">
        <v>2316</v>
      </c>
      <c r="V1943" s="394">
        <v>0</v>
      </c>
    </row>
    <row r="1944" spans="1:22" ht="22.5" x14ac:dyDescent="0.25">
      <c r="A1944" s="396">
        <v>202506</v>
      </c>
      <c r="B1944" s="392" t="s">
        <v>1268</v>
      </c>
      <c r="C1944" s="392" t="s">
        <v>69</v>
      </c>
      <c r="D1944" s="392" t="s">
        <v>28</v>
      </c>
      <c r="E1944" s="392" t="s">
        <v>28</v>
      </c>
      <c r="F1944" s="392" t="s">
        <v>22</v>
      </c>
      <c r="G1944" s="392" t="s">
        <v>39</v>
      </c>
      <c r="H1944" s="392" t="s">
        <v>70</v>
      </c>
      <c r="I1944" s="392" t="s">
        <v>71</v>
      </c>
      <c r="J1944" s="392" t="s">
        <v>2314</v>
      </c>
      <c r="K1944" s="392" t="s">
        <v>24</v>
      </c>
      <c r="L1944" s="392" t="s">
        <v>64</v>
      </c>
      <c r="M1944" s="395">
        <v>45809</v>
      </c>
      <c r="N1944" s="395">
        <v>45818</v>
      </c>
      <c r="O1944" s="392" t="s">
        <v>684</v>
      </c>
      <c r="P1944" s="392" t="str">
        <f t="shared" si="60"/>
        <v>376XX00000</v>
      </c>
      <c r="Q1944" s="392" t="s">
        <v>1271</v>
      </c>
      <c r="R1944" s="392" t="s">
        <v>2315</v>
      </c>
      <c r="S1944" s="392" t="str">
        <f t="shared" si="61"/>
        <v>251100A</v>
      </c>
      <c r="T1944" s="392" t="str">
        <f>IFERROR(VLOOKUP($S1944,'Projects FERCs'!$A$9:$C$294,2,FALSE),0)</f>
        <v>Mains - Blanket - Flag</v>
      </c>
      <c r="U1944" s="392" t="s">
        <v>2314</v>
      </c>
      <c r="V1944" s="394">
        <v>6743.07</v>
      </c>
    </row>
    <row r="1945" spans="1:22" ht="22.5" x14ac:dyDescent="0.25">
      <c r="A1945" s="396">
        <v>202506</v>
      </c>
      <c r="B1945" s="392" t="s">
        <v>1268</v>
      </c>
      <c r="C1945" s="392" t="s">
        <v>69</v>
      </c>
      <c r="D1945" s="392" t="s">
        <v>28</v>
      </c>
      <c r="E1945" s="392" t="s">
        <v>28</v>
      </c>
      <c r="F1945" s="392" t="s">
        <v>22</v>
      </c>
      <c r="G1945" s="392" t="s">
        <v>39</v>
      </c>
      <c r="H1945" s="392" t="s">
        <v>70</v>
      </c>
      <c r="I1945" s="392" t="s">
        <v>71</v>
      </c>
      <c r="J1945" s="392" t="s">
        <v>23</v>
      </c>
      <c r="K1945" s="392" t="s">
        <v>24</v>
      </c>
      <c r="L1945" s="392" t="s">
        <v>25</v>
      </c>
      <c r="M1945" s="395">
        <v>45658</v>
      </c>
      <c r="N1945" s="395">
        <v>45673</v>
      </c>
      <c r="O1945" s="392" t="s">
        <v>684</v>
      </c>
      <c r="P1945" s="392" t="str">
        <f t="shared" si="60"/>
        <v>376XX00000</v>
      </c>
      <c r="Q1945" s="392" t="s">
        <v>1271</v>
      </c>
      <c r="R1945" s="392" t="s">
        <v>2313</v>
      </c>
      <c r="S1945" s="392" t="str">
        <f t="shared" si="61"/>
        <v>251100A</v>
      </c>
      <c r="T1945" s="392" t="str">
        <f>IFERROR(VLOOKUP($S1945,'Projects FERCs'!$A$9:$C$294,2,FALSE),0)</f>
        <v>Mains - Blanket - Flag</v>
      </c>
      <c r="U1945" s="392" t="s">
        <v>2312</v>
      </c>
      <c r="V1945" s="394">
        <v>-4186.82</v>
      </c>
    </row>
    <row r="1946" spans="1:22" ht="22.5" x14ac:dyDescent="0.25">
      <c r="A1946" s="396">
        <v>202506</v>
      </c>
      <c r="B1946" s="392" t="s">
        <v>1268</v>
      </c>
      <c r="C1946" s="392" t="s">
        <v>69</v>
      </c>
      <c r="D1946" s="392" t="s">
        <v>28</v>
      </c>
      <c r="E1946" s="392" t="s">
        <v>28</v>
      </c>
      <c r="F1946" s="392" t="s">
        <v>22</v>
      </c>
      <c r="G1946" s="392" t="s">
        <v>39</v>
      </c>
      <c r="H1946" s="392" t="s">
        <v>70</v>
      </c>
      <c r="I1946" s="392" t="s">
        <v>71</v>
      </c>
      <c r="J1946" s="392" t="s">
        <v>23</v>
      </c>
      <c r="K1946" s="392" t="s">
        <v>24</v>
      </c>
      <c r="L1946" s="392" t="s">
        <v>25</v>
      </c>
      <c r="M1946" s="395">
        <v>45689</v>
      </c>
      <c r="N1946" s="395">
        <v>45673</v>
      </c>
      <c r="O1946" s="392" t="s">
        <v>684</v>
      </c>
      <c r="P1946" s="392" t="str">
        <f t="shared" si="60"/>
        <v>376XX00000</v>
      </c>
      <c r="Q1946" s="392" t="s">
        <v>1271</v>
      </c>
      <c r="R1946" s="392" t="s">
        <v>2313</v>
      </c>
      <c r="S1946" s="392" t="str">
        <f t="shared" si="61"/>
        <v>251100A</v>
      </c>
      <c r="T1946" s="392" t="str">
        <f>IFERROR(VLOOKUP($S1946,'Projects FERCs'!$A$9:$C$294,2,FALSE),0)</f>
        <v>Mains - Blanket - Flag</v>
      </c>
      <c r="U1946" s="392" t="s">
        <v>2312</v>
      </c>
      <c r="V1946" s="394">
        <v>-120.09</v>
      </c>
    </row>
    <row r="1947" spans="1:22" ht="22.5" x14ac:dyDescent="0.25">
      <c r="A1947" s="396">
        <v>202506</v>
      </c>
      <c r="B1947" s="392" t="s">
        <v>1268</v>
      </c>
      <c r="C1947" s="392" t="s">
        <v>69</v>
      </c>
      <c r="D1947" s="392" t="s">
        <v>28</v>
      </c>
      <c r="E1947" s="392" t="s">
        <v>28</v>
      </c>
      <c r="F1947" s="392" t="s">
        <v>22</v>
      </c>
      <c r="G1947" s="392" t="s">
        <v>39</v>
      </c>
      <c r="H1947" s="392" t="s">
        <v>70</v>
      </c>
      <c r="I1947" s="392" t="s">
        <v>71</v>
      </c>
      <c r="J1947" s="392" t="s">
        <v>23</v>
      </c>
      <c r="K1947" s="392" t="s">
        <v>24</v>
      </c>
      <c r="L1947" s="392" t="s">
        <v>25</v>
      </c>
      <c r="M1947" s="395">
        <v>45689</v>
      </c>
      <c r="N1947" s="395">
        <v>45698</v>
      </c>
      <c r="O1947" s="392" t="s">
        <v>684</v>
      </c>
      <c r="P1947" s="392" t="str">
        <f t="shared" si="60"/>
        <v>376XX00000</v>
      </c>
      <c r="Q1947" s="392" t="s">
        <v>1271</v>
      </c>
      <c r="R1947" s="392" t="s">
        <v>2311</v>
      </c>
      <c r="S1947" s="392" t="str">
        <f t="shared" si="61"/>
        <v>251100A</v>
      </c>
      <c r="T1947" s="392" t="str">
        <f>IFERROR(VLOOKUP($S1947,'Projects FERCs'!$A$9:$C$294,2,FALSE),0)</f>
        <v>Mains - Blanket - Flag</v>
      </c>
      <c r="U1947" s="392" t="s">
        <v>2310</v>
      </c>
      <c r="V1947" s="394">
        <v>-115686.93</v>
      </c>
    </row>
    <row r="1948" spans="1:22" ht="33.75" x14ac:dyDescent="0.25">
      <c r="A1948" s="396">
        <v>202506</v>
      </c>
      <c r="B1948" s="392" t="s">
        <v>1268</v>
      </c>
      <c r="C1948" s="392" t="s">
        <v>69</v>
      </c>
      <c r="D1948" s="392" t="s">
        <v>28</v>
      </c>
      <c r="E1948" s="392" t="s">
        <v>28</v>
      </c>
      <c r="F1948" s="392" t="s">
        <v>22</v>
      </c>
      <c r="G1948" s="392" t="s">
        <v>39</v>
      </c>
      <c r="H1948" s="392" t="s">
        <v>70</v>
      </c>
      <c r="I1948" s="392" t="s">
        <v>71</v>
      </c>
      <c r="J1948" s="392" t="s">
        <v>23</v>
      </c>
      <c r="K1948" s="392" t="s">
        <v>24</v>
      </c>
      <c r="L1948" s="392" t="s">
        <v>25</v>
      </c>
      <c r="M1948" s="395">
        <v>45689</v>
      </c>
      <c r="N1948" s="395">
        <v>45715</v>
      </c>
      <c r="O1948" s="392" t="s">
        <v>684</v>
      </c>
      <c r="P1948" s="392" t="str">
        <f t="shared" si="60"/>
        <v>376XX00000</v>
      </c>
      <c r="Q1948" s="392" t="s">
        <v>1271</v>
      </c>
      <c r="R1948" s="392" t="s">
        <v>2394</v>
      </c>
      <c r="S1948" s="392" t="str">
        <f t="shared" si="61"/>
        <v>251100A</v>
      </c>
      <c r="T1948" s="392" t="str">
        <f>IFERROR(VLOOKUP($S1948,'Projects FERCs'!$A$9:$C$294,2,FALSE),0)</f>
        <v>Mains - Blanket - Flag</v>
      </c>
      <c r="U1948" s="392" t="s">
        <v>2393</v>
      </c>
      <c r="V1948" s="394">
        <v>-3462.43</v>
      </c>
    </row>
    <row r="1949" spans="1:22" ht="33.75" x14ac:dyDescent="0.25">
      <c r="A1949" s="396">
        <v>202506</v>
      </c>
      <c r="B1949" s="392" t="s">
        <v>1268</v>
      </c>
      <c r="C1949" s="392" t="s">
        <v>69</v>
      </c>
      <c r="D1949" s="392" t="s">
        <v>28</v>
      </c>
      <c r="E1949" s="392" t="s">
        <v>28</v>
      </c>
      <c r="F1949" s="392" t="s">
        <v>22</v>
      </c>
      <c r="G1949" s="392" t="s">
        <v>39</v>
      </c>
      <c r="H1949" s="392" t="s">
        <v>70</v>
      </c>
      <c r="I1949" s="392" t="s">
        <v>71</v>
      </c>
      <c r="J1949" s="392" t="s">
        <v>23</v>
      </c>
      <c r="K1949" s="392" t="s">
        <v>24</v>
      </c>
      <c r="L1949" s="392" t="s">
        <v>25</v>
      </c>
      <c r="M1949" s="395">
        <v>45717</v>
      </c>
      <c r="N1949" s="395">
        <v>45660</v>
      </c>
      <c r="O1949" s="392" t="s">
        <v>684</v>
      </c>
      <c r="P1949" s="392" t="str">
        <f t="shared" si="60"/>
        <v>376XX00000</v>
      </c>
      <c r="Q1949" s="392" t="s">
        <v>1271</v>
      </c>
      <c r="R1949" s="392" t="s">
        <v>2398</v>
      </c>
      <c r="S1949" s="392" t="str">
        <f t="shared" si="61"/>
        <v>252100A</v>
      </c>
      <c r="T1949" s="392" t="str">
        <f>IFERROR(VLOOKUP($S1949,'Projects FERCs'!$A$9:$C$294,2,FALSE),0)</f>
        <v>Mains - Blanket - King</v>
      </c>
      <c r="U1949" s="392" t="s">
        <v>2397</v>
      </c>
      <c r="V1949" s="394">
        <v>-4921.09</v>
      </c>
    </row>
    <row r="1950" spans="1:22" ht="22.5" x14ac:dyDescent="0.25">
      <c r="A1950" s="396">
        <v>202506</v>
      </c>
      <c r="B1950" s="392" t="s">
        <v>1268</v>
      </c>
      <c r="C1950" s="392" t="s">
        <v>69</v>
      </c>
      <c r="D1950" s="392" t="s">
        <v>28</v>
      </c>
      <c r="E1950" s="392" t="s">
        <v>28</v>
      </c>
      <c r="F1950" s="392" t="s">
        <v>22</v>
      </c>
      <c r="G1950" s="392" t="s">
        <v>39</v>
      </c>
      <c r="H1950" s="392" t="s">
        <v>70</v>
      </c>
      <c r="I1950" s="392" t="s">
        <v>71</v>
      </c>
      <c r="J1950" s="392" t="s">
        <v>23</v>
      </c>
      <c r="K1950" s="392" t="s">
        <v>24</v>
      </c>
      <c r="L1950" s="392" t="s">
        <v>25</v>
      </c>
      <c r="M1950" s="395">
        <v>45717</v>
      </c>
      <c r="N1950" s="395">
        <v>45673</v>
      </c>
      <c r="O1950" s="392" t="s">
        <v>684</v>
      </c>
      <c r="P1950" s="392" t="str">
        <f t="shared" si="60"/>
        <v>376XX00000</v>
      </c>
      <c r="Q1950" s="392" t="s">
        <v>1271</v>
      </c>
      <c r="R1950" s="392" t="s">
        <v>2313</v>
      </c>
      <c r="S1950" s="392" t="str">
        <f t="shared" si="61"/>
        <v>251100A</v>
      </c>
      <c r="T1950" s="392" t="str">
        <f>IFERROR(VLOOKUP($S1950,'Projects FERCs'!$A$9:$C$294,2,FALSE),0)</f>
        <v>Mains - Blanket - Flag</v>
      </c>
      <c r="U1950" s="392" t="s">
        <v>2312</v>
      </c>
      <c r="V1950" s="394">
        <v>-758.97</v>
      </c>
    </row>
    <row r="1951" spans="1:22" ht="22.5" x14ac:dyDescent="0.25">
      <c r="A1951" s="396">
        <v>202506</v>
      </c>
      <c r="B1951" s="392" t="s">
        <v>1268</v>
      </c>
      <c r="C1951" s="392" t="s">
        <v>69</v>
      </c>
      <c r="D1951" s="392" t="s">
        <v>28</v>
      </c>
      <c r="E1951" s="392" t="s">
        <v>28</v>
      </c>
      <c r="F1951" s="392" t="s">
        <v>22</v>
      </c>
      <c r="G1951" s="392" t="s">
        <v>39</v>
      </c>
      <c r="H1951" s="392" t="s">
        <v>70</v>
      </c>
      <c r="I1951" s="392" t="s">
        <v>71</v>
      </c>
      <c r="J1951" s="392" t="s">
        <v>23</v>
      </c>
      <c r="K1951" s="392" t="s">
        <v>24</v>
      </c>
      <c r="L1951" s="392" t="s">
        <v>25</v>
      </c>
      <c r="M1951" s="395">
        <v>45717</v>
      </c>
      <c r="N1951" s="395">
        <v>45698</v>
      </c>
      <c r="O1951" s="392" t="s">
        <v>684</v>
      </c>
      <c r="P1951" s="392" t="str">
        <f t="shared" si="60"/>
        <v>376XX00000</v>
      </c>
      <c r="Q1951" s="392" t="s">
        <v>1271</v>
      </c>
      <c r="R1951" s="392" t="s">
        <v>2311</v>
      </c>
      <c r="S1951" s="392" t="str">
        <f t="shared" si="61"/>
        <v>251100A</v>
      </c>
      <c r="T1951" s="392" t="str">
        <f>IFERROR(VLOOKUP($S1951,'Projects FERCs'!$A$9:$C$294,2,FALSE),0)</f>
        <v>Mains - Blanket - Flag</v>
      </c>
      <c r="U1951" s="392" t="s">
        <v>2310</v>
      </c>
      <c r="V1951" s="394">
        <v>-8479.1299999999992</v>
      </c>
    </row>
    <row r="1952" spans="1:22" ht="22.5" x14ac:dyDescent="0.25">
      <c r="A1952" s="396">
        <v>202506</v>
      </c>
      <c r="B1952" s="392" t="s">
        <v>1268</v>
      </c>
      <c r="C1952" s="392" t="s">
        <v>69</v>
      </c>
      <c r="D1952" s="392" t="s">
        <v>28</v>
      </c>
      <c r="E1952" s="392" t="s">
        <v>28</v>
      </c>
      <c r="F1952" s="392" t="s">
        <v>22</v>
      </c>
      <c r="G1952" s="392" t="s">
        <v>39</v>
      </c>
      <c r="H1952" s="392" t="s">
        <v>70</v>
      </c>
      <c r="I1952" s="392" t="s">
        <v>71</v>
      </c>
      <c r="J1952" s="392" t="s">
        <v>23</v>
      </c>
      <c r="K1952" s="392" t="s">
        <v>24</v>
      </c>
      <c r="L1952" s="392" t="s">
        <v>25</v>
      </c>
      <c r="M1952" s="395">
        <v>45717</v>
      </c>
      <c r="N1952" s="395">
        <v>45706</v>
      </c>
      <c r="O1952" s="392" t="s">
        <v>684</v>
      </c>
      <c r="P1952" s="392" t="str">
        <f t="shared" si="60"/>
        <v>376XX00000</v>
      </c>
      <c r="Q1952" s="392" t="s">
        <v>1271</v>
      </c>
      <c r="R1952" s="392" t="s">
        <v>2396</v>
      </c>
      <c r="S1952" s="392" t="str">
        <f t="shared" si="61"/>
        <v>252400S</v>
      </c>
      <c r="T1952" s="392" t="str">
        <f>IFERROR(VLOOKUP($S1952,'Projects FERCs'!$A$9:$C$294,2,FALSE),0)</f>
        <v>Mains-System Improv-King</v>
      </c>
      <c r="U1952" s="392" t="s">
        <v>2395</v>
      </c>
      <c r="V1952" s="394">
        <v>-21713.88</v>
      </c>
    </row>
    <row r="1953" spans="1:22" ht="33.75" x14ac:dyDescent="0.25">
      <c r="A1953" s="396">
        <v>202506</v>
      </c>
      <c r="B1953" s="392" t="s">
        <v>1268</v>
      </c>
      <c r="C1953" s="392" t="s">
        <v>69</v>
      </c>
      <c r="D1953" s="392" t="s">
        <v>28</v>
      </c>
      <c r="E1953" s="392" t="s">
        <v>28</v>
      </c>
      <c r="F1953" s="392" t="s">
        <v>22</v>
      </c>
      <c r="G1953" s="392" t="s">
        <v>39</v>
      </c>
      <c r="H1953" s="392" t="s">
        <v>70</v>
      </c>
      <c r="I1953" s="392" t="s">
        <v>71</v>
      </c>
      <c r="J1953" s="392" t="s">
        <v>23</v>
      </c>
      <c r="K1953" s="392" t="s">
        <v>24</v>
      </c>
      <c r="L1953" s="392" t="s">
        <v>25</v>
      </c>
      <c r="M1953" s="395">
        <v>45717</v>
      </c>
      <c r="N1953" s="395">
        <v>45715</v>
      </c>
      <c r="O1953" s="392" t="s">
        <v>684</v>
      </c>
      <c r="P1953" s="392" t="str">
        <f t="shared" si="60"/>
        <v>376XX00000</v>
      </c>
      <c r="Q1953" s="392" t="s">
        <v>1271</v>
      </c>
      <c r="R1953" s="392" t="s">
        <v>2394</v>
      </c>
      <c r="S1953" s="392" t="str">
        <f t="shared" si="61"/>
        <v>251100A</v>
      </c>
      <c r="T1953" s="392" t="str">
        <f>IFERROR(VLOOKUP($S1953,'Projects FERCs'!$A$9:$C$294,2,FALSE),0)</f>
        <v>Mains - Blanket - Flag</v>
      </c>
      <c r="U1953" s="392" t="s">
        <v>2393</v>
      </c>
      <c r="V1953" s="394">
        <v>-26818.55</v>
      </c>
    </row>
    <row r="1954" spans="1:22" ht="33.75" x14ac:dyDescent="0.25">
      <c r="A1954" s="396">
        <v>202506</v>
      </c>
      <c r="B1954" s="392" t="s">
        <v>1268</v>
      </c>
      <c r="C1954" s="392" t="s">
        <v>69</v>
      </c>
      <c r="D1954" s="392" t="s">
        <v>28</v>
      </c>
      <c r="E1954" s="392" t="s">
        <v>28</v>
      </c>
      <c r="F1954" s="392" t="s">
        <v>22</v>
      </c>
      <c r="G1954" s="392" t="s">
        <v>39</v>
      </c>
      <c r="H1954" s="392" t="s">
        <v>70</v>
      </c>
      <c r="I1954" s="392" t="s">
        <v>71</v>
      </c>
      <c r="J1954" s="392" t="s">
        <v>23</v>
      </c>
      <c r="K1954" s="392" t="s">
        <v>24</v>
      </c>
      <c r="L1954" s="392" t="s">
        <v>25</v>
      </c>
      <c r="M1954" s="395">
        <v>45717</v>
      </c>
      <c r="N1954" s="395">
        <v>45726</v>
      </c>
      <c r="O1954" s="392" t="s">
        <v>684</v>
      </c>
      <c r="P1954" s="392" t="str">
        <f t="shared" si="60"/>
        <v>376XX00000</v>
      </c>
      <c r="Q1954" s="392" t="s">
        <v>1271</v>
      </c>
      <c r="R1954" s="392" t="s">
        <v>2392</v>
      </c>
      <c r="S1954" s="392" t="str">
        <f t="shared" si="61"/>
        <v>252100A</v>
      </c>
      <c r="T1954" s="392" t="str">
        <f>IFERROR(VLOOKUP($S1954,'Projects FERCs'!$A$9:$C$294,2,FALSE),0)</f>
        <v>Mains - Blanket - King</v>
      </c>
      <c r="U1954" s="392" t="s">
        <v>2391</v>
      </c>
      <c r="V1954" s="394">
        <v>-3056.06</v>
      </c>
    </row>
    <row r="1955" spans="1:22" ht="33.75" x14ac:dyDescent="0.25">
      <c r="A1955" s="396">
        <v>202506</v>
      </c>
      <c r="B1955" s="392" t="s">
        <v>1268</v>
      </c>
      <c r="C1955" s="392" t="s">
        <v>69</v>
      </c>
      <c r="D1955" s="392" t="s">
        <v>28</v>
      </c>
      <c r="E1955" s="392" t="s">
        <v>28</v>
      </c>
      <c r="F1955" s="392" t="s">
        <v>22</v>
      </c>
      <c r="G1955" s="392" t="s">
        <v>39</v>
      </c>
      <c r="H1955" s="392" t="s">
        <v>70</v>
      </c>
      <c r="I1955" s="392" t="s">
        <v>71</v>
      </c>
      <c r="J1955" s="392" t="s">
        <v>23</v>
      </c>
      <c r="K1955" s="392" t="s">
        <v>24</v>
      </c>
      <c r="L1955" s="392" t="s">
        <v>25</v>
      </c>
      <c r="M1955" s="395">
        <v>45717</v>
      </c>
      <c r="N1955" s="395">
        <v>45728</v>
      </c>
      <c r="O1955" s="392" t="s">
        <v>684</v>
      </c>
      <c r="P1955" s="392" t="str">
        <f t="shared" si="60"/>
        <v>376XX00000</v>
      </c>
      <c r="Q1955" s="392" t="s">
        <v>1271</v>
      </c>
      <c r="R1955" s="392" t="s">
        <v>2390</v>
      </c>
      <c r="S1955" s="392" t="str">
        <f t="shared" si="61"/>
        <v>252100A</v>
      </c>
      <c r="T1955" s="392" t="str">
        <f>IFERROR(VLOOKUP($S1955,'Projects FERCs'!$A$9:$C$294,2,FALSE),0)</f>
        <v>Mains - Blanket - King</v>
      </c>
      <c r="U1955" s="392" t="s">
        <v>2389</v>
      </c>
      <c r="V1955" s="394">
        <v>-2977.3</v>
      </c>
    </row>
    <row r="1956" spans="1:22" ht="33.75" x14ac:dyDescent="0.25">
      <c r="A1956" s="396">
        <v>202407</v>
      </c>
      <c r="B1956" s="392" t="s">
        <v>1268</v>
      </c>
      <c r="C1956" s="392" t="s">
        <v>69</v>
      </c>
      <c r="D1956" s="392" t="s">
        <v>28</v>
      </c>
      <c r="E1956" s="392" t="s">
        <v>28</v>
      </c>
      <c r="F1956" s="392" t="s">
        <v>22</v>
      </c>
      <c r="G1956" s="392" t="s">
        <v>39</v>
      </c>
      <c r="H1956" s="392" t="s">
        <v>70</v>
      </c>
      <c r="I1956" s="392" t="s">
        <v>71</v>
      </c>
      <c r="J1956" s="392" t="s">
        <v>1508</v>
      </c>
      <c r="K1956" s="392" t="s">
        <v>24</v>
      </c>
      <c r="L1956" s="392" t="s">
        <v>64</v>
      </c>
      <c r="M1956" s="395">
        <v>45474</v>
      </c>
      <c r="N1956" s="395">
        <v>45443</v>
      </c>
      <c r="O1956" s="392" t="s">
        <v>778</v>
      </c>
      <c r="P1956" s="392" t="str">
        <f t="shared" si="60"/>
        <v>378XX00000</v>
      </c>
      <c r="Q1956" s="392" t="s">
        <v>1340</v>
      </c>
      <c r="R1956" s="392" t="s">
        <v>1509</v>
      </c>
      <c r="S1956" s="392" t="str">
        <f t="shared" si="61"/>
        <v>251378A</v>
      </c>
      <c r="T1956" s="392" t="str">
        <f>IFERROR(VLOOKUP($S1956,'Projects FERCs'!$A$9:$C$294,2,FALSE),0)</f>
        <v>Meas&amp;Reg Sta Distribution-Flag</v>
      </c>
      <c r="U1956" s="392" t="s">
        <v>1508</v>
      </c>
      <c r="V1956" s="394">
        <v>454.31</v>
      </c>
    </row>
    <row r="1957" spans="1:22" ht="33.75" x14ac:dyDescent="0.25">
      <c r="A1957" s="396">
        <v>202407</v>
      </c>
      <c r="B1957" s="392" t="s">
        <v>1268</v>
      </c>
      <c r="C1957" s="392" t="s">
        <v>69</v>
      </c>
      <c r="D1957" s="392" t="s">
        <v>28</v>
      </c>
      <c r="E1957" s="392" t="s">
        <v>28</v>
      </c>
      <c r="F1957" s="392" t="s">
        <v>22</v>
      </c>
      <c r="G1957" s="392" t="s">
        <v>39</v>
      </c>
      <c r="H1957" s="392" t="s">
        <v>70</v>
      </c>
      <c r="I1957" s="392" t="s">
        <v>71</v>
      </c>
      <c r="J1957" s="392" t="s">
        <v>1476</v>
      </c>
      <c r="K1957" s="392" t="s">
        <v>24</v>
      </c>
      <c r="L1957" s="392" t="s">
        <v>64</v>
      </c>
      <c r="M1957" s="395">
        <v>45474</v>
      </c>
      <c r="N1957" s="395">
        <v>45421</v>
      </c>
      <c r="O1957" s="392" t="s">
        <v>778</v>
      </c>
      <c r="P1957" s="392" t="str">
        <f t="shared" si="60"/>
        <v>378XX00000</v>
      </c>
      <c r="Q1957" s="392" t="s">
        <v>1340</v>
      </c>
      <c r="R1957" s="392" t="s">
        <v>1477</v>
      </c>
      <c r="S1957" s="392" t="str">
        <f t="shared" si="61"/>
        <v>253378A</v>
      </c>
      <c r="T1957" s="392" t="str">
        <f>IFERROR(VLOOKUP($S1957,'Projects FERCs'!$A$9:$C$294,2,FALSE),0)</f>
        <v>Meas&amp;Reg Sta Distribution-Pres</v>
      </c>
      <c r="U1957" s="392" t="s">
        <v>1476</v>
      </c>
      <c r="V1957" s="394">
        <v>6840.84</v>
      </c>
    </row>
    <row r="1958" spans="1:22" ht="33.75" x14ac:dyDescent="0.25">
      <c r="A1958" s="396">
        <v>202407</v>
      </c>
      <c r="B1958" s="392" t="s">
        <v>1268</v>
      </c>
      <c r="C1958" s="392" t="s">
        <v>69</v>
      </c>
      <c r="D1958" s="392" t="s">
        <v>28</v>
      </c>
      <c r="E1958" s="392" t="s">
        <v>28</v>
      </c>
      <c r="F1958" s="392" t="s">
        <v>22</v>
      </c>
      <c r="G1958" s="392" t="s">
        <v>39</v>
      </c>
      <c r="H1958" s="392" t="s">
        <v>70</v>
      </c>
      <c r="I1958" s="392" t="s">
        <v>71</v>
      </c>
      <c r="J1958" s="392" t="s">
        <v>1510</v>
      </c>
      <c r="K1958" s="392" t="s">
        <v>24</v>
      </c>
      <c r="L1958" s="392" t="s">
        <v>64</v>
      </c>
      <c r="M1958" s="395">
        <v>45474</v>
      </c>
      <c r="N1958" s="395">
        <v>45502</v>
      </c>
      <c r="O1958" s="392" t="s">
        <v>778</v>
      </c>
      <c r="P1958" s="392" t="str">
        <f t="shared" si="60"/>
        <v>378XX00000</v>
      </c>
      <c r="Q1958" s="392" t="s">
        <v>1340</v>
      </c>
      <c r="R1958" s="392" t="s">
        <v>1511</v>
      </c>
      <c r="S1958" s="392" t="str">
        <f t="shared" si="61"/>
        <v>255378A</v>
      </c>
      <c r="T1958" s="392" t="str">
        <f>IFERROR(VLOOKUP($S1958,'Projects FERCs'!$A$9:$C$294,2,FALSE),0)</f>
        <v>Meas&amp;Reg Sta DistributionVerde</v>
      </c>
      <c r="U1958" s="392" t="s">
        <v>1510</v>
      </c>
      <c r="V1958" s="394">
        <v>1808.53</v>
      </c>
    </row>
    <row r="1959" spans="1:22" ht="33.75" x14ac:dyDescent="0.25">
      <c r="A1959" s="396">
        <v>202407</v>
      </c>
      <c r="B1959" s="392" t="s">
        <v>1268</v>
      </c>
      <c r="C1959" s="392" t="s">
        <v>69</v>
      </c>
      <c r="D1959" s="392" t="s">
        <v>28</v>
      </c>
      <c r="E1959" s="392" t="s">
        <v>28</v>
      </c>
      <c r="F1959" s="392" t="s">
        <v>22</v>
      </c>
      <c r="G1959" s="392" t="s">
        <v>39</v>
      </c>
      <c r="H1959" s="392" t="s">
        <v>70</v>
      </c>
      <c r="I1959" s="392" t="s">
        <v>71</v>
      </c>
      <c r="J1959" s="392" t="s">
        <v>1512</v>
      </c>
      <c r="K1959" s="392" t="s">
        <v>24</v>
      </c>
      <c r="L1959" s="392" t="s">
        <v>64</v>
      </c>
      <c r="M1959" s="395">
        <v>45474</v>
      </c>
      <c r="N1959" s="395">
        <v>45448</v>
      </c>
      <c r="O1959" s="392" t="s">
        <v>778</v>
      </c>
      <c r="P1959" s="392" t="str">
        <f t="shared" si="60"/>
        <v>378XX00000</v>
      </c>
      <c r="Q1959" s="392" t="s">
        <v>1340</v>
      </c>
      <c r="R1959" s="392" t="s">
        <v>1513</v>
      </c>
      <c r="S1959" s="392" t="str">
        <f t="shared" si="61"/>
        <v>251378A</v>
      </c>
      <c r="T1959" s="392" t="str">
        <f>IFERROR(VLOOKUP($S1959,'Projects FERCs'!$A$9:$C$294,2,FALSE),0)</f>
        <v>Meas&amp;Reg Sta Distribution-Flag</v>
      </c>
      <c r="U1959" s="392" t="s">
        <v>1512</v>
      </c>
      <c r="V1959" s="394">
        <v>532.02</v>
      </c>
    </row>
    <row r="1960" spans="1:22" ht="33.75" x14ac:dyDescent="0.25">
      <c r="A1960" s="396">
        <v>202407</v>
      </c>
      <c r="B1960" s="392" t="s">
        <v>1268</v>
      </c>
      <c r="C1960" s="392" t="s">
        <v>69</v>
      </c>
      <c r="D1960" s="392" t="s">
        <v>28</v>
      </c>
      <c r="E1960" s="392" t="s">
        <v>28</v>
      </c>
      <c r="F1960" s="392" t="s">
        <v>22</v>
      </c>
      <c r="G1960" s="392" t="s">
        <v>39</v>
      </c>
      <c r="H1960" s="392" t="s">
        <v>70</v>
      </c>
      <c r="I1960" s="392" t="s">
        <v>71</v>
      </c>
      <c r="J1960" s="392" t="s">
        <v>1514</v>
      </c>
      <c r="K1960" s="392" t="s">
        <v>24</v>
      </c>
      <c r="L1960" s="392" t="s">
        <v>64</v>
      </c>
      <c r="M1960" s="395">
        <v>45474</v>
      </c>
      <c r="N1960" s="395">
        <v>45484</v>
      </c>
      <c r="O1960" s="392" t="s">
        <v>778</v>
      </c>
      <c r="P1960" s="392" t="str">
        <f t="shared" si="60"/>
        <v>378XX00000</v>
      </c>
      <c r="Q1960" s="392" t="s">
        <v>1340</v>
      </c>
      <c r="R1960" s="392" t="s">
        <v>1515</v>
      </c>
      <c r="S1960" s="392" t="str">
        <f t="shared" si="61"/>
        <v>257378A</v>
      </c>
      <c r="T1960" s="392" t="str">
        <f>IFERROR(VLOOKUP($S1960,'Projects FERCs'!$A$9:$C$294,2,FALSE),0)</f>
        <v>Meas&amp;Reg Sta Distribution-SL</v>
      </c>
      <c r="U1960" s="392" t="s">
        <v>1514</v>
      </c>
      <c r="V1960" s="394">
        <v>19435.189999999999</v>
      </c>
    </row>
    <row r="1961" spans="1:22" ht="33.75" x14ac:dyDescent="0.25">
      <c r="A1961" s="396">
        <v>202407</v>
      </c>
      <c r="B1961" s="392" t="s">
        <v>1268</v>
      </c>
      <c r="C1961" s="392" t="s">
        <v>69</v>
      </c>
      <c r="D1961" s="392" t="s">
        <v>28</v>
      </c>
      <c r="E1961" s="392" t="s">
        <v>28</v>
      </c>
      <c r="F1961" s="392" t="s">
        <v>22</v>
      </c>
      <c r="G1961" s="392" t="s">
        <v>39</v>
      </c>
      <c r="H1961" s="392" t="s">
        <v>70</v>
      </c>
      <c r="I1961" s="392" t="s">
        <v>71</v>
      </c>
      <c r="J1961" s="392" t="s">
        <v>1348</v>
      </c>
      <c r="K1961" s="392" t="s">
        <v>24</v>
      </c>
      <c r="L1961" s="392" t="s">
        <v>64</v>
      </c>
      <c r="M1961" s="395">
        <v>45474</v>
      </c>
      <c r="N1961" s="395">
        <v>45427</v>
      </c>
      <c r="O1961" s="392" t="s">
        <v>778</v>
      </c>
      <c r="P1961" s="392" t="str">
        <f t="shared" si="60"/>
        <v>378XX00000</v>
      </c>
      <c r="Q1961" s="392" t="s">
        <v>1340</v>
      </c>
      <c r="R1961" s="392" t="s">
        <v>1347</v>
      </c>
      <c r="S1961" s="392" t="str">
        <f t="shared" si="61"/>
        <v>251378A</v>
      </c>
      <c r="T1961" s="392" t="str">
        <f>IFERROR(VLOOKUP($S1961,'Projects FERCs'!$A$9:$C$294,2,FALSE),0)</f>
        <v>Meas&amp;Reg Sta Distribution-Flag</v>
      </c>
      <c r="U1961" s="392" t="s">
        <v>1348</v>
      </c>
      <c r="V1961" s="394">
        <v>-376.82</v>
      </c>
    </row>
    <row r="1962" spans="1:22" ht="33.75" x14ac:dyDescent="0.25">
      <c r="A1962" s="396">
        <v>202407</v>
      </c>
      <c r="B1962" s="392" t="s">
        <v>1268</v>
      </c>
      <c r="C1962" s="392" t="s">
        <v>69</v>
      </c>
      <c r="D1962" s="392" t="s">
        <v>28</v>
      </c>
      <c r="E1962" s="392" t="s">
        <v>28</v>
      </c>
      <c r="F1962" s="392" t="s">
        <v>22</v>
      </c>
      <c r="G1962" s="392" t="s">
        <v>39</v>
      </c>
      <c r="H1962" s="392" t="s">
        <v>70</v>
      </c>
      <c r="I1962" s="392" t="s">
        <v>71</v>
      </c>
      <c r="J1962" s="392" t="s">
        <v>23</v>
      </c>
      <c r="K1962" s="392" t="s">
        <v>24</v>
      </c>
      <c r="L1962" s="392" t="s">
        <v>25</v>
      </c>
      <c r="M1962" s="395">
        <v>45323</v>
      </c>
      <c r="N1962" s="395">
        <v>45330</v>
      </c>
      <c r="O1962" s="392" t="s">
        <v>778</v>
      </c>
      <c r="P1962" s="392" t="str">
        <f t="shared" si="60"/>
        <v>378XX00000</v>
      </c>
      <c r="Q1962" s="392" t="s">
        <v>1340</v>
      </c>
      <c r="R1962" s="392" t="s">
        <v>1308</v>
      </c>
      <c r="S1962" s="392" t="str">
        <f t="shared" si="61"/>
        <v>252378A</v>
      </c>
      <c r="T1962" s="392" t="str">
        <f>IFERROR(VLOOKUP($S1962,'Projects FERCs'!$A$9:$C$294,2,FALSE),0)</f>
        <v>Meas&amp;Reg Sta Distribution-King</v>
      </c>
      <c r="U1962" s="392" t="s">
        <v>1309</v>
      </c>
      <c r="V1962" s="394">
        <v>-56007.88</v>
      </c>
    </row>
    <row r="1963" spans="1:22" ht="33.75" x14ac:dyDescent="0.25">
      <c r="A1963" s="396">
        <v>202407</v>
      </c>
      <c r="B1963" s="392" t="s">
        <v>1268</v>
      </c>
      <c r="C1963" s="392" t="s">
        <v>69</v>
      </c>
      <c r="D1963" s="392" t="s">
        <v>28</v>
      </c>
      <c r="E1963" s="392" t="s">
        <v>28</v>
      </c>
      <c r="F1963" s="392" t="s">
        <v>22</v>
      </c>
      <c r="G1963" s="392" t="s">
        <v>39</v>
      </c>
      <c r="H1963" s="392" t="s">
        <v>70</v>
      </c>
      <c r="I1963" s="392" t="s">
        <v>71</v>
      </c>
      <c r="J1963" s="392" t="s">
        <v>23</v>
      </c>
      <c r="K1963" s="392" t="s">
        <v>24</v>
      </c>
      <c r="L1963" s="392" t="s">
        <v>25</v>
      </c>
      <c r="M1963" s="395">
        <v>45383</v>
      </c>
      <c r="N1963" s="395">
        <v>45385</v>
      </c>
      <c r="O1963" s="392" t="s">
        <v>778</v>
      </c>
      <c r="P1963" s="392" t="str">
        <f t="shared" si="60"/>
        <v>378XX00000</v>
      </c>
      <c r="Q1963" s="392" t="s">
        <v>1340</v>
      </c>
      <c r="R1963" s="392" t="s">
        <v>1343</v>
      </c>
      <c r="S1963" s="392" t="str">
        <f t="shared" si="61"/>
        <v>253378A</v>
      </c>
      <c r="T1963" s="392" t="str">
        <f>IFERROR(VLOOKUP($S1963,'Projects FERCs'!$A$9:$C$294,2,FALSE),0)</f>
        <v>Meas&amp;Reg Sta Distribution-Pres</v>
      </c>
      <c r="U1963" s="392" t="s">
        <v>1344</v>
      </c>
      <c r="V1963" s="394">
        <v>-6393.19</v>
      </c>
    </row>
    <row r="1964" spans="1:22" ht="33.75" x14ac:dyDescent="0.25">
      <c r="A1964" s="396">
        <v>202407</v>
      </c>
      <c r="B1964" s="392" t="s">
        <v>1268</v>
      </c>
      <c r="C1964" s="392" t="s">
        <v>69</v>
      </c>
      <c r="D1964" s="392" t="s">
        <v>28</v>
      </c>
      <c r="E1964" s="392" t="s">
        <v>28</v>
      </c>
      <c r="F1964" s="392" t="s">
        <v>22</v>
      </c>
      <c r="G1964" s="392" t="s">
        <v>39</v>
      </c>
      <c r="H1964" s="392" t="s">
        <v>70</v>
      </c>
      <c r="I1964" s="392" t="s">
        <v>71</v>
      </c>
      <c r="J1964" s="392" t="s">
        <v>23</v>
      </c>
      <c r="K1964" s="392" t="s">
        <v>24</v>
      </c>
      <c r="L1964" s="392" t="s">
        <v>25</v>
      </c>
      <c r="M1964" s="395">
        <v>45383</v>
      </c>
      <c r="N1964" s="395">
        <v>45393</v>
      </c>
      <c r="O1964" s="392" t="s">
        <v>778</v>
      </c>
      <c r="P1964" s="392" t="str">
        <f t="shared" si="60"/>
        <v>378XX00000</v>
      </c>
      <c r="Q1964" s="392" t="s">
        <v>1340</v>
      </c>
      <c r="R1964" s="392" t="s">
        <v>1341</v>
      </c>
      <c r="S1964" s="392" t="str">
        <f t="shared" si="61"/>
        <v>251378A</v>
      </c>
      <c r="T1964" s="392" t="str">
        <f>IFERROR(VLOOKUP($S1964,'Projects FERCs'!$A$9:$C$294,2,FALSE),0)</f>
        <v>Meas&amp;Reg Sta Distribution-Flag</v>
      </c>
      <c r="U1964" s="392" t="s">
        <v>1342</v>
      </c>
      <c r="V1964" s="394">
        <v>-32292.94</v>
      </c>
    </row>
    <row r="1965" spans="1:22" ht="33.75" x14ac:dyDescent="0.25">
      <c r="A1965" s="396">
        <v>202407</v>
      </c>
      <c r="B1965" s="392" t="s">
        <v>1268</v>
      </c>
      <c r="C1965" s="392" t="s">
        <v>69</v>
      </c>
      <c r="D1965" s="392" t="s">
        <v>28</v>
      </c>
      <c r="E1965" s="392" t="s">
        <v>28</v>
      </c>
      <c r="F1965" s="392" t="s">
        <v>22</v>
      </c>
      <c r="G1965" s="392" t="s">
        <v>39</v>
      </c>
      <c r="H1965" s="392" t="s">
        <v>70</v>
      </c>
      <c r="I1965" s="392" t="s">
        <v>71</v>
      </c>
      <c r="J1965" s="392" t="s">
        <v>23</v>
      </c>
      <c r="K1965" s="392" t="s">
        <v>24</v>
      </c>
      <c r="L1965" s="392" t="s">
        <v>25</v>
      </c>
      <c r="M1965" s="395">
        <v>45413</v>
      </c>
      <c r="N1965" s="395">
        <v>45330</v>
      </c>
      <c r="O1965" s="392" t="s">
        <v>778</v>
      </c>
      <c r="P1965" s="392" t="str">
        <f t="shared" si="60"/>
        <v>378XX00000</v>
      </c>
      <c r="Q1965" s="392" t="s">
        <v>1340</v>
      </c>
      <c r="R1965" s="392" t="s">
        <v>1308</v>
      </c>
      <c r="S1965" s="392" t="str">
        <f t="shared" si="61"/>
        <v>252378A</v>
      </c>
      <c r="T1965" s="392" t="str">
        <f>IFERROR(VLOOKUP($S1965,'Projects FERCs'!$A$9:$C$294,2,FALSE),0)</f>
        <v>Meas&amp;Reg Sta Distribution-King</v>
      </c>
      <c r="U1965" s="392" t="s">
        <v>1309</v>
      </c>
      <c r="V1965" s="394">
        <v>-17.510000000000002</v>
      </c>
    </row>
    <row r="1966" spans="1:22" ht="33.75" x14ac:dyDescent="0.25">
      <c r="A1966" s="396">
        <v>202408</v>
      </c>
      <c r="B1966" s="392" t="s">
        <v>1268</v>
      </c>
      <c r="C1966" s="392" t="s">
        <v>69</v>
      </c>
      <c r="D1966" s="392" t="s">
        <v>28</v>
      </c>
      <c r="E1966" s="392" t="s">
        <v>28</v>
      </c>
      <c r="F1966" s="392" t="s">
        <v>22</v>
      </c>
      <c r="G1966" s="392" t="s">
        <v>39</v>
      </c>
      <c r="H1966" s="392" t="s">
        <v>70</v>
      </c>
      <c r="I1966" s="392" t="s">
        <v>71</v>
      </c>
      <c r="J1966" s="392" t="s">
        <v>1508</v>
      </c>
      <c r="K1966" s="392" t="s">
        <v>24</v>
      </c>
      <c r="L1966" s="392" t="s">
        <v>64</v>
      </c>
      <c r="M1966" s="395">
        <v>45474</v>
      </c>
      <c r="N1966" s="395">
        <v>45443</v>
      </c>
      <c r="O1966" s="392" t="s">
        <v>778</v>
      </c>
      <c r="P1966" s="392" t="str">
        <f t="shared" si="60"/>
        <v>378XX00000</v>
      </c>
      <c r="Q1966" s="392" t="s">
        <v>1340</v>
      </c>
      <c r="R1966" s="392" t="s">
        <v>1509</v>
      </c>
      <c r="S1966" s="392" t="str">
        <f t="shared" si="61"/>
        <v>251378A</v>
      </c>
      <c r="T1966" s="392" t="str">
        <f>IFERROR(VLOOKUP($S1966,'Projects FERCs'!$A$9:$C$294,2,FALSE),0)</f>
        <v>Meas&amp;Reg Sta Distribution-Flag</v>
      </c>
      <c r="U1966" s="392" t="s">
        <v>1508</v>
      </c>
      <c r="V1966" s="394">
        <v>29.21</v>
      </c>
    </row>
    <row r="1967" spans="1:22" ht="33.75" x14ac:dyDescent="0.25">
      <c r="A1967" s="396">
        <v>202408</v>
      </c>
      <c r="B1967" s="392" t="s">
        <v>1268</v>
      </c>
      <c r="C1967" s="392" t="s">
        <v>69</v>
      </c>
      <c r="D1967" s="392" t="s">
        <v>28</v>
      </c>
      <c r="E1967" s="392" t="s">
        <v>28</v>
      </c>
      <c r="F1967" s="392" t="s">
        <v>22</v>
      </c>
      <c r="G1967" s="392" t="s">
        <v>39</v>
      </c>
      <c r="H1967" s="392" t="s">
        <v>70</v>
      </c>
      <c r="I1967" s="392" t="s">
        <v>71</v>
      </c>
      <c r="J1967" s="392" t="s">
        <v>2135</v>
      </c>
      <c r="K1967" s="392" t="s">
        <v>24</v>
      </c>
      <c r="L1967" s="392" t="s">
        <v>64</v>
      </c>
      <c r="M1967" s="395">
        <v>45505</v>
      </c>
      <c r="N1967" s="395">
        <v>45504</v>
      </c>
      <c r="O1967" s="392" t="s">
        <v>778</v>
      </c>
      <c r="P1967" s="392" t="str">
        <f t="shared" si="60"/>
        <v>378XX00000</v>
      </c>
      <c r="Q1967" s="392" t="s">
        <v>1340</v>
      </c>
      <c r="R1967" s="392" t="s">
        <v>2154</v>
      </c>
      <c r="S1967" s="392" t="str">
        <f t="shared" si="61"/>
        <v>255378A</v>
      </c>
      <c r="T1967" s="392" t="str">
        <f>IFERROR(VLOOKUP($S1967,'Projects FERCs'!$A$9:$C$294,2,FALSE),0)</f>
        <v>Meas&amp;Reg Sta DistributionVerde</v>
      </c>
      <c r="U1967" s="392" t="s">
        <v>2135</v>
      </c>
      <c r="V1967" s="394">
        <v>4108.96</v>
      </c>
    </row>
    <row r="1968" spans="1:22" ht="33.75" x14ac:dyDescent="0.25">
      <c r="A1968" s="396">
        <v>202408</v>
      </c>
      <c r="B1968" s="392" t="s">
        <v>1268</v>
      </c>
      <c r="C1968" s="392" t="s">
        <v>69</v>
      </c>
      <c r="D1968" s="392" t="s">
        <v>28</v>
      </c>
      <c r="E1968" s="392" t="s">
        <v>28</v>
      </c>
      <c r="F1968" s="392" t="s">
        <v>22</v>
      </c>
      <c r="G1968" s="392" t="s">
        <v>39</v>
      </c>
      <c r="H1968" s="392" t="s">
        <v>70</v>
      </c>
      <c r="I1968" s="392" t="s">
        <v>71</v>
      </c>
      <c r="J1968" s="392" t="s">
        <v>1476</v>
      </c>
      <c r="K1968" s="392" t="s">
        <v>24</v>
      </c>
      <c r="L1968" s="392" t="s">
        <v>64</v>
      </c>
      <c r="M1968" s="395">
        <v>45474</v>
      </c>
      <c r="N1968" s="395">
        <v>45421</v>
      </c>
      <c r="O1968" s="392" t="s">
        <v>778</v>
      </c>
      <c r="P1968" s="392" t="str">
        <f t="shared" si="60"/>
        <v>378XX00000</v>
      </c>
      <c r="Q1968" s="392" t="s">
        <v>1340</v>
      </c>
      <c r="R1968" s="392" t="s">
        <v>1477</v>
      </c>
      <c r="S1968" s="392" t="str">
        <f t="shared" si="61"/>
        <v>253378A</v>
      </c>
      <c r="T1968" s="392" t="str">
        <f>IFERROR(VLOOKUP($S1968,'Projects FERCs'!$A$9:$C$294,2,FALSE),0)</f>
        <v>Meas&amp;Reg Sta Distribution-Pres</v>
      </c>
      <c r="U1968" s="392" t="s">
        <v>1476</v>
      </c>
      <c r="V1968" s="394">
        <v>1473.87</v>
      </c>
    </row>
    <row r="1969" spans="1:22" ht="33.75" x14ac:dyDescent="0.25">
      <c r="A1969" s="396">
        <v>202408</v>
      </c>
      <c r="B1969" s="392" t="s">
        <v>1268</v>
      </c>
      <c r="C1969" s="392" t="s">
        <v>69</v>
      </c>
      <c r="D1969" s="392" t="s">
        <v>28</v>
      </c>
      <c r="E1969" s="392" t="s">
        <v>28</v>
      </c>
      <c r="F1969" s="392" t="s">
        <v>22</v>
      </c>
      <c r="G1969" s="392" t="s">
        <v>39</v>
      </c>
      <c r="H1969" s="392" t="s">
        <v>70</v>
      </c>
      <c r="I1969" s="392" t="s">
        <v>71</v>
      </c>
      <c r="J1969" s="392" t="s">
        <v>1510</v>
      </c>
      <c r="K1969" s="392" t="s">
        <v>24</v>
      </c>
      <c r="L1969" s="392" t="s">
        <v>64</v>
      </c>
      <c r="M1969" s="395">
        <v>45474</v>
      </c>
      <c r="N1969" s="395">
        <v>45502</v>
      </c>
      <c r="O1969" s="392" t="s">
        <v>778</v>
      </c>
      <c r="P1969" s="392" t="str">
        <f t="shared" si="60"/>
        <v>378XX00000</v>
      </c>
      <c r="Q1969" s="392" t="s">
        <v>1340</v>
      </c>
      <c r="R1969" s="392" t="s">
        <v>1511</v>
      </c>
      <c r="S1969" s="392" t="str">
        <f t="shared" si="61"/>
        <v>255378A</v>
      </c>
      <c r="T1969" s="392" t="str">
        <f>IFERROR(VLOOKUP($S1969,'Projects FERCs'!$A$9:$C$294,2,FALSE),0)</f>
        <v>Meas&amp;Reg Sta DistributionVerde</v>
      </c>
      <c r="U1969" s="392" t="s">
        <v>1510</v>
      </c>
      <c r="V1969" s="394">
        <v>419.37</v>
      </c>
    </row>
    <row r="1970" spans="1:22" ht="33.75" x14ac:dyDescent="0.25">
      <c r="A1970" s="396">
        <v>202408</v>
      </c>
      <c r="B1970" s="392" t="s">
        <v>1268</v>
      </c>
      <c r="C1970" s="392" t="s">
        <v>69</v>
      </c>
      <c r="D1970" s="392" t="s">
        <v>28</v>
      </c>
      <c r="E1970" s="392" t="s">
        <v>28</v>
      </c>
      <c r="F1970" s="392" t="s">
        <v>22</v>
      </c>
      <c r="G1970" s="392" t="s">
        <v>39</v>
      </c>
      <c r="H1970" s="392" t="s">
        <v>70</v>
      </c>
      <c r="I1970" s="392" t="s">
        <v>71</v>
      </c>
      <c r="J1970" s="392" t="s">
        <v>2136</v>
      </c>
      <c r="K1970" s="392" t="s">
        <v>24</v>
      </c>
      <c r="L1970" s="392" t="s">
        <v>64</v>
      </c>
      <c r="M1970" s="395">
        <v>45505</v>
      </c>
      <c r="N1970" s="395">
        <v>45511</v>
      </c>
      <c r="O1970" s="392" t="s">
        <v>778</v>
      </c>
      <c r="P1970" s="392" t="str">
        <f t="shared" si="60"/>
        <v>378XX00000</v>
      </c>
      <c r="Q1970" s="392" t="s">
        <v>1340</v>
      </c>
      <c r="R1970" s="392" t="s">
        <v>2155</v>
      </c>
      <c r="S1970" s="392" t="str">
        <f t="shared" si="61"/>
        <v>251378A</v>
      </c>
      <c r="T1970" s="392" t="str">
        <f>IFERROR(VLOOKUP($S1970,'Projects FERCs'!$A$9:$C$294,2,FALSE),0)</f>
        <v>Meas&amp;Reg Sta Distribution-Flag</v>
      </c>
      <c r="U1970" s="392" t="s">
        <v>2136</v>
      </c>
      <c r="V1970" s="394">
        <v>29685.79</v>
      </c>
    </row>
    <row r="1971" spans="1:22" ht="33.75" x14ac:dyDescent="0.25">
      <c r="A1971" s="396">
        <v>202408</v>
      </c>
      <c r="B1971" s="392" t="s">
        <v>1268</v>
      </c>
      <c r="C1971" s="392" t="s">
        <v>69</v>
      </c>
      <c r="D1971" s="392" t="s">
        <v>28</v>
      </c>
      <c r="E1971" s="392" t="s">
        <v>28</v>
      </c>
      <c r="F1971" s="392" t="s">
        <v>22</v>
      </c>
      <c r="G1971" s="392" t="s">
        <v>39</v>
      </c>
      <c r="H1971" s="392" t="s">
        <v>70</v>
      </c>
      <c r="I1971" s="392" t="s">
        <v>71</v>
      </c>
      <c r="J1971" s="392" t="s">
        <v>1514</v>
      </c>
      <c r="K1971" s="392" t="s">
        <v>24</v>
      </c>
      <c r="L1971" s="392" t="s">
        <v>64</v>
      </c>
      <c r="M1971" s="395">
        <v>45474</v>
      </c>
      <c r="N1971" s="395">
        <v>45484</v>
      </c>
      <c r="O1971" s="392" t="s">
        <v>778</v>
      </c>
      <c r="P1971" s="392" t="str">
        <f t="shared" si="60"/>
        <v>378XX00000</v>
      </c>
      <c r="Q1971" s="392" t="s">
        <v>1340</v>
      </c>
      <c r="R1971" s="392" t="s">
        <v>1515</v>
      </c>
      <c r="S1971" s="392" t="str">
        <f t="shared" si="61"/>
        <v>257378A</v>
      </c>
      <c r="T1971" s="392" t="str">
        <f>IFERROR(VLOOKUP($S1971,'Projects FERCs'!$A$9:$C$294,2,FALSE),0)</f>
        <v>Meas&amp;Reg Sta Distribution-SL</v>
      </c>
      <c r="U1971" s="392" t="s">
        <v>1514</v>
      </c>
      <c r="V1971" s="394">
        <v>-1651.24</v>
      </c>
    </row>
    <row r="1972" spans="1:22" ht="33.75" x14ac:dyDescent="0.25">
      <c r="A1972" s="396">
        <v>202408</v>
      </c>
      <c r="B1972" s="392" t="s">
        <v>1268</v>
      </c>
      <c r="C1972" s="392" t="s">
        <v>69</v>
      </c>
      <c r="D1972" s="392" t="s">
        <v>28</v>
      </c>
      <c r="E1972" s="392" t="s">
        <v>28</v>
      </c>
      <c r="F1972" s="392" t="s">
        <v>22</v>
      </c>
      <c r="G1972" s="392" t="s">
        <v>39</v>
      </c>
      <c r="H1972" s="392" t="s">
        <v>70</v>
      </c>
      <c r="I1972" s="392" t="s">
        <v>71</v>
      </c>
      <c r="J1972" s="392" t="s">
        <v>23</v>
      </c>
      <c r="K1972" s="392" t="s">
        <v>24</v>
      </c>
      <c r="L1972" s="392" t="s">
        <v>25</v>
      </c>
      <c r="M1972" s="395">
        <v>45413</v>
      </c>
      <c r="N1972" s="395">
        <v>45427</v>
      </c>
      <c r="O1972" s="392" t="s">
        <v>778</v>
      </c>
      <c r="P1972" s="392" t="str">
        <f t="shared" si="60"/>
        <v>378XX00000</v>
      </c>
      <c r="Q1972" s="392" t="s">
        <v>1340</v>
      </c>
      <c r="R1972" s="392" t="s">
        <v>1347</v>
      </c>
      <c r="S1972" s="392" t="str">
        <f t="shared" si="61"/>
        <v>251378A</v>
      </c>
      <c r="T1972" s="392" t="str">
        <f>IFERROR(VLOOKUP($S1972,'Projects FERCs'!$A$9:$C$294,2,FALSE),0)</f>
        <v>Meas&amp;Reg Sta Distribution-Flag</v>
      </c>
      <c r="U1972" s="392" t="s">
        <v>1348</v>
      </c>
      <c r="V1972" s="394">
        <v>-38066.03</v>
      </c>
    </row>
    <row r="1973" spans="1:22" ht="33.75" x14ac:dyDescent="0.25">
      <c r="A1973" s="396">
        <v>202408</v>
      </c>
      <c r="B1973" s="392" t="s">
        <v>1268</v>
      </c>
      <c r="C1973" s="392" t="s">
        <v>69</v>
      </c>
      <c r="D1973" s="392" t="s">
        <v>28</v>
      </c>
      <c r="E1973" s="392" t="s">
        <v>28</v>
      </c>
      <c r="F1973" s="392" t="s">
        <v>22</v>
      </c>
      <c r="G1973" s="392" t="s">
        <v>39</v>
      </c>
      <c r="H1973" s="392" t="s">
        <v>70</v>
      </c>
      <c r="I1973" s="392" t="s">
        <v>71</v>
      </c>
      <c r="J1973" s="392" t="s">
        <v>23</v>
      </c>
      <c r="K1973" s="392" t="s">
        <v>24</v>
      </c>
      <c r="L1973" s="392" t="s">
        <v>25</v>
      </c>
      <c r="M1973" s="395">
        <v>45474</v>
      </c>
      <c r="N1973" s="395">
        <v>45427</v>
      </c>
      <c r="O1973" s="392" t="s">
        <v>778</v>
      </c>
      <c r="P1973" s="392" t="str">
        <f t="shared" si="60"/>
        <v>378XX00000</v>
      </c>
      <c r="Q1973" s="392" t="s">
        <v>1340</v>
      </c>
      <c r="R1973" s="392" t="s">
        <v>1347</v>
      </c>
      <c r="S1973" s="392" t="str">
        <f t="shared" si="61"/>
        <v>251378A</v>
      </c>
      <c r="T1973" s="392" t="str">
        <f>IFERROR(VLOOKUP($S1973,'Projects FERCs'!$A$9:$C$294,2,FALSE),0)</f>
        <v>Meas&amp;Reg Sta Distribution-Flag</v>
      </c>
      <c r="U1973" s="392" t="s">
        <v>1348</v>
      </c>
      <c r="V1973" s="394">
        <v>376.82</v>
      </c>
    </row>
    <row r="1974" spans="1:22" ht="33.75" x14ac:dyDescent="0.25">
      <c r="A1974" s="396">
        <v>202409</v>
      </c>
      <c r="B1974" s="392" t="s">
        <v>1268</v>
      </c>
      <c r="C1974" s="392" t="s">
        <v>69</v>
      </c>
      <c r="D1974" s="392" t="s">
        <v>28</v>
      </c>
      <c r="E1974" s="392" t="s">
        <v>28</v>
      </c>
      <c r="F1974" s="392" t="s">
        <v>22</v>
      </c>
      <c r="G1974" s="392" t="s">
        <v>39</v>
      </c>
      <c r="H1974" s="392" t="s">
        <v>70</v>
      </c>
      <c r="I1974" s="392" t="s">
        <v>71</v>
      </c>
      <c r="J1974" s="392" t="s">
        <v>1508</v>
      </c>
      <c r="K1974" s="392" t="s">
        <v>24</v>
      </c>
      <c r="L1974" s="392" t="s">
        <v>64</v>
      </c>
      <c r="M1974" s="395">
        <v>45474</v>
      </c>
      <c r="N1974" s="395">
        <v>45443</v>
      </c>
      <c r="O1974" s="392" t="s">
        <v>778</v>
      </c>
      <c r="P1974" s="392" t="str">
        <f t="shared" si="60"/>
        <v>378XX00000</v>
      </c>
      <c r="Q1974" s="392" t="s">
        <v>1340</v>
      </c>
      <c r="R1974" s="392" t="s">
        <v>1509</v>
      </c>
      <c r="S1974" s="392" t="str">
        <f t="shared" si="61"/>
        <v>251378A</v>
      </c>
      <c r="T1974" s="392" t="str">
        <f>IFERROR(VLOOKUP($S1974,'Projects FERCs'!$A$9:$C$294,2,FALSE),0)</f>
        <v>Meas&amp;Reg Sta Distribution-Flag</v>
      </c>
      <c r="U1974" s="392" t="s">
        <v>1508</v>
      </c>
      <c r="V1974" s="394">
        <v>5.2</v>
      </c>
    </row>
    <row r="1975" spans="1:22" ht="33.75" x14ac:dyDescent="0.25">
      <c r="A1975" s="396">
        <v>202409</v>
      </c>
      <c r="B1975" s="392" t="s">
        <v>1268</v>
      </c>
      <c r="C1975" s="392" t="s">
        <v>69</v>
      </c>
      <c r="D1975" s="392" t="s">
        <v>28</v>
      </c>
      <c r="E1975" s="392" t="s">
        <v>28</v>
      </c>
      <c r="F1975" s="392" t="s">
        <v>22</v>
      </c>
      <c r="G1975" s="392" t="s">
        <v>39</v>
      </c>
      <c r="H1975" s="392" t="s">
        <v>70</v>
      </c>
      <c r="I1975" s="392" t="s">
        <v>71</v>
      </c>
      <c r="J1975" s="392" t="s">
        <v>2177</v>
      </c>
      <c r="K1975" s="392" t="s">
        <v>24</v>
      </c>
      <c r="L1975" s="392" t="s">
        <v>64</v>
      </c>
      <c r="M1975" s="395">
        <v>45536</v>
      </c>
      <c r="N1975" s="395">
        <v>45544</v>
      </c>
      <c r="O1975" s="392" t="s">
        <v>778</v>
      </c>
      <c r="P1975" s="392" t="str">
        <f t="shared" si="60"/>
        <v>378XX00000</v>
      </c>
      <c r="Q1975" s="392" t="s">
        <v>1340</v>
      </c>
      <c r="R1975" s="392" t="s">
        <v>2175</v>
      </c>
      <c r="S1975" s="392" t="str">
        <f t="shared" si="61"/>
        <v>253100A</v>
      </c>
      <c r="T1975" s="392" t="str">
        <f>IFERROR(VLOOKUP($S1975,'Projects FERCs'!$A$9:$C$294,2,FALSE),0)</f>
        <v>Mains - Blanket - Pres</v>
      </c>
      <c r="U1975" s="392" t="s">
        <v>2177</v>
      </c>
      <c r="V1975" s="394">
        <v>2569.6</v>
      </c>
    </row>
    <row r="1976" spans="1:22" ht="33.75" x14ac:dyDescent="0.25">
      <c r="A1976" s="396">
        <v>202409</v>
      </c>
      <c r="B1976" s="392" t="s">
        <v>1268</v>
      </c>
      <c r="C1976" s="392" t="s">
        <v>69</v>
      </c>
      <c r="D1976" s="392" t="s">
        <v>28</v>
      </c>
      <c r="E1976" s="392" t="s">
        <v>28</v>
      </c>
      <c r="F1976" s="392" t="s">
        <v>22</v>
      </c>
      <c r="G1976" s="392" t="s">
        <v>39</v>
      </c>
      <c r="H1976" s="392" t="s">
        <v>70</v>
      </c>
      <c r="I1976" s="392" t="s">
        <v>71</v>
      </c>
      <c r="J1976" s="392" t="s">
        <v>2135</v>
      </c>
      <c r="K1976" s="392" t="s">
        <v>24</v>
      </c>
      <c r="L1976" s="392" t="s">
        <v>64</v>
      </c>
      <c r="M1976" s="395">
        <v>45505</v>
      </c>
      <c r="N1976" s="395">
        <v>45504</v>
      </c>
      <c r="O1976" s="392" t="s">
        <v>778</v>
      </c>
      <c r="P1976" s="392" t="str">
        <f t="shared" si="60"/>
        <v>378XX00000</v>
      </c>
      <c r="Q1976" s="392" t="s">
        <v>1340</v>
      </c>
      <c r="R1976" s="392" t="s">
        <v>2154</v>
      </c>
      <c r="S1976" s="392" t="str">
        <f t="shared" si="61"/>
        <v>255378A</v>
      </c>
      <c r="T1976" s="392" t="str">
        <f>IFERROR(VLOOKUP($S1976,'Projects FERCs'!$A$9:$C$294,2,FALSE),0)</f>
        <v>Meas&amp;Reg Sta DistributionVerde</v>
      </c>
      <c r="U1976" s="392" t="s">
        <v>2135</v>
      </c>
      <c r="V1976" s="394">
        <v>543.85</v>
      </c>
    </row>
    <row r="1977" spans="1:22" ht="33.75" x14ac:dyDescent="0.25">
      <c r="A1977" s="396">
        <v>202409</v>
      </c>
      <c r="B1977" s="392" t="s">
        <v>1268</v>
      </c>
      <c r="C1977" s="392" t="s">
        <v>69</v>
      </c>
      <c r="D1977" s="392" t="s">
        <v>28</v>
      </c>
      <c r="E1977" s="392" t="s">
        <v>28</v>
      </c>
      <c r="F1977" s="392" t="s">
        <v>22</v>
      </c>
      <c r="G1977" s="392" t="s">
        <v>39</v>
      </c>
      <c r="H1977" s="392" t="s">
        <v>70</v>
      </c>
      <c r="I1977" s="392" t="s">
        <v>71</v>
      </c>
      <c r="J1977" s="392" t="s">
        <v>2387</v>
      </c>
      <c r="K1977" s="392" t="s">
        <v>24</v>
      </c>
      <c r="L1977" s="392" t="s">
        <v>64</v>
      </c>
      <c r="M1977" s="395">
        <v>45536</v>
      </c>
      <c r="N1977" s="395">
        <v>45561</v>
      </c>
      <c r="O1977" s="392" t="s">
        <v>778</v>
      </c>
      <c r="P1977" s="392" t="str">
        <f t="shared" si="60"/>
        <v>378XX00000</v>
      </c>
      <c r="Q1977" s="392" t="s">
        <v>1340</v>
      </c>
      <c r="R1977" s="392" t="s">
        <v>2388</v>
      </c>
      <c r="S1977" s="392" t="str">
        <f t="shared" si="61"/>
        <v>251378A</v>
      </c>
      <c r="T1977" s="392" t="str">
        <f>IFERROR(VLOOKUP($S1977,'Projects FERCs'!$A$9:$C$294,2,FALSE),0)</f>
        <v>Meas&amp;Reg Sta Distribution-Flag</v>
      </c>
      <c r="U1977" s="392" t="s">
        <v>2387</v>
      </c>
      <c r="V1977" s="394">
        <v>17543.47</v>
      </c>
    </row>
    <row r="1978" spans="1:22" ht="33.75" x14ac:dyDescent="0.25">
      <c r="A1978" s="396">
        <v>202409</v>
      </c>
      <c r="B1978" s="392" t="s">
        <v>1268</v>
      </c>
      <c r="C1978" s="392" t="s">
        <v>69</v>
      </c>
      <c r="D1978" s="392" t="s">
        <v>28</v>
      </c>
      <c r="E1978" s="392" t="s">
        <v>28</v>
      </c>
      <c r="F1978" s="392" t="s">
        <v>22</v>
      </c>
      <c r="G1978" s="392" t="s">
        <v>39</v>
      </c>
      <c r="H1978" s="392" t="s">
        <v>70</v>
      </c>
      <c r="I1978" s="392" t="s">
        <v>71</v>
      </c>
      <c r="J1978" s="392" t="s">
        <v>1510</v>
      </c>
      <c r="K1978" s="392" t="s">
        <v>24</v>
      </c>
      <c r="L1978" s="392" t="s">
        <v>64</v>
      </c>
      <c r="M1978" s="395">
        <v>45474</v>
      </c>
      <c r="N1978" s="395">
        <v>45502</v>
      </c>
      <c r="O1978" s="392" t="s">
        <v>778</v>
      </c>
      <c r="P1978" s="392" t="str">
        <f t="shared" si="60"/>
        <v>378XX00000</v>
      </c>
      <c r="Q1978" s="392" t="s">
        <v>1340</v>
      </c>
      <c r="R1978" s="392" t="s">
        <v>1511</v>
      </c>
      <c r="S1978" s="392" t="str">
        <f t="shared" si="61"/>
        <v>255378A</v>
      </c>
      <c r="T1978" s="392" t="str">
        <f>IFERROR(VLOOKUP($S1978,'Projects FERCs'!$A$9:$C$294,2,FALSE),0)</f>
        <v>Meas&amp;Reg Sta DistributionVerde</v>
      </c>
      <c r="U1978" s="392" t="s">
        <v>1510</v>
      </c>
      <c r="V1978" s="394">
        <v>760.53</v>
      </c>
    </row>
    <row r="1979" spans="1:22" ht="33.75" x14ac:dyDescent="0.25">
      <c r="A1979" s="396">
        <v>202409</v>
      </c>
      <c r="B1979" s="392" t="s">
        <v>1268</v>
      </c>
      <c r="C1979" s="392" t="s">
        <v>69</v>
      </c>
      <c r="D1979" s="392" t="s">
        <v>28</v>
      </c>
      <c r="E1979" s="392" t="s">
        <v>28</v>
      </c>
      <c r="F1979" s="392" t="s">
        <v>22</v>
      </c>
      <c r="G1979" s="392" t="s">
        <v>39</v>
      </c>
      <c r="H1979" s="392" t="s">
        <v>70</v>
      </c>
      <c r="I1979" s="392" t="s">
        <v>71</v>
      </c>
      <c r="J1979" s="392" t="s">
        <v>2136</v>
      </c>
      <c r="K1979" s="392" t="s">
        <v>24</v>
      </c>
      <c r="L1979" s="392" t="s">
        <v>64</v>
      </c>
      <c r="M1979" s="395">
        <v>45505</v>
      </c>
      <c r="N1979" s="395">
        <v>45511</v>
      </c>
      <c r="O1979" s="392" t="s">
        <v>778</v>
      </c>
      <c r="P1979" s="392" t="str">
        <f t="shared" si="60"/>
        <v>378XX00000</v>
      </c>
      <c r="Q1979" s="392" t="s">
        <v>1340</v>
      </c>
      <c r="R1979" s="392" t="s">
        <v>2155</v>
      </c>
      <c r="S1979" s="392" t="str">
        <f t="shared" si="61"/>
        <v>251378A</v>
      </c>
      <c r="T1979" s="392" t="str">
        <f>IFERROR(VLOOKUP($S1979,'Projects FERCs'!$A$9:$C$294,2,FALSE),0)</f>
        <v>Meas&amp;Reg Sta Distribution-Flag</v>
      </c>
      <c r="U1979" s="392" t="s">
        <v>2136</v>
      </c>
      <c r="V1979" s="394">
        <v>74.989999999999995</v>
      </c>
    </row>
    <row r="1980" spans="1:22" ht="33.75" x14ac:dyDescent="0.25">
      <c r="A1980" s="396">
        <v>202409</v>
      </c>
      <c r="B1980" s="392" t="s">
        <v>1268</v>
      </c>
      <c r="C1980" s="392" t="s">
        <v>69</v>
      </c>
      <c r="D1980" s="392" t="s">
        <v>28</v>
      </c>
      <c r="E1980" s="392" t="s">
        <v>28</v>
      </c>
      <c r="F1980" s="392" t="s">
        <v>22</v>
      </c>
      <c r="G1980" s="392" t="s">
        <v>39</v>
      </c>
      <c r="H1980" s="392" t="s">
        <v>70</v>
      </c>
      <c r="I1980" s="392" t="s">
        <v>71</v>
      </c>
      <c r="J1980" s="392" t="s">
        <v>23</v>
      </c>
      <c r="K1980" s="392" t="s">
        <v>24</v>
      </c>
      <c r="L1980" s="392" t="s">
        <v>25</v>
      </c>
      <c r="M1980" s="395">
        <v>45474</v>
      </c>
      <c r="N1980" s="395">
        <v>45484</v>
      </c>
      <c r="O1980" s="392" t="s">
        <v>778</v>
      </c>
      <c r="P1980" s="392" t="str">
        <f t="shared" si="60"/>
        <v>378XX00000</v>
      </c>
      <c r="Q1980" s="392" t="s">
        <v>1340</v>
      </c>
      <c r="R1980" s="392" t="s">
        <v>1515</v>
      </c>
      <c r="S1980" s="392" t="str">
        <f t="shared" si="61"/>
        <v>257378A</v>
      </c>
      <c r="T1980" s="392" t="str">
        <f>IFERROR(VLOOKUP($S1980,'Projects FERCs'!$A$9:$C$294,2,FALSE),0)</f>
        <v>Meas&amp;Reg Sta Distribution-SL</v>
      </c>
      <c r="U1980" s="392" t="s">
        <v>1514</v>
      </c>
      <c r="V1980" s="394">
        <v>-17783.95</v>
      </c>
    </row>
    <row r="1981" spans="1:22" ht="33.75" x14ac:dyDescent="0.25">
      <c r="A1981" s="396">
        <v>202410</v>
      </c>
      <c r="B1981" s="392" t="s">
        <v>1268</v>
      </c>
      <c r="C1981" s="392" t="s">
        <v>69</v>
      </c>
      <c r="D1981" s="392" t="s">
        <v>28</v>
      </c>
      <c r="E1981" s="392" t="s">
        <v>28</v>
      </c>
      <c r="F1981" s="392" t="s">
        <v>22</v>
      </c>
      <c r="G1981" s="392" t="s">
        <v>39</v>
      </c>
      <c r="H1981" s="392" t="s">
        <v>70</v>
      </c>
      <c r="I1981" s="392" t="s">
        <v>71</v>
      </c>
      <c r="J1981" s="392" t="s">
        <v>2177</v>
      </c>
      <c r="K1981" s="392" t="s">
        <v>24</v>
      </c>
      <c r="L1981" s="392" t="s">
        <v>64</v>
      </c>
      <c r="M1981" s="395">
        <v>45536</v>
      </c>
      <c r="N1981" s="395">
        <v>45544</v>
      </c>
      <c r="O1981" s="392" t="s">
        <v>778</v>
      </c>
      <c r="P1981" s="392" t="str">
        <f t="shared" si="60"/>
        <v>378XX00000</v>
      </c>
      <c r="Q1981" s="392" t="s">
        <v>1340</v>
      </c>
      <c r="R1981" s="392" t="s">
        <v>2175</v>
      </c>
      <c r="S1981" s="392" t="str">
        <f t="shared" si="61"/>
        <v>253100A</v>
      </c>
      <c r="T1981" s="392" t="str">
        <f>IFERROR(VLOOKUP($S1981,'Projects FERCs'!$A$9:$C$294,2,FALSE),0)</f>
        <v>Mains - Blanket - Pres</v>
      </c>
      <c r="U1981" s="392" t="s">
        <v>2177</v>
      </c>
      <c r="V1981" s="394">
        <v>204.61</v>
      </c>
    </row>
    <row r="1982" spans="1:22" ht="33.75" x14ac:dyDescent="0.25">
      <c r="A1982" s="396">
        <v>202410</v>
      </c>
      <c r="B1982" s="392" t="s">
        <v>1268</v>
      </c>
      <c r="C1982" s="392" t="s">
        <v>69</v>
      </c>
      <c r="D1982" s="392" t="s">
        <v>28</v>
      </c>
      <c r="E1982" s="392" t="s">
        <v>28</v>
      </c>
      <c r="F1982" s="392" t="s">
        <v>22</v>
      </c>
      <c r="G1982" s="392" t="s">
        <v>39</v>
      </c>
      <c r="H1982" s="392" t="s">
        <v>70</v>
      </c>
      <c r="I1982" s="392" t="s">
        <v>71</v>
      </c>
      <c r="J1982" s="392" t="s">
        <v>2387</v>
      </c>
      <c r="K1982" s="392" t="s">
        <v>24</v>
      </c>
      <c r="L1982" s="392" t="s">
        <v>64</v>
      </c>
      <c r="M1982" s="395">
        <v>45536</v>
      </c>
      <c r="N1982" s="395">
        <v>45561</v>
      </c>
      <c r="O1982" s="392" t="s">
        <v>778</v>
      </c>
      <c r="P1982" s="392" t="str">
        <f t="shared" si="60"/>
        <v>378XX00000</v>
      </c>
      <c r="Q1982" s="392" t="s">
        <v>1340</v>
      </c>
      <c r="R1982" s="392" t="s">
        <v>2388</v>
      </c>
      <c r="S1982" s="392" t="str">
        <f t="shared" si="61"/>
        <v>251378A</v>
      </c>
      <c r="T1982" s="392" t="str">
        <f>IFERROR(VLOOKUP($S1982,'Projects FERCs'!$A$9:$C$294,2,FALSE),0)</f>
        <v>Meas&amp;Reg Sta Distribution-Flag</v>
      </c>
      <c r="U1982" s="392" t="s">
        <v>2387</v>
      </c>
      <c r="V1982" s="394">
        <v>5114.42</v>
      </c>
    </row>
    <row r="1983" spans="1:22" ht="33.75" x14ac:dyDescent="0.25">
      <c r="A1983" s="396">
        <v>202410</v>
      </c>
      <c r="B1983" s="392" t="s">
        <v>1268</v>
      </c>
      <c r="C1983" s="392" t="s">
        <v>69</v>
      </c>
      <c r="D1983" s="392" t="s">
        <v>28</v>
      </c>
      <c r="E1983" s="392" t="s">
        <v>28</v>
      </c>
      <c r="F1983" s="392" t="s">
        <v>22</v>
      </c>
      <c r="G1983" s="392" t="s">
        <v>39</v>
      </c>
      <c r="H1983" s="392" t="s">
        <v>70</v>
      </c>
      <c r="I1983" s="392" t="s">
        <v>71</v>
      </c>
      <c r="J1983" s="392" t="s">
        <v>2136</v>
      </c>
      <c r="K1983" s="392" t="s">
        <v>24</v>
      </c>
      <c r="L1983" s="392" t="s">
        <v>64</v>
      </c>
      <c r="M1983" s="395">
        <v>45505</v>
      </c>
      <c r="N1983" s="395">
        <v>45511</v>
      </c>
      <c r="O1983" s="392" t="s">
        <v>778</v>
      </c>
      <c r="P1983" s="392" t="str">
        <f t="shared" si="60"/>
        <v>378XX00000</v>
      </c>
      <c r="Q1983" s="392" t="s">
        <v>1340</v>
      </c>
      <c r="R1983" s="392" t="s">
        <v>2155</v>
      </c>
      <c r="S1983" s="392" t="str">
        <f t="shared" si="61"/>
        <v>251378A</v>
      </c>
      <c r="T1983" s="392" t="str">
        <f>IFERROR(VLOOKUP($S1983,'Projects FERCs'!$A$9:$C$294,2,FALSE),0)</f>
        <v>Meas&amp;Reg Sta Distribution-Flag</v>
      </c>
      <c r="U1983" s="392" t="s">
        <v>2136</v>
      </c>
      <c r="V1983" s="394">
        <v>95.01</v>
      </c>
    </row>
    <row r="1984" spans="1:22" ht="33.75" x14ac:dyDescent="0.25">
      <c r="A1984" s="396">
        <v>202410</v>
      </c>
      <c r="B1984" s="392" t="s">
        <v>1268</v>
      </c>
      <c r="C1984" s="392" t="s">
        <v>69</v>
      </c>
      <c r="D1984" s="392" t="s">
        <v>28</v>
      </c>
      <c r="E1984" s="392" t="s">
        <v>28</v>
      </c>
      <c r="F1984" s="392" t="s">
        <v>22</v>
      </c>
      <c r="G1984" s="392" t="s">
        <v>39</v>
      </c>
      <c r="H1984" s="392" t="s">
        <v>70</v>
      </c>
      <c r="I1984" s="392" t="s">
        <v>71</v>
      </c>
      <c r="J1984" s="392" t="s">
        <v>23</v>
      </c>
      <c r="K1984" s="392" t="s">
        <v>24</v>
      </c>
      <c r="L1984" s="392" t="s">
        <v>25</v>
      </c>
      <c r="M1984" s="395">
        <v>45413</v>
      </c>
      <c r="N1984" s="395">
        <v>45443</v>
      </c>
      <c r="O1984" s="392" t="s">
        <v>778</v>
      </c>
      <c r="P1984" s="392" t="str">
        <f t="shared" si="60"/>
        <v>378XX00000</v>
      </c>
      <c r="Q1984" s="392" t="s">
        <v>1340</v>
      </c>
      <c r="R1984" s="392" t="s">
        <v>1509</v>
      </c>
      <c r="S1984" s="392" t="str">
        <f t="shared" si="61"/>
        <v>251378A</v>
      </c>
      <c r="T1984" s="392" t="str">
        <f>IFERROR(VLOOKUP($S1984,'Projects FERCs'!$A$9:$C$294,2,FALSE),0)</f>
        <v>Meas&amp;Reg Sta Distribution-Flag</v>
      </c>
      <c r="U1984" s="392" t="s">
        <v>1508</v>
      </c>
      <c r="V1984" s="394">
        <v>-16169.64</v>
      </c>
    </row>
    <row r="1985" spans="1:22" ht="33.75" x14ac:dyDescent="0.25">
      <c r="A1985" s="396">
        <v>202410</v>
      </c>
      <c r="B1985" s="392" t="s">
        <v>1268</v>
      </c>
      <c r="C1985" s="392" t="s">
        <v>69</v>
      </c>
      <c r="D1985" s="392" t="s">
        <v>28</v>
      </c>
      <c r="E1985" s="392" t="s">
        <v>28</v>
      </c>
      <c r="F1985" s="392" t="s">
        <v>22</v>
      </c>
      <c r="G1985" s="392" t="s">
        <v>39</v>
      </c>
      <c r="H1985" s="392" t="s">
        <v>70</v>
      </c>
      <c r="I1985" s="392" t="s">
        <v>71</v>
      </c>
      <c r="J1985" s="392" t="s">
        <v>23</v>
      </c>
      <c r="K1985" s="392" t="s">
        <v>24</v>
      </c>
      <c r="L1985" s="392" t="s">
        <v>25</v>
      </c>
      <c r="M1985" s="395">
        <v>45444</v>
      </c>
      <c r="N1985" s="395">
        <v>45448</v>
      </c>
      <c r="O1985" s="392" t="s">
        <v>778</v>
      </c>
      <c r="P1985" s="392" t="str">
        <f t="shared" si="60"/>
        <v>378XX00000</v>
      </c>
      <c r="Q1985" s="392" t="s">
        <v>1340</v>
      </c>
      <c r="R1985" s="392" t="s">
        <v>1513</v>
      </c>
      <c r="S1985" s="392" t="str">
        <f t="shared" si="61"/>
        <v>251378A</v>
      </c>
      <c r="T1985" s="392" t="str">
        <f>IFERROR(VLOOKUP($S1985,'Projects FERCs'!$A$9:$C$294,2,FALSE),0)</f>
        <v>Meas&amp;Reg Sta Distribution-Flag</v>
      </c>
      <c r="U1985" s="392" t="s">
        <v>1512</v>
      </c>
      <c r="V1985" s="394">
        <v>-13897.48</v>
      </c>
    </row>
    <row r="1986" spans="1:22" ht="33.75" x14ac:dyDescent="0.25">
      <c r="A1986" s="396">
        <v>202410</v>
      </c>
      <c r="B1986" s="392" t="s">
        <v>1268</v>
      </c>
      <c r="C1986" s="392" t="s">
        <v>69</v>
      </c>
      <c r="D1986" s="392" t="s">
        <v>28</v>
      </c>
      <c r="E1986" s="392" t="s">
        <v>28</v>
      </c>
      <c r="F1986" s="392" t="s">
        <v>22</v>
      </c>
      <c r="G1986" s="392" t="s">
        <v>39</v>
      </c>
      <c r="H1986" s="392" t="s">
        <v>70</v>
      </c>
      <c r="I1986" s="392" t="s">
        <v>71</v>
      </c>
      <c r="J1986" s="392" t="s">
        <v>23</v>
      </c>
      <c r="K1986" s="392" t="s">
        <v>24</v>
      </c>
      <c r="L1986" s="392" t="s">
        <v>25</v>
      </c>
      <c r="M1986" s="395">
        <v>45474</v>
      </c>
      <c r="N1986" s="395">
        <v>45443</v>
      </c>
      <c r="O1986" s="392" t="s">
        <v>778</v>
      </c>
      <c r="P1986" s="392" t="str">
        <f t="shared" si="60"/>
        <v>378XX00000</v>
      </c>
      <c r="Q1986" s="392" t="s">
        <v>1340</v>
      </c>
      <c r="R1986" s="392" t="s">
        <v>1509</v>
      </c>
      <c r="S1986" s="392" t="str">
        <f t="shared" si="61"/>
        <v>251378A</v>
      </c>
      <c r="T1986" s="392" t="str">
        <f>IFERROR(VLOOKUP($S1986,'Projects FERCs'!$A$9:$C$294,2,FALSE),0)</f>
        <v>Meas&amp;Reg Sta Distribution-Flag</v>
      </c>
      <c r="U1986" s="392" t="s">
        <v>1508</v>
      </c>
      <c r="V1986" s="394">
        <v>-488.72</v>
      </c>
    </row>
    <row r="1987" spans="1:22" ht="33.75" x14ac:dyDescent="0.25">
      <c r="A1987" s="396">
        <v>202410</v>
      </c>
      <c r="B1987" s="392" t="s">
        <v>1268</v>
      </c>
      <c r="C1987" s="392" t="s">
        <v>69</v>
      </c>
      <c r="D1987" s="392" t="s">
        <v>28</v>
      </c>
      <c r="E1987" s="392" t="s">
        <v>28</v>
      </c>
      <c r="F1987" s="392" t="s">
        <v>22</v>
      </c>
      <c r="G1987" s="392" t="s">
        <v>39</v>
      </c>
      <c r="H1987" s="392" t="s">
        <v>70</v>
      </c>
      <c r="I1987" s="392" t="s">
        <v>71</v>
      </c>
      <c r="J1987" s="392" t="s">
        <v>23</v>
      </c>
      <c r="K1987" s="392" t="s">
        <v>24</v>
      </c>
      <c r="L1987" s="392" t="s">
        <v>25</v>
      </c>
      <c r="M1987" s="395">
        <v>45474</v>
      </c>
      <c r="N1987" s="395">
        <v>45448</v>
      </c>
      <c r="O1987" s="392" t="s">
        <v>778</v>
      </c>
      <c r="P1987" s="392" t="str">
        <f t="shared" si="60"/>
        <v>378XX00000</v>
      </c>
      <c r="Q1987" s="392" t="s">
        <v>1340</v>
      </c>
      <c r="R1987" s="392" t="s">
        <v>1513</v>
      </c>
      <c r="S1987" s="392" t="str">
        <f t="shared" si="61"/>
        <v>251378A</v>
      </c>
      <c r="T1987" s="392" t="str">
        <f>IFERROR(VLOOKUP($S1987,'Projects FERCs'!$A$9:$C$294,2,FALSE),0)</f>
        <v>Meas&amp;Reg Sta Distribution-Flag</v>
      </c>
      <c r="U1987" s="392" t="s">
        <v>1512</v>
      </c>
      <c r="V1987" s="394">
        <v>-532.02</v>
      </c>
    </row>
    <row r="1988" spans="1:22" ht="33.75" x14ac:dyDescent="0.25">
      <c r="A1988" s="396">
        <v>202410</v>
      </c>
      <c r="B1988" s="392" t="s">
        <v>1268</v>
      </c>
      <c r="C1988" s="392" t="s">
        <v>69</v>
      </c>
      <c r="D1988" s="392" t="s">
        <v>28</v>
      </c>
      <c r="E1988" s="392" t="s">
        <v>28</v>
      </c>
      <c r="F1988" s="392" t="s">
        <v>22</v>
      </c>
      <c r="G1988" s="392" t="s">
        <v>39</v>
      </c>
      <c r="H1988" s="392" t="s">
        <v>70</v>
      </c>
      <c r="I1988" s="392" t="s">
        <v>71</v>
      </c>
      <c r="J1988" s="392" t="s">
        <v>23</v>
      </c>
      <c r="K1988" s="392" t="s">
        <v>24</v>
      </c>
      <c r="L1988" s="392" t="s">
        <v>25</v>
      </c>
      <c r="M1988" s="395">
        <v>45474</v>
      </c>
      <c r="N1988" s="395">
        <v>45502</v>
      </c>
      <c r="O1988" s="392" t="s">
        <v>778</v>
      </c>
      <c r="P1988" s="392" t="str">
        <f t="shared" si="60"/>
        <v>378XX00000</v>
      </c>
      <c r="Q1988" s="392" t="s">
        <v>1340</v>
      </c>
      <c r="R1988" s="392" t="s">
        <v>1511</v>
      </c>
      <c r="S1988" s="392" t="str">
        <f t="shared" si="61"/>
        <v>255378A</v>
      </c>
      <c r="T1988" s="392" t="str">
        <f>IFERROR(VLOOKUP($S1988,'Projects FERCs'!$A$9:$C$294,2,FALSE),0)</f>
        <v>Meas&amp;Reg Sta DistributionVerde</v>
      </c>
      <c r="U1988" s="392" t="s">
        <v>1510</v>
      </c>
      <c r="V1988" s="394">
        <v>-2988.43</v>
      </c>
    </row>
    <row r="1989" spans="1:22" ht="33.75" x14ac:dyDescent="0.25">
      <c r="A1989" s="396">
        <v>202410</v>
      </c>
      <c r="B1989" s="392" t="s">
        <v>1268</v>
      </c>
      <c r="C1989" s="392" t="s">
        <v>69</v>
      </c>
      <c r="D1989" s="392" t="s">
        <v>28</v>
      </c>
      <c r="E1989" s="392" t="s">
        <v>28</v>
      </c>
      <c r="F1989" s="392" t="s">
        <v>22</v>
      </c>
      <c r="G1989" s="392" t="s">
        <v>39</v>
      </c>
      <c r="H1989" s="392" t="s">
        <v>70</v>
      </c>
      <c r="I1989" s="392" t="s">
        <v>71</v>
      </c>
      <c r="J1989" s="392" t="s">
        <v>23</v>
      </c>
      <c r="K1989" s="392" t="s">
        <v>24</v>
      </c>
      <c r="L1989" s="392" t="s">
        <v>25</v>
      </c>
      <c r="M1989" s="395">
        <v>45505</v>
      </c>
      <c r="N1989" s="395">
        <v>45504</v>
      </c>
      <c r="O1989" s="392" t="s">
        <v>778</v>
      </c>
      <c r="P1989" s="392" t="str">
        <f t="shared" si="60"/>
        <v>378XX00000</v>
      </c>
      <c r="Q1989" s="392" t="s">
        <v>1340</v>
      </c>
      <c r="R1989" s="392" t="s">
        <v>2154</v>
      </c>
      <c r="S1989" s="392" t="str">
        <f t="shared" si="61"/>
        <v>255378A</v>
      </c>
      <c r="T1989" s="392" t="str">
        <f>IFERROR(VLOOKUP($S1989,'Projects FERCs'!$A$9:$C$294,2,FALSE),0)</f>
        <v>Meas&amp;Reg Sta DistributionVerde</v>
      </c>
      <c r="U1989" s="392" t="s">
        <v>2135</v>
      </c>
      <c r="V1989" s="394">
        <v>-4652.8100000000004</v>
      </c>
    </row>
    <row r="1990" spans="1:22" ht="33.75" x14ac:dyDescent="0.25">
      <c r="A1990" s="396">
        <v>202411</v>
      </c>
      <c r="B1990" s="392" t="s">
        <v>1268</v>
      </c>
      <c r="C1990" s="392" t="s">
        <v>69</v>
      </c>
      <c r="D1990" s="392" t="s">
        <v>28</v>
      </c>
      <c r="E1990" s="392" t="s">
        <v>28</v>
      </c>
      <c r="F1990" s="392" t="s">
        <v>22</v>
      </c>
      <c r="G1990" s="392" t="s">
        <v>39</v>
      </c>
      <c r="H1990" s="392" t="s">
        <v>70</v>
      </c>
      <c r="I1990" s="392" t="s">
        <v>71</v>
      </c>
      <c r="J1990" s="392" t="s">
        <v>2387</v>
      </c>
      <c r="K1990" s="392" t="s">
        <v>24</v>
      </c>
      <c r="L1990" s="392" t="s">
        <v>64</v>
      </c>
      <c r="M1990" s="395">
        <v>45536</v>
      </c>
      <c r="N1990" s="395">
        <v>45561</v>
      </c>
      <c r="O1990" s="392" t="s">
        <v>778</v>
      </c>
      <c r="P1990" s="392" t="str">
        <f t="shared" si="60"/>
        <v>378XX00000</v>
      </c>
      <c r="Q1990" s="392" t="s">
        <v>1340</v>
      </c>
      <c r="R1990" s="392" t="s">
        <v>2388</v>
      </c>
      <c r="S1990" s="392" t="str">
        <f t="shared" si="61"/>
        <v>251378A</v>
      </c>
      <c r="T1990" s="392" t="str">
        <f>IFERROR(VLOOKUP($S1990,'Projects FERCs'!$A$9:$C$294,2,FALSE),0)</f>
        <v>Meas&amp;Reg Sta Distribution-Flag</v>
      </c>
      <c r="U1990" s="392" t="s">
        <v>2387</v>
      </c>
      <c r="V1990" s="394">
        <v>1137.76</v>
      </c>
    </row>
    <row r="1991" spans="1:22" ht="33.75" x14ac:dyDescent="0.25">
      <c r="A1991" s="396">
        <v>202411</v>
      </c>
      <c r="B1991" s="392" t="s">
        <v>1268</v>
      </c>
      <c r="C1991" s="392" t="s">
        <v>69</v>
      </c>
      <c r="D1991" s="392" t="s">
        <v>28</v>
      </c>
      <c r="E1991" s="392" t="s">
        <v>28</v>
      </c>
      <c r="F1991" s="392" t="s">
        <v>22</v>
      </c>
      <c r="G1991" s="392" t="s">
        <v>39</v>
      </c>
      <c r="H1991" s="392" t="s">
        <v>70</v>
      </c>
      <c r="I1991" s="392" t="s">
        <v>71</v>
      </c>
      <c r="J1991" s="392" t="s">
        <v>23</v>
      </c>
      <c r="K1991" s="392" t="s">
        <v>24</v>
      </c>
      <c r="L1991" s="392" t="s">
        <v>25</v>
      </c>
      <c r="M1991" s="395">
        <v>45444</v>
      </c>
      <c r="N1991" s="395">
        <v>45421</v>
      </c>
      <c r="O1991" s="392" t="s">
        <v>778</v>
      </c>
      <c r="P1991" s="392" t="str">
        <f t="shared" si="60"/>
        <v>378XX00000</v>
      </c>
      <c r="Q1991" s="392" t="s">
        <v>1340</v>
      </c>
      <c r="R1991" s="392" t="s">
        <v>1477</v>
      </c>
      <c r="S1991" s="392" t="str">
        <f t="shared" si="61"/>
        <v>253378A</v>
      </c>
      <c r="T1991" s="392" t="str">
        <f>IFERROR(VLOOKUP($S1991,'Projects FERCs'!$A$9:$C$294,2,FALSE),0)</f>
        <v>Meas&amp;Reg Sta Distribution-Pres</v>
      </c>
      <c r="U1991" s="392" t="s">
        <v>1476</v>
      </c>
      <c r="V1991" s="394">
        <v>-110766.39999999999</v>
      </c>
    </row>
    <row r="1992" spans="1:22" ht="33.75" x14ac:dyDescent="0.25">
      <c r="A1992" s="396">
        <v>202411</v>
      </c>
      <c r="B1992" s="392" t="s">
        <v>1268</v>
      </c>
      <c r="C1992" s="392" t="s">
        <v>69</v>
      </c>
      <c r="D1992" s="392" t="s">
        <v>28</v>
      </c>
      <c r="E1992" s="392" t="s">
        <v>28</v>
      </c>
      <c r="F1992" s="392" t="s">
        <v>22</v>
      </c>
      <c r="G1992" s="392" t="s">
        <v>39</v>
      </c>
      <c r="H1992" s="392" t="s">
        <v>70</v>
      </c>
      <c r="I1992" s="392" t="s">
        <v>71</v>
      </c>
      <c r="J1992" s="392" t="s">
        <v>23</v>
      </c>
      <c r="K1992" s="392" t="s">
        <v>24</v>
      </c>
      <c r="L1992" s="392" t="s">
        <v>25</v>
      </c>
      <c r="M1992" s="395">
        <v>45474</v>
      </c>
      <c r="N1992" s="395">
        <v>45421</v>
      </c>
      <c r="O1992" s="392" t="s">
        <v>778</v>
      </c>
      <c r="P1992" s="392" t="str">
        <f t="shared" si="60"/>
        <v>378XX00000</v>
      </c>
      <c r="Q1992" s="392" t="s">
        <v>1340</v>
      </c>
      <c r="R1992" s="392" t="s">
        <v>1477</v>
      </c>
      <c r="S1992" s="392" t="str">
        <f t="shared" si="61"/>
        <v>253378A</v>
      </c>
      <c r="T1992" s="392" t="str">
        <f>IFERROR(VLOOKUP($S1992,'Projects FERCs'!$A$9:$C$294,2,FALSE),0)</f>
        <v>Meas&amp;Reg Sta Distribution-Pres</v>
      </c>
      <c r="U1992" s="392" t="s">
        <v>1476</v>
      </c>
      <c r="V1992" s="394">
        <v>-8314.7099999999991</v>
      </c>
    </row>
    <row r="1993" spans="1:22" ht="33.75" x14ac:dyDescent="0.25">
      <c r="A1993" s="396">
        <v>202411</v>
      </c>
      <c r="B1993" s="392" t="s">
        <v>1268</v>
      </c>
      <c r="C1993" s="392" t="s">
        <v>69</v>
      </c>
      <c r="D1993" s="392" t="s">
        <v>28</v>
      </c>
      <c r="E1993" s="392" t="s">
        <v>28</v>
      </c>
      <c r="F1993" s="392" t="s">
        <v>22</v>
      </c>
      <c r="G1993" s="392" t="s">
        <v>39</v>
      </c>
      <c r="H1993" s="392" t="s">
        <v>70</v>
      </c>
      <c r="I1993" s="392" t="s">
        <v>71</v>
      </c>
      <c r="J1993" s="392" t="s">
        <v>23</v>
      </c>
      <c r="K1993" s="392" t="s">
        <v>24</v>
      </c>
      <c r="L1993" s="392" t="s">
        <v>25</v>
      </c>
      <c r="M1993" s="395">
        <v>45505</v>
      </c>
      <c r="N1993" s="395">
        <v>45511</v>
      </c>
      <c r="O1993" s="392" t="s">
        <v>778</v>
      </c>
      <c r="P1993" s="392" t="str">
        <f t="shared" ref="P1993:P2056" si="62">CONCATENATE((MID($O1993,2,3)),$D1993,$G1993)</f>
        <v>378XX00000</v>
      </c>
      <c r="Q1993" s="392" t="s">
        <v>1340</v>
      </c>
      <c r="R1993" s="392" t="s">
        <v>2155</v>
      </c>
      <c r="S1993" s="392" t="str">
        <f t="shared" ref="S1993:S2056" si="63">RIGHT($R1993,7)</f>
        <v>251378A</v>
      </c>
      <c r="T1993" s="392" t="str">
        <f>IFERROR(VLOOKUP($S1993,'Projects FERCs'!$A$9:$C$294,2,FALSE),0)</f>
        <v>Meas&amp;Reg Sta Distribution-Flag</v>
      </c>
      <c r="U1993" s="392" t="s">
        <v>2136</v>
      </c>
      <c r="V1993" s="394">
        <v>-29855.79</v>
      </c>
    </row>
    <row r="1994" spans="1:22" ht="33.75" x14ac:dyDescent="0.25">
      <c r="A1994" s="396">
        <v>202412</v>
      </c>
      <c r="B1994" s="392" t="s">
        <v>1268</v>
      </c>
      <c r="C1994" s="392" t="s">
        <v>69</v>
      </c>
      <c r="D1994" s="392" t="s">
        <v>28</v>
      </c>
      <c r="E1994" s="392" t="s">
        <v>28</v>
      </c>
      <c r="F1994" s="392" t="s">
        <v>22</v>
      </c>
      <c r="G1994" s="392" t="s">
        <v>39</v>
      </c>
      <c r="H1994" s="392" t="s">
        <v>70</v>
      </c>
      <c r="I1994" s="392" t="s">
        <v>71</v>
      </c>
      <c r="J1994" s="392" t="s">
        <v>2387</v>
      </c>
      <c r="K1994" s="392" t="s">
        <v>24</v>
      </c>
      <c r="L1994" s="392" t="s">
        <v>64</v>
      </c>
      <c r="M1994" s="395">
        <v>45536</v>
      </c>
      <c r="N1994" s="395">
        <v>45561</v>
      </c>
      <c r="O1994" s="392" t="s">
        <v>778</v>
      </c>
      <c r="P1994" s="392" t="str">
        <f t="shared" si="62"/>
        <v>378XX00000</v>
      </c>
      <c r="Q1994" s="392" t="s">
        <v>1340</v>
      </c>
      <c r="R1994" s="392" t="s">
        <v>2388</v>
      </c>
      <c r="S1994" s="392" t="str">
        <f t="shared" si="63"/>
        <v>251378A</v>
      </c>
      <c r="T1994" s="392" t="str">
        <f>IFERROR(VLOOKUP($S1994,'Projects FERCs'!$A$9:$C$294,2,FALSE),0)</f>
        <v>Meas&amp;Reg Sta Distribution-Flag</v>
      </c>
      <c r="U1994" s="392" t="s">
        <v>2387</v>
      </c>
      <c r="V1994" s="394">
        <v>161.13999999999999</v>
      </c>
    </row>
    <row r="1995" spans="1:22" ht="33.75" x14ac:dyDescent="0.25">
      <c r="A1995" s="396">
        <v>202501</v>
      </c>
      <c r="B1995" s="392" t="s">
        <v>1268</v>
      </c>
      <c r="C1995" s="392" t="s">
        <v>69</v>
      </c>
      <c r="D1995" s="392" t="s">
        <v>28</v>
      </c>
      <c r="E1995" s="392" t="s">
        <v>28</v>
      </c>
      <c r="F1995" s="392" t="s">
        <v>22</v>
      </c>
      <c r="G1995" s="392" t="s">
        <v>39</v>
      </c>
      <c r="H1995" s="392" t="s">
        <v>70</v>
      </c>
      <c r="I1995" s="392" t="s">
        <v>71</v>
      </c>
      <c r="J1995" s="392" t="s">
        <v>2387</v>
      </c>
      <c r="K1995" s="392" t="s">
        <v>24</v>
      </c>
      <c r="L1995" s="392" t="s">
        <v>64</v>
      </c>
      <c r="M1995" s="395">
        <v>45658</v>
      </c>
      <c r="N1995" s="395">
        <v>45561</v>
      </c>
      <c r="O1995" s="392" t="s">
        <v>778</v>
      </c>
      <c r="P1995" s="392" t="str">
        <f t="shared" si="62"/>
        <v>378XX00000</v>
      </c>
      <c r="Q1995" s="392" t="s">
        <v>1340</v>
      </c>
      <c r="R1995" s="392" t="s">
        <v>2388</v>
      </c>
      <c r="S1995" s="392" t="str">
        <f t="shared" si="63"/>
        <v>251378A</v>
      </c>
      <c r="T1995" s="392" t="str">
        <f>IFERROR(VLOOKUP($S1995,'Projects FERCs'!$A$9:$C$294,2,FALSE),0)</f>
        <v>Meas&amp;Reg Sta Distribution-Flag</v>
      </c>
      <c r="U1995" s="392" t="s">
        <v>2387</v>
      </c>
      <c r="V1995" s="394">
        <v>15.15</v>
      </c>
    </row>
    <row r="1996" spans="1:22" ht="33.75" x14ac:dyDescent="0.25">
      <c r="A1996" s="396">
        <v>202501</v>
      </c>
      <c r="B1996" s="392" t="s">
        <v>1268</v>
      </c>
      <c r="C1996" s="392" t="s">
        <v>69</v>
      </c>
      <c r="D1996" s="392" t="s">
        <v>28</v>
      </c>
      <c r="E1996" s="392" t="s">
        <v>28</v>
      </c>
      <c r="F1996" s="392" t="s">
        <v>22</v>
      </c>
      <c r="G1996" s="392" t="s">
        <v>39</v>
      </c>
      <c r="H1996" s="392" t="s">
        <v>70</v>
      </c>
      <c r="I1996" s="392" t="s">
        <v>71</v>
      </c>
      <c r="J1996" s="392" t="s">
        <v>2385</v>
      </c>
      <c r="K1996" s="392" t="s">
        <v>24</v>
      </c>
      <c r="L1996" s="392" t="s">
        <v>64</v>
      </c>
      <c r="M1996" s="395">
        <v>45658</v>
      </c>
      <c r="N1996" s="395">
        <v>45653</v>
      </c>
      <c r="O1996" s="392" t="s">
        <v>778</v>
      </c>
      <c r="P1996" s="392" t="str">
        <f t="shared" si="62"/>
        <v>378XX00000</v>
      </c>
      <c r="Q1996" s="392" t="s">
        <v>1340</v>
      </c>
      <c r="R1996" s="392" t="s">
        <v>2386</v>
      </c>
      <c r="S1996" s="392" t="str">
        <f t="shared" si="63"/>
        <v>251378A</v>
      </c>
      <c r="T1996" s="392" t="str">
        <f>IFERROR(VLOOKUP($S1996,'Projects FERCs'!$A$9:$C$294,2,FALSE),0)</f>
        <v>Meas&amp;Reg Sta Distribution-Flag</v>
      </c>
      <c r="U1996" s="392" t="s">
        <v>2385</v>
      </c>
      <c r="V1996" s="394">
        <v>1700.31</v>
      </c>
    </row>
    <row r="1997" spans="1:22" ht="33.75" x14ac:dyDescent="0.25">
      <c r="A1997" s="396">
        <v>202501</v>
      </c>
      <c r="B1997" s="392" t="s">
        <v>1268</v>
      </c>
      <c r="C1997" s="392" t="s">
        <v>69</v>
      </c>
      <c r="D1997" s="392" t="s">
        <v>28</v>
      </c>
      <c r="E1997" s="392" t="s">
        <v>28</v>
      </c>
      <c r="F1997" s="392" t="s">
        <v>22</v>
      </c>
      <c r="G1997" s="392" t="s">
        <v>39</v>
      </c>
      <c r="H1997" s="392" t="s">
        <v>70</v>
      </c>
      <c r="I1997" s="392" t="s">
        <v>71</v>
      </c>
      <c r="J1997" s="392" t="s">
        <v>2383</v>
      </c>
      <c r="K1997" s="392" t="s">
        <v>24</v>
      </c>
      <c r="L1997" s="392" t="s">
        <v>64</v>
      </c>
      <c r="M1997" s="395">
        <v>45658</v>
      </c>
      <c r="N1997" s="395">
        <v>45666</v>
      </c>
      <c r="O1997" s="392" t="s">
        <v>778</v>
      </c>
      <c r="P1997" s="392" t="str">
        <f t="shared" si="62"/>
        <v>378XX00000</v>
      </c>
      <c r="Q1997" s="392" t="s">
        <v>1340</v>
      </c>
      <c r="R1997" s="392" t="s">
        <v>2384</v>
      </c>
      <c r="S1997" s="392" t="str">
        <f t="shared" si="63"/>
        <v>256378A</v>
      </c>
      <c r="T1997" s="392" t="str">
        <f>IFERROR(VLOOKUP($S1997,'Projects FERCs'!$A$9:$C$294,2,FALSE),0)</f>
        <v>Meas&amp;Reg Sta Distribution-Nog</v>
      </c>
      <c r="U1997" s="392" t="s">
        <v>2383</v>
      </c>
      <c r="V1997" s="394">
        <v>2211.56</v>
      </c>
    </row>
    <row r="1998" spans="1:22" ht="33.75" x14ac:dyDescent="0.25">
      <c r="A1998" s="396">
        <v>202502</v>
      </c>
      <c r="B1998" s="392" t="s">
        <v>1268</v>
      </c>
      <c r="C1998" s="392" t="s">
        <v>69</v>
      </c>
      <c r="D1998" s="392" t="s">
        <v>28</v>
      </c>
      <c r="E1998" s="392" t="s">
        <v>28</v>
      </c>
      <c r="F1998" s="392" t="s">
        <v>22</v>
      </c>
      <c r="G1998" s="392" t="s">
        <v>39</v>
      </c>
      <c r="H1998" s="392" t="s">
        <v>70</v>
      </c>
      <c r="I1998" s="392" t="s">
        <v>71</v>
      </c>
      <c r="J1998" s="392" t="s">
        <v>2385</v>
      </c>
      <c r="K1998" s="392" t="s">
        <v>24</v>
      </c>
      <c r="L1998" s="392" t="s">
        <v>64</v>
      </c>
      <c r="M1998" s="395">
        <v>45689</v>
      </c>
      <c r="N1998" s="395">
        <v>45653</v>
      </c>
      <c r="O1998" s="392" t="s">
        <v>778</v>
      </c>
      <c r="P1998" s="392" t="str">
        <f t="shared" si="62"/>
        <v>378XX00000</v>
      </c>
      <c r="Q1998" s="392" t="s">
        <v>1340</v>
      </c>
      <c r="R1998" s="392" t="s">
        <v>2386</v>
      </c>
      <c r="S1998" s="392" t="str">
        <f t="shared" si="63"/>
        <v>251378A</v>
      </c>
      <c r="T1998" s="392" t="str">
        <f>IFERROR(VLOOKUP($S1998,'Projects FERCs'!$A$9:$C$294,2,FALSE),0)</f>
        <v>Meas&amp;Reg Sta Distribution-Flag</v>
      </c>
      <c r="U1998" s="392" t="s">
        <v>2385</v>
      </c>
      <c r="V1998" s="394">
        <v>275.63</v>
      </c>
    </row>
    <row r="1999" spans="1:22" ht="33.75" x14ac:dyDescent="0.25">
      <c r="A1999" s="396">
        <v>202502</v>
      </c>
      <c r="B1999" s="392" t="s">
        <v>1268</v>
      </c>
      <c r="C1999" s="392" t="s">
        <v>69</v>
      </c>
      <c r="D1999" s="392" t="s">
        <v>28</v>
      </c>
      <c r="E1999" s="392" t="s">
        <v>28</v>
      </c>
      <c r="F1999" s="392" t="s">
        <v>22</v>
      </c>
      <c r="G1999" s="392" t="s">
        <v>39</v>
      </c>
      <c r="H1999" s="392" t="s">
        <v>70</v>
      </c>
      <c r="I1999" s="392" t="s">
        <v>71</v>
      </c>
      <c r="J1999" s="392" t="s">
        <v>2383</v>
      </c>
      <c r="K1999" s="392" t="s">
        <v>24</v>
      </c>
      <c r="L1999" s="392" t="s">
        <v>64</v>
      </c>
      <c r="M1999" s="395">
        <v>45689</v>
      </c>
      <c r="N1999" s="395">
        <v>45666</v>
      </c>
      <c r="O1999" s="392" t="s">
        <v>778</v>
      </c>
      <c r="P1999" s="392" t="str">
        <f t="shared" si="62"/>
        <v>378XX00000</v>
      </c>
      <c r="Q1999" s="392" t="s">
        <v>1340</v>
      </c>
      <c r="R1999" s="392" t="s">
        <v>2384</v>
      </c>
      <c r="S1999" s="392" t="str">
        <f t="shared" si="63"/>
        <v>256378A</v>
      </c>
      <c r="T1999" s="392" t="str">
        <f>IFERROR(VLOOKUP($S1999,'Projects FERCs'!$A$9:$C$294,2,FALSE),0)</f>
        <v>Meas&amp;Reg Sta Distribution-Nog</v>
      </c>
      <c r="U1999" s="392" t="s">
        <v>2383</v>
      </c>
      <c r="V1999" s="394">
        <v>561.97</v>
      </c>
    </row>
    <row r="2000" spans="1:22" ht="33.75" x14ac:dyDescent="0.25">
      <c r="A2000" s="396">
        <v>202502</v>
      </c>
      <c r="B2000" s="392" t="s">
        <v>1268</v>
      </c>
      <c r="C2000" s="392" t="s">
        <v>69</v>
      </c>
      <c r="D2000" s="392" t="s">
        <v>28</v>
      </c>
      <c r="E2000" s="392" t="s">
        <v>28</v>
      </c>
      <c r="F2000" s="392" t="s">
        <v>22</v>
      </c>
      <c r="G2000" s="392" t="s">
        <v>39</v>
      </c>
      <c r="H2000" s="392" t="s">
        <v>70</v>
      </c>
      <c r="I2000" s="392" t="s">
        <v>71</v>
      </c>
      <c r="J2000" s="392" t="s">
        <v>23</v>
      </c>
      <c r="K2000" s="392" t="s">
        <v>24</v>
      </c>
      <c r="L2000" s="392" t="s">
        <v>25</v>
      </c>
      <c r="M2000" s="395">
        <v>45536</v>
      </c>
      <c r="N2000" s="395">
        <v>45561</v>
      </c>
      <c r="O2000" s="392" t="s">
        <v>778</v>
      </c>
      <c r="P2000" s="392" t="str">
        <f t="shared" si="62"/>
        <v>378XX00000</v>
      </c>
      <c r="Q2000" s="392" t="s">
        <v>1340</v>
      </c>
      <c r="R2000" s="392" t="s">
        <v>2388</v>
      </c>
      <c r="S2000" s="392" t="str">
        <f t="shared" si="63"/>
        <v>251378A</v>
      </c>
      <c r="T2000" s="392" t="str">
        <f>IFERROR(VLOOKUP($S2000,'Projects FERCs'!$A$9:$C$294,2,FALSE),0)</f>
        <v>Meas&amp;Reg Sta Distribution-Flag</v>
      </c>
      <c r="U2000" s="392" t="s">
        <v>2387</v>
      </c>
      <c r="V2000" s="394">
        <v>-23956.79</v>
      </c>
    </row>
    <row r="2001" spans="1:22" ht="33.75" x14ac:dyDescent="0.25">
      <c r="A2001" s="396">
        <v>202502</v>
      </c>
      <c r="B2001" s="392" t="s">
        <v>1268</v>
      </c>
      <c r="C2001" s="392" t="s">
        <v>69</v>
      </c>
      <c r="D2001" s="392" t="s">
        <v>28</v>
      </c>
      <c r="E2001" s="392" t="s">
        <v>28</v>
      </c>
      <c r="F2001" s="392" t="s">
        <v>22</v>
      </c>
      <c r="G2001" s="392" t="s">
        <v>39</v>
      </c>
      <c r="H2001" s="392" t="s">
        <v>70</v>
      </c>
      <c r="I2001" s="392" t="s">
        <v>71</v>
      </c>
      <c r="J2001" s="392" t="s">
        <v>23</v>
      </c>
      <c r="K2001" s="392" t="s">
        <v>24</v>
      </c>
      <c r="L2001" s="392" t="s">
        <v>25</v>
      </c>
      <c r="M2001" s="395">
        <v>45658</v>
      </c>
      <c r="N2001" s="395">
        <v>45561</v>
      </c>
      <c r="O2001" s="392" t="s">
        <v>778</v>
      </c>
      <c r="P2001" s="392" t="str">
        <f t="shared" si="62"/>
        <v>378XX00000</v>
      </c>
      <c r="Q2001" s="392" t="s">
        <v>1340</v>
      </c>
      <c r="R2001" s="392" t="s">
        <v>2388</v>
      </c>
      <c r="S2001" s="392" t="str">
        <f t="shared" si="63"/>
        <v>251378A</v>
      </c>
      <c r="T2001" s="392" t="str">
        <f>IFERROR(VLOOKUP($S2001,'Projects FERCs'!$A$9:$C$294,2,FALSE),0)</f>
        <v>Meas&amp;Reg Sta Distribution-Flag</v>
      </c>
      <c r="U2001" s="392" t="s">
        <v>2387</v>
      </c>
      <c r="V2001" s="394">
        <v>-15.15</v>
      </c>
    </row>
    <row r="2002" spans="1:22" ht="33.75" x14ac:dyDescent="0.25">
      <c r="A2002" s="396">
        <v>202503</v>
      </c>
      <c r="B2002" s="392" t="s">
        <v>1268</v>
      </c>
      <c r="C2002" s="392" t="s">
        <v>69</v>
      </c>
      <c r="D2002" s="392" t="s">
        <v>28</v>
      </c>
      <c r="E2002" s="392" t="s">
        <v>28</v>
      </c>
      <c r="F2002" s="392" t="s">
        <v>22</v>
      </c>
      <c r="G2002" s="392" t="s">
        <v>39</v>
      </c>
      <c r="H2002" s="392" t="s">
        <v>70</v>
      </c>
      <c r="I2002" s="392" t="s">
        <v>71</v>
      </c>
      <c r="J2002" s="392" t="s">
        <v>2177</v>
      </c>
      <c r="K2002" s="392" t="s">
        <v>24</v>
      </c>
      <c r="L2002" s="392" t="s">
        <v>64</v>
      </c>
      <c r="M2002" s="395">
        <v>45717</v>
      </c>
      <c r="N2002" s="395">
        <v>45544</v>
      </c>
      <c r="O2002" s="392" t="s">
        <v>778</v>
      </c>
      <c r="P2002" s="392" t="str">
        <f t="shared" si="62"/>
        <v>378XX00000</v>
      </c>
      <c r="Q2002" s="392" t="s">
        <v>1340</v>
      </c>
      <c r="R2002" s="392" t="s">
        <v>2175</v>
      </c>
      <c r="S2002" s="392" t="str">
        <f t="shared" si="63"/>
        <v>253100A</v>
      </c>
      <c r="T2002" s="392" t="str">
        <f>IFERROR(VLOOKUP($S2002,'Projects FERCs'!$A$9:$C$294,2,FALSE),0)</f>
        <v>Mains - Blanket - Pres</v>
      </c>
      <c r="U2002" s="392" t="s">
        <v>2177</v>
      </c>
      <c r="V2002" s="394">
        <v>4.0199999999999996</v>
      </c>
    </row>
    <row r="2003" spans="1:22" ht="33.75" x14ac:dyDescent="0.25">
      <c r="A2003" s="396">
        <v>202503</v>
      </c>
      <c r="B2003" s="392" t="s">
        <v>1268</v>
      </c>
      <c r="C2003" s="392" t="s">
        <v>69</v>
      </c>
      <c r="D2003" s="392" t="s">
        <v>28</v>
      </c>
      <c r="E2003" s="392" t="s">
        <v>28</v>
      </c>
      <c r="F2003" s="392" t="s">
        <v>22</v>
      </c>
      <c r="G2003" s="392" t="s">
        <v>39</v>
      </c>
      <c r="H2003" s="392" t="s">
        <v>70</v>
      </c>
      <c r="I2003" s="392" t="s">
        <v>71</v>
      </c>
      <c r="J2003" s="392" t="s">
        <v>2385</v>
      </c>
      <c r="K2003" s="392" t="s">
        <v>24</v>
      </c>
      <c r="L2003" s="392" t="s">
        <v>64</v>
      </c>
      <c r="M2003" s="395">
        <v>45717</v>
      </c>
      <c r="N2003" s="395">
        <v>45653</v>
      </c>
      <c r="O2003" s="392" t="s">
        <v>778</v>
      </c>
      <c r="P2003" s="392" t="str">
        <f t="shared" si="62"/>
        <v>378XX00000</v>
      </c>
      <c r="Q2003" s="392" t="s">
        <v>1340</v>
      </c>
      <c r="R2003" s="392" t="s">
        <v>2386</v>
      </c>
      <c r="S2003" s="392" t="str">
        <f t="shared" si="63"/>
        <v>251378A</v>
      </c>
      <c r="T2003" s="392" t="str">
        <f>IFERROR(VLOOKUP($S2003,'Projects FERCs'!$A$9:$C$294,2,FALSE),0)</f>
        <v>Meas&amp;Reg Sta Distribution-Flag</v>
      </c>
      <c r="U2003" s="392" t="s">
        <v>2385</v>
      </c>
      <c r="V2003" s="394">
        <v>-88.59</v>
      </c>
    </row>
    <row r="2004" spans="1:22" ht="33.75" x14ac:dyDescent="0.25">
      <c r="A2004" s="396">
        <v>202503</v>
      </c>
      <c r="B2004" s="392" t="s">
        <v>1268</v>
      </c>
      <c r="C2004" s="392" t="s">
        <v>69</v>
      </c>
      <c r="D2004" s="392" t="s">
        <v>28</v>
      </c>
      <c r="E2004" s="392" t="s">
        <v>28</v>
      </c>
      <c r="F2004" s="392" t="s">
        <v>22</v>
      </c>
      <c r="G2004" s="392" t="s">
        <v>39</v>
      </c>
      <c r="H2004" s="392" t="s">
        <v>70</v>
      </c>
      <c r="I2004" s="392" t="s">
        <v>71</v>
      </c>
      <c r="J2004" s="392" t="s">
        <v>2375</v>
      </c>
      <c r="K2004" s="392" t="s">
        <v>24</v>
      </c>
      <c r="L2004" s="392" t="s">
        <v>64</v>
      </c>
      <c r="M2004" s="395">
        <v>45717</v>
      </c>
      <c r="N2004" s="395">
        <v>45720</v>
      </c>
      <c r="O2004" s="392" t="s">
        <v>778</v>
      </c>
      <c r="P2004" s="392" t="str">
        <f t="shared" si="62"/>
        <v>378XX00000</v>
      </c>
      <c r="Q2004" s="392" t="s">
        <v>1340</v>
      </c>
      <c r="R2004" s="392" t="s">
        <v>2376</v>
      </c>
      <c r="S2004" s="392" t="str">
        <f t="shared" si="63"/>
        <v>256378A</v>
      </c>
      <c r="T2004" s="392" t="str">
        <f>IFERROR(VLOOKUP($S2004,'Projects FERCs'!$A$9:$C$294,2,FALSE),0)</f>
        <v>Meas&amp;Reg Sta Distribution-Nog</v>
      </c>
      <c r="U2004" s="392" t="s">
        <v>2375</v>
      </c>
      <c r="V2004" s="394">
        <v>32963.24</v>
      </c>
    </row>
    <row r="2005" spans="1:22" ht="33.75" x14ac:dyDescent="0.25">
      <c r="A2005" s="396">
        <v>202504</v>
      </c>
      <c r="B2005" s="392" t="s">
        <v>1268</v>
      </c>
      <c r="C2005" s="392" t="s">
        <v>69</v>
      </c>
      <c r="D2005" s="392" t="s">
        <v>28</v>
      </c>
      <c r="E2005" s="392" t="s">
        <v>28</v>
      </c>
      <c r="F2005" s="392" t="s">
        <v>22</v>
      </c>
      <c r="G2005" s="392" t="s">
        <v>39</v>
      </c>
      <c r="H2005" s="392" t="s">
        <v>70</v>
      </c>
      <c r="I2005" s="392" t="s">
        <v>71</v>
      </c>
      <c r="J2005" s="392" t="s">
        <v>2375</v>
      </c>
      <c r="K2005" s="392" t="s">
        <v>24</v>
      </c>
      <c r="L2005" s="392" t="s">
        <v>64</v>
      </c>
      <c r="M2005" s="395">
        <v>45717</v>
      </c>
      <c r="N2005" s="395">
        <v>45720</v>
      </c>
      <c r="O2005" s="392" t="s">
        <v>778</v>
      </c>
      <c r="P2005" s="392" t="str">
        <f t="shared" si="62"/>
        <v>378XX00000</v>
      </c>
      <c r="Q2005" s="392" t="s">
        <v>1340</v>
      </c>
      <c r="R2005" s="392" t="s">
        <v>2376</v>
      </c>
      <c r="S2005" s="392" t="str">
        <f t="shared" si="63"/>
        <v>256378A</v>
      </c>
      <c r="T2005" s="392" t="str">
        <f>IFERROR(VLOOKUP($S2005,'Projects FERCs'!$A$9:$C$294,2,FALSE),0)</f>
        <v>Meas&amp;Reg Sta Distribution-Nog</v>
      </c>
      <c r="U2005" s="392" t="s">
        <v>2375</v>
      </c>
      <c r="V2005" s="394">
        <v>3926.61</v>
      </c>
    </row>
    <row r="2006" spans="1:22" ht="33.75" x14ac:dyDescent="0.25">
      <c r="A2006" s="396">
        <v>202504</v>
      </c>
      <c r="B2006" s="392" t="s">
        <v>1268</v>
      </c>
      <c r="C2006" s="392" t="s">
        <v>69</v>
      </c>
      <c r="D2006" s="392" t="s">
        <v>28</v>
      </c>
      <c r="E2006" s="392" t="s">
        <v>28</v>
      </c>
      <c r="F2006" s="392" t="s">
        <v>22</v>
      </c>
      <c r="G2006" s="392" t="s">
        <v>39</v>
      </c>
      <c r="H2006" s="392" t="s">
        <v>70</v>
      </c>
      <c r="I2006" s="392" t="s">
        <v>71</v>
      </c>
      <c r="J2006" s="392" t="s">
        <v>23</v>
      </c>
      <c r="K2006" s="392" t="s">
        <v>24</v>
      </c>
      <c r="L2006" s="392" t="s">
        <v>25</v>
      </c>
      <c r="M2006" s="395">
        <v>44958</v>
      </c>
      <c r="N2006" s="395">
        <v>44958</v>
      </c>
      <c r="O2006" s="392" t="s">
        <v>778</v>
      </c>
      <c r="P2006" s="392" t="str">
        <f t="shared" si="62"/>
        <v>378XX00000</v>
      </c>
      <c r="Q2006" s="392" t="s">
        <v>1340</v>
      </c>
      <c r="R2006" s="392" t="s">
        <v>1225</v>
      </c>
      <c r="S2006" s="392" t="str">
        <f t="shared" si="63"/>
        <v>257385A</v>
      </c>
      <c r="T2006" s="392" t="str">
        <f>IFERROR(VLOOKUP($S2006,'Projects FERCs'!$A$9:$C$294,2,FALSE),0)</f>
        <v>Industrial Metering-Show Low</v>
      </c>
      <c r="U2006" s="392" t="s">
        <v>1226</v>
      </c>
      <c r="V2006" s="394">
        <v>-1326.38</v>
      </c>
    </row>
    <row r="2007" spans="1:22" ht="33.75" x14ac:dyDescent="0.25">
      <c r="A2007" s="396">
        <v>202504</v>
      </c>
      <c r="B2007" s="392" t="s">
        <v>1268</v>
      </c>
      <c r="C2007" s="392" t="s">
        <v>69</v>
      </c>
      <c r="D2007" s="392" t="s">
        <v>28</v>
      </c>
      <c r="E2007" s="392" t="s">
        <v>28</v>
      </c>
      <c r="F2007" s="392" t="s">
        <v>22</v>
      </c>
      <c r="G2007" s="392" t="s">
        <v>39</v>
      </c>
      <c r="H2007" s="392" t="s">
        <v>70</v>
      </c>
      <c r="I2007" s="392" t="s">
        <v>71</v>
      </c>
      <c r="J2007" s="392" t="s">
        <v>23</v>
      </c>
      <c r="K2007" s="392" t="s">
        <v>24</v>
      </c>
      <c r="L2007" s="392" t="s">
        <v>25</v>
      </c>
      <c r="M2007" s="395">
        <v>45536</v>
      </c>
      <c r="N2007" s="395">
        <v>45544</v>
      </c>
      <c r="O2007" s="392" t="s">
        <v>778</v>
      </c>
      <c r="P2007" s="392" t="str">
        <f t="shared" si="62"/>
        <v>378XX00000</v>
      </c>
      <c r="Q2007" s="392" t="s">
        <v>1340</v>
      </c>
      <c r="R2007" s="392" t="s">
        <v>2175</v>
      </c>
      <c r="S2007" s="392" t="str">
        <f t="shared" si="63"/>
        <v>253100A</v>
      </c>
      <c r="T2007" s="392" t="str">
        <f>IFERROR(VLOOKUP($S2007,'Projects FERCs'!$A$9:$C$294,2,FALSE),0)</f>
        <v>Mains - Blanket - Pres</v>
      </c>
      <c r="U2007" s="392" t="s">
        <v>2177</v>
      </c>
      <c r="V2007" s="394">
        <v>-2774.21</v>
      </c>
    </row>
    <row r="2008" spans="1:22" ht="33.75" x14ac:dyDescent="0.25">
      <c r="A2008" s="396">
        <v>202504</v>
      </c>
      <c r="B2008" s="392" t="s">
        <v>1268</v>
      </c>
      <c r="C2008" s="392" t="s">
        <v>69</v>
      </c>
      <c r="D2008" s="392" t="s">
        <v>28</v>
      </c>
      <c r="E2008" s="392" t="s">
        <v>28</v>
      </c>
      <c r="F2008" s="392" t="s">
        <v>22</v>
      </c>
      <c r="G2008" s="392" t="s">
        <v>39</v>
      </c>
      <c r="H2008" s="392" t="s">
        <v>70</v>
      </c>
      <c r="I2008" s="392" t="s">
        <v>71</v>
      </c>
      <c r="J2008" s="392" t="s">
        <v>23</v>
      </c>
      <c r="K2008" s="392" t="s">
        <v>24</v>
      </c>
      <c r="L2008" s="392" t="s">
        <v>25</v>
      </c>
      <c r="M2008" s="395">
        <v>45658</v>
      </c>
      <c r="N2008" s="395">
        <v>45653</v>
      </c>
      <c r="O2008" s="392" t="s">
        <v>778</v>
      </c>
      <c r="P2008" s="392" t="str">
        <f t="shared" si="62"/>
        <v>378XX00000</v>
      </c>
      <c r="Q2008" s="392" t="s">
        <v>1340</v>
      </c>
      <c r="R2008" s="392" t="s">
        <v>2386</v>
      </c>
      <c r="S2008" s="392" t="str">
        <f t="shared" si="63"/>
        <v>251378A</v>
      </c>
      <c r="T2008" s="392" t="str">
        <f>IFERROR(VLOOKUP($S2008,'Projects FERCs'!$A$9:$C$294,2,FALSE),0)</f>
        <v>Meas&amp;Reg Sta Distribution-Flag</v>
      </c>
      <c r="U2008" s="392" t="s">
        <v>2385</v>
      </c>
      <c r="V2008" s="394">
        <v>-1700.31</v>
      </c>
    </row>
    <row r="2009" spans="1:22" ht="33.75" x14ac:dyDescent="0.25">
      <c r="A2009" s="396">
        <v>202504</v>
      </c>
      <c r="B2009" s="392" t="s">
        <v>1268</v>
      </c>
      <c r="C2009" s="392" t="s">
        <v>69</v>
      </c>
      <c r="D2009" s="392" t="s">
        <v>28</v>
      </c>
      <c r="E2009" s="392" t="s">
        <v>28</v>
      </c>
      <c r="F2009" s="392" t="s">
        <v>22</v>
      </c>
      <c r="G2009" s="392" t="s">
        <v>39</v>
      </c>
      <c r="H2009" s="392" t="s">
        <v>70</v>
      </c>
      <c r="I2009" s="392" t="s">
        <v>71</v>
      </c>
      <c r="J2009" s="392" t="s">
        <v>23</v>
      </c>
      <c r="K2009" s="392" t="s">
        <v>24</v>
      </c>
      <c r="L2009" s="392" t="s">
        <v>25</v>
      </c>
      <c r="M2009" s="395">
        <v>45689</v>
      </c>
      <c r="N2009" s="395">
        <v>45653</v>
      </c>
      <c r="O2009" s="392" t="s">
        <v>778</v>
      </c>
      <c r="P2009" s="392" t="str">
        <f t="shared" si="62"/>
        <v>378XX00000</v>
      </c>
      <c r="Q2009" s="392" t="s">
        <v>1340</v>
      </c>
      <c r="R2009" s="392" t="s">
        <v>2386</v>
      </c>
      <c r="S2009" s="392" t="str">
        <f t="shared" si="63"/>
        <v>251378A</v>
      </c>
      <c r="T2009" s="392" t="str">
        <f>IFERROR(VLOOKUP($S2009,'Projects FERCs'!$A$9:$C$294,2,FALSE),0)</f>
        <v>Meas&amp;Reg Sta Distribution-Flag</v>
      </c>
      <c r="U2009" s="392" t="s">
        <v>2385</v>
      </c>
      <c r="V2009" s="394">
        <v>-275.63</v>
      </c>
    </row>
    <row r="2010" spans="1:22" ht="33.75" x14ac:dyDescent="0.25">
      <c r="A2010" s="396">
        <v>202504</v>
      </c>
      <c r="B2010" s="392" t="s">
        <v>1268</v>
      </c>
      <c r="C2010" s="392" t="s">
        <v>69</v>
      </c>
      <c r="D2010" s="392" t="s">
        <v>28</v>
      </c>
      <c r="E2010" s="392" t="s">
        <v>28</v>
      </c>
      <c r="F2010" s="392" t="s">
        <v>22</v>
      </c>
      <c r="G2010" s="392" t="s">
        <v>39</v>
      </c>
      <c r="H2010" s="392" t="s">
        <v>70</v>
      </c>
      <c r="I2010" s="392" t="s">
        <v>71</v>
      </c>
      <c r="J2010" s="392" t="s">
        <v>23</v>
      </c>
      <c r="K2010" s="392" t="s">
        <v>24</v>
      </c>
      <c r="L2010" s="392" t="s">
        <v>25</v>
      </c>
      <c r="M2010" s="395">
        <v>45717</v>
      </c>
      <c r="N2010" s="395">
        <v>45544</v>
      </c>
      <c r="O2010" s="392" t="s">
        <v>778</v>
      </c>
      <c r="P2010" s="392" t="str">
        <f t="shared" si="62"/>
        <v>378XX00000</v>
      </c>
      <c r="Q2010" s="392" t="s">
        <v>1340</v>
      </c>
      <c r="R2010" s="392" t="s">
        <v>2175</v>
      </c>
      <c r="S2010" s="392" t="str">
        <f t="shared" si="63"/>
        <v>253100A</v>
      </c>
      <c r="T2010" s="392" t="str">
        <f>IFERROR(VLOOKUP($S2010,'Projects FERCs'!$A$9:$C$294,2,FALSE),0)</f>
        <v>Mains - Blanket - Pres</v>
      </c>
      <c r="U2010" s="392" t="s">
        <v>2177</v>
      </c>
      <c r="V2010" s="394">
        <v>-4.0199999999999996</v>
      </c>
    </row>
    <row r="2011" spans="1:22" ht="33.75" x14ac:dyDescent="0.25">
      <c r="A2011" s="396">
        <v>202504</v>
      </c>
      <c r="B2011" s="392" t="s">
        <v>1268</v>
      </c>
      <c r="C2011" s="392" t="s">
        <v>69</v>
      </c>
      <c r="D2011" s="392" t="s">
        <v>28</v>
      </c>
      <c r="E2011" s="392" t="s">
        <v>28</v>
      </c>
      <c r="F2011" s="392" t="s">
        <v>22</v>
      </c>
      <c r="G2011" s="392" t="s">
        <v>39</v>
      </c>
      <c r="H2011" s="392" t="s">
        <v>70</v>
      </c>
      <c r="I2011" s="392" t="s">
        <v>71</v>
      </c>
      <c r="J2011" s="392" t="s">
        <v>23</v>
      </c>
      <c r="K2011" s="392" t="s">
        <v>24</v>
      </c>
      <c r="L2011" s="392" t="s">
        <v>25</v>
      </c>
      <c r="M2011" s="395">
        <v>45717</v>
      </c>
      <c r="N2011" s="395">
        <v>45653</v>
      </c>
      <c r="O2011" s="392" t="s">
        <v>778</v>
      </c>
      <c r="P2011" s="392" t="str">
        <f t="shared" si="62"/>
        <v>378XX00000</v>
      </c>
      <c r="Q2011" s="392" t="s">
        <v>1340</v>
      </c>
      <c r="R2011" s="392" t="s">
        <v>2386</v>
      </c>
      <c r="S2011" s="392" t="str">
        <f t="shared" si="63"/>
        <v>251378A</v>
      </c>
      <c r="T2011" s="392" t="str">
        <f>IFERROR(VLOOKUP($S2011,'Projects FERCs'!$A$9:$C$294,2,FALSE),0)</f>
        <v>Meas&amp;Reg Sta Distribution-Flag</v>
      </c>
      <c r="U2011" s="392" t="s">
        <v>2385</v>
      </c>
      <c r="V2011" s="394">
        <v>88.59</v>
      </c>
    </row>
    <row r="2012" spans="1:22" ht="33.75" x14ac:dyDescent="0.25">
      <c r="A2012" s="396">
        <v>202505</v>
      </c>
      <c r="B2012" s="392" t="s">
        <v>1268</v>
      </c>
      <c r="C2012" s="392" t="s">
        <v>69</v>
      </c>
      <c r="D2012" s="392" t="s">
        <v>28</v>
      </c>
      <c r="E2012" s="392" t="s">
        <v>28</v>
      </c>
      <c r="F2012" s="392" t="s">
        <v>22</v>
      </c>
      <c r="G2012" s="392" t="s">
        <v>39</v>
      </c>
      <c r="H2012" s="392" t="s">
        <v>70</v>
      </c>
      <c r="I2012" s="392" t="s">
        <v>71</v>
      </c>
      <c r="J2012" s="392" t="s">
        <v>2381</v>
      </c>
      <c r="K2012" s="392" t="s">
        <v>24</v>
      </c>
      <c r="L2012" s="392" t="s">
        <v>64</v>
      </c>
      <c r="M2012" s="395">
        <v>45778</v>
      </c>
      <c r="N2012" s="395">
        <v>45784</v>
      </c>
      <c r="O2012" s="392" t="s">
        <v>778</v>
      </c>
      <c r="P2012" s="392" t="str">
        <f t="shared" si="62"/>
        <v>378XX00000</v>
      </c>
      <c r="Q2012" s="392" t="s">
        <v>1340</v>
      </c>
      <c r="R2012" s="392" t="s">
        <v>2382</v>
      </c>
      <c r="S2012" s="392" t="str">
        <f t="shared" si="63"/>
        <v>251378A</v>
      </c>
      <c r="T2012" s="392" t="str">
        <f>IFERROR(VLOOKUP($S2012,'Projects FERCs'!$A$9:$C$294,2,FALSE),0)</f>
        <v>Meas&amp;Reg Sta Distribution-Flag</v>
      </c>
      <c r="U2012" s="392" t="s">
        <v>2381</v>
      </c>
      <c r="V2012" s="394">
        <v>19328.68</v>
      </c>
    </row>
    <row r="2013" spans="1:22" ht="33.75" x14ac:dyDescent="0.25">
      <c r="A2013" s="396">
        <v>202505</v>
      </c>
      <c r="B2013" s="392" t="s">
        <v>1268</v>
      </c>
      <c r="C2013" s="392" t="s">
        <v>69</v>
      </c>
      <c r="D2013" s="392" t="s">
        <v>28</v>
      </c>
      <c r="E2013" s="392" t="s">
        <v>28</v>
      </c>
      <c r="F2013" s="392" t="s">
        <v>22</v>
      </c>
      <c r="G2013" s="392" t="s">
        <v>39</v>
      </c>
      <c r="H2013" s="392" t="s">
        <v>70</v>
      </c>
      <c r="I2013" s="392" t="s">
        <v>71</v>
      </c>
      <c r="J2013" s="392" t="s">
        <v>1226</v>
      </c>
      <c r="K2013" s="392" t="s">
        <v>24</v>
      </c>
      <c r="L2013" s="392" t="s">
        <v>64</v>
      </c>
      <c r="M2013" s="395">
        <v>45778</v>
      </c>
      <c r="N2013" s="395">
        <v>45778</v>
      </c>
      <c r="O2013" s="392" t="s">
        <v>778</v>
      </c>
      <c r="P2013" s="392" t="str">
        <f t="shared" si="62"/>
        <v>378XX00000</v>
      </c>
      <c r="Q2013" s="392" t="s">
        <v>1340</v>
      </c>
      <c r="R2013" s="392" t="s">
        <v>1225</v>
      </c>
      <c r="S2013" s="392" t="str">
        <f t="shared" si="63"/>
        <v>257385A</v>
      </c>
      <c r="T2013" s="392" t="str">
        <f>IFERROR(VLOOKUP($S2013,'Projects FERCs'!$A$9:$C$294,2,FALSE),0)</f>
        <v>Industrial Metering-Show Low</v>
      </c>
      <c r="U2013" s="392" t="s">
        <v>1226</v>
      </c>
      <c r="V2013" s="394">
        <v>27753.71</v>
      </c>
    </row>
    <row r="2014" spans="1:22" ht="33.75" x14ac:dyDescent="0.25">
      <c r="A2014" s="396">
        <v>202505</v>
      </c>
      <c r="B2014" s="392" t="s">
        <v>1268</v>
      </c>
      <c r="C2014" s="392" t="s">
        <v>69</v>
      </c>
      <c r="D2014" s="392" t="s">
        <v>28</v>
      </c>
      <c r="E2014" s="392" t="s">
        <v>28</v>
      </c>
      <c r="F2014" s="392" t="s">
        <v>22</v>
      </c>
      <c r="G2014" s="392" t="s">
        <v>39</v>
      </c>
      <c r="H2014" s="392" t="s">
        <v>70</v>
      </c>
      <c r="I2014" s="392" t="s">
        <v>71</v>
      </c>
      <c r="J2014" s="392" t="s">
        <v>2379</v>
      </c>
      <c r="K2014" s="392" t="s">
        <v>24</v>
      </c>
      <c r="L2014" s="392" t="s">
        <v>64</v>
      </c>
      <c r="M2014" s="395">
        <v>45778</v>
      </c>
      <c r="N2014" s="395">
        <v>45756</v>
      </c>
      <c r="O2014" s="392" t="s">
        <v>778</v>
      </c>
      <c r="P2014" s="392" t="str">
        <f t="shared" si="62"/>
        <v>378XX00000</v>
      </c>
      <c r="Q2014" s="392" t="s">
        <v>1340</v>
      </c>
      <c r="R2014" s="392" t="s">
        <v>2380</v>
      </c>
      <c r="S2014" s="392" t="str">
        <f t="shared" si="63"/>
        <v>251378A</v>
      </c>
      <c r="T2014" s="392" t="str">
        <f>IFERROR(VLOOKUP($S2014,'Projects FERCs'!$A$9:$C$294,2,FALSE),0)</f>
        <v>Meas&amp;Reg Sta Distribution-Flag</v>
      </c>
      <c r="U2014" s="392" t="s">
        <v>2379</v>
      </c>
      <c r="V2014" s="394">
        <v>29430.15</v>
      </c>
    </row>
    <row r="2015" spans="1:22" ht="33.75" x14ac:dyDescent="0.25">
      <c r="A2015" s="396">
        <v>202505</v>
      </c>
      <c r="B2015" s="392" t="s">
        <v>1268</v>
      </c>
      <c r="C2015" s="392" t="s">
        <v>69</v>
      </c>
      <c r="D2015" s="392" t="s">
        <v>28</v>
      </c>
      <c r="E2015" s="392" t="s">
        <v>28</v>
      </c>
      <c r="F2015" s="392" t="s">
        <v>22</v>
      </c>
      <c r="G2015" s="392" t="s">
        <v>39</v>
      </c>
      <c r="H2015" s="392" t="s">
        <v>70</v>
      </c>
      <c r="I2015" s="392" t="s">
        <v>71</v>
      </c>
      <c r="J2015" s="392" t="s">
        <v>2375</v>
      </c>
      <c r="K2015" s="392" t="s">
        <v>24</v>
      </c>
      <c r="L2015" s="392" t="s">
        <v>64</v>
      </c>
      <c r="M2015" s="395">
        <v>45717</v>
      </c>
      <c r="N2015" s="395">
        <v>45720</v>
      </c>
      <c r="O2015" s="392" t="s">
        <v>778</v>
      </c>
      <c r="P2015" s="392" t="str">
        <f t="shared" si="62"/>
        <v>378XX00000</v>
      </c>
      <c r="Q2015" s="392" t="s">
        <v>1340</v>
      </c>
      <c r="R2015" s="392" t="s">
        <v>2376</v>
      </c>
      <c r="S2015" s="392" t="str">
        <f t="shared" si="63"/>
        <v>256378A</v>
      </c>
      <c r="T2015" s="392" t="str">
        <f>IFERROR(VLOOKUP($S2015,'Projects FERCs'!$A$9:$C$294,2,FALSE),0)</f>
        <v>Meas&amp;Reg Sta Distribution-Nog</v>
      </c>
      <c r="U2015" s="392" t="s">
        <v>2375</v>
      </c>
      <c r="V2015" s="394">
        <v>0.63</v>
      </c>
    </row>
    <row r="2016" spans="1:22" ht="33.75" x14ac:dyDescent="0.25">
      <c r="A2016" s="396">
        <v>202505</v>
      </c>
      <c r="B2016" s="392" t="s">
        <v>1268</v>
      </c>
      <c r="C2016" s="392" t="s">
        <v>69</v>
      </c>
      <c r="D2016" s="392" t="s">
        <v>28</v>
      </c>
      <c r="E2016" s="392" t="s">
        <v>28</v>
      </c>
      <c r="F2016" s="392" t="s">
        <v>22</v>
      </c>
      <c r="G2016" s="392" t="s">
        <v>39</v>
      </c>
      <c r="H2016" s="392" t="s">
        <v>70</v>
      </c>
      <c r="I2016" s="392" t="s">
        <v>71</v>
      </c>
      <c r="J2016" s="392" t="s">
        <v>23</v>
      </c>
      <c r="K2016" s="392" t="s">
        <v>24</v>
      </c>
      <c r="L2016" s="392" t="s">
        <v>25</v>
      </c>
      <c r="M2016" s="395">
        <v>45658</v>
      </c>
      <c r="N2016" s="395">
        <v>45666</v>
      </c>
      <c r="O2016" s="392" t="s">
        <v>778</v>
      </c>
      <c r="P2016" s="392" t="str">
        <f t="shared" si="62"/>
        <v>378XX00000</v>
      </c>
      <c r="Q2016" s="392" t="s">
        <v>1340</v>
      </c>
      <c r="R2016" s="392" t="s">
        <v>2384</v>
      </c>
      <c r="S2016" s="392" t="str">
        <f t="shared" si="63"/>
        <v>256378A</v>
      </c>
      <c r="T2016" s="392" t="str">
        <f>IFERROR(VLOOKUP($S2016,'Projects FERCs'!$A$9:$C$294,2,FALSE),0)</f>
        <v>Meas&amp;Reg Sta Distribution-Nog</v>
      </c>
      <c r="U2016" s="392" t="s">
        <v>2383</v>
      </c>
      <c r="V2016" s="394">
        <v>-2211.56</v>
      </c>
    </row>
    <row r="2017" spans="1:22" ht="33.75" x14ac:dyDescent="0.25">
      <c r="A2017" s="396">
        <v>202505</v>
      </c>
      <c r="B2017" s="392" t="s">
        <v>1268</v>
      </c>
      <c r="C2017" s="392" t="s">
        <v>69</v>
      </c>
      <c r="D2017" s="392" t="s">
        <v>28</v>
      </c>
      <c r="E2017" s="392" t="s">
        <v>28</v>
      </c>
      <c r="F2017" s="392" t="s">
        <v>22</v>
      </c>
      <c r="G2017" s="392" t="s">
        <v>39</v>
      </c>
      <c r="H2017" s="392" t="s">
        <v>70</v>
      </c>
      <c r="I2017" s="392" t="s">
        <v>71</v>
      </c>
      <c r="J2017" s="392" t="s">
        <v>23</v>
      </c>
      <c r="K2017" s="392" t="s">
        <v>24</v>
      </c>
      <c r="L2017" s="392" t="s">
        <v>25</v>
      </c>
      <c r="M2017" s="395">
        <v>45689</v>
      </c>
      <c r="N2017" s="395">
        <v>45666</v>
      </c>
      <c r="O2017" s="392" t="s">
        <v>778</v>
      </c>
      <c r="P2017" s="392" t="str">
        <f t="shared" si="62"/>
        <v>378XX00000</v>
      </c>
      <c r="Q2017" s="392" t="s">
        <v>1340</v>
      </c>
      <c r="R2017" s="392" t="s">
        <v>2384</v>
      </c>
      <c r="S2017" s="392" t="str">
        <f t="shared" si="63"/>
        <v>256378A</v>
      </c>
      <c r="T2017" s="392" t="str">
        <f>IFERROR(VLOOKUP($S2017,'Projects FERCs'!$A$9:$C$294,2,FALSE),0)</f>
        <v>Meas&amp;Reg Sta Distribution-Nog</v>
      </c>
      <c r="U2017" s="392" t="s">
        <v>2383</v>
      </c>
      <c r="V2017" s="394">
        <v>-561.97</v>
      </c>
    </row>
    <row r="2018" spans="1:22" ht="33.75" x14ac:dyDescent="0.25">
      <c r="A2018" s="396">
        <v>202506</v>
      </c>
      <c r="B2018" s="392" t="s">
        <v>1268</v>
      </c>
      <c r="C2018" s="392" t="s">
        <v>69</v>
      </c>
      <c r="D2018" s="392" t="s">
        <v>28</v>
      </c>
      <c r="E2018" s="392" t="s">
        <v>28</v>
      </c>
      <c r="F2018" s="392" t="s">
        <v>22</v>
      </c>
      <c r="G2018" s="392" t="s">
        <v>39</v>
      </c>
      <c r="H2018" s="392" t="s">
        <v>70</v>
      </c>
      <c r="I2018" s="392" t="s">
        <v>71</v>
      </c>
      <c r="J2018" s="392" t="s">
        <v>2381</v>
      </c>
      <c r="K2018" s="392" t="s">
        <v>24</v>
      </c>
      <c r="L2018" s="392" t="s">
        <v>64</v>
      </c>
      <c r="M2018" s="395">
        <v>45778</v>
      </c>
      <c r="N2018" s="395">
        <v>45784</v>
      </c>
      <c r="O2018" s="392" t="s">
        <v>778</v>
      </c>
      <c r="P2018" s="392" t="str">
        <f t="shared" si="62"/>
        <v>378XX00000</v>
      </c>
      <c r="Q2018" s="392" t="s">
        <v>1340</v>
      </c>
      <c r="R2018" s="392" t="s">
        <v>2382</v>
      </c>
      <c r="S2018" s="392" t="str">
        <f t="shared" si="63"/>
        <v>251378A</v>
      </c>
      <c r="T2018" s="392" t="str">
        <f>IFERROR(VLOOKUP($S2018,'Projects FERCs'!$A$9:$C$294,2,FALSE),0)</f>
        <v>Meas&amp;Reg Sta Distribution-Flag</v>
      </c>
      <c r="U2018" s="392" t="s">
        <v>2381</v>
      </c>
      <c r="V2018" s="394">
        <v>-723.77</v>
      </c>
    </row>
    <row r="2019" spans="1:22" ht="33.75" x14ac:dyDescent="0.25">
      <c r="A2019" s="396">
        <v>202506</v>
      </c>
      <c r="B2019" s="392" t="s">
        <v>1268</v>
      </c>
      <c r="C2019" s="392" t="s">
        <v>69</v>
      </c>
      <c r="D2019" s="392" t="s">
        <v>28</v>
      </c>
      <c r="E2019" s="392" t="s">
        <v>28</v>
      </c>
      <c r="F2019" s="392" t="s">
        <v>22</v>
      </c>
      <c r="G2019" s="392" t="s">
        <v>39</v>
      </c>
      <c r="H2019" s="392" t="s">
        <v>70</v>
      </c>
      <c r="I2019" s="392" t="s">
        <v>71</v>
      </c>
      <c r="J2019" s="392" t="s">
        <v>1226</v>
      </c>
      <c r="K2019" s="392" t="s">
        <v>24</v>
      </c>
      <c r="L2019" s="392" t="s">
        <v>64</v>
      </c>
      <c r="M2019" s="395">
        <v>45778</v>
      </c>
      <c r="N2019" s="395">
        <v>45778</v>
      </c>
      <c r="O2019" s="392" t="s">
        <v>778</v>
      </c>
      <c r="P2019" s="392" t="str">
        <f t="shared" si="62"/>
        <v>378XX00000</v>
      </c>
      <c r="Q2019" s="392" t="s">
        <v>1340</v>
      </c>
      <c r="R2019" s="392" t="s">
        <v>1225</v>
      </c>
      <c r="S2019" s="392" t="str">
        <f t="shared" si="63"/>
        <v>257385A</v>
      </c>
      <c r="T2019" s="392" t="str">
        <f>IFERROR(VLOOKUP($S2019,'Projects FERCs'!$A$9:$C$294,2,FALSE),0)</f>
        <v>Industrial Metering-Show Low</v>
      </c>
      <c r="U2019" s="392" t="s">
        <v>1226</v>
      </c>
      <c r="V2019" s="394">
        <v>-25799.77</v>
      </c>
    </row>
    <row r="2020" spans="1:22" ht="33.75" x14ac:dyDescent="0.25">
      <c r="A2020" s="396">
        <v>202506</v>
      </c>
      <c r="B2020" s="392" t="s">
        <v>1268</v>
      </c>
      <c r="C2020" s="392" t="s">
        <v>69</v>
      </c>
      <c r="D2020" s="392" t="s">
        <v>28</v>
      </c>
      <c r="E2020" s="392" t="s">
        <v>28</v>
      </c>
      <c r="F2020" s="392" t="s">
        <v>22</v>
      </c>
      <c r="G2020" s="392" t="s">
        <v>39</v>
      </c>
      <c r="H2020" s="392" t="s">
        <v>70</v>
      </c>
      <c r="I2020" s="392" t="s">
        <v>71</v>
      </c>
      <c r="J2020" s="392" t="s">
        <v>2379</v>
      </c>
      <c r="K2020" s="392" t="s">
        <v>24</v>
      </c>
      <c r="L2020" s="392" t="s">
        <v>64</v>
      </c>
      <c r="M2020" s="395">
        <v>45778</v>
      </c>
      <c r="N2020" s="395">
        <v>45756</v>
      </c>
      <c r="O2020" s="392" t="s">
        <v>778</v>
      </c>
      <c r="P2020" s="392" t="str">
        <f t="shared" si="62"/>
        <v>378XX00000</v>
      </c>
      <c r="Q2020" s="392" t="s">
        <v>1340</v>
      </c>
      <c r="R2020" s="392" t="s">
        <v>2380</v>
      </c>
      <c r="S2020" s="392" t="str">
        <f t="shared" si="63"/>
        <v>251378A</v>
      </c>
      <c r="T2020" s="392" t="str">
        <f>IFERROR(VLOOKUP($S2020,'Projects FERCs'!$A$9:$C$294,2,FALSE),0)</f>
        <v>Meas&amp;Reg Sta Distribution-Flag</v>
      </c>
      <c r="U2020" s="392" t="s">
        <v>2379</v>
      </c>
      <c r="V2020" s="394">
        <v>-2381.06</v>
      </c>
    </row>
    <row r="2021" spans="1:22" ht="33.75" x14ac:dyDescent="0.25">
      <c r="A2021" s="396">
        <v>202506</v>
      </c>
      <c r="B2021" s="392" t="s">
        <v>1268</v>
      </c>
      <c r="C2021" s="392" t="s">
        <v>69</v>
      </c>
      <c r="D2021" s="392" t="s">
        <v>28</v>
      </c>
      <c r="E2021" s="392" t="s">
        <v>28</v>
      </c>
      <c r="F2021" s="392" t="s">
        <v>22</v>
      </c>
      <c r="G2021" s="392" t="s">
        <v>39</v>
      </c>
      <c r="H2021" s="392" t="s">
        <v>70</v>
      </c>
      <c r="I2021" s="392" t="s">
        <v>71</v>
      </c>
      <c r="J2021" s="392" t="s">
        <v>2377</v>
      </c>
      <c r="K2021" s="392" t="s">
        <v>24</v>
      </c>
      <c r="L2021" s="392" t="s">
        <v>64</v>
      </c>
      <c r="M2021" s="395">
        <v>45809</v>
      </c>
      <c r="N2021" s="395">
        <v>45796</v>
      </c>
      <c r="O2021" s="392" t="s">
        <v>778</v>
      </c>
      <c r="P2021" s="392" t="str">
        <f t="shared" si="62"/>
        <v>378XX00000</v>
      </c>
      <c r="Q2021" s="392" t="s">
        <v>1340</v>
      </c>
      <c r="R2021" s="392" t="s">
        <v>2378</v>
      </c>
      <c r="S2021" s="392" t="str">
        <f t="shared" si="63"/>
        <v>255378A</v>
      </c>
      <c r="T2021" s="392" t="str">
        <f>IFERROR(VLOOKUP($S2021,'Projects FERCs'!$A$9:$C$294,2,FALSE),0)</f>
        <v>Meas&amp;Reg Sta DistributionVerde</v>
      </c>
      <c r="U2021" s="392" t="s">
        <v>2377</v>
      </c>
      <c r="V2021" s="394">
        <v>9990.5400000000009</v>
      </c>
    </row>
    <row r="2022" spans="1:22" ht="33.75" x14ac:dyDescent="0.25">
      <c r="A2022" s="396">
        <v>202506</v>
      </c>
      <c r="B2022" s="392" t="s">
        <v>1268</v>
      </c>
      <c r="C2022" s="392" t="s">
        <v>69</v>
      </c>
      <c r="D2022" s="392" t="s">
        <v>28</v>
      </c>
      <c r="E2022" s="392" t="s">
        <v>28</v>
      </c>
      <c r="F2022" s="392" t="s">
        <v>22</v>
      </c>
      <c r="G2022" s="392" t="s">
        <v>39</v>
      </c>
      <c r="H2022" s="392" t="s">
        <v>70</v>
      </c>
      <c r="I2022" s="392" t="s">
        <v>71</v>
      </c>
      <c r="J2022" s="392" t="s">
        <v>2375</v>
      </c>
      <c r="K2022" s="392" t="s">
        <v>24</v>
      </c>
      <c r="L2022" s="392" t="s">
        <v>64</v>
      </c>
      <c r="M2022" s="395">
        <v>45717</v>
      </c>
      <c r="N2022" s="395">
        <v>45720</v>
      </c>
      <c r="O2022" s="392" t="s">
        <v>778</v>
      </c>
      <c r="P2022" s="392" t="str">
        <f t="shared" si="62"/>
        <v>378XX00000</v>
      </c>
      <c r="Q2022" s="392" t="s">
        <v>1340</v>
      </c>
      <c r="R2022" s="392" t="s">
        <v>2376</v>
      </c>
      <c r="S2022" s="392" t="str">
        <f t="shared" si="63"/>
        <v>256378A</v>
      </c>
      <c r="T2022" s="392" t="str">
        <f>IFERROR(VLOOKUP($S2022,'Projects FERCs'!$A$9:$C$294,2,FALSE),0)</f>
        <v>Meas&amp;Reg Sta Distribution-Nog</v>
      </c>
      <c r="U2022" s="392" t="s">
        <v>2375</v>
      </c>
      <c r="V2022" s="394">
        <v>-79.73</v>
      </c>
    </row>
    <row r="2023" spans="1:22" ht="33.75" x14ac:dyDescent="0.25">
      <c r="A2023" s="396">
        <v>202409</v>
      </c>
      <c r="B2023" s="392" t="s">
        <v>1268</v>
      </c>
      <c r="C2023" s="392" t="s">
        <v>69</v>
      </c>
      <c r="D2023" s="392" t="s">
        <v>28</v>
      </c>
      <c r="E2023" s="392" t="s">
        <v>28</v>
      </c>
      <c r="F2023" s="392" t="s">
        <v>22</v>
      </c>
      <c r="G2023" s="392" t="s">
        <v>39</v>
      </c>
      <c r="H2023" s="392" t="s">
        <v>70</v>
      </c>
      <c r="I2023" s="392" t="s">
        <v>71</v>
      </c>
      <c r="J2023" s="392" t="s">
        <v>2170</v>
      </c>
      <c r="K2023" s="392" t="s">
        <v>24</v>
      </c>
      <c r="L2023" s="392" t="s">
        <v>64</v>
      </c>
      <c r="M2023" s="395">
        <v>45536</v>
      </c>
      <c r="N2023" s="395">
        <v>45539</v>
      </c>
      <c r="O2023" s="392" t="s">
        <v>781</v>
      </c>
      <c r="P2023" s="392" t="str">
        <f t="shared" si="62"/>
        <v>379XX00000</v>
      </c>
      <c r="Q2023" s="392" t="s">
        <v>2374</v>
      </c>
      <c r="R2023" s="392" t="s">
        <v>2167</v>
      </c>
      <c r="S2023" s="392" t="str">
        <f t="shared" si="63"/>
        <v>251379A</v>
      </c>
      <c r="T2023" s="392" t="str">
        <f>IFERROR(VLOOKUP($S2023,'Projects FERCs'!$A$9:$C$294,2,FALSE),0)</f>
        <v>Meas &amp; Reg Sta City Gate-Flag</v>
      </c>
      <c r="U2023" s="392" t="s">
        <v>2170</v>
      </c>
      <c r="V2023" s="394">
        <v>30292.53</v>
      </c>
    </row>
    <row r="2024" spans="1:22" ht="33.75" x14ac:dyDescent="0.25">
      <c r="A2024" s="396">
        <v>202410</v>
      </c>
      <c r="B2024" s="392" t="s">
        <v>1268</v>
      </c>
      <c r="C2024" s="392" t="s">
        <v>69</v>
      </c>
      <c r="D2024" s="392" t="s">
        <v>28</v>
      </c>
      <c r="E2024" s="392" t="s">
        <v>28</v>
      </c>
      <c r="F2024" s="392" t="s">
        <v>22</v>
      </c>
      <c r="G2024" s="392" t="s">
        <v>39</v>
      </c>
      <c r="H2024" s="392" t="s">
        <v>70</v>
      </c>
      <c r="I2024" s="392" t="s">
        <v>71</v>
      </c>
      <c r="J2024" s="392" t="s">
        <v>1652</v>
      </c>
      <c r="K2024" s="392" t="s">
        <v>24</v>
      </c>
      <c r="L2024" s="392" t="s">
        <v>64</v>
      </c>
      <c r="M2024" s="395">
        <v>45566</v>
      </c>
      <c r="N2024" s="395">
        <v>45568</v>
      </c>
      <c r="O2024" s="392" t="s">
        <v>781</v>
      </c>
      <c r="P2024" s="392" t="str">
        <f t="shared" si="62"/>
        <v>379XX00000</v>
      </c>
      <c r="Q2024" s="392" t="s">
        <v>2374</v>
      </c>
      <c r="R2024" s="392" t="s">
        <v>1649</v>
      </c>
      <c r="S2024" s="392" t="str">
        <f t="shared" si="63"/>
        <v>253379A</v>
      </c>
      <c r="T2024" s="392" t="str">
        <f>IFERROR(VLOOKUP($S2024,'Projects FERCs'!$A$9:$C$294,2,FALSE),0)</f>
        <v>Meas &amp; Reg Sta City Gate-Pres</v>
      </c>
      <c r="U2024" s="392" t="s">
        <v>1652</v>
      </c>
      <c r="V2024" s="394">
        <v>135268.6</v>
      </c>
    </row>
    <row r="2025" spans="1:22" ht="33.75" x14ac:dyDescent="0.25">
      <c r="A2025" s="396">
        <v>202410</v>
      </c>
      <c r="B2025" s="392" t="s">
        <v>1268</v>
      </c>
      <c r="C2025" s="392" t="s">
        <v>69</v>
      </c>
      <c r="D2025" s="392" t="s">
        <v>28</v>
      </c>
      <c r="E2025" s="392" t="s">
        <v>28</v>
      </c>
      <c r="F2025" s="392" t="s">
        <v>22</v>
      </c>
      <c r="G2025" s="392" t="s">
        <v>39</v>
      </c>
      <c r="H2025" s="392" t="s">
        <v>70</v>
      </c>
      <c r="I2025" s="392" t="s">
        <v>71</v>
      </c>
      <c r="J2025" s="392" t="s">
        <v>2170</v>
      </c>
      <c r="K2025" s="392" t="s">
        <v>24</v>
      </c>
      <c r="L2025" s="392" t="s">
        <v>64</v>
      </c>
      <c r="M2025" s="395">
        <v>45536</v>
      </c>
      <c r="N2025" s="395">
        <v>45539</v>
      </c>
      <c r="O2025" s="392" t="s">
        <v>781</v>
      </c>
      <c r="P2025" s="392" t="str">
        <f t="shared" si="62"/>
        <v>379XX00000</v>
      </c>
      <c r="Q2025" s="392" t="s">
        <v>2374</v>
      </c>
      <c r="R2025" s="392" t="s">
        <v>2167</v>
      </c>
      <c r="S2025" s="392" t="str">
        <f t="shared" si="63"/>
        <v>251379A</v>
      </c>
      <c r="T2025" s="392" t="str">
        <f>IFERROR(VLOOKUP($S2025,'Projects FERCs'!$A$9:$C$294,2,FALSE),0)</f>
        <v>Meas &amp; Reg Sta City Gate-Flag</v>
      </c>
      <c r="U2025" s="392" t="s">
        <v>2170</v>
      </c>
      <c r="V2025" s="394">
        <v>2485.7199999999998</v>
      </c>
    </row>
    <row r="2026" spans="1:22" ht="33.75" x14ac:dyDescent="0.25">
      <c r="A2026" s="396">
        <v>202411</v>
      </c>
      <c r="B2026" s="392" t="s">
        <v>1268</v>
      </c>
      <c r="C2026" s="392" t="s">
        <v>69</v>
      </c>
      <c r="D2026" s="392" t="s">
        <v>28</v>
      </c>
      <c r="E2026" s="392" t="s">
        <v>28</v>
      </c>
      <c r="F2026" s="392" t="s">
        <v>22</v>
      </c>
      <c r="G2026" s="392" t="s">
        <v>39</v>
      </c>
      <c r="H2026" s="392" t="s">
        <v>70</v>
      </c>
      <c r="I2026" s="392" t="s">
        <v>71</v>
      </c>
      <c r="J2026" s="392" t="s">
        <v>1652</v>
      </c>
      <c r="K2026" s="392" t="s">
        <v>24</v>
      </c>
      <c r="L2026" s="392" t="s">
        <v>64</v>
      </c>
      <c r="M2026" s="395">
        <v>45566</v>
      </c>
      <c r="N2026" s="395">
        <v>45568</v>
      </c>
      <c r="O2026" s="392" t="s">
        <v>781</v>
      </c>
      <c r="P2026" s="392" t="str">
        <f t="shared" si="62"/>
        <v>379XX00000</v>
      </c>
      <c r="Q2026" s="392" t="s">
        <v>2374</v>
      </c>
      <c r="R2026" s="392" t="s">
        <v>1649</v>
      </c>
      <c r="S2026" s="392" t="str">
        <f t="shared" si="63"/>
        <v>253379A</v>
      </c>
      <c r="T2026" s="392" t="str">
        <f>IFERROR(VLOOKUP($S2026,'Projects FERCs'!$A$9:$C$294,2,FALSE),0)</f>
        <v>Meas &amp; Reg Sta City Gate-Pres</v>
      </c>
      <c r="U2026" s="392" t="s">
        <v>1652</v>
      </c>
      <c r="V2026" s="394">
        <v>8537.25</v>
      </c>
    </row>
    <row r="2027" spans="1:22" ht="33.75" x14ac:dyDescent="0.25">
      <c r="A2027" s="396">
        <v>202411</v>
      </c>
      <c r="B2027" s="392" t="s">
        <v>1268</v>
      </c>
      <c r="C2027" s="392" t="s">
        <v>69</v>
      </c>
      <c r="D2027" s="392" t="s">
        <v>28</v>
      </c>
      <c r="E2027" s="392" t="s">
        <v>28</v>
      </c>
      <c r="F2027" s="392" t="s">
        <v>22</v>
      </c>
      <c r="G2027" s="392" t="s">
        <v>39</v>
      </c>
      <c r="H2027" s="392" t="s">
        <v>70</v>
      </c>
      <c r="I2027" s="392" t="s">
        <v>71</v>
      </c>
      <c r="J2027" s="392" t="s">
        <v>23</v>
      </c>
      <c r="K2027" s="392" t="s">
        <v>24</v>
      </c>
      <c r="L2027" s="392" t="s">
        <v>25</v>
      </c>
      <c r="M2027" s="395">
        <v>45536</v>
      </c>
      <c r="N2027" s="395">
        <v>45539</v>
      </c>
      <c r="O2027" s="392" t="s">
        <v>781</v>
      </c>
      <c r="P2027" s="392" t="str">
        <f t="shared" si="62"/>
        <v>379XX00000</v>
      </c>
      <c r="Q2027" s="392" t="s">
        <v>2374</v>
      </c>
      <c r="R2027" s="392" t="s">
        <v>2167</v>
      </c>
      <c r="S2027" s="392" t="str">
        <f t="shared" si="63"/>
        <v>251379A</v>
      </c>
      <c r="T2027" s="392" t="str">
        <f>IFERROR(VLOOKUP($S2027,'Projects FERCs'!$A$9:$C$294,2,FALSE),0)</f>
        <v>Meas &amp; Reg Sta City Gate-Flag</v>
      </c>
      <c r="U2027" s="392" t="s">
        <v>2170</v>
      </c>
      <c r="V2027" s="394">
        <v>-32778.25</v>
      </c>
    </row>
    <row r="2028" spans="1:22" ht="33.75" x14ac:dyDescent="0.25">
      <c r="A2028" s="396">
        <v>202412</v>
      </c>
      <c r="B2028" s="392" t="s">
        <v>1268</v>
      </c>
      <c r="C2028" s="392" t="s">
        <v>69</v>
      </c>
      <c r="D2028" s="392" t="s">
        <v>28</v>
      </c>
      <c r="E2028" s="392" t="s">
        <v>28</v>
      </c>
      <c r="F2028" s="392" t="s">
        <v>22</v>
      </c>
      <c r="G2028" s="392" t="s">
        <v>39</v>
      </c>
      <c r="H2028" s="392" t="s">
        <v>70</v>
      </c>
      <c r="I2028" s="392" t="s">
        <v>71</v>
      </c>
      <c r="J2028" s="392" t="s">
        <v>1652</v>
      </c>
      <c r="K2028" s="392" t="s">
        <v>24</v>
      </c>
      <c r="L2028" s="392" t="s">
        <v>64</v>
      </c>
      <c r="M2028" s="395">
        <v>45566</v>
      </c>
      <c r="N2028" s="395">
        <v>45568</v>
      </c>
      <c r="O2028" s="392" t="s">
        <v>781</v>
      </c>
      <c r="P2028" s="392" t="str">
        <f t="shared" si="62"/>
        <v>379XX00000</v>
      </c>
      <c r="Q2028" s="392" t="s">
        <v>2374</v>
      </c>
      <c r="R2028" s="392" t="s">
        <v>1649</v>
      </c>
      <c r="S2028" s="392" t="str">
        <f t="shared" si="63"/>
        <v>253379A</v>
      </c>
      <c r="T2028" s="392" t="str">
        <f>IFERROR(VLOOKUP($S2028,'Projects FERCs'!$A$9:$C$294,2,FALSE),0)</f>
        <v>Meas &amp; Reg Sta City Gate-Pres</v>
      </c>
      <c r="U2028" s="392" t="s">
        <v>1652</v>
      </c>
      <c r="V2028" s="394">
        <v>1885.6</v>
      </c>
    </row>
    <row r="2029" spans="1:22" ht="33.75" x14ac:dyDescent="0.25">
      <c r="A2029" s="396">
        <v>202501</v>
      </c>
      <c r="B2029" s="392" t="s">
        <v>1268</v>
      </c>
      <c r="C2029" s="392" t="s">
        <v>69</v>
      </c>
      <c r="D2029" s="392" t="s">
        <v>28</v>
      </c>
      <c r="E2029" s="392" t="s">
        <v>28</v>
      </c>
      <c r="F2029" s="392" t="s">
        <v>22</v>
      </c>
      <c r="G2029" s="392" t="s">
        <v>39</v>
      </c>
      <c r="H2029" s="392" t="s">
        <v>70</v>
      </c>
      <c r="I2029" s="392" t="s">
        <v>71</v>
      </c>
      <c r="J2029" s="392" t="s">
        <v>1652</v>
      </c>
      <c r="K2029" s="392" t="s">
        <v>24</v>
      </c>
      <c r="L2029" s="392" t="s">
        <v>64</v>
      </c>
      <c r="M2029" s="395">
        <v>45658</v>
      </c>
      <c r="N2029" s="395">
        <v>45568</v>
      </c>
      <c r="O2029" s="392" t="s">
        <v>781</v>
      </c>
      <c r="P2029" s="392" t="str">
        <f t="shared" si="62"/>
        <v>379XX00000</v>
      </c>
      <c r="Q2029" s="392" t="s">
        <v>2374</v>
      </c>
      <c r="R2029" s="392" t="s">
        <v>1649</v>
      </c>
      <c r="S2029" s="392" t="str">
        <f t="shared" si="63"/>
        <v>253379A</v>
      </c>
      <c r="T2029" s="392" t="str">
        <f>IFERROR(VLOOKUP($S2029,'Projects FERCs'!$A$9:$C$294,2,FALSE),0)</f>
        <v>Meas &amp; Reg Sta City Gate-Pres</v>
      </c>
      <c r="U2029" s="392" t="s">
        <v>1652</v>
      </c>
      <c r="V2029" s="394">
        <v>1278.6600000000001</v>
      </c>
    </row>
    <row r="2030" spans="1:22" ht="33.75" x14ac:dyDescent="0.25">
      <c r="A2030" s="396">
        <v>202502</v>
      </c>
      <c r="B2030" s="392" t="s">
        <v>1268</v>
      </c>
      <c r="C2030" s="392" t="s">
        <v>69</v>
      </c>
      <c r="D2030" s="392" t="s">
        <v>28</v>
      </c>
      <c r="E2030" s="392" t="s">
        <v>28</v>
      </c>
      <c r="F2030" s="392" t="s">
        <v>22</v>
      </c>
      <c r="G2030" s="392" t="s">
        <v>39</v>
      </c>
      <c r="H2030" s="392" t="s">
        <v>70</v>
      </c>
      <c r="I2030" s="392" t="s">
        <v>71</v>
      </c>
      <c r="J2030" s="392" t="s">
        <v>1652</v>
      </c>
      <c r="K2030" s="392" t="s">
        <v>24</v>
      </c>
      <c r="L2030" s="392" t="s">
        <v>64</v>
      </c>
      <c r="M2030" s="395">
        <v>45689</v>
      </c>
      <c r="N2030" s="395">
        <v>45568</v>
      </c>
      <c r="O2030" s="392" t="s">
        <v>781</v>
      </c>
      <c r="P2030" s="392" t="str">
        <f t="shared" si="62"/>
        <v>379XX00000</v>
      </c>
      <c r="Q2030" s="392" t="s">
        <v>2374</v>
      </c>
      <c r="R2030" s="392" t="s">
        <v>1649</v>
      </c>
      <c r="S2030" s="392" t="str">
        <f t="shared" si="63"/>
        <v>253379A</v>
      </c>
      <c r="T2030" s="392" t="str">
        <f>IFERROR(VLOOKUP($S2030,'Projects FERCs'!$A$9:$C$294,2,FALSE),0)</f>
        <v>Meas &amp; Reg Sta City Gate-Pres</v>
      </c>
      <c r="U2030" s="392" t="s">
        <v>1652</v>
      </c>
      <c r="V2030" s="394">
        <v>-11.57</v>
      </c>
    </row>
    <row r="2031" spans="1:22" ht="33.75" x14ac:dyDescent="0.25">
      <c r="A2031" s="396">
        <v>202504</v>
      </c>
      <c r="B2031" s="392" t="s">
        <v>1268</v>
      </c>
      <c r="C2031" s="392" t="s">
        <v>69</v>
      </c>
      <c r="D2031" s="392" t="s">
        <v>28</v>
      </c>
      <c r="E2031" s="392" t="s">
        <v>28</v>
      </c>
      <c r="F2031" s="392" t="s">
        <v>22</v>
      </c>
      <c r="G2031" s="392" t="s">
        <v>39</v>
      </c>
      <c r="H2031" s="392" t="s">
        <v>70</v>
      </c>
      <c r="I2031" s="392" t="s">
        <v>71</v>
      </c>
      <c r="J2031" s="392" t="s">
        <v>23</v>
      </c>
      <c r="K2031" s="392" t="s">
        <v>24</v>
      </c>
      <c r="L2031" s="392" t="s">
        <v>25</v>
      </c>
      <c r="M2031" s="395">
        <v>45566</v>
      </c>
      <c r="N2031" s="395">
        <v>45568</v>
      </c>
      <c r="O2031" s="392" t="s">
        <v>781</v>
      </c>
      <c r="P2031" s="392" t="str">
        <f t="shared" si="62"/>
        <v>379XX00000</v>
      </c>
      <c r="Q2031" s="392" t="s">
        <v>2374</v>
      </c>
      <c r="R2031" s="392" t="s">
        <v>1649</v>
      </c>
      <c r="S2031" s="392" t="str">
        <f t="shared" si="63"/>
        <v>253379A</v>
      </c>
      <c r="T2031" s="392" t="str">
        <f>IFERROR(VLOOKUP($S2031,'Projects FERCs'!$A$9:$C$294,2,FALSE),0)</f>
        <v>Meas &amp; Reg Sta City Gate-Pres</v>
      </c>
      <c r="U2031" s="392" t="s">
        <v>1652</v>
      </c>
      <c r="V2031" s="394">
        <v>-145691.45000000001</v>
      </c>
    </row>
    <row r="2032" spans="1:22" ht="33.75" x14ac:dyDescent="0.25">
      <c r="A2032" s="396">
        <v>202504</v>
      </c>
      <c r="B2032" s="392" t="s">
        <v>1268</v>
      </c>
      <c r="C2032" s="392" t="s">
        <v>69</v>
      </c>
      <c r="D2032" s="392" t="s">
        <v>28</v>
      </c>
      <c r="E2032" s="392" t="s">
        <v>28</v>
      </c>
      <c r="F2032" s="392" t="s">
        <v>22</v>
      </c>
      <c r="G2032" s="392" t="s">
        <v>39</v>
      </c>
      <c r="H2032" s="392" t="s">
        <v>70</v>
      </c>
      <c r="I2032" s="392" t="s">
        <v>71</v>
      </c>
      <c r="J2032" s="392" t="s">
        <v>23</v>
      </c>
      <c r="K2032" s="392" t="s">
        <v>24</v>
      </c>
      <c r="L2032" s="392" t="s">
        <v>25</v>
      </c>
      <c r="M2032" s="395">
        <v>45658</v>
      </c>
      <c r="N2032" s="395">
        <v>45568</v>
      </c>
      <c r="O2032" s="392" t="s">
        <v>781</v>
      </c>
      <c r="P2032" s="392" t="str">
        <f t="shared" si="62"/>
        <v>379XX00000</v>
      </c>
      <c r="Q2032" s="392" t="s">
        <v>2374</v>
      </c>
      <c r="R2032" s="392" t="s">
        <v>1649</v>
      </c>
      <c r="S2032" s="392" t="str">
        <f t="shared" si="63"/>
        <v>253379A</v>
      </c>
      <c r="T2032" s="392" t="str">
        <f>IFERROR(VLOOKUP($S2032,'Projects FERCs'!$A$9:$C$294,2,FALSE),0)</f>
        <v>Meas &amp; Reg Sta City Gate-Pres</v>
      </c>
      <c r="U2032" s="392" t="s">
        <v>1652</v>
      </c>
      <c r="V2032" s="394">
        <v>-1278.6600000000001</v>
      </c>
    </row>
    <row r="2033" spans="1:22" ht="33.75" x14ac:dyDescent="0.25">
      <c r="A2033" s="396">
        <v>202504</v>
      </c>
      <c r="B2033" s="392" t="s">
        <v>1268</v>
      </c>
      <c r="C2033" s="392" t="s">
        <v>69</v>
      </c>
      <c r="D2033" s="392" t="s">
        <v>28</v>
      </c>
      <c r="E2033" s="392" t="s">
        <v>28</v>
      </c>
      <c r="F2033" s="392" t="s">
        <v>22</v>
      </c>
      <c r="G2033" s="392" t="s">
        <v>39</v>
      </c>
      <c r="H2033" s="392" t="s">
        <v>70</v>
      </c>
      <c r="I2033" s="392" t="s">
        <v>71</v>
      </c>
      <c r="J2033" s="392" t="s">
        <v>23</v>
      </c>
      <c r="K2033" s="392" t="s">
        <v>24</v>
      </c>
      <c r="L2033" s="392" t="s">
        <v>25</v>
      </c>
      <c r="M2033" s="395">
        <v>45689</v>
      </c>
      <c r="N2033" s="395">
        <v>45568</v>
      </c>
      <c r="O2033" s="392" t="s">
        <v>781</v>
      </c>
      <c r="P2033" s="392" t="str">
        <f t="shared" si="62"/>
        <v>379XX00000</v>
      </c>
      <c r="Q2033" s="392" t="s">
        <v>2374</v>
      </c>
      <c r="R2033" s="392" t="s">
        <v>1649</v>
      </c>
      <c r="S2033" s="392" t="str">
        <f t="shared" si="63"/>
        <v>253379A</v>
      </c>
      <c r="T2033" s="392" t="str">
        <f>IFERROR(VLOOKUP($S2033,'Projects FERCs'!$A$9:$C$294,2,FALSE),0)</f>
        <v>Meas &amp; Reg Sta City Gate-Pres</v>
      </c>
      <c r="U2033" s="392" t="s">
        <v>1652</v>
      </c>
      <c r="V2033" s="394">
        <v>11.57</v>
      </c>
    </row>
    <row r="2034" spans="1:22" ht="33.75" x14ac:dyDescent="0.25">
      <c r="A2034" s="396">
        <v>202505</v>
      </c>
      <c r="B2034" s="392" t="s">
        <v>1268</v>
      </c>
      <c r="C2034" s="392" t="s">
        <v>69</v>
      </c>
      <c r="D2034" s="392" t="s">
        <v>28</v>
      </c>
      <c r="E2034" s="392" t="s">
        <v>28</v>
      </c>
      <c r="F2034" s="392" t="s">
        <v>22</v>
      </c>
      <c r="G2034" s="392" t="s">
        <v>39</v>
      </c>
      <c r="H2034" s="392" t="s">
        <v>70</v>
      </c>
      <c r="I2034" s="392" t="s">
        <v>71</v>
      </c>
      <c r="J2034" s="392" t="s">
        <v>1652</v>
      </c>
      <c r="K2034" s="392" t="s">
        <v>24</v>
      </c>
      <c r="L2034" s="392" t="s">
        <v>64</v>
      </c>
      <c r="M2034" s="395">
        <v>45778</v>
      </c>
      <c r="N2034" s="395">
        <v>45568</v>
      </c>
      <c r="O2034" s="392" t="s">
        <v>781</v>
      </c>
      <c r="P2034" s="392" t="str">
        <f t="shared" si="62"/>
        <v>379XX00000</v>
      </c>
      <c r="Q2034" s="392" t="s">
        <v>2374</v>
      </c>
      <c r="R2034" s="392" t="s">
        <v>1649</v>
      </c>
      <c r="S2034" s="392" t="str">
        <f t="shared" si="63"/>
        <v>253379A</v>
      </c>
      <c r="T2034" s="392" t="str">
        <f>IFERROR(VLOOKUP($S2034,'Projects FERCs'!$A$9:$C$294,2,FALSE),0)</f>
        <v>Meas &amp; Reg Sta City Gate-Pres</v>
      </c>
      <c r="U2034" s="392" t="s">
        <v>1652</v>
      </c>
      <c r="V2034" s="394">
        <v>982.08</v>
      </c>
    </row>
    <row r="2035" spans="1:22" ht="33.75" x14ac:dyDescent="0.25">
      <c r="A2035" s="396">
        <v>202506</v>
      </c>
      <c r="B2035" s="392" t="s">
        <v>1268</v>
      </c>
      <c r="C2035" s="392" t="s">
        <v>69</v>
      </c>
      <c r="D2035" s="392" t="s">
        <v>28</v>
      </c>
      <c r="E2035" s="392" t="s">
        <v>28</v>
      </c>
      <c r="F2035" s="392" t="s">
        <v>22</v>
      </c>
      <c r="G2035" s="392" t="s">
        <v>39</v>
      </c>
      <c r="H2035" s="392" t="s">
        <v>70</v>
      </c>
      <c r="I2035" s="392" t="s">
        <v>71</v>
      </c>
      <c r="J2035" s="392" t="s">
        <v>27</v>
      </c>
      <c r="K2035" s="392" t="s">
        <v>24</v>
      </c>
      <c r="L2035" s="392" t="s">
        <v>25</v>
      </c>
      <c r="M2035" s="395">
        <v>45778</v>
      </c>
      <c r="N2035" s="395">
        <v>45568</v>
      </c>
      <c r="O2035" s="392" t="s">
        <v>781</v>
      </c>
      <c r="P2035" s="392" t="str">
        <f t="shared" si="62"/>
        <v>379XX00000</v>
      </c>
      <c r="Q2035" s="392" t="s">
        <v>2374</v>
      </c>
      <c r="R2035" s="392" t="s">
        <v>1649</v>
      </c>
      <c r="S2035" s="392" t="str">
        <f t="shared" si="63"/>
        <v>253379A</v>
      </c>
      <c r="T2035" s="392" t="str">
        <f>IFERROR(VLOOKUP($S2035,'Projects FERCs'!$A$9:$C$294,2,FALSE),0)</f>
        <v>Meas &amp; Reg Sta City Gate-Pres</v>
      </c>
      <c r="U2035" s="392" t="s">
        <v>1652</v>
      </c>
      <c r="V2035" s="394">
        <v>-982.08</v>
      </c>
    </row>
    <row r="2036" spans="1:22" ht="33.75" x14ac:dyDescent="0.25">
      <c r="A2036" s="396">
        <v>202506</v>
      </c>
      <c r="B2036" s="392" t="s">
        <v>1268</v>
      </c>
      <c r="C2036" s="392" t="s">
        <v>69</v>
      </c>
      <c r="D2036" s="392" t="s">
        <v>28</v>
      </c>
      <c r="E2036" s="392" t="s">
        <v>28</v>
      </c>
      <c r="F2036" s="392" t="s">
        <v>22</v>
      </c>
      <c r="G2036" s="392" t="s">
        <v>39</v>
      </c>
      <c r="H2036" s="392" t="s">
        <v>70</v>
      </c>
      <c r="I2036" s="392" t="s">
        <v>71</v>
      </c>
      <c r="J2036" s="392" t="s">
        <v>2372</v>
      </c>
      <c r="K2036" s="392" t="s">
        <v>24</v>
      </c>
      <c r="L2036" s="392" t="s">
        <v>64</v>
      </c>
      <c r="M2036" s="395">
        <v>45809</v>
      </c>
      <c r="N2036" s="395">
        <v>45782</v>
      </c>
      <c r="O2036" s="392" t="s">
        <v>781</v>
      </c>
      <c r="P2036" s="392" t="str">
        <f t="shared" si="62"/>
        <v>379XX00000</v>
      </c>
      <c r="Q2036" s="392" t="s">
        <v>2374</v>
      </c>
      <c r="R2036" s="392" t="s">
        <v>2373</v>
      </c>
      <c r="S2036" s="392" t="str">
        <f t="shared" si="63"/>
        <v>253379A</v>
      </c>
      <c r="T2036" s="392" t="str">
        <f>IFERROR(VLOOKUP($S2036,'Projects FERCs'!$A$9:$C$294,2,FALSE),0)</f>
        <v>Meas &amp; Reg Sta City Gate-Pres</v>
      </c>
      <c r="U2036" s="392" t="s">
        <v>2372</v>
      </c>
      <c r="V2036" s="394">
        <v>4035.47</v>
      </c>
    </row>
    <row r="2037" spans="1:22" ht="22.5" x14ac:dyDescent="0.25">
      <c r="A2037" s="396">
        <v>202407</v>
      </c>
      <c r="B2037" s="392" t="s">
        <v>1268</v>
      </c>
      <c r="C2037" s="392" t="s">
        <v>69</v>
      </c>
      <c r="D2037" s="392" t="s">
        <v>28</v>
      </c>
      <c r="E2037" s="392" t="s">
        <v>28</v>
      </c>
      <c r="F2037" s="392" t="s">
        <v>22</v>
      </c>
      <c r="G2037" s="392" t="s">
        <v>39</v>
      </c>
      <c r="H2037" s="392" t="s">
        <v>70</v>
      </c>
      <c r="I2037" s="392" t="s">
        <v>71</v>
      </c>
      <c r="J2037" s="392" t="s">
        <v>1458</v>
      </c>
      <c r="K2037" s="392" t="s">
        <v>24</v>
      </c>
      <c r="L2037" s="392" t="s">
        <v>64</v>
      </c>
      <c r="M2037" s="395">
        <v>45474</v>
      </c>
      <c r="N2037" s="395">
        <v>45470</v>
      </c>
      <c r="O2037" s="392" t="s">
        <v>758</v>
      </c>
      <c r="P2037" s="392" t="str">
        <f t="shared" si="62"/>
        <v>380XX00000</v>
      </c>
      <c r="Q2037" s="392" t="s">
        <v>1351</v>
      </c>
      <c r="R2037" s="392" t="s">
        <v>1459</v>
      </c>
      <c r="S2037" s="392" t="str">
        <f t="shared" si="63"/>
        <v>251100A</v>
      </c>
      <c r="T2037" s="392" t="str">
        <f>IFERROR(VLOOKUP($S2037,'Projects FERCs'!$A$9:$C$294,2,FALSE),0)</f>
        <v>Mains - Blanket - Flag</v>
      </c>
      <c r="U2037" s="392" t="s">
        <v>1458</v>
      </c>
      <c r="V2037" s="394">
        <v>17.38</v>
      </c>
    </row>
    <row r="2038" spans="1:22" ht="22.5" x14ac:dyDescent="0.25">
      <c r="A2038" s="396">
        <v>202407</v>
      </c>
      <c r="B2038" s="392" t="s">
        <v>1268</v>
      </c>
      <c r="C2038" s="392" t="s">
        <v>69</v>
      </c>
      <c r="D2038" s="392" t="s">
        <v>28</v>
      </c>
      <c r="E2038" s="392" t="s">
        <v>28</v>
      </c>
      <c r="F2038" s="392" t="s">
        <v>22</v>
      </c>
      <c r="G2038" s="392" t="s">
        <v>39</v>
      </c>
      <c r="H2038" s="392" t="s">
        <v>70</v>
      </c>
      <c r="I2038" s="392" t="s">
        <v>71</v>
      </c>
      <c r="J2038" s="392" t="s">
        <v>893</v>
      </c>
      <c r="K2038" s="392" t="s">
        <v>24</v>
      </c>
      <c r="L2038" s="392" t="s">
        <v>64</v>
      </c>
      <c r="M2038" s="395">
        <v>45292</v>
      </c>
      <c r="N2038" s="395">
        <v>45292</v>
      </c>
      <c r="O2038" s="392" t="s">
        <v>758</v>
      </c>
      <c r="P2038" s="392" t="str">
        <f t="shared" si="62"/>
        <v>380XX00000</v>
      </c>
      <c r="Q2038" s="392" t="s">
        <v>1351</v>
      </c>
      <c r="R2038" s="392" t="s">
        <v>892</v>
      </c>
      <c r="S2038" s="392" t="str">
        <f t="shared" si="63"/>
        <v>252402S</v>
      </c>
      <c r="T2038" s="392" t="str">
        <f>IFERROR(VLOOKUP($S2038,'Projects FERCs'!$A$9:$C$294,2,FALSE),0)</f>
        <v>Drisco Pipe Replacement</v>
      </c>
      <c r="U2038" s="392" t="s">
        <v>893</v>
      </c>
      <c r="V2038" s="394">
        <v>371245.66</v>
      </c>
    </row>
    <row r="2039" spans="1:22" ht="22.5" x14ac:dyDescent="0.25">
      <c r="A2039" s="396">
        <v>202407</v>
      </c>
      <c r="B2039" s="392" t="s">
        <v>1268</v>
      </c>
      <c r="C2039" s="392" t="s">
        <v>69</v>
      </c>
      <c r="D2039" s="392" t="s">
        <v>28</v>
      </c>
      <c r="E2039" s="392" t="s">
        <v>28</v>
      </c>
      <c r="F2039" s="392" t="s">
        <v>22</v>
      </c>
      <c r="G2039" s="392" t="s">
        <v>39</v>
      </c>
      <c r="H2039" s="392" t="s">
        <v>70</v>
      </c>
      <c r="I2039" s="392" t="s">
        <v>71</v>
      </c>
      <c r="J2039" s="392" t="s">
        <v>1470</v>
      </c>
      <c r="K2039" s="392" t="s">
        <v>24</v>
      </c>
      <c r="L2039" s="392" t="s">
        <v>64</v>
      </c>
      <c r="M2039" s="395">
        <v>45474</v>
      </c>
      <c r="N2039" s="395">
        <v>45476</v>
      </c>
      <c r="O2039" s="392" t="s">
        <v>758</v>
      </c>
      <c r="P2039" s="392" t="str">
        <f t="shared" si="62"/>
        <v>380XX00000</v>
      </c>
      <c r="Q2039" s="392" t="s">
        <v>1351</v>
      </c>
      <c r="R2039" s="392" t="s">
        <v>1471</v>
      </c>
      <c r="S2039" s="392" t="str">
        <f t="shared" si="63"/>
        <v>251100A</v>
      </c>
      <c r="T2039" s="392" t="str">
        <f>IFERROR(VLOOKUP($S2039,'Projects FERCs'!$A$9:$C$294,2,FALSE),0)</f>
        <v>Mains - Blanket - Flag</v>
      </c>
      <c r="U2039" s="392" t="s">
        <v>1470</v>
      </c>
      <c r="V2039" s="394">
        <v>1177.49</v>
      </c>
    </row>
    <row r="2040" spans="1:22" ht="22.5" x14ac:dyDescent="0.25">
      <c r="A2040" s="396">
        <v>202407</v>
      </c>
      <c r="B2040" s="392" t="s">
        <v>1268</v>
      </c>
      <c r="C2040" s="392" t="s">
        <v>69</v>
      </c>
      <c r="D2040" s="392" t="s">
        <v>28</v>
      </c>
      <c r="E2040" s="392" t="s">
        <v>28</v>
      </c>
      <c r="F2040" s="392" t="s">
        <v>22</v>
      </c>
      <c r="G2040" s="392" t="s">
        <v>39</v>
      </c>
      <c r="H2040" s="392" t="s">
        <v>70</v>
      </c>
      <c r="I2040" s="392" t="s">
        <v>71</v>
      </c>
      <c r="J2040" s="392" t="s">
        <v>866</v>
      </c>
      <c r="K2040" s="392" t="s">
        <v>24</v>
      </c>
      <c r="L2040" s="392" t="s">
        <v>64</v>
      </c>
      <c r="M2040" s="395">
        <v>45292</v>
      </c>
      <c r="N2040" s="395">
        <v>45292</v>
      </c>
      <c r="O2040" s="392" t="s">
        <v>758</v>
      </c>
      <c r="P2040" s="392" t="str">
        <f t="shared" si="62"/>
        <v>380XX00000</v>
      </c>
      <c r="Q2040" s="392" t="s">
        <v>1351</v>
      </c>
      <c r="R2040" s="392" t="s">
        <v>865</v>
      </c>
      <c r="S2040" s="392" t="str">
        <f t="shared" si="63"/>
        <v>252380A</v>
      </c>
      <c r="T2040" s="392" t="str">
        <f>IFERROR(VLOOKUP($S2040,'Projects FERCs'!$A$9:$C$294,2,FALSE),0)</f>
        <v>Install Services - Bl - King</v>
      </c>
      <c r="U2040" s="392" t="s">
        <v>866</v>
      </c>
      <c r="V2040" s="403">
        <v>1524.91</v>
      </c>
    </row>
    <row r="2041" spans="1:22" ht="22.5" x14ac:dyDescent="0.25">
      <c r="A2041" s="396">
        <v>202407</v>
      </c>
      <c r="B2041" s="392" t="s">
        <v>1268</v>
      </c>
      <c r="C2041" s="392" t="s">
        <v>69</v>
      </c>
      <c r="D2041" s="392" t="s">
        <v>28</v>
      </c>
      <c r="E2041" s="392" t="s">
        <v>28</v>
      </c>
      <c r="F2041" s="392" t="s">
        <v>22</v>
      </c>
      <c r="G2041" s="392" t="s">
        <v>39</v>
      </c>
      <c r="H2041" s="392" t="s">
        <v>70</v>
      </c>
      <c r="I2041" s="392" t="s">
        <v>71</v>
      </c>
      <c r="J2041" s="392" t="s">
        <v>1472</v>
      </c>
      <c r="K2041" s="392" t="s">
        <v>24</v>
      </c>
      <c r="L2041" s="392" t="s">
        <v>64</v>
      </c>
      <c r="M2041" s="395">
        <v>45474</v>
      </c>
      <c r="N2041" s="395">
        <v>45503</v>
      </c>
      <c r="O2041" s="392" t="s">
        <v>758</v>
      </c>
      <c r="P2041" s="392" t="str">
        <f t="shared" si="62"/>
        <v>380XX00000</v>
      </c>
      <c r="Q2041" s="392" t="s">
        <v>1351</v>
      </c>
      <c r="R2041" s="392" t="s">
        <v>1473</v>
      </c>
      <c r="S2041" s="392" t="str">
        <f t="shared" si="63"/>
        <v>253100A</v>
      </c>
      <c r="T2041" s="392" t="str">
        <f>IFERROR(VLOOKUP($S2041,'Projects FERCs'!$A$9:$C$294,2,FALSE),0)</f>
        <v>Mains - Blanket - Pres</v>
      </c>
      <c r="U2041" s="392" t="s">
        <v>1472</v>
      </c>
      <c r="V2041" s="394">
        <v>6807.17</v>
      </c>
    </row>
    <row r="2042" spans="1:22" ht="33.75" x14ac:dyDescent="0.25">
      <c r="A2042" s="396">
        <v>202407</v>
      </c>
      <c r="B2042" s="392" t="s">
        <v>1268</v>
      </c>
      <c r="C2042" s="392" t="s">
        <v>69</v>
      </c>
      <c r="D2042" s="392" t="s">
        <v>28</v>
      </c>
      <c r="E2042" s="392" t="s">
        <v>28</v>
      </c>
      <c r="F2042" s="392" t="s">
        <v>22</v>
      </c>
      <c r="G2042" s="392" t="s">
        <v>39</v>
      </c>
      <c r="H2042" s="392" t="s">
        <v>70</v>
      </c>
      <c r="I2042" s="392" t="s">
        <v>71</v>
      </c>
      <c r="J2042" s="392" t="s">
        <v>1484</v>
      </c>
      <c r="K2042" s="392" t="s">
        <v>24</v>
      </c>
      <c r="L2042" s="392" t="s">
        <v>64</v>
      </c>
      <c r="M2042" s="395">
        <v>45474</v>
      </c>
      <c r="N2042" s="395">
        <v>45468</v>
      </c>
      <c r="O2042" s="392" t="s">
        <v>758</v>
      </c>
      <c r="P2042" s="392" t="str">
        <f t="shared" si="62"/>
        <v>380XX00000</v>
      </c>
      <c r="Q2042" s="392" t="s">
        <v>1351</v>
      </c>
      <c r="R2042" s="392" t="s">
        <v>1485</v>
      </c>
      <c r="S2042" s="392" t="str">
        <f t="shared" si="63"/>
        <v>251500B</v>
      </c>
      <c r="T2042" s="392" t="str">
        <f>IFERROR(VLOOKUP($S2042,'Projects FERCs'!$A$9:$C$294,2,FALSE),0)</f>
        <v>PI Mains - Flagstaff</v>
      </c>
      <c r="U2042" s="392" t="s">
        <v>1484</v>
      </c>
      <c r="V2042" s="394">
        <v>1273.52</v>
      </c>
    </row>
    <row r="2043" spans="1:22" ht="22.5" x14ac:dyDescent="0.25">
      <c r="A2043" s="396">
        <v>202407</v>
      </c>
      <c r="B2043" s="392" t="s">
        <v>1268</v>
      </c>
      <c r="C2043" s="392" t="s">
        <v>69</v>
      </c>
      <c r="D2043" s="392" t="s">
        <v>28</v>
      </c>
      <c r="E2043" s="392" t="s">
        <v>28</v>
      </c>
      <c r="F2043" s="392" t="s">
        <v>22</v>
      </c>
      <c r="G2043" s="392" t="s">
        <v>39</v>
      </c>
      <c r="H2043" s="392" t="s">
        <v>70</v>
      </c>
      <c r="I2043" s="392" t="s">
        <v>71</v>
      </c>
      <c r="J2043" s="392" t="s">
        <v>1486</v>
      </c>
      <c r="K2043" s="392" t="s">
        <v>24</v>
      </c>
      <c r="L2043" s="392" t="s">
        <v>64</v>
      </c>
      <c r="M2043" s="395">
        <v>45474</v>
      </c>
      <c r="N2043" s="395">
        <v>45498</v>
      </c>
      <c r="O2043" s="392" t="s">
        <v>758</v>
      </c>
      <c r="P2043" s="392" t="str">
        <f t="shared" si="62"/>
        <v>380XX00000</v>
      </c>
      <c r="Q2043" s="392" t="s">
        <v>1351</v>
      </c>
      <c r="R2043" s="392" t="s">
        <v>1487</v>
      </c>
      <c r="S2043" s="392" t="str">
        <f t="shared" si="63"/>
        <v>257100A</v>
      </c>
      <c r="T2043" s="392" t="str">
        <f>IFERROR(VLOOKUP($S2043,'Projects FERCs'!$A$9:$C$294,2,FALSE),0)</f>
        <v>Mains - Blanket - SL</v>
      </c>
      <c r="U2043" s="392" t="s">
        <v>1486</v>
      </c>
      <c r="V2043" s="394">
        <v>5.55</v>
      </c>
    </row>
    <row r="2044" spans="1:22" ht="22.5" x14ac:dyDescent="0.25">
      <c r="A2044" s="396">
        <v>202407</v>
      </c>
      <c r="B2044" s="392" t="s">
        <v>1268</v>
      </c>
      <c r="C2044" s="392" t="s">
        <v>69</v>
      </c>
      <c r="D2044" s="392" t="s">
        <v>28</v>
      </c>
      <c r="E2044" s="392" t="s">
        <v>28</v>
      </c>
      <c r="F2044" s="392" t="s">
        <v>22</v>
      </c>
      <c r="G2044" s="392" t="s">
        <v>39</v>
      </c>
      <c r="H2044" s="392" t="s">
        <v>70</v>
      </c>
      <c r="I2044" s="392" t="s">
        <v>71</v>
      </c>
      <c r="J2044" s="392" t="s">
        <v>1488</v>
      </c>
      <c r="K2044" s="392" t="s">
        <v>24</v>
      </c>
      <c r="L2044" s="392" t="s">
        <v>64</v>
      </c>
      <c r="M2044" s="395">
        <v>45474</v>
      </c>
      <c r="N2044" s="395">
        <v>45453</v>
      </c>
      <c r="O2044" s="392" t="s">
        <v>758</v>
      </c>
      <c r="P2044" s="392" t="str">
        <f t="shared" si="62"/>
        <v>380XX00000</v>
      </c>
      <c r="Q2044" s="392" t="s">
        <v>1351</v>
      </c>
      <c r="R2044" s="392" t="s">
        <v>1489</v>
      </c>
      <c r="S2044" s="392" t="str">
        <f t="shared" si="63"/>
        <v>257100A</v>
      </c>
      <c r="T2044" s="392" t="str">
        <f>IFERROR(VLOOKUP($S2044,'Projects FERCs'!$A$9:$C$294,2,FALSE),0)</f>
        <v>Mains - Blanket - SL</v>
      </c>
      <c r="U2044" s="392" t="s">
        <v>1488</v>
      </c>
      <c r="V2044" s="394">
        <v>52.32</v>
      </c>
    </row>
    <row r="2045" spans="1:22" ht="22.5" x14ac:dyDescent="0.25">
      <c r="A2045" s="396">
        <v>202407</v>
      </c>
      <c r="B2045" s="392" t="s">
        <v>1268</v>
      </c>
      <c r="C2045" s="392" t="s">
        <v>69</v>
      </c>
      <c r="D2045" s="392" t="s">
        <v>28</v>
      </c>
      <c r="E2045" s="392" t="s">
        <v>28</v>
      </c>
      <c r="F2045" s="392" t="s">
        <v>22</v>
      </c>
      <c r="G2045" s="392" t="s">
        <v>39</v>
      </c>
      <c r="H2045" s="392" t="s">
        <v>70</v>
      </c>
      <c r="I2045" s="392" t="s">
        <v>71</v>
      </c>
      <c r="J2045" s="392" t="s">
        <v>1283</v>
      </c>
      <c r="K2045" s="392" t="s">
        <v>24</v>
      </c>
      <c r="L2045" s="392" t="s">
        <v>64</v>
      </c>
      <c r="M2045" s="395">
        <v>45474</v>
      </c>
      <c r="N2045" s="395">
        <v>45440</v>
      </c>
      <c r="O2045" s="392" t="s">
        <v>758</v>
      </c>
      <c r="P2045" s="392" t="str">
        <f t="shared" si="62"/>
        <v>380XX00000</v>
      </c>
      <c r="Q2045" s="392" t="s">
        <v>1351</v>
      </c>
      <c r="R2045" s="392" t="s">
        <v>1282</v>
      </c>
      <c r="S2045" s="392" t="str">
        <f t="shared" si="63"/>
        <v>257100A</v>
      </c>
      <c r="T2045" s="392" t="str">
        <f>IFERROR(VLOOKUP($S2045,'Projects FERCs'!$A$9:$C$294,2,FALSE),0)</f>
        <v>Mains - Blanket - SL</v>
      </c>
      <c r="U2045" s="392" t="s">
        <v>1283</v>
      </c>
      <c r="V2045" s="394">
        <v>6196.26</v>
      </c>
    </row>
    <row r="2046" spans="1:22" ht="22.5" x14ac:dyDescent="0.25">
      <c r="A2046" s="396">
        <v>202407</v>
      </c>
      <c r="B2046" s="392" t="s">
        <v>1268</v>
      </c>
      <c r="C2046" s="392" t="s">
        <v>69</v>
      </c>
      <c r="D2046" s="392" t="s">
        <v>28</v>
      </c>
      <c r="E2046" s="392" t="s">
        <v>28</v>
      </c>
      <c r="F2046" s="392" t="s">
        <v>22</v>
      </c>
      <c r="G2046" s="392" t="s">
        <v>39</v>
      </c>
      <c r="H2046" s="392" t="s">
        <v>70</v>
      </c>
      <c r="I2046" s="392" t="s">
        <v>71</v>
      </c>
      <c r="J2046" s="392" t="s">
        <v>968</v>
      </c>
      <c r="K2046" s="392" t="s">
        <v>24</v>
      </c>
      <c r="L2046" s="392" t="s">
        <v>64</v>
      </c>
      <c r="M2046" s="395">
        <v>45292</v>
      </c>
      <c r="N2046" s="395">
        <v>45292</v>
      </c>
      <c r="O2046" s="392" t="s">
        <v>758</v>
      </c>
      <c r="P2046" s="392" t="str">
        <f t="shared" si="62"/>
        <v>380XX00000</v>
      </c>
      <c r="Q2046" s="392" t="s">
        <v>1351</v>
      </c>
      <c r="R2046" s="392" t="s">
        <v>967</v>
      </c>
      <c r="S2046" s="392" t="str">
        <f t="shared" si="63"/>
        <v>253380B</v>
      </c>
      <c r="T2046" s="392" t="str">
        <f>IFERROR(VLOOKUP($S2046,'Projects FERCs'!$A$9:$C$294,2,FALSE),0)</f>
        <v>PI Services Repl - Prescott</v>
      </c>
      <c r="U2046" s="392" t="s">
        <v>968</v>
      </c>
      <c r="V2046" s="394">
        <v>2962.15</v>
      </c>
    </row>
    <row r="2047" spans="1:22" ht="22.5" x14ac:dyDescent="0.25">
      <c r="A2047" s="396">
        <v>202407</v>
      </c>
      <c r="B2047" s="392" t="s">
        <v>1268</v>
      </c>
      <c r="C2047" s="392" t="s">
        <v>69</v>
      </c>
      <c r="D2047" s="392" t="s">
        <v>28</v>
      </c>
      <c r="E2047" s="392" t="s">
        <v>28</v>
      </c>
      <c r="F2047" s="392" t="s">
        <v>22</v>
      </c>
      <c r="G2047" s="392" t="s">
        <v>39</v>
      </c>
      <c r="H2047" s="392" t="s">
        <v>70</v>
      </c>
      <c r="I2047" s="392" t="s">
        <v>71</v>
      </c>
      <c r="J2047" s="392" t="s">
        <v>1516</v>
      </c>
      <c r="K2047" s="392" t="s">
        <v>24</v>
      </c>
      <c r="L2047" s="392" t="s">
        <v>64</v>
      </c>
      <c r="M2047" s="395">
        <v>45292</v>
      </c>
      <c r="N2047" s="395">
        <v>45292</v>
      </c>
      <c r="O2047" s="392" t="s">
        <v>758</v>
      </c>
      <c r="P2047" s="392" t="str">
        <f t="shared" si="62"/>
        <v>380XX00000</v>
      </c>
      <c r="Q2047" s="392" t="s">
        <v>1351</v>
      </c>
      <c r="R2047" s="392" t="s">
        <v>1517</v>
      </c>
      <c r="S2047" s="392" t="str">
        <f t="shared" si="63"/>
        <v>252405S</v>
      </c>
      <c r="T2047" s="392" t="str">
        <f>IFERROR(VLOOKUP($S2047,'Projects FERCs'!$A$9:$C$294,2,FALSE),0)</f>
        <v>Services PVC Replacement LHC</v>
      </c>
      <c r="U2047" s="392" t="s">
        <v>1516</v>
      </c>
      <c r="V2047" s="394">
        <v>130260.49</v>
      </c>
    </row>
    <row r="2048" spans="1:22" ht="22.5" x14ac:dyDescent="0.25">
      <c r="A2048" s="396">
        <v>202407</v>
      </c>
      <c r="B2048" s="392" t="s">
        <v>1268</v>
      </c>
      <c r="C2048" s="392" t="s">
        <v>69</v>
      </c>
      <c r="D2048" s="392" t="s">
        <v>28</v>
      </c>
      <c r="E2048" s="392" t="s">
        <v>28</v>
      </c>
      <c r="F2048" s="392" t="s">
        <v>22</v>
      </c>
      <c r="G2048" s="392" t="s">
        <v>39</v>
      </c>
      <c r="H2048" s="392" t="s">
        <v>70</v>
      </c>
      <c r="I2048" s="392" t="s">
        <v>71</v>
      </c>
      <c r="J2048" s="392" t="s">
        <v>1353</v>
      </c>
      <c r="K2048" s="392" t="s">
        <v>24</v>
      </c>
      <c r="L2048" s="392" t="s">
        <v>64</v>
      </c>
      <c r="M2048" s="395">
        <v>45292</v>
      </c>
      <c r="N2048" s="395">
        <v>45292</v>
      </c>
      <c r="O2048" s="392" t="s">
        <v>758</v>
      </c>
      <c r="P2048" s="392" t="str">
        <f t="shared" si="62"/>
        <v>380XX00000</v>
      </c>
      <c r="Q2048" s="392" t="s">
        <v>1351</v>
      </c>
      <c r="R2048" s="392" t="s">
        <v>1352</v>
      </c>
      <c r="S2048" s="392" t="str">
        <f t="shared" si="63"/>
        <v>252404S</v>
      </c>
      <c r="T2048" s="392" t="str">
        <f>IFERROR(VLOOKUP($S2048,'Projects FERCs'!$A$9:$C$294,2,FALSE),0)</f>
        <v>Main &amp; Services PVC Repl KNG</v>
      </c>
      <c r="U2048" s="392" t="s">
        <v>1353</v>
      </c>
      <c r="V2048" s="394">
        <v>8252.2199999999993</v>
      </c>
    </row>
    <row r="2049" spans="1:22" ht="22.5" x14ac:dyDescent="0.25">
      <c r="A2049" s="396">
        <v>202407</v>
      </c>
      <c r="B2049" s="392" t="s">
        <v>1268</v>
      </c>
      <c r="C2049" s="392" t="s">
        <v>69</v>
      </c>
      <c r="D2049" s="392" t="s">
        <v>28</v>
      </c>
      <c r="E2049" s="392" t="s">
        <v>28</v>
      </c>
      <c r="F2049" s="392" t="s">
        <v>22</v>
      </c>
      <c r="G2049" s="392" t="s">
        <v>39</v>
      </c>
      <c r="H2049" s="392" t="s">
        <v>70</v>
      </c>
      <c r="I2049" s="392" t="s">
        <v>71</v>
      </c>
      <c r="J2049" s="392" t="s">
        <v>1323</v>
      </c>
      <c r="K2049" s="392" t="s">
        <v>24</v>
      </c>
      <c r="L2049" s="392" t="s">
        <v>64</v>
      </c>
      <c r="M2049" s="395">
        <v>45474</v>
      </c>
      <c r="N2049" s="395">
        <v>45446</v>
      </c>
      <c r="O2049" s="392" t="s">
        <v>758</v>
      </c>
      <c r="P2049" s="392" t="str">
        <f t="shared" si="62"/>
        <v>380XX00000</v>
      </c>
      <c r="Q2049" s="392" t="s">
        <v>1351</v>
      </c>
      <c r="R2049" s="392" t="s">
        <v>1322</v>
      </c>
      <c r="S2049" s="392" t="str">
        <f t="shared" si="63"/>
        <v>253100A</v>
      </c>
      <c r="T2049" s="392" t="str">
        <f>IFERROR(VLOOKUP($S2049,'Projects FERCs'!$A$9:$C$294,2,FALSE),0)</f>
        <v>Mains - Blanket - Pres</v>
      </c>
      <c r="U2049" s="392" t="s">
        <v>1323</v>
      </c>
      <c r="V2049" s="394">
        <v>96.84</v>
      </c>
    </row>
    <row r="2050" spans="1:22" ht="22.5" x14ac:dyDescent="0.25">
      <c r="A2050" s="396">
        <v>202407</v>
      </c>
      <c r="B2050" s="392" t="s">
        <v>1268</v>
      </c>
      <c r="C2050" s="392" t="s">
        <v>69</v>
      </c>
      <c r="D2050" s="392" t="s">
        <v>28</v>
      </c>
      <c r="E2050" s="392" t="s">
        <v>28</v>
      </c>
      <c r="F2050" s="392" t="s">
        <v>22</v>
      </c>
      <c r="G2050" s="392" t="s">
        <v>39</v>
      </c>
      <c r="H2050" s="392" t="s">
        <v>70</v>
      </c>
      <c r="I2050" s="392" t="s">
        <v>71</v>
      </c>
      <c r="J2050" s="392" t="s">
        <v>785</v>
      </c>
      <c r="K2050" s="392" t="s">
        <v>24</v>
      </c>
      <c r="L2050" s="392" t="s">
        <v>64</v>
      </c>
      <c r="M2050" s="395">
        <v>45292</v>
      </c>
      <c r="N2050" s="395">
        <v>45292</v>
      </c>
      <c r="O2050" s="392" t="s">
        <v>758</v>
      </c>
      <c r="P2050" s="392" t="str">
        <f t="shared" si="62"/>
        <v>380XX00000</v>
      </c>
      <c r="Q2050" s="392" t="s">
        <v>1351</v>
      </c>
      <c r="R2050" s="392" t="s">
        <v>784</v>
      </c>
      <c r="S2050" s="392" t="str">
        <f t="shared" si="63"/>
        <v>251380R</v>
      </c>
      <c r="T2050" s="392" t="str">
        <f>IFERROR(VLOOKUP($S2050,'Projects FERCs'!$A$9:$C$294,2,FALSE),0)</f>
        <v>Service Repl - Flag</v>
      </c>
      <c r="U2050" s="392" t="s">
        <v>785</v>
      </c>
      <c r="V2050" s="394">
        <v>20506.41</v>
      </c>
    </row>
    <row r="2051" spans="1:22" ht="22.5" x14ac:dyDescent="0.25">
      <c r="A2051" s="396">
        <v>202407</v>
      </c>
      <c r="B2051" s="392" t="s">
        <v>1268</v>
      </c>
      <c r="C2051" s="392" t="s">
        <v>69</v>
      </c>
      <c r="D2051" s="392" t="s">
        <v>28</v>
      </c>
      <c r="E2051" s="392" t="s">
        <v>28</v>
      </c>
      <c r="F2051" s="392" t="s">
        <v>22</v>
      </c>
      <c r="G2051" s="392" t="s">
        <v>39</v>
      </c>
      <c r="H2051" s="392" t="s">
        <v>70</v>
      </c>
      <c r="I2051" s="392" t="s">
        <v>71</v>
      </c>
      <c r="J2051" s="392" t="s">
        <v>872</v>
      </c>
      <c r="K2051" s="392" t="s">
        <v>24</v>
      </c>
      <c r="L2051" s="392" t="s">
        <v>64</v>
      </c>
      <c r="M2051" s="395">
        <v>45292</v>
      </c>
      <c r="N2051" s="395">
        <v>45292</v>
      </c>
      <c r="O2051" s="392" t="s">
        <v>758</v>
      </c>
      <c r="P2051" s="392" t="str">
        <f t="shared" si="62"/>
        <v>380XX00000</v>
      </c>
      <c r="Q2051" s="392" t="s">
        <v>1351</v>
      </c>
      <c r="R2051" s="392" t="s">
        <v>871</v>
      </c>
      <c r="S2051" s="392" t="str">
        <f t="shared" si="63"/>
        <v>252380R</v>
      </c>
      <c r="T2051" s="392" t="str">
        <f>IFERROR(VLOOKUP($S2051,'Projects FERCs'!$A$9:$C$294,2,FALSE),0)</f>
        <v>Service Repl - King</v>
      </c>
      <c r="U2051" s="392" t="s">
        <v>872</v>
      </c>
      <c r="V2051" s="394">
        <v>47047.18</v>
      </c>
    </row>
    <row r="2052" spans="1:22" ht="22.5" x14ac:dyDescent="0.25">
      <c r="A2052" s="396">
        <v>202407</v>
      </c>
      <c r="B2052" s="392" t="s">
        <v>1268</v>
      </c>
      <c r="C2052" s="392" t="s">
        <v>69</v>
      </c>
      <c r="D2052" s="392" t="s">
        <v>28</v>
      </c>
      <c r="E2052" s="392" t="s">
        <v>28</v>
      </c>
      <c r="F2052" s="392" t="s">
        <v>22</v>
      </c>
      <c r="G2052" s="392" t="s">
        <v>39</v>
      </c>
      <c r="H2052" s="392" t="s">
        <v>70</v>
      </c>
      <c r="I2052" s="392" t="s">
        <v>71</v>
      </c>
      <c r="J2052" s="392" t="s">
        <v>972</v>
      </c>
      <c r="K2052" s="392" t="s">
        <v>24</v>
      </c>
      <c r="L2052" s="392" t="s">
        <v>64</v>
      </c>
      <c r="M2052" s="395">
        <v>45292</v>
      </c>
      <c r="N2052" s="395">
        <v>45292</v>
      </c>
      <c r="O2052" s="392" t="s">
        <v>758</v>
      </c>
      <c r="P2052" s="392" t="str">
        <f t="shared" si="62"/>
        <v>380XX00000</v>
      </c>
      <c r="Q2052" s="392" t="s">
        <v>1351</v>
      </c>
      <c r="R2052" s="392" t="s">
        <v>971</v>
      </c>
      <c r="S2052" s="392" t="str">
        <f t="shared" si="63"/>
        <v>253380R</v>
      </c>
      <c r="T2052" s="392" t="str">
        <f>IFERROR(VLOOKUP($S2052,'Projects FERCs'!$A$9:$C$294,2,FALSE),0)</f>
        <v>Service Repl - Pres</v>
      </c>
      <c r="U2052" s="392" t="s">
        <v>972</v>
      </c>
      <c r="V2052" s="394">
        <v>-5454.02</v>
      </c>
    </row>
    <row r="2053" spans="1:22" ht="22.5" x14ac:dyDescent="0.25">
      <c r="A2053" s="396">
        <v>202407</v>
      </c>
      <c r="B2053" s="392" t="s">
        <v>1268</v>
      </c>
      <c r="C2053" s="392" t="s">
        <v>69</v>
      </c>
      <c r="D2053" s="392" t="s">
        <v>28</v>
      </c>
      <c r="E2053" s="392" t="s">
        <v>28</v>
      </c>
      <c r="F2053" s="392" t="s">
        <v>22</v>
      </c>
      <c r="G2053" s="392" t="s">
        <v>39</v>
      </c>
      <c r="H2053" s="392" t="s">
        <v>70</v>
      </c>
      <c r="I2053" s="392" t="s">
        <v>71</v>
      </c>
      <c r="J2053" s="392" t="s">
        <v>1216</v>
      </c>
      <c r="K2053" s="392" t="s">
        <v>24</v>
      </c>
      <c r="L2053" s="392" t="s">
        <v>64</v>
      </c>
      <c r="M2053" s="395">
        <v>45292</v>
      </c>
      <c r="N2053" s="395">
        <v>45292</v>
      </c>
      <c r="O2053" s="392" t="s">
        <v>758</v>
      </c>
      <c r="P2053" s="392" t="str">
        <f t="shared" si="62"/>
        <v>380XX00000</v>
      </c>
      <c r="Q2053" s="392" t="s">
        <v>1351</v>
      </c>
      <c r="R2053" s="392" t="s">
        <v>1215</v>
      </c>
      <c r="S2053" s="392" t="str">
        <f t="shared" si="63"/>
        <v>257380R</v>
      </c>
      <c r="T2053" s="392" t="str">
        <f>IFERROR(VLOOKUP($S2053,'Projects FERCs'!$A$9:$C$294,2,FALSE),0)</f>
        <v>Service Repl - Show Low</v>
      </c>
      <c r="U2053" s="392" t="s">
        <v>1216</v>
      </c>
      <c r="V2053" s="394">
        <v>9402.16</v>
      </c>
    </row>
    <row r="2054" spans="1:22" ht="22.5" x14ac:dyDescent="0.25">
      <c r="A2054" s="396">
        <v>202407</v>
      </c>
      <c r="B2054" s="392" t="s">
        <v>1268</v>
      </c>
      <c r="C2054" s="392" t="s">
        <v>69</v>
      </c>
      <c r="D2054" s="392" t="s">
        <v>28</v>
      </c>
      <c r="E2054" s="392" t="s">
        <v>28</v>
      </c>
      <c r="F2054" s="392" t="s">
        <v>22</v>
      </c>
      <c r="G2054" s="392" t="s">
        <v>39</v>
      </c>
      <c r="H2054" s="392" t="s">
        <v>70</v>
      </c>
      <c r="I2054" s="392" t="s">
        <v>71</v>
      </c>
      <c r="J2054" s="392" t="s">
        <v>1074</v>
      </c>
      <c r="K2054" s="392" t="s">
        <v>24</v>
      </c>
      <c r="L2054" s="392" t="s">
        <v>64</v>
      </c>
      <c r="M2054" s="395">
        <v>45292</v>
      </c>
      <c r="N2054" s="395">
        <v>45292</v>
      </c>
      <c r="O2054" s="392" t="s">
        <v>758</v>
      </c>
      <c r="P2054" s="392" t="str">
        <f t="shared" si="62"/>
        <v>380XX00000</v>
      </c>
      <c r="Q2054" s="392" t="s">
        <v>1351</v>
      </c>
      <c r="R2054" s="392" t="s">
        <v>1073</v>
      </c>
      <c r="S2054" s="392" t="str">
        <f t="shared" si="63"/>
        <v>255380R</v>
      </c>
      <c r="T2054" s="392" t="str">
        <f>IFERROR(VLOOKUP($S2054,'Projects FERCs'!$A$9:$C$294,2,FALSE),0)</f>
        <v>Service Repl - Verde</v>
      </c>
      <c r="U2054" s="392" t="s">
        <v>1074</v>
      </c>
      <c r="V2054" s="394">
        <v>5179.0200000000004</v>
      </c>
    </row>
    <row r="2055" spans="1:22" ht="22.5" x14ac:dyDescent="0.25">
      <c r="A2055" s="396">
        <v>202407</v>
      </c>
      <c r="B2055" s="392" t="s">
        <v>1268</v>
      </c>
      <c r="C2055" s="392" t="s">
        <v>69</v>
      </c>
      <c r="D2055" s="392" t="s">
        <v>28</v>
      </c>
      <c r="E2055" s="392" t="s">
        <v>28</v>
      </c>
      <c r="F2055" s="392" t="s">
        <v>22</v>
      </c>
      <c r="G2055" s="392" t="s">
        <v>39</v>
      </c>
      <c r="H2055" s="392" t="s">
        <v>70</v>
      </c>
      <c r="I2055" s="392" t="s">
        <v>71</v>
      </c>
      <c r="J2055" s="392" t="s">
        <v>783</v>
      </c>
      <c r="K2055" s="392" t="s">
        <v>24</v>
      </c>
      <c r="L2055" s="392" t="s">
        <v>64</v>
      </c>
      <c r="M2055" s="395">
        <v>45292</v>
      </c>
      <c r="N2055" s="395">
        <v>45292</v>
      </c>
      <c r="O2055" s="392" t="s">
        <v>758</v>
      </c>
      <c r="P2055" s="392" t="str">
        <f t="shared" si="62"/>
        <v>380XX00000</v>
      </c>
      <c r="Q2055" s="392" t="s">
        <v>1351</v>
      </c>
      <c r="R2055" s="392" t="s">
        <v>782</v>
      </c>
      <c r="S2055" s="392" t="str">
        <f t="shared" si="63"/>
        <v>251380A</v>
      </c>
      <c r="T2055" s="392" t="str">
        <f>IFERROR(VLOOKUP($S2055,'Projects FERCs'!$A$9:$C$294,2,FALSE),0)</f>
        <v>Services - Bl - Flag</v>
      </c>
      <c r="U2055" s="392" t="s">
        <v>783</v>
      </c>
      <c r="V2055" s="403">
        <v>114235.61</v>
      </c>
    </row>
    <row r="2056" spans="1:22" ht="22.5" x14ac:dyDescent="0.25">
      <c r="A2056" s="396">
        <v>202407</v>
      </c>
      <c r="B2056" s="392" t="s">
        <v>1268</v>
      </c>
      <c r="C2056" s="392" t="s">
        <v>69</v>
      </c>
      <c r="D2056" s="392" t="s">
        <v>28</v>
      </c>
      <c r="E2056" s="392" t="s">
        <v>28</v>
      </c>
      <c r="F2056" s="392" t="s">
        <v>22</v>
      </c>
      <c r="G2056" s="392" t="s">
        <v>39</v>
      </c>
      <c r="H2056" s="392" t="s">
        <v>70</v>
      </c>
      <c r="I2056" s="392" t="s">
        <v>71</v>
      </c>
      <c r="J2056" s="392" t="s">
        <v>1144</v>
      </c>
      <c r="K2056" s="392" t="s">
        <v>24</v>
      </c>
      <c r="L2056" s="392" t="s">
        <v>64</v>
      </c>
      <c r="M2056" s="395">
        <v>45292</v>
      </c>
      <c r="N2056" s="395">
        <v>45292</v>
      </c>
      <c r="O2056" s="392" t="s">
        <v>758</v>
      </c>
      <c r="P2056" s="392" t="str">
        <f t="shared" si="62"/>
        <v>380XX00000</v>
      </c>
      <c r="Q2056" s="392" t="s">
        <v>1351</v>
      </c>
      <c r="R2056" s="392" t="s">
        <v>1143</v>
      </c>
      <c r="S2056" s="392" t="str">
        <f t="shared" si="63"/>
        <v>256380A</v>
      </c>
      <c r="T2056" s="392" t="str">
        <f>IFERROR(VLOOKUP($S2056,'Projects FERCs'!$A$9:$C$294,2,FALSE),0)</f>
        <v>Services - Bl - Nog</v>
      </c>
      <c r="U2056" s="392" t="s">
        <v>1144</v>
      </c>
      <c r="V2056" s="403">
        <v>1464.39</v>
      </c>
    </row>
    <row r="2057" spans="1:22" ht="22.5" x14ac:dyDescent="0.25">
      <c r="A2057" s="396">
        <v>202407</v>
      </c>
      <c r="B2057" s="392" t="s">
        <v>1268</v>
      </c>
      <c r="C2057" s="392" t="s">
        <v>69</v>
      </c>
      <c r="D2057" s="392" t="s">
        <v>28</v>
      </c>
      <c r="E2057" s="392" t="s">
        <v>28</v>
      </c>
      <c r="F2057" s="392" t="s">
        <v>22</v>
      </c>
      <c r="G2057" s="392" t="s">
        <v>39</v>
      </c>
      <c r="H2057" s="392" t="s">
        <v>70</v>
      </c>
      <c r="I2057" s="392" t="s">
        <v>71</v>
      </c>
      <c r="J2057" s="392" t="s">
        <v>966</v>
      </c>
      <c r="K2057" s="392" t="s">
        <v>24</v>
      </c>
      <c r="L2057" s="392" t="s">
        <v>64</v>
      </c>
      <c r="M2057" s="395">
        <v>45292</v>
      </c>
      <c r="N2057" s="395">
        <v>45292</v>
      </c>
      <c r="O2057" s="392" t="s">
        <v>758</v>
      </c>
      <c r="P2057" s="392" t="str">
        <f t="shared" ref="P2057:P2120" si="64">CONCATENATE((MID($O2057,2,3)),$D2057,$G2057)</f>
        <v>380XX00000</v>
      </c>
      <c r="Q2057" s="392" t="s">
        <v>1351</v>
      </c>
      <c r="R2057" s="392" t="s">
        <v>965</v>
      </c>
      <c r="S2057" s="392" t="str">
        <f t="shared" ref="S2057:S2120" si="65">RIGHT($R2057,7)</f>
        <v>253380A</v>
      </c>
      <c r="T2057" s="392" t="str">
        <f>IFERROR(VLOOKUP($S2057,'Projects FERCs'!$A$9:$C$294,2,FALSE),0)</f>
        <v>Services - Bl - Pres</v>
      </c>
      <c r="U2057" s="392" t="s">
        <v>966</v>
      </c>
      <c r="V2057" s="403">
        <v>107720.25</v>
      </c>
    </row>
    <row r="2058" spans="1:22" ht="22.5" x14ac:dyDescent="0.25">
      <c r="A2058" s="396">
        <v>202407</v>
      </c>
      <c r="B2058" s="392" t="s">
        <v>1268</v>
      </c>
      <c r="C2058" s="392" t="s">
        <v>69</v>
      </c>
      <c r="D2058" s="392" t="s">
        <v>28</v>
      </c>
      <c r="E2058" s="392" t="s">
        <v>28</v>
      </c>
      <c r="F2058" s="392" t="s">
        <v>22</v>
      </c>
      <c r="G2058" s="392" t="s">
        <v>39</v>
      </c>
      <c r="H2058" s="392" t="s">
        <v>70</v>
      </c>
      <c r="I2058" s="392" t="s">
        <v>71</v>
      </c>
      <c r="J2058" s="392" t="s">
        <v>1214</v>
      </c>
      <c r="K2058" s="392" t="s">
        <v>24</v>
      </c>
      <c r="L2058" s="392" t="s">
        <v>64</v>
      </c>
      <c r="M2058" s="395">
        <v>45292</v>
      </c>
      <c r="N2058" s="395">
        <v>45292</v>
      </c>
      <c r="O2058" s="392" t="s">
        <v>758</v>
      </c>
      <c r="P2058" s="392" t="str">
        <f t="shared" si="64"/>
        <v>380XX00000</v>
      </c>
      <c r="Q2058" s="392" t="s">
        <v>1351</v>
      </c>
      <c r="R2058" s="392" t="s">
        <v>1213</v>
      </c>
      <c r="S2058" s="392" t="str">
        <f t="shared" si="65"/>
        <v>257380A</v>
      </c>
      <c r="T2058" s="392" t="str">
        <f>IFERROR(VLOOKUP($S2058,'Projects FERCs'!$A$9:$C$294,2,FALSE),0)</f>
        <v>Services - Bl - SL</v>
      </c>
      <c r="U2058" s="392" t="s">
        <v>1214</v>
      </c>
      <c r="V2058" s="403">
        <v>42316.05</v>
      </c>
    </row>
    <row r="2059" spans="1:22" ht="22.5" x14ac:dyDescent="0.25">
      <c r="A2059" s="396">
        <v>202407</v>
      </c>
      <c r="B2059" s="392" t="s">
        <v>1268</v>
      </c>
      <c r="C2059" s="392" t="s">
        <v>69</v>
      </c>
      <c r="D2059" s="392" t="s">
        <v>28</v>
      </c>
      <c r="E2059" s="392" t="s">
        <v>28</v>
      </c>
      <c r="F2059" s="392" t="s">
        <v>22</v>
      </c>
      <c r="G2059" s="392" t="s">
        <v>39</v>
      </c>
      <c r="H2059" s="392" t="s">
        <v>70</v>
      </c>
      <c r="I2059" s="392" t="s">
        <v>71</v>
      </c>
      <c r="J2059" s="392" t="s">
        <v>1072</v>
      </c>
      <c r="K2059" s="392" t="s">
        <v>24</v>
      </c>
      <c r="L2059" s="392" t="s">
        <v>64</v>
      </c>
      <c r="M2059" s="395">
        <v>45292</v>
      </c>
      <c r="N2059" s="395">
        <v>45292</v>
      </c>
      <c r="O2059" s="392" t="s">
        <v>758</v>
      </c>
      <c r="P2059" s="392" t="str">
        <f t="shared" si="64"/>
        <v>380XX00000</v>
      </c>
      <c r="Q2059" s="392" t="s">
        <v>1351</v>
      </c>
      <c r="R2059" s="392" t="s">
        <v>1071</v>
      </c>
      <c r="S2059" s="392" t="str">
        <f t="shared" si="65"/>
        <v>255380A</v>
      </c>
      <c r="T2059" s="392" t="str">
        <f>IFERROR(VLOOKUP($S2059,'Projects FERCs'!$A$9:$C$294,2,FALSE),0)</f>
        <v>Services - Bl - Verde</v>
      </c>
      <c r="U2059" s="392" t="s">
        <v>1072</v>
      </c>
      <c r="V2059" s="403">
        <v>28028.93</v>
      </c>
    </row>
    <row r="2060" spans="1:22" ht="22.5" x14ac:dyDescent="0.25">
      <c r="A2060" s="396">
        <v>202407</v>
      </c>
      <c r="B2060" s="392" t="s">
        <v>1268</v>
      </c>
      <c r="C2060" s="392" t="s">
        <v>69</v>
      </c>
      <c r="D2060" s="392" t="s">
        <v>28</v>
      </c>
      <c r="E2060" s="392" t="s">
        <v>28</v>
      </c>
      <c r="F2060" s="392" t="s">
        <v>22</v>
      </c>
      <c r="G2060" s="392" t="s">
        <v>39</v>
      </c>
      <c r="H2060" s="392" t="s">
        <v>70</v>
      </c>
      <c r="I2060" s="392" t="s">
        <v>71</v>
      </c>
      <c r="J2060" s="392" t="s">
        <v>1325</v>
      </c>
      <c r="K2060" s="392" t="s">
        <v>24</v>
      </c>
      <c r="L2060" s="392" t="s">
        <v>64</v>
      </c>
      <c r="M2060" s="395">
        <v>45474</v>
      </c>
      <c r="N2060" s="395">
        <v>45443</v>
      </c>
      <c r="O2060" s="392" t="s">
        <v>758</v>
      </c>
      <c r="P2060" s="392" t="str">
        <f t="shared" si="64"/>
        <v>380XX00000</v>
      </c>
      <c r="Q2060" s="392" t="s">
        <v>1351</v>
      </c>
      <c r="R2060" s="392" t="s">
        <v>1324</v>
      </c>
      <c r="S2060" s="392" t="str">
        <f t="shared" si="65"/>
        <v>253100A</v>
      </c>
      <c r="T2060" s="392" t="str">
        <f>IFERROR(VLOOKUP($S2060,'Projects FERCs'!$A$9:$C$294,2,FALSE),0)</f>
        <v>Mains - Blanket - Pres</v>
      </c>
      <c r="U2060" s="392" t="s">
        <v>1325</v>
      </c>
      <c r="V2060" s="394">
        <v>705.91</v>
      </c>
    </row>
    <row r="2061" spans="1:22" ht="22.5" x14ac:dyDescent="0.25">
      <c r="A2061" s="396">
        <v>202407</v>
      </c>
      <c r="B2061" s="392" t="s">
        <v>1268</v>
      </c>
      <c r="C2061" s="392" t="s">
        <v>69</v>
      </c>
      <c r="D2061" s="392" t="s">
        <v>28</v>
      </c>
      <c r="E2061" s="392" t="s">
        <v>28</v>
      </c>
      <c r="F2061" s="392" t="s">
        <v>22</v>
      </c>
      <c r="G2061" s="392" t="s">
        <v>39</v>
      </c>
      <c r="H2061" s="392" t="s">
        <v>70</v>
      </c>
      <c r="I2061" s="392" t="s">
        <v>71</v>
      </c>
      <c r="J2061" s="392" t="s">
        <v>1504</v>
      </c>
      <c r="K2061" s="392" t="s">
        <v>24</v>
      </c>
      <c r="L2061" s="392" t="s">
        <v>64</v>
      </c>
      <c r="M2061" s="395">
        <v>45474</v>
      </c>
      <c r="N2061" s="395">
        <v>45467</v>
      </c>
      <c r="O2061" s="392" t="s">
        <v>758</v>
      </c>
      <c r="P2061" s="392" t="str">
        <f t="shared" si="64"/>
        <v>380XX00000</v>
      </c>
      <c r="Q2061" s="392" t="s">
        <v>1351</v>
      </c>
      <c r="R2061" s="392" t="s">
        <v>1505</v>
      </c>
      <c r="S2061" s="392" t="str">
        <f t="shared" si="65"/>
        <v>253100A</v>
      </c>
      <c r="T2061" s="392" t="str">
        <f>IFERROR(VLOOKUP($S2061,'Projects FERCs'!$A$9:$C$294,2,FALSE),0)</f>
        <v>Mains - Blanket - Pres</v>
      </c>
      <c r="U2061" s="392" t="s">
        <v>1504</v>
      </c>
      <c r="V2061" s="394">
        <v>2754.04</v>
      </c>
    </row>
    <row r="2062" spans="1:22" ht="22.5" x14ac:dyDescent="0.25">
      <c r="A2062" s="396">
        <v>202407</v>
      </c>
      <c r="B2062" s="392" t="s">
        <v>1268</v>
      </c>
      <c r="C2062" s="392" t="s">
        <v>69</v>
      </c>
      <c r="D2062" s="392" t="s">
        <v>28</v>
      </c>
      <c r="E2062" s="392" t="s">
        <v>28</v>
      </c>
      <c r="F2062" s="392" t="s">
        <v>22</v>
      </c>
      <c r="G2062" s="392" t="s">
        <v>39</v>
      </c>
      <c r="H2062" s="392" t="s">
        <v>70</v>
      </c>
      <c r="I2062" s="392" t="s">
        <v>71</v>
      </c>
      <c r="J2062" s="392" t="s">
        <v>1506</v>
      </c>
      <c r="K2062" s="392" t="s">
        <v>24</v>
      </c>
      <c r="L2062" s="392" t="s">
        <v>64</v>
      </c>
      <c r="M2062" s="395">
        <v>45474</v>
      </c>
      <c r="N2062" s="395">
        <v>45415</v>
      </c>
      <c r="O2062" s="392" t="s">
        <v>758</v>
      </c>
      <c r="P2062" s="392" t="str">
        <f t="shared" si="64"/>
        <v>380XX00000</v>
      </c>
      <c r="Q2062" s="392" t="s">
        <v>1351</v>
      </c>
      <c r="R2062" s="392" t="s">
        <v>1507</v>
      </c>
      <c r="S2062" s="392" t="str">
        <f t="shared" si="65"/>
        <v>251100A</v>
      </c>
      <c r="T2062" s="392" t="str">
        <f>IFERROR(VLOOKUP($S2062,'Projects FERCs'!$A$9:$C$294,2,FALSE),0)</f>
        <v>Mains - Blanket - Flag</v>
      </c>
      <c r="U2062" s="392" t="s">
        <v>1506</v>
      </c>
      <c r="V2062" s="394">
        <v>848.25</v>
      </c>
    </row>
    <row r="2063" spans="1:22" ht="22.5" x14ac:dyDescent="0.25">
      <c r="A2063" s="396">
        <v>202407</v>
      </c>
      <c r="B2063" s="392" t="s">
        <v>1268</v>
      </c>
      <c r="C2063" s="392" t="s">
        <v>69</v>
      </c>
      <c r="D2063" s="392" t="s">
        <v>28</v>
      </c>
      <c r="E2063" s="392" t="s">
        <v>28</v>
      </c>
      <c r="F2063" s="392" t="s">
        <v>22</v>
      </c>
      <c r="G2063" s="392" t="s">
        <v>39</v>
      </c>
      <c r="H2063" s="392" t="s">
        <v>70</v>
      </c>
      <c r="I2063" s="392" t="s">
        <v>71</v>
      </c>
      <c r="J2063" s="392" t="s">
        <v>23</v>
      </c>
      <c r="K2063" s="392" t="s">
        <v>24</v>
      </c>
      <c r="L2063" s="392" t="s">
        <v>25</v>
      </c>
      <c r="M2063" s="395">
        <v>43831</v>
      </c>
      <c r="N2063" s="395">
        <v>43831</v>
      </c>
      <c r="O2063" s="392" t="s">
        <v>758</v>
      </c>
      <c r="P2063" s="392" t="str">
        <f t="shared" si="64"/>
        <v>380XX00000</v>
      </c>
      <c r="Q2063" s="392" t="s">
        <v>1351</v>
      </c>
      <c r="R2063" s="392" t="s">
        <v>1145</v>
      </c>
      <c r="S2063" s="392" t="str">
        <f t="shared" si="65"/>
        <v>256380R</v>
      </c>
      <c r="T2063" s="392" t="str">
        <f>IFERROR(VLOOKUP($S2063,'Projects FERCs'!$A$9:$C$294,2,FALSE),0)</f>
        <v>Service Repl - Santa Cruz</v>
      </c>
      <c r="U2063" s="392" t="s">
        <v>1146</v>
      </c>
      <c r="V2063" s="394">
        <v>-7612.87</v>
      </c>
    </row>
    <row r="2064" spans="1:22" ht="22.5" x14ac:dyDescent="0.25">
      <c r="A2064" s="396">
        <v>202407</v>
      </c>
      <c r="B2064" s="392" t="s">
        <v>1268</v>
      </c>
      <c r="C2064" s="392" t="s">
        <v>69</v>
      </c>
      <c r="D2064" s="392" t="s">
        <v>28</v>
      </c>
      <c r="E2064" s="392" t="s">
        <v>28</v>
      </c>
      <c r="F2064" s="392" t="s">
        <v>22</v>
      </c>
      <c r="G2064" s="392" t="s">
        <v>39</v>
      </c>
      <c r="H2064" s="392" t="s">
        <v>70</v>
      </c>
      <c r="I2064" s="392" t="s">
        <v>71</v>
      </c>
      <c r="J2064" s="392" t="s">
        <v>23</v>
      </c>
      <c r="K2064" s="392" t="s">
        <v>24</v>
      </c>
      <c r="L2064" s="392" t="s">
        <v>25</v>
      </c>
      <c r="M2064" s="395">
        <v>44197</v>
      </c>
      <c r="N2064" s="395">
        <v>44197</v>
      </c>
      <c r="O2064" s="392" t="s">
        <v>758</v>
      </c>
      <c r="P2064" s="392" t="str">
        <f t="shared" si="64"/>
        <v>380XX00000</v>
      </c>
      <c r="Q2064" s="392" t="s">
        <v>1351</v>
      </c>
      <c r="R2064" s="392" t="s">
        <v>1145</v>
      </c>
      <c r="S2064" s="392" t="str">
        <f t="shared" si="65"/>
        <v>256380R</v>
      </c>
      <c r="T2064" s="392" t="str">
        <f>IFERROR(VLOOKUP($S2064,'Projects FERCs'!$A$9:$C$294,2,FALSE),0)</f>
        <v>Service Repl - Santa Cruz</v>
      </c>
      <c r="U2064" s="392" t="s">
        <v>1146</v>
      </c>
      <c r="V2064" s="394">
        <v>-25767.06</v>
      </c>
    </row>
    <row r="2065" spans="1:22" ht="22.5" x14ac:dyDescent="0.25">
      <c r="A2065" s="396">
        <v>202407</v>
      </c>
      <c r="B2065" s="392" t="s">
        <v>1268</v>
      </c>
      <c r="C2065" s="392" t="s">
        <v>69</v>
      </c>
      <c r="D2065" s="392" t="s">
        <v>28</v>
      </c>
      <c r="E2065" s="392" t="s">
        <v>28</v>
      </c>
      <c r="F2065" s="392" t="s">
        <v>22</v>
      </c>
      <c r="G2065" s="392" t="s">
        <v>39</v>
      </c>
      <c r="H2065" s="392" t="s">
        <v>70</v>
      </c>
      <c r="I2065" s="392" t="s">
        <v>71</v>
      </c>
      <c r="J2065" s="392" t="s">
        <v>23</v>
      </c>
      <c r="K2065" s="392" t="s">
        <v>24</v>
      </c>
      <c r="L2065" s="392" t="s">
        <v>25</v>
      </c>
      <c r="M2065" s="395">
        <v>44562</v>
      </c>
      <c r="N2065" s="395">
        <v>44562</v>
      </c>
      <c r="O2065" s="392" t="s">
        <v>758</v>
      </c>
      <c r="P2065" s="392" t="str">
        <f t="shared" si="64"/>
        <v>380XX00000</v>
      </c>
      <c r="Q2065" s="392" t="s">
        <v>1351</v>
      </c>
      <c r="R2065" s="392" t="s">
        <v>1145</v>
      </c>
      <c r="S2065" s="392" t="str">
        <f t="shared" si="65"/>
        <v>256380R</v>
      </c>
      <c r="T2065" s="392" t="str">
        <f>IFERROR(VLOOKUP($S2065,'Projects FERCs'!$A$9:$C$294,2,FALSE),0)</f>
        <v>Service Repl - Santa Cruz</v>
      </c>
      <c r="U2065" s="392" t="s">
        <v>1146</v>
      </c>
      <c r="V2065" s="394">
        <v>-17338.97</v>
      </c>
    </row>
    <row r="2066" spans="1:22" ht="22.5" x14ac:dyDescent="0.25">
      <c r="A2066" s="396">
        <v>202407</v>
      </c>
      <c r="B2066" s="392" t="s">
        <v>1268</v>
      </c>
      <c r="C2066" s="392" t="s">
        <v>69</v>
      </c>
      <c r="D2066" s="392" t="s">
        <v>28</v>
      </c>
      <c r="E2066" s="392" t="s">
        <v>28</v>
      </c>
      <c r="F2066" s="392" t="s">
        <v>22</v>
      </c>
      <c r="G2066" s="392" t="s">
        <v>39</v>
      </c>
      <c r="H2066" s="392" t="s">
        <v>70</v>
      </c>
      <c r="I2066" s="392" t="s">
        <v>71</v>
      </c>
      <c r="J2066" s="392" t="s">
        <v>23</v>
      </c>
      <c r="K2066" s="392" t="s">
        <v>24</v>
      </c>
      <c r="L2066" s="392" t="s">
        <v>25</v>
      </c>
      <c r="M2066" s="395">
        <v>44927</v>
      </c>
      <c r="N2066" s="395">
        <v>44927</v>
      </c>
      <c r="O2066" s="392" t="s">
        <v>758</v>
      </c>
      <c r="P2066" s="392" t="str">
        <f t="shared" si="64"/>
        <v>380XX00000</v>
      </c>
      <c r="Q2066" s="392" t="s">
        <v>1351</v>
      </c>
      <c r="R2066" s="392" t="s">
        <v>1145</v>
      </c>
      <c r="S2066" s="392" t="str">
        <f t="shared" si="65"/>
        <v>256380R</v>
      </c>
      <c r="T2066" s="392" t="str">
        <f>IFERROR(VLOOKUP($S2066,'Projects FERCs'!$A$9:$C$294,2,FALSE),0)</f>
        <v>Service Repl - Santa Cruz</v>
      </c>
      <c r="U2066" s="392" t="s">
        <v>1146</v>
      </c>
      <c r="V2066" s="394">
        <v>-40189.629999999997</v>
      </c>
    </row>
    <row r="2067" spans="1:22" ht="22.5" x14ac:dyDescent="0.25">
      <c r="A2067" s="396">
        <v>202407</v>
      </c>
      <c r="B2067" s="392" t="s">
        <v>1268</v>
      </c>
      <c r="C2067" s="392" t="s">
        <v>69</v>
      </c>
      <c r="D2067" s="392" t="s">
        <v>28</v>
      </c>
      <c r="E2067" s="392" t="s">
        <v>28</v>
      </c>
      <c r="F2067" s="392" t="s">
        <v>22</v>
      </c>
      <c r="G2067" s="392" t="s">
        <v>39</v>
      </c>
      <c r="H2067" s="392" t="s">
        <v>70</v>
      </c>
      <c r="I2067" s="392" t="s">
        <v>71</v>
      </c>
      <c r="J2067" s="392" t="s">
        <v>23</v>
      </c>
      <c r="K2067" s="392" t="s">
        <v>24</v>
      </c>
      <c r="L2067" s="392" t="s">
        <v>25</v>
      </c>
      <c r="M2067" s="395">
        <v>45292</v>
      </c>
      <c r="N2067" s="395">
        <v>45292</v>
      </c>
      <c r="O2067" s="392" t="s">
        <v>758</v>
      </c>
      <c r="P2067" s="392" t="str">
        <f t="shared" si="64"/>
        <v>380XX00000</v>
      </c>
      <c r="Q2067" s="392" t="s">
        <v>1351</v>
      </c>
      <c r="R2067" s="392" t="s">
        <v>782</v>
      </c>
      <c r="S2067" s="392" t="str">
        <f t="shared" si="65"/>
        <v>251380A</v>
      </c>
      <c r="T2067" s="392" t="str">
        <f>IFERROR(VLOOKUP($S2067,'Projects FERCs'!$A$9:$C$294,2,FALSE),0)</f>
        <v>Services - Bl - Flag</v>
      </c>
      <c r="U2067" s="392" t="s">
        <v>783</v>
      </c>
      <c r="V2067" s="403">
        <v>-94073.88</v>
      </c>
    </row>
    <row r="2068" spans="1:22" ht="22.5" x14ac:dyDescent="0.25">
      <c r="A2068" s="396">
        <v>202407</v>
      </c>
      <c r="B2068" s="392" t="s">
        <v>1268</v>
      </c>
      <c r="C2068" s="392" t="s">
        <v>69</v>
      </c>
      <c r="D2068" s="392" t="s">
        <v>28</v>
      </c>
      <c r="E2068" s="392" t="s">
        <v>28</v>
      </c>
      <c r="F2068" s="392" t="s">
        <v>22</v>
      </c>
      <c r="G2068" s="392" t="s">
        <v>39</v>
      </c>
      <c r="H2068" s="392" t="s">
        <v>70</v>
      </c>
      <c r="I2068" s="392" t="s">
        <v>71</v>
      </c>
      <c r="J2068" s="392" t="s">
        <v>23</v>
      </c>
      <c r="K2068" s="392" t="s">
        <v>24</v>
      </c>
      <c r="L2068" s="392" t="s">
        <v>25</v>
      </c>
      <c r="M2068" s="395">
        <v>45292</v>
      </c>
      <c r="N2068" s="395">
        <v>45292</v>
      </c>
      <c r="O2068" s="392" t="s">
        <v>758</v>
      </c>
      <c r="P2068" s="392" t="str">
        <f t="shared" si="64"/>
        <v>380XX00000</v>
      </c>
      <c r="Q2068" s="392" t="s">
        <v>1351</v>
      </c>
      <c r="R2068" s="392" t="s">
        <v>865</v>
      </c>
      <c r="S2068" s="392" t="str">
        <f t="shared" si="65"/>
        <v>252380A</v>
      </c>
      <c r="T2068" s="392" t="str">
        <f>IFERROR(VLOOKUP($S2068,'Projects FERCs'!$A$9:$C$294,2,FALSE),0)</f>
        <v>Install Services - Bl - King</v>
      </c>
      <c r="U2068" s="392" t="s">
        <v>866</v>
      </c>
      <c r="V2068" s="403">
        <v>-28232.04</v>
      </c>
    </row>
    <row r="2069" spans="1:22" ht="22.5" x14ac:dyDescent="0.25">
      <c r="A2069" s="396">
        <v>202407</v>
      </c>
      <c r="B2069" s="392" t="s">
        <v>1268</v>
      </c>
      <c r="C2069" s="392" t="s">
        <v>69</v>
      </c>
      <c r="D2069" s="392" t="s">
        <v>28</v>
      </c>
      <c r="E2069" s="392" t="s">
        <v>28</v>
      </c>
      <c r="F2069" s="392" t="s">
        <v>22</v>
      </c>
      <c r="G2069" s="392" t="s">
        <v>39</v>
      </c>
      <c r="H2069" s="392" t="s">
        <v>70</v>
      </c>
      <c r="I2069" s="392" t="s">
        <v>71</v>
      </c>
      <c r="J2069" s="392" t="s">
        <v>23</v>
      </c>
      <c r="K2069" s="392" t="s">
        <v>24</v>
      </c>
      <c r="L2069" s="392" t="s">
        <v>25</v>
      </c>
      <c r="M2069" s="395">
        <v>45292</v>
      </c>
      <c r="N2069" s="395">
        <v>45292</v>
      </c>
      <c r="O2069" s="392" t="s">
        <v>758</v>
      </c>
      <c r="P2069" s="392" t="str">
        <f t="shared" si="64"/>
        <v>380XX00000</v>
      </c>
      <c r="Q2069" s="392" t="s">
        <v>1351</v>
      </c>
      <c r="R2069" s="392" t="s">
        <v>965</v>
      </c>
      <c r="S2069" s="392" t="str">
        <f t="shared" si="65"/>
        <v>253380A</v>
      </c>
      <c r="T2069" s="392" t="str">
        <f>IFERROR(VLOOKUP($S2069,'Projects FERCs'!$A$9:$C$294,2,FALSE),0)</f>
        <v>Services - Bl - Pres</v>
      </c>
      <c r="U2069" s="392" t="s">
        <v>966</v>
      </c>
      <c r="V2069" s="403">
        <v>-53758.87</v>
      </c>
    </row>
    <row r="2070" spans="1:22" ht="22.5" x14ac:dyDescent="0.25">
      <c r="A2070" s="396">
        <v>202407</v>
      </c>
      <c r="B2070" s="392" t="s">
        <v>1268</v>
      </c>
      <c r="C2070" s="392" t="s">
        <v>69</v>
      </c>
      <c r="D2070" s="392" t="s">
        <v>28</v>
      </c>
      <c r="E2070" s="392" t="s">
        <v>28</v>
      </c>
      <c r="F2070" s="392" t="s">
        <v>22</v>
      </c>
      <c r="G2070" s="392" t="s">
        <v>39</v>
      </c>
      <c r="H2070" s="392" t="s">
        <v>70</v>
      </c>
      <c r="I2070" s="392" t="s">
        <v>71</v>
      </c>
      <c r="J2070" s="392" t="s">
        <v>23</v>
      </c>
      <c r="K2070" s="392" t="s">
        <v>24</v>
      </c>
      <c r="L2070" s="392" t="s">
        <v>25</v>
      </c>
      <c r="M2070" s="395">
        <v>45292</v>
      </c>
      <c r="N2070" s="395">
        <v>45292</v>
      </c>
      <c r="O2070" s="392" t="s">
        <v>758</v>
      </c>
      <c r="P2070" s="392" t="str">
        <f t="shared" si="64"/>
        <v>380XX00000</v>
      </c>
      <c r="Q2070" s="392" t="s">
        <v>1351</v>
      </c>
      <c r="R2070" s="392" t="s">
        <v>1071</v>
      </c>
      <c r="S2070" s="392" t="str">
        <f t="shared" si="65"/>
        <v>255380A</v>
      </c>
      <c r="T2070" s="392" t="str">
        <f>IFERROR(VLOOKUP($S2070,'Projects FERCs'!$A$9:$C$294,2,FALSE),0)</f>
        <v>Services - Bl - Verde</v>
      </c>
      <c r="U2070" s="392" t="s">
        <v>1072</v>
      </c>
      <c r="V2070" s="403">
        <v>-31979.51</v>
      </c>
    </row>
    <row r="2071" spans="1:22" ht="22.5" x14ac:dyDescent="0.25">
      <c r="A2071" s="396">
        <v>202407</v>
      </c>
      <c r="B2071" s="392" t="s">
        <v>1268</v>
      </c>
      <c r="C2071" s="392" t="s">
        <v>69</v>
      </c>
      <c r="D2071" s="392" t="s">
        <v>28</v>
      </c>
      <c r="E2071" s="392" t="s">
        <v>28</v>
      </c>
      <c r="F2071" s="392" t="s">
        <v>22</v>
      </c>
      <c r="G2071" s="392" t="s">
        <v>39</v>
      </c>
      <c r="H2071" s="392" t="s">
        <v>70</v>
      </c>
      <c r="I2071" s="392" t="s">
        <v>71</v>
      </c>
      <c r="J2071" s="392" t="s">
        <v>23</v>
      </c>
      <c r="K2071" s="392" t="s">
        <v>24</v>
      </c>
      <c r="L2071" s="392" t="s">
        <v>25</v>
      </c>
      <c r="M2071" s="395">
        <v>45292</v>
      </c>
      <c r="N2071" s="395">
        <v>45292</v>
      </c>
      <c r="O2071" s="392" t="s">
        <v>758</v>
      </c>
      <c r="P2071" s="392" t="str">
        <f t="shared" si="64"/>
        <v>380XX00000</v>
      </c>
      <c r="Q2071" s="392" t="s">
        <v>1351</v>
      </c>
      <c r="R2071" s="392" t="s">
        <v>1143</v>
      </c>
      <c r="S2071" s="392" t="str">
        <f t="shared" si="65"/>
        <v>256380A</v>
      </c>
      <c r="T2071" s="392" t="str">
        <f>IFERROR(VLOOKUP($S2071,'Projects FERCs'!$A$9:$C$294,2,FALSE),0)</f>
        <v>Services - Bl - Nog</v>
      </c>
      <c r="U2071" s="392" t="s">
        <v>1144</v>
      </c>
      <c r="V2071" s="403">
        <v>-590.98</v>
      </c>
    </row>
    <row r="2072" spans="1:22" ht="22.5" x14ac:dyDescent="0.25">
      <c r="A2072" s="396">
        <v>202407</v>
      </c>
      <c r="B2072" s="392" t="s">
        <v>1268</v>
      </c>
      <c r="C2072" s="392" t="s">
        <v>69</v>
      </c>
      <c r="D2072" s="392" t="s">
        <v>28</v>
      </c>
      <c r="E2072" s="392" t="s">
        <v>28</v>
      </c>
      <c r="F2072" s="392" t="s">
        <v>22</v>
      </c>
      <c r="G2072" s="392" t="s">
        <v>39</v>
      </c>
      <c r="H2072" s="392" t="s">
        <v>70</v>
      </c>
      <c r="I2072" s="392" t="s">
        <v>71</v>
      </c>
      <c r="J2072" s="392" t="s">
        <v>23</v>
      </c>
      <c r="K2072" s="392" t="s">
        <v>24</v>
      </c>
      <c r="L2072" s="392" t="s">
        <v>25</v>
      </c>
      <c r="M2072" s="395">
        <v>45292</v>
      </c>
      <c r="N2072" s="395">
        <v>45292</v>
      </c>
      <c r="O2072" s="392" t="s">
        <v>758</v>
      </c>
      <c r="P2072" s="392" t="str">
        <f t="shared" si="64"/>
        <v>380XX00000</v>
      </c>
      <c r="Q2072" s="392" t="s">
        <v>1351</v>
      </c>
      <c r="R2072" s="392" t="s">
        <v>1145</v>
      </c>
      <c r="S2072" s="392" t="str">
        <f t="shared" si="65"/>
        <v>256380R</v>
      </c>
      <c r="T2072" s="392" t="str">
        <f>IFERROR(VLOOKUP($S2072,'Projects FERCs'!$A$9:$C$294,2,FALSE),0)</f>
        <v>Service Repl - Santa Cruz</v>
      </c>
      <c r="U2072" s="392" t="s">
        <v>1146</v>
      </c>
      <c r="V2072" s="394">
        <v>-33281.49</v>
      </c>
    </row>
    <row r="2073" spans="1:22" ht="22.5" x14ac:dyDescent="0.25">
      <c r="A2073" s="396">
        <v>202407</v>
      </c>
      <c r="B2073" s="392" t="s">
        <v>1268</v>
      </c>
      <c r="C2073" s="392" t="s">
        <v>69</v>
      </c>
      <c r="D2073" s="392" t="s">
        <v>28</v>
      </c>
      <c r="E2073" s="392" t="s">
        <v>28</v>
      </c>
      <c r="F2073" s="392" t="s">
        <v>22</v>
      </c>
      <c r="G2073" s="392" t="s">
        <v>39</v>
      </c>
      <c r="H2073" s="392" t="s">
        <v>70</v>
      </c>
      <c r="I2073" s="392" t="s">
        <v>71</v>
      </c>
      <c r="J2073" s="392" t="s">
        <v>23</v>
      </c>
      <c r="K2073" s="392" t="s">
        <v>24</v>
      </c>
      <c r="L2073" s="392" t="s">
        <v>25</v>
      </c>
      <c r="M2073" s="395">
        <v>45292</v>
      </c>
      <c r="N2073" s="395">
        <v>45292</v>
      </c>
      <c r="O2073" s="392" t="s">
        <v>758</v>
      </c>
      <c r="P2073" s="392" t="str">
        <f t="shared" si="64"/>
        <v>380XX00000</v>
      </c>
      <c r="Q2073" s="392" t="s">
        <v>1351</v>
      </c>
      <c r="R2073" s="392" t="s">
        <v>1213</v>
      </c>
      <c r="S2073" s="392" t="str">
        <f t="shared" si="65"/>
        <v>257380A</v>
      </c>
      <c r="T2073" s="392" t="str">
        <f>IFERROR(VLOOKUP($S2073,'Projects FERCs'!$A$9:$C$294,2,FALSE),0)</f>
        <v>Services - Bl - SL</v>
      </c>
      <c r="U2073" s="392" t="s">
        <v>1214</v>
      </c>
      <c r="V2073" s="403">
        <v>-23732.76</v>
      </c>
    </row>
    <row r="2074" spans="1:22" ht="22.5" x14ac:dyDescent="0.25">
      <c r="A2074" s="396">
        <v>202407</v>
      </c>
      <c r="B2074" s="392" t="s">
        <v>1268</v>
      </c>
      <c r="C2074" s="392" t="s">
        <v>69</v>
      </c>
      <c r="D2074" s="392" t="s">
        <v>28</v>
      </c>
      <c r="E2074" s="392" t="s">
        <v>28</v>
      </c>
      <c r="F2074" s="392" t="s">
        <v>22</v>
      </c>
      <c r="G2074" s="392" t="s">
        <v>39</v>
      </c>
      <c r="H2074" s="392" t="s">
        <v>70</v>
      </c>
      <c r="I2074" s="392" t="s">
        <v>71</v>
      </c>
      <c r="J2074" s="392" t="s">
        <v>23</v>
      </c>
      <c r="K2074" s="392" t="s">
        <v>24</v>
      </c>
      <c r="L2074" s="392" t="s">
        <v>25</v>
      </c>
      <c r="M2074" s="395">
        <v>45292</v>
      </c>
      <c r="N2074" s="395">
        <v>45292</v>
      </c>
      <c r="O2074" s="392" t="s">
        <v>758</v>
      </c>
      <c r="P2074" s="392" t="str">
        <f t="shared" si="64"/>
        <v>380XX00000</v>
      </c>
      <c r="Q2074" s="392" t="s">
        <v>1351</v>
      </c>
      <c r="R2074" s="392" t="s">
        <v>1352</v>
      </c>
      <c r="S2074" s="392" t="str">
        <f t="shared" si="65"/>
        <v>252404S</v>
      </c>
      <c r="T2074" s="392" t="str">
        <f>IFERROR(VLOOKUP($S2074,'Projects FERCs'!$A$9:$C$294,2,FALSE),0)</f>
        <v>Main &amp; Services PVC Repl KNG</v>
      </c>
      <c r="U2074" s="392" t="s">
        <v>1353</v>
      </c>
      <c r="V2074" s="394">
        <v>-2327.12</v>
      </c>
    </row>
    <row r="2075" spans="1:22" ht="22.5" x14ac:dyDescent="0.25">
      <c r="A2075" s="396">
        <v>202407</v>
      </c>
      <c r="B2075" s="392" t="s">
        <v>1268</v>
      </c>
      <c r="C2075" s="392" t="s">
        <v>69</v>
      </c>
      <c r="D2075" s="392" t="s">
        <v>28</v>
      </c>
      <c r="E2075" s="392" t="s">
        <v>28</v>
      </c>
      <c r="F2075" s="392" t="s">
        <v>22</v>
      </c>
      <c r="G2075" s="392" t="s">
        <v>39</v>
      </c>
      <c r="H2075" s="392" t="s">
        <v>70</v>
      </c>
      <c r="I2075" s="392" t="s">
        <v>71</v>
      </c>
      <c r="J2075" s="392" t="s">
        <v>23</v>
      </c>
      <c r="K2075" s="392" t="s">
        <v>24</v>
      </c>
      <c r="L2075" s="392" t="s">
        <v>25</v>
      </c>
      <c r="M2075" s="395">
        <v>45413</v>
      </c>
      <c r="N2075" s="395">
        <v>45440</v>
      </c>
      <c r="O2075" s="392" t="s">
        <v>758</v>
      </c>
      <c r="P2075" s="392" t="str">
        <f t="shared" si="64"/>
        <v>380XX00000</v>
      </c>
      <c r="Q2075" s="392" t="s">
        <v>1351</v>
      </c>
      <c r="R2075" s="392" t="s">
        <v>1282</v>
      </c>
      <c r="S2075" s="392" t="str">
        <f t="shared" si="65"/>
        <v>257100A</v>
      </c>
      <c r="T2075" s="392" t="str">
        <f>IFERROR(VLOOKUP($S2075,'Projects FERCs'!$A$9:$C$294,2,FALSE),0)</f>
        <v>Mains - Blanket - SL</v>
      </c>
      <c r="U2075" s="392" t="s">
        <v>1283</v>
      </c>
      <c r="V2075" s="394">
        <v>-2704.12</v>
      </c>
    </row>
    <row r="2076" spans="1:22" ht="22.5" x14ac:dyDescent="0.25">
      <c r="A2076" s="396">
        <v>202408</v>
      </c>
      <c r="B2076" s="392" t="s">
        <v>1268</v>
      </c>
      <c r="C2076" s="392" t="s">
        <v>69</v>
      </c>
      <c r="D2076" s="392" t="s">
        <v>28</v>
      </c>
      <c r="E2076" s="392" t="s">
        <v>28</v>
      </c>
      <c r="F2076" s="392" t="s">
        <v>22</v>
      </c>
      <c r="G2076" s="392" t="s">
        <v>39</v>
      </c>
      <c r="H2076" s="392" t="s">
        <v>70</v>
      </c>
      <c r="I2076" s="392" t="s">
        <v>71</v>
      </c>
      <c r="J2076" s="392" t="s">
        <v>1458</v>
      </c>
      <c r="K2076" s="392" t="s">
        <v>24</v>
      </c>
      <c r="L2076" s="392" t="s">
        <v>64</v>
      </c>
      <c r="M2076" s="395">
        <v>45474</v>
      </c>
      <c r="N2076" s="395">
        <v>45470</v>
      </c>
      <c r="O2076" s="392" t="s">
        <v>758</v>
      </c>
      <c r="P2076" s="392" t="str">
        <f t="shared" si="64"/>
        <v>380XX00000</v>
      </c>
      <c r="Q2076" s="392" t="s">
        <v>1351</v>
      </c>
      <c r="R2076" s="392" t="s">
        <v>1459</v>
      </c>
      <c r="S2076" s="392" t="str">
        <f t="shared" si="65"/>
        <v>251100A</v>
      </c>
      <c r="T2076" s="392" t="str">
        <f>IFERROR(VLOOKUP($S2076,'Projects FERCs'!$A$9:$C$294,2,FALSE),0)</f>
        <v>Mains - Blanket - Flag</v>
      </c>
      <c r="U2076" s="392" t="s">
        <v>1458</v>
      </c>
      <c r="V2076" s="394">
        <v>672.06</v>
      </c>
    </row>
    <row r="2077" spans="1:22" ht="22.5" x14ac:dyDescent="0.25">
      <c r="A2077" s="396">
        <v>202408</v>
      </c>
      <c r="B2077" s="392" t="s">
        <v>1268</v>
      </c>
      <c r="C2077" s="392" t="s">
        <v>69</v>
      </c>
      <c r="D2077" s="392" t="s">
        <v>28</v>
      </c>
      <c r="E2077" s="392" t="s">
        <v>28</v>
      </c>
      <c r="F2077" s="392" t="s">
        <v>22</v>
      </c>
      <c r="G2077" s="392" t="s">
        <v>39</v>
      </c>
      <c r="H2077" s="392" t="s">
        <v>70</v>
      </c>
      <c r="I2077" s="392" t="s">
        <v>71</v>
      </c>
      <c r="J2077" s="392" t="s">
        <v>893</v>
      </c>
      <c r="K2077" s="392" t="s">
        <v>24</v>
      </c>
      <c r="L2077" s="392" t="s">
        <v>64</v>
      </c>
      <c r="M2077" s="395">
        <v>45292</v>
      </c>
      <c r="N2077" s="395">
        <v>45292</v>
      </c>
      <c r="O2077" s="392" t="s">
        <v>758</v>
      </c>
      <c r="P2077" s="392" t="str">
        <f t="shared" si="64"/>
        <v>380XX00000</v>
      </c>
      <c r="Q2077" s="392" t="s">
        <v>1351</v>
      </c>
      <c r="R2077" s="392" t="s">
        <v>892</v>
      </c>
      <c r="S2077" s="392" t="str">
        <f t="shared" si="65"/>
        <v>252402S</v>
      </c>
      <c r="T2077" s="392" t="str">
        <f>IFERROR(VLOOKUP($S2077,'Projects FERCs'!$A$9:$C$294,2,FALSE),0)</f>
        <v>Drisco Pipe Replacement</v>
      </c>
      <c r="U2077" s="392" t="s">
        <v>893</v>
      </c>
      <c r="V2077" s="394">
        <v>205452.4</v>
      </c>
    </row>
    <row r="2078" spans="1:22" ht="22.5" x14ac:dyDescent="0.25">
      <c r="A2078" s="396">
        <v>202408</v>
      </c>
      <c r="B2078" s="392" t="s">
        <v>1268</v>
      </c>
      <c r="C2078" s="392" t="s">
        <v>69</v>
      </c>
      <c r="D2078" s="392" t="s">
        <v>28</v>
      </c>
      <c r="E2078" s="392" t="s">
        <v>28</v>
      </c>
      <c r="F2078" s="392" t="s">
        <v>22</v>
      </c>
      <c r="G2078" s="392" t="s">
        <v>39</v>
      </c>
      <c r="H2078" s="392" t="s">
        <v>70</v>
      </c>
      <c r="I2078" s="392" t="s">
        <v>71</v>
      </c>
      <c r="J2078" s="392" t="s">
        <v>1470</v>
      </c>
      <c r="K2078" s="392" t="s">
        <v>24</v>
      </c>
      <c r="L2078" s="392" t="s">
        <v>64</v>
      </c>
      <c r="M2078" s="395">
        <v>45474</v>
      </c>
      <c r="N2078" s="395">
        <v>45476</v>
      </c>
      <c r="O2078" s="392" t="s">
        <v>758</v>
      </c>
      <c r="P2078" s="392" t="str">
        <f t="shared" si="64"/>
        <v>380XX00000</v>
      </c>
      <c r="Q2078" s="392" t="s">
        <v>1351</v>
      </c>
      <c r="R2078" s="392" t="s">
        <v>1471</v>
      </c>
      <c r="S2078" s="392" t="str">
        <f t="shared" si="65"/>
        <v>251100A</v>
      </c>
      <c r="T2078" s="392" t="str">
        <f>IFERROR(VLOOKUP($S2078,'Projects FERCs'!$A$9:$C$294,2,FALSE),0)</f>
        <v>Mains - Blanket - Flag</v>
      </c>
      <c r="U2078" s="392" t="s">
        <v>1470</v>
      </c>
      <c r="V2078" s="394">
        <v>277.42</v>
      </c>
    </row>
    <row r="2079" spans="1:22" ht="22.5" x14ac:dyDescent="0.25">
      <c r="A2079" s="396">
        <v>202408</v>
      </c>
      <c r="B2079" s="392" t="s">
        <v>1268</v>
      </c>
      <c r="C2079" s="392" t="s">
        <v>69</v>
      </c>
      <c r="D2079" s="392" t="s">
        <v>28</v>
      </c>
      <c r="E2079" s="392" t="s">
        <v>28</v>
      </c>
      <c r="F2079" s="392" t="s">
        <v>22</v>
      </c>
      <c r="G2079" s="392" t="s">
        <v>39</v>
      </c>
      <c r="H2079" s="392" t="s">
        <v>70</v>
      </c>
      <c r="I2079" s="392" t="s">
        <v>71</v>
      </c>
      <c r="J2079" s="392" t="s">
        <v>866</v>
      </c>
      <c r="K2079" s="392" t="s">
        <v>24</v>
      </c>
      <c r="L2079" s="392" t="s">
        <v>64</v>
      </c>
      <c r="M2079" s="395">
        <v>45292</v>
      </c>
      <c r="N2079" s="395">
        <v>45292</v>
      </c>
      <c r="O2079" s="392" t="s">
        <v>758</v>
      </c>
      <c r="P2079" s="392" t="str">
        <f t="shared" si="64"/>
        <v>380XX00000</v>
      </c>
      <c r="Q2079" s="392" t="s">
        <v>1351</v>
      </c>
      <c r="R2079" s="392" t="s">
        <v>865</v>
      </c>
      <c r="S2079" s="392" t="str">
        <f t="shared" si="65"/>
        <v>252380A</v>
      </c>
      <c r="T2079" s="392" t="str">
        <f>IFERROR(VLOOKUP($S2079,'Projects FERCs'!$A$9:$C$294,2,FALSE),0)</f>
        <v>Install Services - Bl - King</v>
      </c>
      <c r="U2079" s="392" t="s">
        <v>866</v>
      </c>
      <c r="V2079" s="403">
        <v>9164.0499999999993</v>
      </c>
    </row>
    <row r="2080" spans="1:22" ht="22.5" x14ac:dyDescent="0.25">
      <c r="A2080" s="396">
        <v>202408</v>
      </c>
      <c r="B2080" s="392" t="s">
        <v>1268</v>
      </c>
      <c r="C2080" s="392" t="s">
        <v>69</v>
      </c>
      <c r="D2080" s="392" t="s">
        <v>28</v>
      </c>
      <c r="E2080" s="392" t="s">
        <v>28</v>
      </c>
      <c r="F2080" s="392" t="s">
        <v>22</v>
      </c>
      <c r="G2080" s="392" t="s">
        <v>39</v>
      </c>
      <c r="H2080" s="392" t="s">
        <v>70</v>
      </c>
      <c r="I2080" s="392" t="s">
        <v>71</v>
      </c>
      <c r="J2080" s="392" t="s">
        <v>1472</v>
      </c>
      <c r="K2080" s="392" t="s">
        <v>24</v>
      </c>
      <c r="L2080" s="392" t="s">
        <v>64</v>
      </c>
      <c r="M2080" s="395">
        <v>45474</v>
      </c>
      <c r="N2080" s="395">
        <v>45503</v>
      </c>
      <c r="O2080" s="392" t="s">
        <v>758</v>
      </c>
      <c r="P2080" s="392" t="str">
        <f t="shared" si="64"/>
        <v>380XX00000</v>
      </c>
      <c r="Q2080" s="392" t="s">
        <v>1351</v>
      </c>
      <c r="R2080" s="392" t="s">
        <v>1473</v>
      </c>
      <c r="S2080" s="392" t="str">
        <f t="shared" si="65"/>
        <v>253100A</v>
      </c>
      <c r="T2080" s="392" t="str">
        <f>IFERROR(VLOOKUP($S2080,'Projects FERCs'!$A$9:$C$294,2,FALSE),0)</f>
        <v>Mains - Blanket - Pres</v>
      </c>
      <c r="U2080" s="392" t="s">
        <v>1472</v>
      </c>
      <c r="V2080" s="394">
        <v>1790.79</v>
      </c>
    </row>
    <row r="2081" spans="1:22" ht="22.5" x14ac:dyDescent="0.25">
      <c r="A2081" s="396">
        <v>202408</v>
      </c>
      <c r="B2081" s="392" t="s">
        <v>1268</v>
      </c>
      <c r="C2081" s="392" t="s">
        <v>69</v>
      </c>
      <c r="D2081" s="392" t="s">
        <v>28</v>
      </c>
      <c r="E2081" s="392" t="s">
        <v>28</v>
      </c>
      <c r="F2081" s="392" t="s">
        <v>22</v>
      </c>
      <c r="G2081" s="392" t="s">
        <v>39</v>
      </c>
      <c r="H2081" s="392" t="s">
        <v>70</v>
      </c>
      <c r="I2081" s="392" t="s">
        <v>71</v>
      </c>
      <c r="J2081" s="392" t="s">
        <v>27</v>
      </c>
      <c r="K2081" s="392" t="s">
        <v>24</v>
      </c>
      <c r="L2081" s="392" t="s">
        <v>25</v>
      </c>
      <c r="M2081" s="395">
        <v>45474</v>
      </c>
      <c r="N2081" s="395">
        <v>45440</v>
      </c>
      <c r="O2081" s="392" t="s">
        <v>758</v>
      </c>
      <c r="P2081" s="392" t="str">
        <f t="shared" si="64"/>
        <v>380XX00000</v>
      </c>
      <c r="Q2081" s="392" t="s">
        <v>1351</v>
      </c>
      <c r="R2081" s="392" t="s">
        <v>1282</v>
      </c>
      <c r="S2081" s="392" t="str">
        <f t="shared" si="65"/>
        <v>257100A</v>
      </c>
      <c r="T2081" s="392" t="str">
        <f>IFERROR(VLOOKUP($S2081,'Projects FERCs'!$A$9:$C$294,2,FALSE),0)</f>
        <v>Mains - Blanket - SL</v>
      </c>
      <c r="U2081" s="392" t="s">
        <v>1283</v>
      </c>
      <c r="V2081" s="394">
        <v>-6196.26</v>
      </c>
    </row>
    <row r="2082" spans="1:22" ht="33.75" x14ac:dyDescent="0.25">
      <c r="A2082" s="396">
        <v>202408</v>
      </c>
      <c r="B2082" s="392" t="s">
        <v>1268</v>
      </c>
      <c r="C2082" s="392" t="s">
        <v>69</v>
      </c>
      <c r="D2082" s="392" t="s">
        <v>28</v>
      </c>
      <c r="E2082" s="392" t="s">
        <v>28</v>
      </c>
      <c r="F2082" s="392" t="s">
        <v>22</v>
      </c>
      <c r="G2082" s="392" t="s">
        <v>39</v>
      </c>
      <c r="H2082" s="392" t="s">
        <v>70</v>
      </c>
      <c r="I2082" s="392" t="s">
        <v>71</v>
      </c>
      <c r="J2082" s="392" t="s">
        <v>1484</v>
      </c>
      <c r="K2082" s="392" t="s">
        <v>24</v>
      </c>
      <c r="L2082" s="392" t="s">
        <v>64</v>
      </c>
      <c r="M2082" s="395">
        <v>45474</v>
      </c>
      <c r="N2082" s="395">
        <v>45468</v>
      </c>
      <c r="O2082" s="392" t="s">
        <v>758</v>
      </c>
      <c r="P2082" s="392" t="str">
        <f t="shared" si="64"/>
        <v>380XX00000</v>
      </c>
      <c r="Q2082" s="392" t="s">
        <v>1351</v>
      </c>
      <c r="R2082" s="392" t="s">
        <v>1485</v>
      </c>
      <c r="S2082" s="392" t="str">
        <f t="shared" si="65"/>
        <v>251500B</v>
      </c>
      <c r="T2082" s="392" t="str">
        <f>IFERROR(VLOOKUP($S2082,'Projects FERCs'!$A$9:$C$294,2,FALSE),0)</f>
        <v>PI Mains - Flagstaff</v>
      </c>
      <c r="U2082" s="392" t="s">
        <v>1484</v>
      </c>
      <c r="V2082" s="394">
        <v>336.47</v>
      </c>
    </row>
    <row r="2083" spans="1:22" ht="22.5" x14ac:dyDescent="0.25">
      <c r="A2083" s="396">
        <v>202408</v>
      </c>
      <c r="B2083" s="392" t="s">
        <v>1268</v>
      </c>
      <c r="C2083" s="392" t="s">
        <v>69</v>
      </c>
      <c r="D2083" s="392" t="s">
        <v>28</v>
      </c>
      <c r="E2083" s="392" t="s">
        <v>28</v>
      </c>
      <c r="F2083" s="392" t="s">
        <v>22</v>
      </c>
      <c r="G2083" s="392" t="s">
        <v>39</v>
      </c>
      <c r="H2083" s="392" t="s">
        <v>70</v>
      </c>
      <c r="I2083" s="392" t="s">
        <v>71</v>
      </c>
      <c r="J2083" s="392" t="s">
        <v>1486</v>
      </c>
      <c r="K2083" s="392" t="s">
        <v>24</v>
      </c>
      <c r="L2083" s="392" t="s">
        <v>64</v>
      </c>
      <c r="M2083" s="395">
        <v>45474</v>
      </c>
      <c r="N2083" s="395">
        <v>45498</v>
      </c>
      <c r="O2083" s="392" t="s">
        <v>758</v>
      </c>
      <c r="P2083" s="392" t="str">
        <f t="shared" si="64"/>
        <v>380XX00000</v>
      </c>
      <c r="Q2083" s="392" t="s">
        <v>1351</v>
      </c>
      <c r="R2083" s="392" t="s">
        <v>1487</v>
      </c>
      <c r="S2083" s="392" t="str">
        <f t="shared" si="65"/>
        <v>257100A</v>
      </c>
      <c r="T2083" s="392" t="str">
        <f>IFERROR(VLOOKUP($S2083,'Projects FERCs'!$A$9:$C$294,2,FALSE),0)</f>
        <v>Mains - Blanket - SL</v>
      </c>
      <c r="U2083" s="392" t="s">
        <v>1486</v>
      </c>
      <c r="V2083" s="394">
        <v>31.54</v>
      </c>
    </row>
    <row r="2084" spans="1:22" ht="22.5" x14ac:dyDescent="0.25">
      <c r="A2084" s="396">
        <v>202408</v>
      </c>
      <c r="B2084" s="392" t="s">
        <v>1268</v>
      </c>
      <c r="C2084" s="392" t="s">
        <v>69</v>
      </c>
      <c r="D2084" s="392" t="s">
        <v>28</v>
      </c>
      <c r="E2084" s="392" t="s">
        <v>28</v>
      </c>
      <c r="F2084" s="392" t="s">
        <v>22</v>
      </c>
      <c r="G2084" s="392" t="s">
        <v>39</v>
      </c>
      <c r="H2084" s="392" t="s">
        <v>70</v>
      </c>
      <c r="I2084" s="392" t="s">
        <v>71</v>
      </c>
      <c r="J2084" s="392" t="s">
        <v>2127</v>
      </c>
      <c r="K2084" s="392" t="s">
        <v>24</v>
      </c>
      <c r="L2084" s="392" t="s">
        <v>64</v>
      </c>
      <c r="M2084" s="395">
        <v>45505</v>
      </c>
      <c r="N2084" s="395">
        <v>45505</v>
      </c>
      <c r="O2084" s="392" t="s">
        <v>758</v>
      </c>
      <c r="P2084" s="392" t="str">
        <f t="shared" si="64"/>
        <v>380XX00000</v>
      </c>
      <c r="Q2084" s="392" t="s">
        <v>1351</v>
      </c>
      <c r="R2084" s="392" t="s">
        <v>2146</v>
      </c>
      <c r="S2084" s="392" t="str">
        <f t="shared" si="65"/>
        <v>257100A</v>
      </c>
      <c r="T2084" s="392" t="str">
        <f>IFERROR(VLOOKUP($S2084,'Projects FERCs'!$A$9:$C$294,2,FALSE),0)</f>
        <v>Mains - Blanket - SL</v>
      </c>
      <c r="U2084" s="392" t="s">
        <v>2127</v>
      </c>
      <c r="V2084" s="394">
        <v>78.2</v>
      </c>
    </row>
    <row r="2085" spans="1:22" ht="22.5" x14ac:dyDescent="0.25">
      <c r="A2085" s="396">
        <v>202408</v>
      </c>
      <c r="B2085" s="392" t="s">
        <v>1268</v>
      </c>
      <c r="C2085" s="392" t="s">
        <v>69</v>
      </c>
      <c r="D2085" s="392" t="s">
        <v>28</v>
      </c>
      <c r="E2085" s="392" t="s">
        <v>28</v>
      </c>
      <c r="F2085" s="392" t="s">
        <v>22</v>
      </c>
      <c r="G2085" s="392" t="s">
        <v>39</v>
      </c>
      <c r="H2085" s="392" t="s">
        <v>70</v>
      </c>
      <c r="I2085" s="392" t="s">
        <v>71</v>
      </c>
      <c r="J2085" s="392" t="s">
        <v>2128</v>
      </c>
      <c r="K2085" s="392" t="s">
        <v>24</v>
      </c>
      <c r="L2085" s="392" t="s">
        <v>64</v>
      </c>
      <c r="M2085" s="395">
        <v>45505</v>
      </c>
      <c r="N2085" s="395">
        <v>45512</v>
      </c>
      <c r="O2085" s="392" t="s">
        <v>758</v>
      </c>
      <c r="P2085" s="392" t="str">
        <f t="shared" si="64"/>
        <v>380XX00000</v>
      </c>
      <c r="Q2085" s="392" t="s">
        <v>1351</v>
      </c>
      <c r="R2085" s="392" t="s">
        <v>2147</v>
      </c>
      <c r="S2085" s="392" t="str">
        <f t="shared" si="65"/>
        <v>257100A</v>
      </c>
      <c r="T2085" s="392" t="str">
        <f>IFERROR(VLOOKUP($S2085,'Projects FERCs'!$A$9:$C$294,2,FALSE),0)</f>
        <v>Mains - Blanket - SL</v>
      </c>
      <c r="U2085" s="392" t="s">
        <v>2128</v>
      </c>
      <c r="V2085" s="394">
        <v>1501.51</v>
      </c>
    </row>
    <row r="2086" spans="1:22" ht="22.5" x14ac:dyDescent="0.25">
      <c r="A2086" s="396">
        <v>202408</v>
      </c>
      <c r="B2086" s="392" t="s">
        <v>1268</v>
      </c>
      <c r="C2086" s="392" t="s">
        <v>69</v>
      </c>
      <c r="D2086" s="392" t="s">
        <v>28</v>
      </c>
      <c r="E2086" s="392" t="s">
        <v>28</v>
      </c>
      <c r="F2086" s="392" t="s">
        <v>22</v>
      </c>
      <c r="G2086" s="392" t="s">
        <v>39</v>
      </c>
      <c r="H2086" s="392" t="s">
        <v>70</v>
      </c>
      <c r="I2086" s="392" t="s">
        <v>71</v>
      </c>
      <c r="J2086" s="392" t="s">
        <v>968</v>
      </c>
      <c r="K2086" s="392" t="s">
        <v>24</v>
      </c>
      <c r="L2086" s="392" t="s">
        <v>64</v>
      </c>
      <c r="M2086" s="395">
        <v>45292</v>
      </c>
      <c r="N2086" s="395">
        <v>45292</v>
      </c>
      <c r="O2086" s="392" t="s">
        <v>758</v>
      </c>
      <c r="P2086" s="392" t="str">
        <f t="shared" si="64"/>
        <v>380XX00000</v>
      </c>
      <c r="Q2086" s="392" t="s">
        <v>1351</v>
      </c>
      <c r="R2086" s="392" t="s">
        <v>967</v>
      </c>
      <c r="S2086" s="392" t="str">
        <f t="shared" si="65"/>
        <v>253380B</v>
      </c>
      <c r="T2086" s="392" t="str">
        <f>IFERROR(VLOOKUP($S2086,'Projects FERCs'!$A$9:$C$294,2,FALSE),0)</f>
        <v>PI Services Repl - Prescott</v>
      </c>
      <c r="U2086" s="392" t="s">
        <v>968</v>
      </c>
      <c r="V2086" s="394">
        <v>2487.0700000000002</v>
      </c>
    </row>
    <row r="2087" spans="1:22" ht="22.5" x14ac:dyDescent="0.25">
      <c r="A2087" s="396">
        <v>202408</v>
      </c>
      <c r="B2087" s="392" t="s">
        <v>1268</v>
      </c>
      <c r="C2087" s="392" t="s">
        <v>69</v>
      </c>
      <c r="D2087" s="392" t="s">
        <v>28</v>
      </c>
      <c r="E2087" s="392" t="s">
        <v>28</v>
      </c>
      <c r="F2087" s="392" t="s">
        <v>22</v>
      </c>
      <c r="G2087" s="392" t="s">
        <v>39</v>
      </c>
      <c r="H2087" s="392" t="s">
        <v>70</v>
      </c>
      <c r="I2087" s="392" t="s">
        <v>71</v>
      </c>
      <c r="J2087" s="392" t="s">
        <v>1516</v>
      </c>
      <c r="K2087" s="392" t="s">
        <v>24</v>
      </c>
      <c r="L2087" s="392" t="s">
        <v>64</v>
      </c>
      <c r="M2087" s="395">
        <v>45292</v>
      </c>
      <c r="N2087" s="395">
        <v>45292</v>
      </c>
      <c r="O2087" s="392" t="s">
        <v>758</v>
      </c>
      <c r="P2087" s="392" t="str">
        <f t="shared" si="64"/>
        <v>380XX00000</v>
      </c>
      <c r="Q2087" s="392" t="s">
        <v>1351</v>
      </c>
      <c r="R2087" s="392" t="s">
        <v>1517</v>
      </c>
      <c r="S2087" s="392" t="str">
        <f t="shared" si="65"/>
        <v>252405S</v>
      </c>
      <c r="T2087" s="392" t="str">
        <f>IFERROR(VLOOKUP($S2087,'Projects FERCs'!$A$9:$C$294,2,FALSE),0)</f>
        <v>Services PVC Replacement LHC</v>
      </c>
      <c r="U2087" s="392" t="s">
        <v>1516</v>
      </c>
      <c r="V2087" s="394">
        <v>55668.2</v>
      </c>
    </row>
    <row r="2088" spans="1:22" ht="22.5" x14ac:dyDescent="0.25">
      <c r="A2088" s="396">
        <v>202408</v>
      </c>
      <c r="B2088" s="392" t="s">
        <v>1268</v>
      </c>
      <c r="C2088" s="392" t="s">
        <v>69</v>
      </c>
      <c r="D2088" s="392" t="s">
        <v>28</v>
      </c>
      <c r="E2088" s="392" t="s">
        <v>28</v>
      </c>
      <c r="F2088" s="392" t="s">
        <v>22</v>
      </c>
      <c r="G2088" s="392" t="s">
        <v>39</v>
      </c>
      <c r="H2088" s="392" t="s">
        <v>70</v>
      </c>
      <c r="I2088" s="392" t="s">
        <v>71</v>
      </c>
      <c r="J2088" s="392" t="s">
        <v>1353</v>
      </c>
      <c r="K2088" s="392" t="s">
        <v>24</v>
      </c>
      <c r="L2088" s="392" t="s">
        <v>64</v>
      </c>
      <c r="M2088" s="395">
        <v>45292</v>
      </c>
      <c r="N2088" s="395">
        <v>45292</v>
      </c>
      <c r="O2088" s="392" t="s">
        <v>758</v>
      </c>
      <c r="P2088" s="392" t="str">
        <f t="shared" si="64"/>
        <v>380XX00000</v>
      </c>
      <c r="Q2088" s="392" t="s">
        <v>1351</v>
      </c>
      <c r="R2088" s="392" t="s">
        <v>1352</v>
      </c>
      <c r="S2088" s="392" t="str">
        <f t="shared" si="65"/>
        <v>252404S</v>
      </c>
      <c r="T2088" s="392" t="str">
        <f>IFERROR(VLOOKUP($S2088,'Projects FERCs'!$A$9:$C$294,2,FALSE),0)</f>
        <v>Main &amp; Services PVC Repl KNG</v>
      </c>
      <c r="U2088" s="392" t="s">
        <v>1353</v>
      </c>
      <c r="V2088" s="394">
        <v>9764.25</v>
      </c>
    </row>
    <row r="2089" spans="1:22" ht="22.5" x14ac:dyDescent="0.25">
      <c r="A2089" s="396">
        <v>202408</v>
      </c>
      <c r="B2089" s="392" t="s">
        <v>1268</v>
      </c>
      <c r="C2089" s="392" t="s">
        <v>69</v>
      </c>
      <c r="D2089" s="392" t="s">
        <v>28</v>
      </c>
      <c r="E2089" s="392" t="s">
        <v>28</v>
      </c>
      <c r="F2089" s="392" t="s">
        <v>22</v>
      </c>
      <c r="G2089" s="392" t="s">
        <v>39</v>
      </c>
      <c r="H2089" s="392" t="s">
        <v>70</v>
      </c>
      <c r="I2089" s="392" t="s">
        <v>71</v>
      </c>
      <c r="J2089" s="392" t="s">
        <v>785</v>
      </c>
      <c r="K2089" s="392" t="s">
        <v>24</v>
      </c>
      <c r="L2089" s="392" t="s">
        <v>64</v>
      </c>
      <c r="M2089" s="395">
        <v>45292</v>
      </c>
      <c r="N2089" s="395">
        <v>45292</v>
      </c>
      <c r="O2089" s="392" t="s">
        <v>758</v>
      </c>
      <c r="P2089" s="392" t="str">
        <f t="shared" si="64"/>
        <v>380XX00000</v>
      </c>
      <c r="Q2089" s="392" t="s">
        <v>1351</v>
      </c>
      <c r="R2089" s="392" t="s">
        <v>784</v>
      </c>
      <c r="S2089" s="392" t="str">
        <f t="shared" si="65"/>
        <v>251380R</v>
      </c>
      <c r="T2089" s="392" t="str">
        <f>IFERROR(VLOOKUP($S2089,'Projects FERCs'!$A$9:$C$294,2,FALSE),0)</f>
        <v>Service Repl - Flag</v>
      </c>
      <c r="U2089" s="392" t="s">
        <v>785</v>
      </c>
      <c r="V2089" s="394">
        <v>29291.3</v>
      </c>
    </row>
    <row r="2090" spans="1:22" ht="22.5" x14ac:dyDescent="0.25">
      <c r="A2090" s="396">
        <v>202408</v>
      </c>
      <c r="B2090" s="392" t="s">
        <v>1268</v>
      </c>
      <c r="C2090" s="392" t="s">
        <v>69</v>
      </c>
      <c r="D2090" s="392" t="s">
        <v>28</v>
      </c>
      <c r="E2090" s="392" t="s">
        <v>28</v>
      </c>
      <c r="F2090" s="392" t="s">
        <v>22</v>
      </c>
      <c r="G2090" s="392" t="s">
        <v>39</v>
      </c>
      <c r="H2090" s="392" t="s">
        <v>70</v>
      </c>
      <c r="I2090" s="392" t="s">
        <v>71</v>
      </c>
      <c r="J2090" s="392" t="s">
        <v>872</v>
      </c>
      <c r="K2090" s="392" t="s">
        <v>24</v>
      </c>
      <c r="L2090" s="392" t="s">
        <v>64</v>
      </c>
      <c r="M2090" s="395">
        <v>45292</v>
      </c>
      <c r="N2090" s="395">
        <v>45292</v>
      </c>
      <c r="O2090" s="392" t="s">
        <v>758</v>
      </c>
      <c r="P2090" s="392" t="str">
        <f t="shared" si="64"/>
        <v>380XX00000</v>
      </c>
      <c r="Q2090" s="392" t="s">
        <v>1351</v>
      </c>
      <c r="R2090" s="392" t="s">
        <v>871</v>
      </c>
      <c r="S2090" s="392" t="str">
        <f t="shared" si="65"/>
        <v>252380R</v>
      </c>
      <c r="T2090" s="392" t="str">
        <f>IFERROR(VLOOKUP($S2090,'Projects FERCs'!$A$9:$C$294,2,FALSE),0)</f>
        <v>Service Repl - King</v>
      </c>
      <c r="U2090" s="392" t="s">
        <v>872</v>
      </c>
      <c r="V2090" s="394">
        <v>1785.49</v>
      </c>
    </row>
    <row r="2091" spans="1:22" ht="22.5" x14ac:dyDescent="0.25">
      <c r="A2091" s="396">
        <v>202408</v>
      </c>
      <c r="B2091" s="392" t="s">
        <v>1268</v>
      </c>
      <c r="C2091" s="392" t="s">
        <v>69</v>
      </c>
      <c r="D2091" s="392" t="s">
        <v>28</v>
      </c>
      <c r="E2091" s="392" t="s">
        <v>28</v>
      </c>
      <c r="F2091" s="392" t="s">
        <v>22</v>
      </c>
      <c r="G2091" s="392" t="s">
        <v>39</v>
      </c>
      <c r="H2091" s="392" t="s">
        <v>70</v>
      </c>
      <c r="I2091" s="392" t="s">
        <v>71</v>
      </c>
      <c r="J2091" s="392" t="s">
        <v>972</v>
      </c>
      <c r="K2091" s="392" t="s">
        <v>24</v>
      </c>
      <c r="L2091" s="392" t="s">
        <v>64</v>
      </c>
      <c r="M2091" s="395">
        <v>45292</v>
      </c>
      <c r="N2091" s="395">
        <v>45292</v>
      </c>
      <c r="O2091" s="392" t="s">
        <v>758</v>
      </c>
      <c r="P2091" s="392" t="str">
        <f t="shared" si="64"/>
        <v>380XX00000</v>
      </c>
      <c r="Q2091" s="392" t="s">
        <v>1351</v>
      </c>
      <c r="R2091" s="392" t="s">
        <v>971</v>
      </c>
      <c r="S2091" s="392" t="str">
        <f t="shared" si="65"/>
        <v>253380R</v>
      </c>
      <c r="T2091" s="392" t="str">
        <f>IFERROR(VLOOKUP($S2091,'Projects FERCs'!$A$9:$C$294,2,FALSE),0)</f>
        <v>Service Repl - Pres</v>
      </c>
      <c r="U2091" s="392" t="s">
        <v>972</v>
      </c>
      <c r="V2091" s="394">
        <v>12174.03</v>
      </c>
    </row>
    <row r="2092" spans="1:22" ht="22.5" x14ac:dyDescent="0.25">
      <c r="A2092" s="396">
        <v>202408</v>
      </c>
      <c r="B2092" s="392" t="s">
        <v>1268</v>
      </c>
      <c r="C2092" s="392" t="s">
        <v>69</v>
      </c>
      <c r="D2092" s="392" t="s">
        <v>28</v>
      </c>
      <c r="E2092" s="392" t="s">
        <v>28</v>
      </c>
      <c r="F2092" s="392" t="s">
        <v>22</v>
      </c>
      <c r="G2092" s="392" t="s">
        <v>39</v>
      </c>
      <c r="H2092" s="392" t="s">
        <v>70</v>
      </c>
      <c r="I2092" s="392" t="s">
        <v>71</v>
      </c>
      <c r="J2092" s="392" t="s">
        <v>1146</v>
      </c>
      <c r="K2092" s="392" t="s">
        <v>24</v>
      </c>
      <c r="L2092" s="392" t="s">
        <v>64</v>
      </c>
      <c r="M2092" s="395">
        <v>45292</v>
      </c>
      <c r="N2092" s="395">
        <v>45292</v>
      </c>
      <c r="O2092" s="392" t="s">
        <v>758</v>
      </c>
      <c r="P2092" s="392" t="str">
        <f t="shared" si="64"/>
        <v>380XX00000</v>
      </c>
      <c r="Q2092" s="392" t="s">
        <v>1351</v>
      </c>
      <c r="R2092" s="392" t="s">
        <v>1145</v>
      </c>
      <c r="S2092" s="392" t="str">
        <f t="shared" si="65"/>
        <v>256380R</v>
      </c>
      <c r="T2092" s="392" t="str">
        <f>IFERROR(VLOOKUP($S2092,'Projects FERCs'!$A$9:$C$294,2,FALSE),0)</f>
        <v>Service Repl - Santa Cruz</v>
      </c>
      <c r="U2092" s="392" t="s">
        <v>1146</v>
      </c>
      <c r="V2092" s="394">
        <v>7759.95</v>
      </c>
    </row>
    <row r="2093" spans="1:22" ht="22.5" x14ac:dyDescent="0.25">
      <c r="A2093" s="396">
        <v>202408</v>
      </c>
      <c r="B2093" s="392" t="s">
        <v>1268</v>
      </c>
      <c r="C2093" s="392" t="s">
        <v>69</v>
      </c>
      <c r="D2093" s="392" t="s">
        <v>28</v>
      </c>
      <c r="E2093" s="392" t="s">
        <v>28</v>
      </c>
      <c r="F2093" s="392" t="s">
        <v>22</v>
      </c>
      <c r="G2093" s="392" t="s">
        <v>39</v>
      </c>
      <c r="H2093" s="392" t="s">
        <v>70</v>
      </c>
      <c r="I2093" s="392" t="s">
        <v>71</v>
      </c>
      <c r="J2093" s="392" t="s">
        <v>1216</v>
      </c>
      <c r="K2093" s="392" t="s">
        <v>24</v>
      </c>
      <c r="L2093" s="392" t="s">
        <v>64</v>
      </c>
      <c r="M2093" s="395">
        <v>45292</v>
      </c>
      <c r="N2093" s="395">
        <v>45292</v>
      </c>
      <c r="O2093" s="392" t="s">
        <v>758</v>
      </c>
      <c r="P2093" s="392" t="str">
        <f t="shared" si="64"/>
        <v>380XX00000</v>
      </c>
      <c r="Q2093" s="392" t="s">
        <v>1351</v>
      </c>
      <c r="R2093" s="392" t="s">
        <v>1215</v>
      </c>
      <c r="S2093" s="392" t="str">
        <f t="shared" si="65"/>
        <v>257380R</v>
      </c>
      <c r="T2093" s="392" t="str">
        <f>IFERROR(VLOOKUP($S2093,'Projects FERCs'!$A$9:$C$294,2,FALSE),0)</f>
        <v>Service Repl - Show Low</v>
      </c>
      <c r="U2093" s="392" t="s">
        <v>1216</v>
      </c>
      <c r="V2093" s="394">
        <v>5470.61</v>
      </c>
    </row>
    <row r="2094" spans="1:22" ht="22.5" x14ac:dyDescent="0.25">
      <c r="A2094" s="396">
        <v>202408</v>
      </c>
      <c r="B2094" s="392" t="s">
        <v>1268</v>
      </c>
      <c r="C2094" s="392" t="s">
        <v>69</v>
      </c>
      <c r="D2094" s="392" t="s">
        <v>28</v>
      </c>
      <c r="E2094" s="392" t="s">
        <v>28</v>
      </c>
      <c r="F2094" s="392" t="s">
        <v>22</v>
      </c>
      <c r="G2094" s="392" t="s">
        <v>39</v>
      </c>
      <c r="H2094" s="392" t="s">
        <v>70</v>
      </c>
      <c r="I2094" s="392" t="s">
        <v>71</v>
      </c>
      <c r="J2094" s="392" t="s">
        <v>1074</v>
      </c>
      <c r="K2094" s="392" t="s">
        <v>24</v>
      </c>
      <c r="L2094" s="392" t="s">
        <v>64</v>
      </c>
      <c r="M2094" s="395">
        <v>45292</v>
      </c>
      <c r="N2094" s="395">
        <v>45292</v>
      </c>
      <c r="O2094" s="392" t="s">
        <v>758</v>
      </c>
      <c r="P2094" s="392" t="str">
        <f t="shared" si="64"/>
        <v>380XX00000</v>
      </c>
      <c r="Q2094" s="392" t="s">
        <v>1351</v>
      </c>
      <c r="R2094" s="392" t="s">
        <v>1073</v>
      </c>
      <c r="S2094" s="392" t="str">
        <f t="shared" si="65"/>
        <v>255380R</v>
      </c>
      <c r="T2094" s="392" t="str">
        <f>IFERROR(VLOOKUP($S2094,'Projects FERCs'!$A$9:$C$294,2,FALSE),0)</f>
        <v>Service Repl - Verde</v>
      </c>
      <c r="U2094" s="392" t="s">
        <v>1074</v>
      </c>
      <c r="V2094" s="394">
        <v>-5206.9799999999996</v>
      </c>
    </row>
    <row r="2095" spans="1:22" ht="22.5" x14ac:dyDescent="0.25">
      <c r="A2095" s="396">
        <v>202408</v>
      </c>
      <c r="B2095" s="392" t="s">
        <v>1268</v>
      </c>
      <c r="C2095" s="392" t="s">
        <v>69</v>
      </c>
      <c r="D2095" s="392" t="s">
        <v>28</v>
      </c>
      <c r="E2095" s="392" t="s">
        <v>28</v>
      </c>
      <c r="F2095" s="392" t="s">
        <v>22</v>
      </c>
      <c r="G2095" s="392" t="s">
        <v>39</v>
      </c>
      <c r="H2095" s="392" t="s">
        <v>70</v>
      </c>
      <c r="I2095" s="392" t="s">
        <v>71</v>
      </c>
      <c r="J2095" s="392" t="s">
        <v>783</v>
      </c>
      <c r="K2095" s="392" t="s">
        <v>24</v>
      </c>
      <c r="L2095" s="392" t="s">
        <v>64</v>
      </c>
      <c r="M2095" s="395">
        <v>45292</v>
      </c>
      <c r="N2095" s="395">
        <v>45292</v>
      </c>
      <c r="O2095" s="392" t="s">
        <v>758</v>
      </c>
      <c r="P2095" s="392" t="str">
        <f t="shared" si="64"/>
        <v>380XX00000</v>
      </c>
      <c r="Q2095" s="392" t="s">
        <v>1351</v>
      </c>
      <c r="R2095" s="392" t="s">
        <v>782</v>
      </c>
      <c r="S2095" s="392" t="str">
        <f t="shared" si="65"/>
        <v>251380A</v>
      </c>
      <c r="T2095" s="392" t="str">
        <f>IFERROR(VLOOKUP($S2095,'Projects FERCs'!$A$9:$C$294,2,FALSE),0)</f>
        <v>Services - Bl - Flag</v>
      </c>
      <c r="U2095" s="392" t="s">
        <v>783</v>
      </c>
      <c r="V2095" s="403">
        <v>23001.26</v>
      </c>
    </row>
    <row r="2096" spans="1:22" ht="22.5" x14ac:dyDescent="0.25">
      <c r="A2096" s="396">
        <v>202408</v>
      </c>
      <c r="B2096" s="392" t="s">
        <v>1268</v>
      </c>
      <c r="C2096" s="392" t="s">
        <v>69</v>
      </c>
      <c r="D2096" s="392" t="s">
        <v>28</v>
      </c>
      <c r="E2096" s="392" t="s">
        <v>28</v>
      </c>
      <c r="F2096" s="392" t="s">
        <v>22</v>
      </c>
      <c r="G2096" s="392" t="s">
        <v>39</v>
      </c>
      <c r="H2096" s="392" t="s">
        <v>70</v>
      </c>
      <c r="I2096" s="392" t="s">
        <v>71</v>
      </c>
      <c r="J2096" s="392" t="s">
        <v>1144</v>
      </c>
      <c r="K2096" s="392" t="s">
        <v>24</v>
      </c>
      <c r="L2096" s="392" t="s">
        <v>64</v>
      </c>
      <c r="M2096" s="395">
        <v>45292</v>
      </c>
      <c r="N2096" s="395">
        <v>45292</v>
      </c>
      <c r="O2096" s="392" t="s">
        <v>758</v>
      </c>
      <c r="P2096" s="392" t="str">
        <f t="shared" si="64"/>
        <v>380XX00000</v>
      </c>
      <c r="Q2096" s="392" t="s">
        <v>1351</v>
      </c>
      <c r="R2096" s="392" t="s">
        <v>1143</v>
      </c>
      <c r="S2096" s="392" t="str">
        <f t="shared" si="65"/>
        <v>256380A</v>
      </c>
      <c r="T2096" s="392" t="str">
        <f>IFERROR(VLOOKUP($S2096,'Projects FERCs'!$A$9:$C$294,2,FALSE),0)</f>
        <v>Services - Bl - Nog</v>
      </c>
      <c r="U2096" s="392" t="s">
        <v>1144</v>
      </c>
      <c r="V2096" s="403">
        <v>164.17</v>
      </c>
    </row>
    <row r="2097" spans="1:22" ht="22.5" x14ac:dyDescent="0.25">
      <c r="A2097" s="396">
        <v>202408</v>
      </c>
      <c r="B2097" s="392" t="s">
        <v>1268</v>
      </c>
      <c r="C2097" s="392" t="s">
        <v>69</v>
      </c>
      <c r="D2097" s="392" t="s">
        <v>28</v>
      </c>
      <c r="E2097" s="392" t="s">
        <v>28</v>
      </c>
      <c r="F2097" s="392" t="s">
        <v>22</v>
      </c>
      <c r="G2097" s="392" t="s">
        <v>39</v>
      </c>
      <c r="H2097" s="392" t="s">
        <v>70</v>
      </c>
      <c r="I2097" s="392" t="s">
        <v>71</v>
      </c>
      <c r="J2097" s="392" t="s">
        <v>966</v>
      </c>
      <c r="K2097" s="392" t="s">
        <v>24</v>
      </c>
      <c r="L2097" s="392" t="s">
        <v>64</v>
      </c>
      <c r="M2097" s="395">
        <v>45292</v>
      </c>
      <c r="N2097" s="395">
        <v>45292</v>
      </c>
      <c r="O2097" s="392" t="s">
        <v>758</v>
      </c>
      <c r="P2097" s="392" t="str">
        <f t="shared" si="64"/>
        <v>380XX00000</v>
      </c>
      <c r="Q2097" s="392" t="s">
        <v>1351</v>
      </c>
      <c r="R2097" s="392" t="s">
        <v>965</v>
      </c>
      <c r="S2097" s="392" t="str">
        <f t="shared" si="65"/>
        <v>253380A</v>
      </c>
      <c r="T2097" s="392" t="str">
        <f>IFERROR(VLOOKUP($S2097,'Projects FERCs'!$A$9:$C$294,2,FALSE),0)</f>
        <v>Services - Bl - Pres</v>
      </c>
      <c r="U2097" s="392" t="s">
        <v>966</v>
      </c>
      <c r="V2097" s="403">
        <v>5234</v>
      </c>
    </row>
    <row r="2098" spans="1:22" ht="22.5" x14ac:dyDescent="0.25">
      <c r="A2098" s="396">
        <v>202408</v>
      </c>
      <c r="B2098" s="392" t="s">
        <v>1268</v>
      </c>
      <c r="C2098" s="392" t="s">
        <v>69</v>
      </c>
      <c r="D2098" s="392" t="s">
        <v>28</v>
      </c>
      <c r="E2098" s="392" t="s">
        <v>28</v>
      </c>
      <c r="F2098" s="392" t="s">
        <v>22</v>
      </c>
      <c r="G2098" s="392" t="s">
        <v>39</v>
      </c>
      <c r="H2098" s="392" t="s">
        <v>70</v>
      </c>
      <c r="I2098" s="392" t="s">
        <v>71</v>
      </c>
      <c r="J2098" s="392" t="s">
        <v>1214</v>
      </c>
      <c r="K2098" s="392" t="s">
        <v>24</v>
      </c>
      <c r="L2098" s="392" t="s">
        <v>64</v>
      </c>
      <c r="M2098" s="395">
        <v>45292</v>
      </c>
      <c r="N2098" s="395">
        <v>45292</v>
      </c>
      <c r="O2098" s="392" t="s">
        <v>758</v>
      </c>
      <c r="P2098" s="392" t="str">
        <f t="shared" si="64"/>
        <v>380XX00000</v>
      </c>
      <c r="Q2098" s="392" t="s">
        <v>1351</v>
      </c>
      <c r="R2098" s="392" t="s">
        <v>1213</v>
      </c>
      <c r="S2098" s="392" t="str">
        <f t="shared" si="65"/>
        <v>257380A</v>
      </c>
      <c r="T2098" s="392" t="str">
        <f>IFERROR(VLOOKUP($S2098,'Projects FERCs'!$A$9:$C$294,2,FALSE),0)</f>
        <v>Services - Bl - SL</v>
      </c>
      <c r="U2098" s="392" t="s">
        <v>1214</v>
      </c>
      <c r="V2098" s="403">
        <v>4608.96</v>
      </c>
    </row>
    <row r="2099" spans="1:22" ht="22.5" x14ac:dyDescent="0.25">
      <c r="A2099" s="396">
        <v>202408</v>
      </c>
      <c r="B2099" s="392" t="s">
        <v>1268</v>
      </c>
      <c r="C2099" s="392" t="s">
        <v>69</v>
      </c>
      <c r="D2099" s="392" t="s">
        <v>28</v>
      </c>
      <c r="E2099" s="392" t="s">
        <v>28</v>
      </c>
      <c r="F2099" s="392" t="s">
        <v>22</v>
      </c>
      <c r="G2099" s="392" t="s">
        <v>39</v>
      </c>
      <c r="H2099" s="392" t="s">
        <v>70</v>
      </c>
      <c r="I2099" s="392" t="s">
        <v>71</v>
      </c>
      <c r="J2099" s="392" t="s">
        <v>1072</v>
      </c>
      <c r="K2099" s="392" t="s">
        <v>24</v>
      </c>
      <c r="L2099" s="392" t="s">
        <v>64</v>
      </c>
      <c r="M2099" s="395">
        <v>45292</v>
      </c>
      <c r="N2099" s="395">
        <v>45292</v>
      </c>
      <c r="O2099" s="392" t="s">
        <v>758</v>
      </c>
      <c r="P2099" s="392" t="str">
        <f t="shared" si="64"/>
        <v>380XX00000</v>
      </c>
      <c r="Q2099" s="392" t="s">
        <v>1351</v>
      </c>
      <c r="R2099" s="392" t="s">
        <v>1071</v>
      </c>
      <c r="S2099" s="392" t="str">
        <f t="shared" si="65"/>
        <v>255380A</v>
      </c>
      <c r="T2099" s="392" t="str">
        <f>IFERROR(VLOOKUP($S2099,'Projects FERCs'!$A$9:$C$294,2,FALSE),0)</f>
        <v>Services - Bl - Verde</v>
      </c>
      <c r="U2099" s="392" t="s">
        <v>1072</v>
      </c>
      <c r="V2099" s="403">
        <v>5537.5</v>
      </c>
    </row>
    <row r="2100" spans="1:22" ht="22.5" x14ac:dyDescent="0.25">
      <c r="A2100" s="396">
        <v>202408</v>
      </c>
      <c r="B2100" s="392" t="s">
        <v>1268</v>
      </c>
      <c r="C2100" s="392" t="s">
        <v>69</v>
      </c>
      <c r="D2100" s="392" t="s">
        <v>28</v>
      </c>
      <c r="E2100" s="392" t="s">
        <v>28</v>
      </c>
      <c r="F2100" s="392" t="s">
        <v>22</v>
      </c>
      <c r="G2100" s="392" t="s">
        <v>39</v>
      </c>
      <c r="H2100" s="392" t="s">
        <v>70</v>
      </c>
      <c r="I2100" s="392" t="s">
        <v>71</v>
      </c>
      <c r="J2100" s="392" t="s">
        <v>1506</v>
      </c>
      <c r="K2100" s="392" t="s">
        <v>24</v>
      </c>
      <c r="L2100" s="392" t="s">
        <v>64</v>
      </c>
      <c r="M2100" s="395">
        <v>45474</v>
      </c>
      <c r="N2100" s="395">
        <v>45415</v>
      </c>
      <c r="O2100" s="392" t="s">
        <v>758</v>
      </c>
      <c r="P2100" s="392" t="str">
        <f t="shared" si="64"/>
        <v>380XX00000</v>
      </c>
      <c r="Q2100" s="392" t="s">
        <v>1351</v>
      </c>
      <c r="R2100" s="392" t="s">
        <v>1507</v>
      </c>
      <c r="S2100" s="392" t="str">
        <f t="shared" si="65"/>
        <v>251100A</v>
      </c>
      <c r="T2100" s="392" t="str">
        <f>IFERROR(VLOOKUP($S2100,'Projects FERCs'!$A$9:$C$294,2,FALSE),0)</f>
        <v>Mains - Blanket - Flag</v>
      </c>
      <c r="U2100" s="392" t="s">
        <v>1506</v>
      </c>
      <c r="V2100" s="394">
        <v>820.27</v>
      </c>
    </row>
    <row r="2101" spans="1:22" ht="22.5" x14ac:dyDescent="0.25">
      <c r="A2101" s="396">
        <v>202408</v>
      </c>
      <c r="B2101" s="392" t="s">
        <v>1268</v>
      </c>
      <c r="C2101" s="392" t="s">
        <v>69</v>
      </c>
      <c r="D2101" s="392" t="s">
        <v>28</v>
      </c>
      <c r="E2101" s="392" t="s">
        <v>28</v>
      </c>
      <c r="F2101" s="392" t="s">
        <v>22</v>
      </c>
      <c r="G2101" s="392" t="s">
        <v>39</v>
      </c>
      <c r="H2101" s="392" t="s">
        <v>70</v>
      </c>
      <c r="I2101" s="392" t="s">
        <v>71</v>
      </c>
      <c r="J2101" s="392" t="s">
        <v>23</v>
      </c>
      <c r="K2101" s="392" t="s">
        <v>24</v>
      </c>
      <c r="L2101" s="392" t="s">
        <v>25</v>
      </c>
      <c r="M2101" s="395">
        <v>45292</v>
      </c>
      <c r="N2101" s="395">
        <v>45292</v>
      </c>
      <c r="O2101" s="392" t="s">
        <v>758</v>
      </c>
      <c r="P2101" s="392" t="str">
        <f t="shared" si="64"/>
        <v>380XX00000</v>
      </c>
      <c r="Q2101" s="392" t="s">
        <v>1351</v>
      </c>
      <c r="R2101" s="392" t="s">
        <v>782</v>
      </c>
      <c r="S2101" s="392" t="str">
        <f t="shared" si="65"/>
        <v>251380A</v>
      </c>
      <c r="T2101" s="392" t="str">
        <f>IFERROR(VLOOKUP($S2101,'Projects FERCs'!$A$9:$C$294,2,FALSE),0)</f>
        <v>Services - Bl - Flag</v>
      </c>
      <c r="U2101" s="392" t="s">
        <v>783</v>
      </c>
      <c r="V2101" s="403">
        <v>-114235.61</v>
      </c>
    </row>
    <row r="2102" spans="1:22" ht="22.5" x14ac:dyDescent="0.25">
      <c r="A2102" s="396">
        <v>202408</v>
      </c>
      <c r="B2102" s="392" t="s">
        <v>1268</v>
      </c>
      <c r="C2102" s="392" t="s">
        <v>69</v>
      </c>
      <c r="D2102" s="392" t="s">
        <v>28</v>
      </c>
      <c r="E2102" s="392" t="s">
        <v>28</v>
      </c>
      <c r="F2102" s="392" t="s">
        <v>22</v>
      </c>
      <c r="G2102" s="392" t="s">
        <v>39</v>
      </c>
      <c r="H2102" s="392" t="s">
        <v>70</v>
      </c>
      <c r="I2102" s="392" t="s">
        <v>71</v>
      </c>
      <c r="J2102" s="392" t="s">
        <v>23</v>
      </c>
      <c r="K2102" s="392" t="s">
        <v>24</v>
      </c>
      <c r="L2102" s="392" t="s">
        <v>25</v>
      </c>
      <c r="M2102" s="395">
        <v>45292</v>
      </c>
      <c r="N2102" s="395">
        <v>45292</v>
      </c>
      <c r="O2102" s="392" t="s">
        <v>758</v>
      </c>
      <c r="P2102" s="392" t="str">
        <f t="shared" si="64"/>
        <v>380XX00000</v>
      </c>
      <c r="Q2102" s="392" t="s">
        <v>1351</v>
      </c>
      <c r="R2102" s="392" t="s">
        <v>865</v>
      </c>
      <c r="S2102" s="392" t="str">
        <f t="shared" si="65"/>
        <v>252380A</v>
      </c>
      <c r="T2102" s="392" t="str">
        <f>IFERROR(VLOOKUP($S2102,'Projects FERCs'!$A$9:$C$294,2,FALSE),0)</f>
        <v>Install Services - Bl - King</v>
      </c>
      <c r="U2102" s="392" t="s">
        <v>866</v>
      </c>
      <c r="V2102" s="403">
        <v>-1524.91</v>
      </c>
    </row>
    <row r="2103" spans="1:22" ht="22.5" x14ac:dyDescent="0.25">
      <c r="A2103" s="396">
        <v>202408</v>
      </c>
      <c r="B2103" s="392" t="s">
        <v>1268</v>
      </c>
      <c r="C2103" s="392" t="s">
        <v>69</v>
      </c>
      <c r="D2103" s="392" t="s">
        <v>28</v>
      </c>
      <c r="E2103" s="392" t="s">
        <v>28</v>
      </c>
      <c r="F2103" s="392" t="s">
        <v>22</v>
      </c>
      <c r="G2103" s="392" t="s">
        <v>39</v>
      </c>
      <c r="H2103" s="392" t="s">
        <v>70</v>
      </c>
      <c r="I2103" s="392" t="s">
        <v>71</v>
      </c>
      <c r="J2103" s="392" t="s">
        <v>23</v>
      </c>
      <c r="K2103" s="392" t="s">
        <v>24</v>
      </c>
      <c r="L2103" s="392" t="s">
        <v>25</v>
      </c>
      <c r="M2103" s="395">
        <v>45292</v>
      </c>
      <c r="N2103" s="395">
        <v>45292</v>
      </c>
      <c r="O2103" s="392" t="s">
        <v>758</v>
      </c>
      <c r="P2103" s="392" t="str">
        <f t="shared" si="64"/>
        <v>380XX00000</v>
      </c>
      <c r="Q2103" s="392" t="s">
        <v>1351</v>
      </c>
      <c r="R2103" s="392" t="s">
        <v>871</v>
      </c>
      <c r="S2103" s="392" t="str">
        <f t="shared" si="65"/>
        <v>252380R</v>
      </c>
      <c r="T2103" s="392" t="str">
        <f>IFERROR(VLOOKUP($S2103,'Projects FERCs'!$A$9:$C$294,2,FALSE),0)</f>
        <v>Service Repl - King</v>
      </c>
      <c r="U2103" s="392" t="s">
        <v>872</v>
      </c>
      <c r="V2103" s="394">
        <v>-65856.259999999995</v>
      </c>
    </row>
    <row r="2104" spans="1:22" ht="22.5" x14ac:dyDescent="0.25">
      <c r="A2104" s="396">
        <v>202408</v>
      </c>
      <c r="B2104" s="392" t="s">
        <v>1268</v>
      </c>
      <c r="C2104" s="392" t="s">
        <v>69</v>
      </c>
      <c r="D2104" s="392" t="s">
        <v>28</v>
      </c>
      <c r="E2104" s="392" t="s">
        <v>28</v>
      </c>
      <c r="F2104" s="392" t="s">
        <v>22</v>
      </c>
      <c r="G2104" s="392" t="s">
        <v>39</v>
      </c>
      <c r="H2104" s="392" t="s">
        <v>70</v>
      </c>
      <c r="I2104" s="392" t="s">
        <v>71</v>
      </c>
      <c r="J2104" s="392" t="s">
        <v>23</v>
      </c>
      <c r="K2104" s="392" t="s">
        <v>24</v>
      </c>
      <c r="L2104" s="392" t="s">
        <v>25</v>
      </c>
      <c r="M2104" s="395">
        <v>45292</v>
      </c>
      <c r="N2104" s="395">
        <v>45292</v>
      </c>
      <c r="O2104" s="392" t="s">
        <v>758</v>
      </c>
      <c r="P2104" s="392" t="str">
        <f t="shared" si="64"/>
        <v>380XX00000</v>
      </c>
      <c r="Q2104" s="392" t="s">
        <v>1351</v>
      </c>
      <c r="R2104" s="392" t="s">
        <v>965</v>
      </c>
      <c r="S2104" s="392" t="str">
        <f t="shared" si="65"/>
        <v>253380A</v>
      </c>
      <c r="T2104" s="392" t="str">
        <f>IFERROR(VLOOKUP($S2104,'Projects FERCs'!$A$9:$C$294,2,FALSE),0)</f>
        <v>Services - Bl - Pres</v>
      </c>
      <c r="U2104" s="392" t="s">
        <v>966</v>
      </c>
      <c r="V2104" s="403">
        <v>-107720.25</v>
      </c>
    </row>
    <row r="2105" spans="1:22" ht="22.5" x14ac:dyDescent="0.25">
      <c r="A2105" s="396">
        <v>202408</v>
      </c>
      <c r="B2105" s="392" t="s">
        <v>1268</v>
      </c>
      <c r="C2105" s="392" t="s">
        <v>69</v>
      </c>
      <c r="D2105" s="392" t="s">
        <v>28</v>
      </c>
      <c r="E2105" s="392" t="s">
        <v>28</v>
      </c>
      <c r="F2105" s="392" t="s">
        <v>22</v>
      </c>
      <c r="G2105" s="392" t="s">
        <v>39</v>
      </c>
      <c r="H2105" s="392" t="s">
        <v>70</v>
      </c>
      <c r="I2105" s="392" t="s">
        <v>71</v>
      </c>
      <c r="J2105" s="392" t="s">
        <v>23</v>
      </c>
      <c r="K2105" s="392" t="s">
        <v>24</v>
      </c>
      <c r="L2105" s="392" t="s">
        <v>25</v>
      </c>
      <c r="M2105" s="395">
        <v>45292</v>
      </c>
      <c r="N2105" s="395">
        <v>45292</v>
      </c>
      <c r="O2105" s="392" t="s">
        <v>758</v>
      </c>
      <c r="P2105" s="392" t="str">
        <f t="shared" si="64"/>
        <v>380XX00000</v>
      </c>
      <c r="Q2105" s="392" t="s">
        <v>1351</v>
      </c>
      <c r="R2105" s="392" t="s">
        <v>1071</v>
      </c>
      <c r="S2105" s="392" t="str">
        <f t="shared" si="65"/>
        <v>255380A</v>
      </c>
      <c r="T2105" s="392" t="str">
        <f>IFERROR(VLOOKUP($S2105,'Projects FERCs'!$A$9:$C$294,2,FALSE),0)</f>
        <v>Services - Bl - Verde</v>
      </c>
      <c r="U2105" s="392" t="s">
        <v>1072</v>
      </c>
      <c r="V2105" s="403">
        <v>-28028.93</v>
      </c>
    </row>
    <row r="2106" spans="1:22" ht="22.5" x14ac:dyDescent="0.25">
      <c r="A2106" s="396">
        <v>202408</v>
      </c>
      <c r="B2106" s="392" t="s">
        <v>1268</v>
      </c>
      <c r="C2106" s="392" t="s">
        <v>69</v>
      </c>
      <c r="D2106" s="392" t="s">
        <v>28</v>
      </c>
      <c r="E2106" s="392" t="s">
        <v>28</v>
      </c>
      <c r="F2106" s="392" t="s">
        <v>22</v>
      </c>
      <c r="G2106" s="392" t="s">
        <v>39</v>
      </c>
      <c r="H2106" s="392" t="s">
        <v>70</v>
      </c>
      <c r="I2106" s="392" t="s">
        <v>71</v>
      </c>
      <c r="J2106" s="392" t="s">
        <v>23</v>
      </c>
      <c r="K2106" s="392" t="s">
        <v>24</v>
      </c>
      <c r="L2106" s="392" t="s">
        <v>25</v>
      </c>
      <c r="M2106" s="395">
        <v>45292</v>
      </c>
      <c r="N2106" s="395">
        <v>45292</v>
      </c>
      <c r="O2106" s="392" t="s">
        <v>758</v>
      </c>
      <c r="P2106" s="392" t="str">
        <f t="shared" si="64"/>
        <v>380XX00000</v>
      </c>
      <c r="Q2106" s="392" t="s">
        <v>1351</v>
      </c>
      <c r="R2106" s="392" t="s">
        <v>1143</v>
      </c>
      <c r="S2106" s="392" t="str">
        <f t="shared" si="65"/>
        <v>256380A</v>
      </c>
      <c r="T2106" s="392" t="str">
        <f>IFERROR(VLOOKUP($S2106,'Projects FERCs'!$A$9:$C$294,2,FALSE),0)</f>
        <v>Services - Bl - Nog</v>
      </c>
      <c r="U2106" s="392" t="s">
        <v>1144</v>
      </c>
      <c r="V2106" s="403">
        <v>-1464.39</v>
      </c>
    </row>
    <row r="2107" spans="1:22" ht="22.5" x14ac:dyDescent="0.25">
      <c r="A2107" s="396">
        <v>202408</v>
      </c>
      <c r="B2107" s="392" t="s">
        <v>1268</v>
      </c>
      <c r="C2107" s="392" t="s">
        <v>69</v>
      </c>
      <c r="D2107" s="392" t="s">
        <v>28</v>
      </c>
      <c r="E2107" s="392" t="s">
        <v>28</v>
      </c>
      <c r="F2107" s="392" t="s">
        <v>22</v>
      </c>
      <c r="G2107" s="392" t="s">
        <v>39</v>
      </c>
      <c r="H2107" s="392" t="s">
        <v>70</v>
      </c>
      <c r="I2107" s="392" t="s">
        <v>71</v>
      </c>
      <c r="J2107" s="392" t="s">
        <v>23</v>
      </c>
      <c r="K2107" s="392" t="s">
        <v>24</v>
      </c>
      <c r="L2107" s="392" t="s">
        <v>25</v>
      </c>
      <c r="M2107" s="395">
        <v>45292</v>
      </c>
      <c r="N2107" s="395">
        <v>45292</v>
      </c>
      <c r="O2107" s="392" t="s">
        <v>758</v>
      </c>
      <c r="P2107" s="392" t="str">
        <f t="shared" si="64"/>
        <v>380XX00000</v>
      </c>
      <c r="Q2107" s="392" t="s">
        <v>1351</v>
      </c>
      <c r="R2107" s="392" t="s">
        <v>1213</v>
      </c>
      <c r="S2107" s="392" t="str">
        <f t="shared" si="65"/>
        <v>257380A</v>
      </c>
      <c r="T2107" s="392" t="str">
        <f>IFERROR(VLOOKUP($S2107,'Projects FERCs'!$A$9:$C$294,2,FALSE),0)</f>
        <v>Services - Bl - SL</v>
      </c>
      <c r="U2107" s="392" t="s">
        <v>1214</v>
      </c>
      <c r="V2107" s="403">
        <v>-42316.05</v>
      </c>
    </row>
    <row r="2108" spans="1:22" ht="22.5" x14ac:dyDescent="0.25">
      <c r="A2108" s="396">
        <v>202408</v>
      </c>
      <c r="B2108" s="392" t="s">
        <v>1268</v>
      </c>
      <c r="C2108" s="392" t="s">
        <v>69</v>
      </c>
      <c r="D2108" s="392" t="s">
        <v>28</v>
      </c>
      <c r="E2108" s="392" t="s">
        <v>28</v>
      </c>
      <c r="F2108" s="392" t="s">
        <v>22</v>
      </c>
      <c r="G2108" s="392" t="s">
        <v>39</v>
      </c>
      <c r="H2108" s="392" t="s">
        <v>70</v>
      </c>
      <c r="I2108" s="392" t="s">
        <v>71</v>
      </c>
      <c r="J2108" s="392" t="s">
        <v>23</v>
      </c>
      <c r="K2108" s="392" t="s">
        <v>24</v>
      </c>
      <c r="L2108" s="392" t="s">
        <v>25</v>
      </c>
      <c r="M2108" s="395">
        <v>45292</v>
      </c>
      <c r="N2108" s="395">
        <v>45292</v>
      </c>
      <c r="O2108" s="392" t="s">
        <v>758</v>
      </c>
      <c r="P2108" s="392" t="str">
        <f t="shared" si="64"/>
        <v>380XX00000</v>
      </c>
      <c r="Q2108" s="392" t="s">
        <v>1351</v>
      </c>
      <c r="R2108" s="392" t="s">
        <v>1352</v>
      </c>
      <c r="S2108" s="392" t="str">
        <f t="shared" si="65"/>
        <v>252404S</v>
      </c>
      <c r="T2108" s="392" t="str">
        <f>IFERROR(VLOOKUP($S2108,'Projects FERCs'!$A$9:$C$294,2,FALSE),0)</f>
        <v>Main &amp; Services PVC Repl KNG</v>
      </c>
      <c r="U2108" s="392" t="s">
        <v>1353</v>
      </c>
      <c r="V2108" s="394">
        <v>-8252.2199999999993</v>
      </c>
    </row>
    <row r="2109" spans="1:22" ht="22.5" x14ac:dyDescent="0.25">
      <c r="A2109" s="396">
        <v>202408</v>
      </c>
      <c r="B2109" s="392" t="s">
        <v>1268</v>
      </c>
      <c r="C2109" s="392" t="s">
        <v>69</v>
      </c>
      <c r="D2109" s="392" t="s">
        <v>28</v>
      </c>
      <c r="E2109" s="392" t="s">
        <v>28</v>
      </c>
      <c r="F2109" s="392" t="s">
        <v>22</v>
      </c>
      <c r="G2109" s="392" t="s">
        <v>39</v>
      </c>
      <c r="H2109" s="392" t="s">
        <v>70</v>
      </c>
      <c r="I2109" s="392" t="s">
        <v>71</v>
      </c>
      <c r="J2109" s="392" t="s">
        <v>23</v>
      </c>
      <c r="K2109" s="392" t="s">
        <v>24</v>
      </c>
      <c r="L2109" s="392" t="s">
        <v>25</v>
      </c>
      <c r="M2109" s="395">
        <v>45444</v>
      </c>
      <c r="N2109" s="395">
        <v>45443</v>
      </c>
      <c r="O2109" s="392" t="s">
        <v>758</v>
      </c>
      <c r="P2109" s="392" t="str">
        <f t="shared" si="64"/>
        <v>380XX00000</v>
      </c>
      <c r="Q2109" s="392" t="s">
        <v>1351</v>
      </c>
      <c r="R2109" s="392" t="s">
        <v>1324</v>
      </c>
      <c r="S2109" s="392" t="str">
        <f t="shared" si="65"/>
        <v>253100A</v>
      </c>
      <c r="T2109" s="392" t="str">
        <f>IFERROR(VLOOKUP($S2109,'Projects FERCs'!$A$9:$C$294,2,FALSE),0)</f>
        <v>Mains - Blanket - Pres</v>
      </c>
      <c r="U2109" s="392" t="s">
        <v>1325</v>
      </c>
      <c r="V2109" s="394">
        <v>-9579.8799999999992</v>
      </c>
    </row>
    <row r="2110" spans="1:22" ht="22.5" x14ac:dyDescent="0.25">
      <c r="A2110" s="396">
        <v>202408</v>
      </c>
      <c r="B2110" s="392" t="s">
        <v>1268</v>
      </c>
      <c r="C2110" s="392" t="s">
        <v>69</v>
      </c>
      <c r="D2110" s="392" t="s">
        <v>28</v>
      </c>
      <c r="E2110" s="392" t="s">
        <v>28</v>
      </c>
      <c r="F2110" s="392" t="s">
        <v>22</v>
      </c>
      <c r="G2110" s="392" t="s">
        <v>39</v>
      </c>
      <c r="H2110" s="392" t="s">
        <v>70</v>
      </c>
      <c r="I2110" s="392" t="s">
        <v>71</v>
      </c>
      <c r="J2110" s="392" t="s">
        <v>23</v>
      </c>
      <c r="K2110" s="392" t="s">
        <v>24</v>
      </c>
      <c r="L2110" s="392" t="s">
        <v>25</v>
      </c>
      <c r="M2110" s="395">
        <v>45444</v>
      </c>
      <c r="N2110" s="395">
        <v>45446</v>
      </c>
      <c r="O2110" s="392" t="s">
        <v>758</v>
      </c>
      <c r="P2110" s="392" t="str">
        <f t="shared" si="64"/>
        <v>380XX00000</v>
      </c>
      <c r="Q2110" s="392" t="s">
        <v>1351</v>
      </c>
      <c r="R2110" s="392" t="s">
        <v>1322</v>
      </c>
      <c r="S2110" s="392" t="str">
        <f t="shared" si="65"/>
        <v>253100A</v>
      </c>
      <c r="T2110" s="392" t="str">
        <f>IFERROR(VLOOKUP($S2110,'Projects FERCs'!$A$9:$C$294,2,FALSE),0)</f>
        <v>Mains - Blanket - Pres</v>
      </c>
      <c r="U2110" s="392" t="s">
        <v>1323</v>
      </c>
      <c r="V2110" s="394">
        <v>-361.79</v>
      </c>
    </row>
    <row r="2111" spans="1:22" ht="22.5" x14ac:dyDescent="0.25">
      <c r="A2111" s="396">
        <v>202408</v>
      </c>
      <c r="B2111" s="392" t="s">
        <v>1268</v>
      </c>
      <c r="C2111" s="392" t="s">
        <v>69</v>
      </c>
      <c r="D2111" s="392" t="s">
        <v>28</v>
      </c>
      <c r="E2111" s="392" t="s">
        <v>28</v>
      </c>
      <c r="F2111" s="392" t="s">
        <v>22</v>
      </c>
      <c r="G2111" s="392" t="s">
        <v>39</v>
      </c>
      <c r="H2111" s="392" t="s">
        <v>70</v>
      </c>
      <c r="I2111" s="392" t="s">
        <v>71</v>
      </c>
      <c r="J2111" s="392" t="s">
        <v>23</v>
      </c>
      <c r="K2111" s="392" t="s">
        <v>24</v>
      </c>
      <c r="L2111" s="392" t="s">
        <v>25</v>
      </c>
      <c r="M2111" s="395">
        <v>45444</v>
      </c>
      <c r="N2111" s="395">
        <v>45453</v>
      </c>
      <c r="O2111" s="392" t="s">
        <v>758</v>
      </c>
      <c r="P2111" s="392" t="str">
        <f t="shared" si="64"/>
        <v>380XX00000</v>
      </c>
      <c r="Q2111" s="392" t="s">
        <v>1351</v>
      </c>
      <c r="R2111" s="392" t="s">
        <v>1489</v>
      </c>
      <c r="S2111" s="392" t="str">
        <f t="shared" si="65"/>
        <v>257100A</v>
      </c>
      <c r="T2111" s="392" t="str">
        <f>IFERROR(VLOOKUP($S2111,'Projects FERCs'!$A$9:$C$294,2,FALSE),0)</f>
        <v>Mains - Blanket - SL</v>
      </c>
      <c r="U2111" s="392" t="s">
        <v>1488</v>
      </c>
      <c r="V2111" s="394">
        <v>-6.57</v>
      </c>
    </row>
    <row r="2112" spans="1:22" ht="22.5" x14ac:dyDescent="0.25">
      <c r="A2112" s="396">
        <v>202408</v>
      </c>
      <c r="B2112" s="392" t="s">
        <v>1268</v>
      </c>
      <c r="C2112" s="392" t="s">
        <v>69</v>
      </c>
      <c r="D2112" s="392" t="s">
        <v>28</v>
      </c>
      <c r="E2112" s="392" t="s">
        <v>28</v>
      </c>
      <c r="F2112" s="392" t="s">
        <v>22</v>
      </c>
      <c r="G2112" s="392" t="s">
        <v>39</v>
      </c>
      <c r="H2112" s="392" t="s">
        <v>70</v>
      </c>
      <c r="I2112" s="392" t="s">
        <v>71</v>
      </c>
      <c r="J2112" s="392" t="s">
        <v>23</v>
      </c>
      <c r="K2112" s="392" t="s">
        <v>24</v>
      </c>
      <c r="L2112" s="392" t="s">
        <v>25</v>
      </c>
      <c r="M2112" s="395">
        <v>45444</v>
      </c>
      <c r="N2112" s="395">
        <v>45467</v>
      </c>
      <c r="O2112" s="392" t="s">
        <v>758</v>
      </c>
      <c r="P2112" s="392" t="str">
        <f t="shared" si="64"/>
        <v>380XX00000</v>
      </c>
      <c r="Q2112" s="392" t="s">
        <v>1351</v>
      </c>
      <c r="R2112" s="392" t="s">
        <v>1505</v>
      </c>
      <c r="S2112" s="392" t="str">
        <f t="shared" si="65"/>
        <v>253100A</v>
      </c>
      <c r="T2112" s="392" t="str">
        <f>IFERROR(VLOOKUP($S2112,'Projects FERCs'!$A$9:$C$294,2,FALSE),0)</f>
        <v>Mains - Blanket - Pres</v>
      </c>
      <c r="U2112" s="392" t="s">
        <v>1504</v>
      </c>
      <c r="V2112" s="394">
        <v>-7248.78</v>
      </c>
    </row>
    <row r="2113" spans="1:22" ht="22.5" x14ac:dyDescent="0.25">
      <c r="A2113" s="396">
        <v>202408</v>
      </c>
      <c r="B2113" s="392" t="s">
        <v>1268</v>
      </c>
      <c r="C2113" s="392" t="s">
        <v>69</v>
      </c>
      <c r="D2113" s="392" t="s">
        <v>28</v>
      </c>
      <c r="E2113" s="392" t="s">
        <v>28</v>
      </c>
      <c r="F2113" s="392" t="s">
        <v>22</v>
      </c>
      <c r="G2113" s="392" t="s">
        <v>39</v>
      </c>
      <c r="H2113" s="392" t="s">
        <v>70</v>
      </c>
      <c r="I2113" s="392" t="s">
        <v>71</v>
      </c>
      <c r="J2113" s="392" t="s">
        <v>23</v>
      </c>
      <c r="K2113" s="392" t="s">
        <v>24</v>
      </c>
      <c r="L2113" s="392" t="s">
        <v>25</v>
      </c>
      <c r="M2113" s="395">
        <v>45474</v>
      </c>
      <c r="N2113" s="395">
        <v>45443</v>
      </c>
      <c r="O2113" s="392" t="s">
        <v>758</v>
      </c>
      <c r="P2113" s="392" t="str">
        <f t="shared" si="64"/>
        <v>380XX00000</v>
      </c>
      <c r="Q2113" s="392" t="s">
        <v>1351</v>
      </c>
      <c r="R2113" s="392" t="s">
        <v>1324</v>
      </c>
      <c r="S2113" s="392" t="str">
        <f t="shared" si="65"/>
        <v>253100A</v>
      </c>
      <c r="T2113" s="392" t="str">
        <f>IFERROR(VLOOKUP($S2113,'Projects FERCs'!$A$9:$C$294,2,FALSE),0)</f>
        <v>Mains - Blanket - Pres</v>
      </c>
      <c r="U2113" s="392" t="s">
        <v>1325</v>
      </c>
      <c r="V2113" s="394">
        <v>-705.91</v>
      </c>
    </row>
    <row r="2114" spans="1:22" ht="22.5" x14ac:dyDescent="0.25">
      <c r="A2114" s="396">
        <v>202408</v>
      </c>
      <c r="B2114" s="392" t="s">
        <v>1268</v>
      </c>
      <c r="C2114" s="392" t="s">
        <v>69</v>
      </c>
      <c r="D2114" s="392" t="s">
        <v>28</v>
      </c>
      <c r="E2114" s="392" t="s">
        <v>28</v>
      </c>
      <c r="F2114" s="392" t="s">
        <v>22</v>
      </c>
      <c r="G2114" s="392" t="s">
        <v>39</v>
      </c>
      <c r="H2114" s="392" t="s">
        <v>70</v>
      </c>
      <c r="I2114" s="392" t="s">
        <v>71</v>
      </c>
      <c r="J2114" s="392" t="s">
        <v>23</v>
      </c>
      <c r="K2114" s="392" t="s">
        <v>24</v>
      </c>
      <c r="L2114" s="392" t="s">
        <v>25</v>
      </c>
      <c r="M2114" s="395">
        <v>45474</v>
      </c>
      <c r="N2114" s="395">
        <v>45446</v>
      </c>
      <c r="O2114" s="392" t="s">
        <v>758</v>
      </c>
      <c r="P2114" s="392" t="str">
        <f t="shared" si="64"/>
        <v>380XX00000</v>
      </c>
      <c r="Q2114" s="392" t="s">
        <v>1351</v>
      </c>
      <c r="R2114" s="392" t="s">
        <v>1322</v>
      </c>
      <c r="S2114" s="392" t="str">
        <f t="shared" si="65"/>
        <v>253100A</v>
      </c>
      <c r="T2114" s="392" t="str">
        <f>IFERROR(VLOOKUP($S2114,'Projects FERCs'!$A$9:$C$294,2,FALSE),0)</f>
        <v>Mains - Blanket - Pres</v>
      </c>
      <c r="U2114" s="392" t="s">
        <v>1323</v>
      </c>
      <c r="V2114" s="394">
        <v>-96.84</v>
      </c>
    </row>
    <row r="2115" spans="1:22" ht="22.5" x14ac:dyDescent="0.25">
      <c r="A2115" s="396">
        <v>202408</v>
      </c>
      <c r="B2115" s="392" t="s">
        <v>1268</v>
      </c>
      <c r="C2115" s="392" t="s">
        <v>69</v>
      </c>
      <c r="D2115" s="392" t="s">
        <v>28</v>
      </c>
      <c r="E2115" s="392" t="s">
        <v>28</v>
      </c>
      <c r="F2115" s="392" t="s">
        <v>22</v>
      </c>
      <c r="G2115" s="392" t="s">
        <v>39</v>
      </c>
      <c r="H2115" s="392" t="s">
        <v>70</v>
      </c>
      <c r="I2115" s="392" t="s">
        <v>71</v>
      </c>
      <c r="J2115" s="392" t="s">
        <v>23</v>
      </c>
      <c r="K2115" s="392" t="s">
        <v>24</v>
      </c>
      <c r="L2115" s="392" t="s">
        <v>25</v>
      </c>
      <c r="M2115" s="395">
        <v>45474</v>
      </c>
      <c r="N2115" s="395">
        <v>45453</v>
      </c>
      <c r="O2115" s="392" t="s">
        <v>758</v>
      </c>
      <c r="P2115" s="392" t="str">
        <f t="shared" si="64"/>
        <v>380XX00000</v>
      </c>
      <c r="Q2115" s="392" t="s">
        <v>1351</v>
      </c>
      <c r="R2115" s="392" t="s">
        <v>1489</v>
      </c>
      <c r="S2115" s="392" t="str">
        <f t="shared" si="65"/>
        <v>257100A</v>
      </c>
      <c r="T2115" s="392" t="str">
        <f>IFERROR(VLOOKUP($S2115,'Projects FERCs'!$A$9:$C$294,2,FALSE),0)</f>
        <v>Mains - Blanket - SL</v>
      </c>
      <c r="U2115" s="392" t="s">
        <v>1488</v>
      </c>
      <c r="V2115" s="394">
        <v>-52.32</v>
      </c>
    </row>
    <row r="2116" spans="1:22" ht="22.5" x14ac:dyDescent="0.25">
      <c r="A2116" s="396">
        <v>202408</v>
      </c>
      <c r="B2116" s="392" t="s">
        <v>1268</v>
      </c>
      <c r="C2116" s="392" t="s">
        <v>69</v>
      </c>
      <c r="D2116" s="392" t="s">
        <v>28</v>
      </c>
      <c r="E2116" s="392" t="s">
        <v>28</v>
      </c>
      <c r="F2116" s="392" t="s">
        <v>22</v>
      </c>
      <c r="G2116" s="392" t="s">
        <v>39</v>
      </c>
      <c r="H2116" s="392" t="s">
        <v>70</v>
      </c>
      <c r="I2116" s="392" t="s">
        <v>71</v>
      </c>
      <c r="J2116" s="392" t="s">
        <v>23</v>
      </c>
      <c r="K2116" s="392" t="s">
        <v>24</v>
      </c>
      <c r="L2116" s="392" t="s">
        <v>25</v>
      </c>
      <c r="M2116" s="395">
        <v>45474</v>
      </c>
      <c r="N2116" s="395">
        <v>45467</v>
      </c>
      <c r="O2116" s="392" t="s">
        <v>758</v>
      </c>
      <c r="P2116" s="392" t="str">
        <f t="shared" si="64"/>
        <v>380XX00000</v>
      </c>
      <c r="Q2116" s="392" t="s">
        <v>1351</v>
      </c>
      <c r="R2116" s="392" t="s">
        <v>1505</v>
      </c>
      <c r="S2116" s="392" t="str">
        <f t="shared" si="65"/>
        <v>253100A</v>
      </c>
      <c r="T2116" s="392" t="str">
        <f>IFERROR(VLOOKUP($S2116,'Projects FERCs'!$A$9:$C$294,2,FALSE),0)</f>
        <v>Mains - Blanket - Pres</v>
      </c>
      <c r="U2116" s="392" t="s">
        <v>1504</v>
      </c>
      <c r="V2116" s="394">
        <v>-2754.04</v>
      </c>
    </row>
    <row r="2117" spans="1:22" ht="22.5" x14ac:dyDescent="0.25">
      <c r="A2117" s="396">
        <v>202408</v>
      </c>
      <c r="B2117" s="392" t="s">
        <v>1268</v>
      </c>
      <c r="C2117" s="392" t="s">
        <v>69</v>
      </c>
      <c r="D2117" s="392" t="s">
        <v>28</v>
      </c>
      <c r="E2117" s="392" t="s">
        <v>28</v>
      </c>
      <c r="F2117" s="392" t="s">
        <v>22</v>
      </c>
      <c r="G2117" s="392" t="s">
        <v>39</v>
      </c>
      <c r="H2117" s="392" t="s">
        <v>70</v>
      </c>
      <c r="I2117" s="392" t="s">
        <v>71</v>
      </c>
      <c r="J2117" s="392" t="s">
        <v>23</v>
      </c>
      <c r="K2117" s="392" t="s">
        <v>24</v>
      </c>
      <c r="L2117" s="392" t="s">
        <v>25</v>
      </c>
      <c r="M2117" s="395">
        <v>45474</v>
      </c>
      <c r="N2117" s="395">
        <v>45470</v>
      </c>
      <c r="O2117" s="392" t="s">
        <v>758</v>
      </c>
      <c r="P2117" s="392" t="str">
        <f t="shared" si="64"/>
        <v>380XX00000</v>
      </c>
      <c r="Q2117" s="392" t="s">
        <v>1351</v>
      </c>
      <c r="R2117" s="392" t="s">
        <v>1459</v>
      </c>
      <c r="S2117" s="392" t="str">
        <f t="shared" si="65"/>
        <v>251100A</v>
      </c>
      <c r="T2117" s="392" t="str">
        <f>IFERROR(VLOOKUP($S2117,'Projects FERCs'!$A$9:$C$294,2,FALSE),0)</f>
        <v>Mains - Blanket - Flag</v>
      </c>
      <c r="U2117" s="392" t="s">
        <v>1458</v>
      </c>
      <c r="V2117" s="394">
        <v>-17.38</v>
      </c>
    </row>
    <row r="2118" spans="1:22" ht="22.5" x14ac:dyDescent="0.25">
      <c r="A2118" s="396">
        <v>202409</v>
      </c>
      <c r="B2118" s="392" t="s">
        <v>1268</v>
      </c>
      <c r="C2118" s="392" t="s">
        <v>69</v>
      </c>
      <c r="D2118" s="392" t="s">
        <v>28</v>
      </c>
      <c r="E2118" s="392" t="s">
        <v>28</v>
      </c>
      <c r="F2118" s="392" t="s">
        <v>22</v>
      </c>
      <c r="G2118" s="392" t="s">
        <v>39</v>
      </c>
      <c r="H2118" s="392" t="s">
        <v>70</v>
      </c>
      <c r="I2118" s="392" t="s">
        <v>71</v>
      </c>
      <c r="J2118" s="392" t="s">
        <v>2356</v>
      </c>
      <c r="K2118" s="392" t="s">
        <v>24</v>
      </c>
      <c r="L2118" s="392" t="s">
        <v>64</v>
      </c>
      <c r="M2118" s="395">
        <v>45536</v>
      </c>
      <c r="N2118" s="395">
        <v>45555</v>
      </c>
      <c r="O2118" s="392" t="s">
        <v>758</v>
      </c>
      <c r="P2118" s="392" t="str">
        <f t="shared" si="64"/>
        <v>380XX00000</v>
      </c>
      <c r="Q2118" s="392" t="s">
        <v>1351</v>
      </c>
      <c r="R2118" s="392" t="s">
        <v>2357</v>
      </c>
      <c r="S2118" s="392" t="str">
        <f t="shared" si="65"/>
        <v>251100A</v>
      </c>
      <c r="T2118" s="392" t="str">
        <f>IFERROR(VLOOKUP($S2118,'Projects FERCs'!$A$9:$C$294,2,FALSE),0)</f>
        <v>Mains - Blanket - Flag</v>
      </c>
      <c r="U2118" s="392" t="s">
        <v>2356</v>
      </c>
      <c r="V2118" s="394">
        <v>5756.69</v>
      </c>
    </row>
    <row r="2119" spans="1:22" ht="22.5" x14ac:dyDescent="0.25">
      <c r="A2119" s="396">
        <v>202409</v>
      </c>
      <c r="B2119" s="392" t="s">
        <v>1268</v>
      </c>
      <c r="C2119" s="392" t="s">
        <v>69</v>
      </c>
      <c r="D2119" s="392" t="s">
        <v>28</v>
      </c>
      <c r="E2119" s="392" t="s">
        <v>28</v>
      </c>
      <c r="F2119" s="392" t="s">
        <v>22</v>
      </c>
      <c r="G2119" s="392" t="s">
        <v>39</v>
      </c>
      <c r="H2119" s="392" t="s">
        <v>70</v>
      </c>
      <c r="I2119" s="392" t="s">
        <v>71</v>
      </c>
      <c r="J2119" s="392" t="s">
        <v>2177</v>
      </c>
      <c r="K2119" s="392" t="s">
        <v>24</v>
      </c>
      <c r="L2119" s="392" t="s">
        <v>64</v>
      </c>
      <c r="M2119" s="395">
        <v>45536</v>
      </c>
      <c r="N2119" s="395">
        <v>45544</v>
      </c>
      <c r="O2119" s="392" t="s">
        <v>758</v>
      </c>
      <c r="P2119" s="392" t="str">
        <f t="shared" si="64"/>
        <v>380XX00000</v>
      </c>
      <c r="Q2119" s="392" t="s">
        <v>1351</v>
      </c>
      <c r="R2119" s="392" t="s">
        <v>2175</v>
      </c>
      <c r="S2119" s="392" t="str">
        <f t="shared" si="65"/>
        <v>253100A</v>
      </c>
      <c r="T2119" s="392" t="str">
        <f>IFERROR(VLOOKUP($S2119,'Projects FERCs'!$A$9:$C$294,2,FALSE),0)</f>
        <v>Mains - Blanket - Pres</v>
      </c>
      <c r="U2119" s="392" t="s">
        <v>2177</v>
      </c>
      <c r="V2119" s="394">
        <v>10927.03</v>
      </c>
    </row>
    <row r="2120" spans="1:22" ht="22.5" x14ac:dyDescent="0.25">
      <c r="A2120" s="396">
        <v>202409</v>
      </c>
      <c r="B2120" s="392" t="s">
        <v>1268</v>
      </c>
      <c r="C2120" s="392" t="s">
        <v>69</v>
      </c>
      <c r="D2120" s="392" t="s">
        <v>28</v>
      </c>
      <c r="E2120" s="392" t="s">
        <v>28</v>
      </c>
      <c r="F2120" s="392" t="s">
        <v>22</v>
      </c>
      <c r="G2120" s="392" t="s">
        <v>39</v>
      </c>
      <c r="H2120" s="392" t="s">
        <v>70</v>
      </c>
      <c r="I2120" s="392" t="s">
        <v>71</v>
      </c>
      <c r="J2120" s="392" t="s">
        <v>893</v>
      </c>
      <c r="K2120" s="392" t="s">
        <v>24</v>
      </c>
      <c r="L2120" s="392" t="s">
        <v>64</v>
      </c>
      <c r="M2120" s="395">
        <v>45292</v>
      </c>
      <c r="N2120" s="395">
        <v>45292</v>
      </c>
      <c r="O2120" s="392" t="s">
        <v>758</v>
      </c>
      <c r="P2120" s="392" t="str">
        <f t="shared" si="64"/>
        <v>380XX00000</v>
      </c>
      <c r="Q2120" s="392" t="s">
        <v>1351</v>
      </c>
      <c r="R2120" s="392" t="s">
        <v>892</v>
      </c>
      <c r="S2120" s="392" t="str">
        <f t="shared" si="65"/>
        <v>252402S</v>
      </c>
      <c r="T2120" s="392" t="str">
        <f>IFERROR(VLOOKUP($S2120,'Projects FERCs'!$A$9:$C$294,2,FALSE),0)</f>
        <v>Drisco Pipe Replacement</v>
      </c>
      <c r="U2120" s="392" t="s">
        <v>893</v>
      </c>
      <c r="V2120" s="394">
        <v>2887.82</v>
      </c>
    </row>
    <row r="2121" spans="1:22" ht="22.5" x14ac:dyDescent="0.25">
      <c r="A2121" s="396">
        <v>202409</v>
      </c>
      <c r="B2121" s="392" t="s">
        <v>1268</v>
      </c>
      <c r="C2121" s="392" t="s">
        <v>69</v>
      </c>
      <c r="D2121" s="392" t="s">
        <v>28</v>
      </c>
      <c r="E2121" s="392" t="s">
        <v>28</v>
      </c>
      <c r="F2121" s="392" t="s">
        <v>22</v>
      </c>
      <c r="G2121" s="392" t="s">
        <v>39</v>
      </c>
      <c r="H2121" s="392" t="s">
        <v>70</v>
      </c>
      <c r="I2121" s="392" t="s">
        <v>71</v>
      </c>
      <c r="J2121" s="392" t="s">
        <v>1470</v>
      </c>
      <c r="K2121" s="392" t="s">
        <v>24</v>
      </c>
      <c r="L2121" s="392" t="s">
        <v>64</v>
      </c>
      <c r="M2121" s="395">
        <v>45474</v>
      </c>
      <c r="N2121" s="395">
        <v>45476</v>
      </c>
      <c r="O2121" s="392" t="s">
        <v>758</v>
      </c>
      <c r="P2121" s="392" t="str">
        <f t="shared" ref="P2121:P2184" si="66">CONCATENATE((MID($O2121,2,3)),$D2121,$G2121)</f>
        <v>380XX00000</v>
      </c>
      <c r="Q2121" s="392" t="s">
        <v>1351</v>
      </c>
      <c r="R2121" s="392" t="s">
        <v>1471</v>
      </c>
      <c r="S2121" s="392" t="str">
        <f t="shared" ref="S2121:S2184" si="67">RIGHT($R2121,7)</f>
        <v>251100A</v>
      </c>
      <c r="T2121" s="392" t="str">
        <f>IFERROR(VLOOKUP($S2121,'Projects FERCs'!$A$9:$C$294,2,FALSE),0)</f>
        <v>Mains - Blanket - Flag</v>
      </c>
      <c r="U2121" s="392" t="s">
        <v>1470</v>
      </c>
      <c r="V2121" s="394">
        <v>146.32</v>
      </c>
    </row>
    <row r="2122" spans="1:22" ht="22.5" x14ac:dyDescent="0.25">
      <c r="A2122" s="396">
        <v>202409</v>
      </c>
      <c r="B2122" s="392" t="s">
        <v>1268</v>
      </c>
      <c r="C2122" s="392" t="s">
        <v>69</v>
      </c>
      <c r="D2122" s="392" t="s">
        <v>28</v>
      </c>
      <c r="E2122" s="392" t="s">
        <v>28</v>
      </c>
      <c r="F2122" s="392" t="s">
        <v>22</v>
      </c>
      <c r="G2122" s="392" t="s">
        <v>39</v>
      </c>
      <c r="H2122" s="392" t="s">
        <v>70</v>
      </c>
      <c r="I2122" s="392" t="s">
        <v>71</v>
      </c>
      <c r="J2122" s="392" t="s">
        <v>866</v>
      </c>
      <c r="K2122" s="392" t="s">
        <v>24</v>
      </c>
      <c r="L2122" s="392" t="s">
        <v>64</v>
      </c>
      <c r="M2122" s="395">
        <v>45292</v>
      </c>
      <c r="N2122" s="395">
        <v>45292</v>
      </c>
      <c r="O2122" s="392" t="s">
        <v>758</v>
      </c>
      <c r="P2122" s="392" t="str">
        <f t="shared" si="66"/>
        <v>380XX00000</v>
      </c>
      <c r="Q2122" s="392" t="s">
        <v>1351</v>
      </c>
      <c r="R2122" s="392" t="s">
        <v>865</v>
      </c>
      <c r="S2122" s="392" t="str">
        <f t="shared" si="67"/>
        <v>252380A</v>
      </c>
      <c r="T2122" s="392" t="str">
        <f>IFERROR(VLOOKUP($S2122,'Projects FERCs'!$A$9:$C$294,2,FALSE),0)</f>
        <v>Install Services - Bl - King</v>
      </c>
      <c r="U2122" s="392" t="s">
        <v>866</v>
      </c>
      <c r="V2122" s="403">
        <v>37301.94</v>
      </c>
    </row>
    <row r="2123" spans="1:22" ht="22.5" x14ac:dyDescent="0.25">
      <c r="A2123" s="396">
        <v>202409</v>
      </c>
      <c r="B2123" s="392" t="s">
        <v>1268</v>
      </c>
      <c r="C2123" s="392" t="s">
        <v>69</v>
      </c>
      <c r="D2123" s="392" t="s">
        <v>28</v>
      </c>
      <c r="E2123" s="392" t="s">
        <v>28</v>
      </c>
      <c r="F2123" s="392" t="s">
        <v>22</v>
      </c>
      <c r="G2123" s="392" t="s">
        <v>39</v>
      </c>
      <c r="H2123" s="392" t="s">
        <v>70</v>
      </c>
      <c r="I2123" s="392" t="s">
        <v>71</v>
      </c>
      <c r="J2123" s="392" t="s">
        <v>1629</v>
      </c>
      <c r="K2123" s="392" t="s">
        <v>24</v>
      </c>
      <c r="L2123" s="392" t="s">
        <v>64</v>
      </c>
      <c r="M2123" s="395">
        <v>45536</v>
      </c>
      <c r="N2123" s="395">
        <v>45560</v>
      </c>
      <c r="O2123" s="392" t="s">
        <v>758</v>
      </c>
      <c r="P2123" s="392" t="str">
        <f t="shared" si="66"/>
        <v>380XX00000</v>
      </c>
      <c r="Q2123" s="392" t="s">
        <v>1351</v>
      </c>
      <c r="R2123" s="392" t="s">
        <v>1627</v>
      </c>
      <c r="S2123" s="392" t="str">
        <f t="shared" si="67"/>
        <v>253100A</v>
      </c>
      <c r="T2123" s="392" t="str">
        <f>IFERROR(VLOOKUP($S2123,'Projects FERCs'!$A$9:$C$294,2,FALSE),0)</f>
        <v>Mains - Blanket - Pres</v>
      </c>
      <c r="U2123" s="392" t="s">
        <v>1629</v>
      </c>
      <c r="V2123" s="394">
        <v>4845.55</v>
      </c>
    </row>
    <row r="2124" spans="1:22" ht="22.5" x14ac:dyDescent="0.25">
      <c r="A2124" s="396">
        <v>202409</v>
      </c>
      <c r="B2124" s="392" t="s">
        <v>1268</v>
      </c>
      <c r="C2124" s="392" t="s">
        <v>69</v>
      </c>
      <c r="D2124" s="392" t="s">
        <v>28</v>
      </c>
      <c r="E2124" s="392" t="s">
        <v>28</v>
      </c>
      <c r="F2124" s="392" t="s">
        <v>22</v>
      </c>
      <c r="G2124" s="392" t="s">
        <v>39</v>
      </c>
      <c r="H2124" s="392" t="s">
        <v>70</v>
      </c>
      <c r="I2124" s="392" t="s">
        <v>71</v>
      </c>
      <c r="J2124" s="392" t="s">
        <v>1472</v>
      </c>
      <c r="K2124" s="392" t="s">
        <v>24</v>
      </c>
      <c r="L2124" s="392" t="s">
        <v>64</v>
      </c>
      <c r="M2124" s="395">
        <v>45474</v>
      </c>
      <c r="N2124" s="395">
        <v>45503</v>
      </c>
      <c r="O2124" s="392" t="s">
        <v>758</v>
      </c>
      <c r="P2124" s="392" t="str">
        <f t="shared" si="66"/>
        <v>380XX00000</v>
      </c>
      <c r="Q2124" s="392" t="s">
        <v>1351</v>
      </c>
      <c r="R2124" s="392" t="s">
        <v>1473</v>
      </c>
      <c r="S2124" s="392" t="str">
        <f t="shared" si="67"/>
        <v>253100A</v>
      </c>
      <c r="T2124" s="392" t="str">
        <f>IFERROR(VLOOKUP($S2124,'Projects FERCs'!$A$9:$C$294,2,FALSE),0)</f>
        <v>Mains - Blanket - Pres</v>
      </c>
      <c r="U2124" s="392" t="s">
        <v>1472</v>
      </c>
      <c r="V2124" s="394">
        <v>434.95</v>
      </c>
    </row>
    <row r="2125" spans="1:22" ht="33.75" x14ac:dyDescent="0.25">
      <c r="A2125" s="396">
        <v>202409</v>
      </c>
      <c r="B2125" s="392" t="s">
        <v>1268</v>
      </c>
      <c r="C2125" s="392" t="s">
        <v>69</v>
      </c>
      <c r="D2125" s="392" t="s">
        <v>28</v>
      </c>
      <c r="E2125" s="392" t="s">
        <v>28</v>
      </c>
      <c r="F2125" s="392" t="s">
        <v>22</v>
      </c>
      <c r="G2125" s="392" t="s">
        <v>39</v>
      </c>
      <c r="H2125" s="392" t="s">
        <v>70</v>
      </c>
      <c r="I2125" s="392" t="s">
        <v>71</v>
      </c>
      <c r="J2125" s="392" t="s">
        <v>1632</v>
      </c>
      <c r="K2125" s="392" t="s">
        <v>24</v>
      </c>
      <c r="L2125" s="392" t="s">
        <v>64</v>
      </c>
      <c r="M2125" s="395">
        <v>45536</v>
      </c>
      <c r="N2125" s="395">
        <v>45555</v>
      </c>
      <c r="O2125" s="392" t="s">
        <v>758</v>
      </c>
      <c r="P2125" s="392" t="str">
        <f t="shared" si="66"/>
        <v>380XX00000</v>
      </c>
      <c r="Q2125" s="392" t="s">
        <v>1351</v>
      </c>
      <c r="R2125" s="392" t="s">
        <v>1630</v>
      </c>
      <c r="S2125" s="392" t="str">
        <f t="shared" si="67"/>
        <v>251100A</v>
      </c>
      <c r="T2125" s="392" t="str">
        <f>IFERROR(VLOOKUP($S2125,'Projects FERCs'!$A$9:$C$294,2,FALSE),0)</f>
        <v>Mains - Blanket - Flag</v>
      </c>
      <c r="U2125" s="392" t="s">
        <v>1632</v>
      </c>
      <c r="V2125" s="394">
        <v>8379.31</v>
      </c>
    </row>
    <row r="2126" spans="1:22" ht="22.5" x14ac:dyDescent="0.25">
      <c r="A2126" s="396">
        <v>202409</v>
      </c>
      <c r="B2126" s="392" t="s">
        <v>1268</v>
      </c>
      <c r="C2126" s="392" t="s">
        <v>69</v>
      </c>
      <c r="D2126" s="392" t="s">
        <v>28</v>
      </c>
      <c r="E2126" s="392" t="s">
        <v>28</v>
      </c>
      <c r="F2126" s="392" t="s">
        <v>22</v>
      </c>
      <c r="G2126" s="392" t="s">
        <v>39</v>
      </c>
      <c r="H2126" s="392" t="s">
        <v>70</v>
      </c>
      <c r="I2126" s="392" t="s">
        <v>71</v>
      </c>
      <c r="J2126" s="392" t="s">
        <v>27</v>
      </c>
      <c r="K2126" s="392" t="s">
        <v>24</v>
      </c>
      <c r="L2126" s="392" t="s">
        <v>25</v>
      </c>
      <c r="M2126" s="395">
        <v>45474</v>
      </c>
      <c r="N2126" s="395">
        <v>45470</v>
      </c>
      <c r="O2126" s="392" t="s">
        <v>758</v>
      </c>
      <c r="P2126" s="392" t="str">
        <f t="shared" si="66"/>
        <v>380XX00000</v>
      </c>
      <c r="Q2126" s="392" t="s">
        <v>1351</v>
      </c>
      <c r="R2126" s="392" t="s">
        <v>1459</v>
      </c>
      <c r="S2126" s="392" t="str">
        <f t="shared" si="67"/>
        <v>251100A</v>
      </c>
      <c r="T2126" s="392" t="str">
        <f>IFERROR(VLOOKUP($S2126,'Projects FERCs'!$A$9:$C$294,2,FALSE),0)</f>
        <v>Mains - Blanket - Flag</v>
      </c>
      <c r="U2126" s="392" t="s">
        <v>1458</v>
      </c>
      <c r="V2126" s="394">
        <v>-672.06</v>
      </c>
    </row>
    <row r="2127" spans="1:22" ht="33.75" x14ac:dyDescent="0.25">
      <c r="A2127" s="396">
        <v>202409</v>
      </c>
      <c r="B2127" s="392" t="s">
        <v>1268</v>
      </c>
      <c r="C2127" s="392" t="s">
        <v>69</v>
      </c>
      <c r="D2127" s="392" t="s">
        <v>28</v>
      </c>
      <c r="E2127" s="392" t="s">
        <v>28</v>
      </c>
      <c r="F2127" s="392" t="s">
        <v>22</v>
      </c>
      <c r="G2127" s="392" t="s">
        <v>39</v>
      </c>
      <c r="H2127" s="392" t="s">
        <v>70</v>
      </c>
      <c r="I2127" s="392" t="s">
        <v>71</v>
      </c>
      <c r="J2127" s="392" t="s">
        <v>1484</v>
      </c>
      <c r="K2127" s="392" t="s">
        <v>24</v>
      </c>
      <c r="L2127" s="392" t="s">
        <v>64</v>
      </c>
      <c r="M2127" s="395">
        <v>45474</v>
      </c>
      <c r="N2127" s="395">
        <v>45468</v>
      </c>
      <c r="O2127" s="392" t="s">
        <v>758</v>
      </c>
      <c r="P2127" s="392" t="str">
        <f t="shared" si="66"/>
        <v>380XX00000</v>
      </c>
      <c r="Q2127" s="392" t="s">
        <v>1351</v>
      </c>
      <c r="R2127" s="392" t="s">
        <v>1485</v>
      </c>
      <c r="S2127" s="392" t="str">
        <f t="shared" si="67"/>
        <v>251500B</v>
      </c>
      <c r="T2127" s="392" t="str">
        <f>IFERROR(VLOOKUP($S2127,'Projects FERCs'!$A$9:$C$294,2,FALSE),0)</f>
        <v>PI Mains - Flagstaff</v>
      </c>
      <c r="U2127" s="392" t="s">
        <v>1484</v>
      </c>
      <c r="V2127" s="394">
        <v>-17.399999999999999</v>
      </c>
    </row>
    <row r="2128" spans="1:22" ht="22.5" x14ac:dyDescent="0.25">
      <c r="A2128" s="396">
        <v>202409</v>
      </c>
      <c r="B2128" s="392" t="s">
        <v>1268</v>
      </c>
      <c r="C2128" s="392" t="s">
        <v>69</v>
      </c>
      <c r="D2128" s="392" t="s">
        <v>28</v>
      </c>
      <c r="E2128" s="392" t="s">
        <v>28</v>
      </c>
      <c r="F2128" s="392" t="s">
        <v>22</v>
      </c>
      <c r="G2128" s="392" t="s">
        <v>39</v>
      </c>
      <c r="H2128" s="392" t="s">
        <v>70</v>
      </c>
      <c r="I2128" s="392" t="s">
        <v>71</v>
      </c>
      <c r="J2128" s="392" t="s">
        <v>2127</v>
      </c>
      <c r="K2128" s="392" t="s">
        <v>24</v>
      </c>
      <c r="L2128" s="392" t="s">
        <v>64</v>
      </c>
      <c r="M2128" s="395">
        <v>45505</v>
      </c>
      <c r="N2128" s="395">
        <v>45505</v>
      </c>
      <c r="O2128" s="392" t="s">
        <v>758</v>
      </c>
      <c r="P2128" s="392" t="str">
        <f t="shared" si="66"/>
        <v>380XX00000</v>
      </c>
      <c r="Q2128" s="392" t="s">
        <v>1351</v>
      </c>
      <c r="R2128" s="392" t="s">
        <v>2146</v>
      </c>
      <c r="S2128" s="392" t="str">
        <f t="shared" si="67"/>
        <v>257100A</v>
      </c>
      <c r="T2128" s="392" t="str">
        <f>IFERROR(VLOOKUP($S2128,'Projects FERCs'!$A$9:$C$294,2,FALSE),0)</f>
        <v>Mains - Blanket - SL</v>
      </c>
      <c r="U2128" s="392" t="s">
        <v>2127</v>
      </c>
      <c r="V2128" s="394">
        <v>12.86</v>
      </c>
    </row>
    <row r="2129" spans="1:22" ht="22.5" x14ac:dyDescent="0.25">
      <c r="A2129" s="396">
        <v>202409</v>
      </c>
      <c r="B2129" s="392" t="s">
        <v>1268</v>
      </c>
      <c r="C2129" s="392" t="s">
        <v>69</v>
      </c>
      <c r="D2129" s="392" t="s">
        <v>28</v>
      </c>
      <c r="E2129" s="392" t="s">
        <v>28</v>
      </c>
      <c r="F2129" s="392" t="s">
        <v>22</v>
      </c>
      <c r="G2129" s="392" t="s">
        <v>39</v>
      </c>
      <c r="H2129" s="392" t="s">
        <v>70</v>
      </c>
      <c r="I2129" s="392" t="s">
        <v>71</v>
      </c>
      <c r="J2129" s="392" t="s">
        <v>970</v>
      </c>
      <c r="K2129" s="392" t="s">
        <v>24</v>
      </c>
      <c r="L2129" s="392" t="s">
        <v>64</v>
      </c>
      <c r="M2129" s="395">
        <v>45536</v>
      </c>
      <c r="N2129" s="395">
        <v>45536</v>
      </c>
      <c r="O2129" s="392" t="s">
        <v>758</v>
      </c>
      <c r="P2129" s="392" t="str">
        <f t="shared" si="66"/>
        <v>380XX00000</v>
      </c>
      <c r="Q2129" s="392" t="s">
        <v>1351</v>
      </c>
      <c r="R2129" s="392" t="s">
        <v>969</v>
      </c>
      <c r="S2129" s="392" t="str">
        <f t="shared" si="67"/>
        <v>253380C</v>
      </c>
      <c r="T2129" s="392" t="str">
        <f>IFERROR(VLOOKUP($S2129,'Projects FERCs'!$A$9:$C$294,2,FALSE),0)</f>
        <v>PI Service Repl - Prescott Val</v>
      </c>
      <c r="U2129" s="392" t="s">
        <v>970</v>
      </c>
      <c r="V2129" s="394">
        <v>1358</v>
      </c>
    </row>
    <row r="2130" spans="1:22" ht="22.5" x14ac:dyDescent="0.25">
      <c r="A2130" s="396">
        <v>202409</v>
      </c>
      <c r="B2130" s="392" t="s">
        <v>1268</v>
      </c>
      <c r="C2130" s="392" t="s">
        <v>69</v>
      </c>
      <c r="D2130" s="392" t="s">
        <v>28</v>
      </c>
      <c r="E2130" s="392" t="s">
        <v>28</v>
      </c>
      <c r="F2130" s="392" t="s">
        <v>22</v>
      </c>
      <c r="G2130" s="392" t="s">
        <v>39</v>
      </c>
      <c r="H2130" s="392" t="s">
        <v>70</v>
      </c>
      <c r="I2130" s="392" t="s">
        <v>71</v>
      </c>
      <c r="J2130" s="392" t="s">
        <v>968</v>
      </c>
      <c r="K2130" s="392" t="s">
        <v>24</v>
      </c>
      <c r="L2130" s="392" t="s">
        <v>64</v>
      </c>
      <c r="M2130" s="395">
        <v>45292</v>
      </c>
      <c r="N2130" s="395">
        <v>45292</v>
      </c>
      <c r="O2130" s="392" t="s">
        <v>758</v>
      </c>
      <c r="P2130" s="392" t="str">
        <f t="shared" si="66"/>
        <v>380XX00000</v>
      </c>
      <c r="Q2130" s="392" t="s">
        <v>1351</v>
      </c>
      <c r="R2130" s="392" t="s">
        <v>967</v>
      </c>
      <c r="S2130" s="392" t="str">
        <f t="shared" si="67"/>
        <v>253380B</v>
      </c>
      <c r="T2130" s="392" t="str">
        <f>IFERROR(VLOOKUP($S2130,'Projects FERCs'!$A$9:$C$294,2,FALSE),0)</f>
        <v>PI Services Repl - Prescott</v>
      </c>
      <c r="U2130" s="392" t="s">
        <v>968</v>
      </c>
      <c r="V2130" s="394">
        <v>3710.37</v>
      </c>
    </row>
    <row r="2131" spans="1:22" ht="22.5" x14ac:dyDescent="0.25">
      <c r="A2131" s="396">
        <v>202409</v>
      </c>
      <c r="B2131" s="392" t="s">
        <v>1268</v>
      </c>
      <c r="C2131" s="392" t="s">
        <v>69</v>
      </c>
      <c r="D2131" s="392" t="s">
        <v>28</v>
      </c>
      <c r="E2131" s="392" t="s">
        <v>28</v>
      </c>
      <c r="F2131" s="392" t="s">
        <v>22</v>
      </c>
      <c r="G2131" s="392" t="s">
        <v>39</v>
      </c>
      <c r="H2131" s="392" t="s">
        <v>70</v>
      </c>
      <c r="I2131" s="392" t="s">
        <v>71</v>
      </c>
      <c r="J2131" s="392" t="s">
        <v>1516</v>
      </c>
      <c r="K2131" s="392" t="s">
        <v>24</v>
      </c>
      <c r="L2131" s="392" t="s">
        <v>64</v>
      </c>
      <c r="M2131" s="395">
        <v>45292</v>
      </c>
      <c r="N2131" s="395">
        <v>45292</v>
      </c>
      <c r="O2131" s="392" t="s">
        <v>758</v>
      </c>
      <c r="P2131" s="392" t="str">
        <f t="shared" si="66"/>
        <v>380XX00000</v>
      </c>
      <c r="Q2131" s="392" t="s">
        <v>1351</v>
      </c>
      <c r="R2131" s="392" t="s">
        <v>1517</v>
      </c>
      <c r="S2131" s="392" t="str">
        <f t="shared" si="67"/>
        <v>252405S</v>
      </c>
      <c r="T2131" s="392" t="str">
        <f>IFERROR(VLOOKUP($S2131,'Projects FERCs'!$A$9:$C$294,2,FALSE),0)</f>
        <v>Services PVC Replacement LHC</v>
      </c>
      <c r="U2131" s="392" t="s">
        <v>1516</v>
      </c>
      <c r="V2131" s="394">
        <v>78383.97</v>
      </c>
    </row>
    <row r="2132" spans="1:22" ht="22.5" x14ac:dyDescent="0.25">
      <c r="A2132" s="396">
        <v>202409</v>
      </c>
      <c r="B2132" s="392" t="s">
        <v>1268</v>
      </c>
      <c r="C2132" s="392" t="s">
        <v>69</v>
      </c>
      <c r="D2132" s="392" t="s">
        <v>28</v>
      </c>
      <c r="E2132" s="392" t="s">
        <v>28</v>
      </c>
      <c r="F2132" s="392" t="s">
        <v>22</v>
      </c>
      <c r="G2132" s="392" t="s">
        <v>39</v>
      </c>
      <c r="H2132" s="392" t="s">
        <v>70</v>
      </c>
      <c r="I2132" s="392" t="s">
        <v>71</v>
      </c>
      <c r="J2132" s="392" t="s">
        <v>1353</v>
      </c>
      <c r="K2132" s="392" t="s">
        <v>24</v>
      </c>
      <c r="L2132" s="392" t="s">
        <v>64</v>
      </c>
      <c r="M2132" s="395">
        <v>45292</v>
      </c>
      <c r="N2132" s="395">
        <v>45292</v>
      </c>
      <c r="O2132" s="392" t="s">
        <v>758</v>
      </c>
      <c r="P2132" s="392" t="str">
        <f t="shared" si="66"/>
        <v>380XX00000</v>
      </c>
      <c r="Q2132" s="392" t="s">
        <v>1351</v>
      </c>
      <c r="R2132" s="392" t="s">
        <v>1352</v>
      </c>
      <c r="S2132" s="392" t="str">
        <f t="shared" si="67"/>
        <v>252404S</v>
      </c>
      <c r="T2132" s="392" t="str">
        <f>IFERROR(VLOOKUP($S2132,'Projects FERCs'!$A$9:$C$294,2,FALSE),0)</f>
        <v>Main &amp; Services PVC Repl KNG</v>
      </c>
      <c r="U2132" s="392" t="s">
        <v>1353</v>
      </c>
      <c r="V2132" s="394">
        <v>609.79999999999995</v>
      </c>
    </row>
    <row r="2133" spans="1:22" ht="22.5" x14ac:dyDescent="0.25">
      <c r="A2133" s="396">
        <v>202409</v>
      </c>
      <c r="B2133" s="392" t="s">
        <v>1268</v>
      </c>
      <c r="C2133" s="392" t="s">
        <v>69</v>
      </c>
      <c r="D2133" s="392" t="s">
        <v>28</v>
      </c>
      <c r="E2133" s="392" t="s">
        <v>28</v>
      </c>
      <c r="F2133" s="392" t="s">
        <v>22</v>
      </c>
      <c r="G2133" s="392" t="s">
        <v>39</v>
      </c>
      <c r="H2133" s="392" t="s">
        <v>70</v>
      </c>
      <c r="I2133" s="392" t="s">
        <v>71</v>
      </c>
      <c r="J2133" s="392" t="s">
        <v>2368</v>
      </c>
      <c r="K2133" s="392" t="s">
        <v>24</v>
      </c>
      <c r="L2133" s="392" t="s">
        <v>64</v>
      </c>
      <c r="M2133" s="395">
        <v>45536</v>
      </c>
      <c r="N2133" s="395">
        <v>45533</v>
      </c>
      <c r="O2133" s="392" t="s">
        <v>758</v>
      </c>
      <c r="P2133" s="392" t="str">
        <f t="shared" si="66"/>
        <v>380XX00000</v>
      </c>
      <c r="Q2133" s="392" t="s">
        <v>1351</v>
      </c>
      <c r="R2133" s="392" t="s">
        <v>2369</v>
      </c>
      <c r="S2133" s="392" t="str">
        <f t="shared" si="67"/>
        <v>251500B</v>
      </c>
      <c r="T2133" s="392" t="str">
        <f>IFERROR(VLOOKUP($S2133,'Projects FERCs'!$A$9:$C$294,2,FALSE),0)</f>
        <v>PI Mains - Flagstaff</v>
      </c>
      <c r="U2133" s="392" t="s">
        <v>2368</v>
      </c>
      <c r="V2133" s="394">
        <v>26862.63</v>
      </c>
    </row>
    <row r="2134" spans="1:22" ht="22.5" x14ac:dyDescent="0.25">
      <c r="A2134" s="396">
        <v>202409</v>
      </c>
      <c r="B2134" s="392" t="s">
        <v>1268</v>
      </c>
      <c r="C2134" s="392" t="s">
        <v>69</v>
      </c>
      <c r="D2134" s="392" t="s">
        <v>28</v>
      </c>
      <c r="E2134" s="392" t="s">
        <v>28</v>
      </c>
      <c r="F2134" s="392" t="s">
        <v>22</v>
      </c>
      <c r="G2134" s="392" t="s">
        <v>39</v>
      </c>
      <c r="H2134" s="392" t="s">
        <v>70</v>
      </c>
      <c r="I2134" s="392" t="s">
        <v>71</v>
      </c>
      <c r="J2134" s="392" t="s">
        <v>872</v>
      </c>
      <c r="K2134" s="392" t="s">
        <v>24</v>
      </c>
      <c r="L2134" s="392" t="s">
        <v>64</v>
      </c>
      <c r="M2134" s="395">
        <v>45292</v>
      </c>
      <c r="N2134" s="395">
        <v>45292</v>
      </c>
      <c r="O2134" s="392" t="s">
        <v>758</v>
      </c>
      <c r="P2134" s="392" t="str">
        <f t="shared" si="66"/>
        <v>380XX00000</v>
      </c>
      <c r="Q2134" s="392" t="s">
        <v>1351</v>
      </c>
      <c r="R2134" s="392" t="s">
        <v>871</v>
      </c>
      <c r="S2134" s="392" t="str">
        <f t="shared" si="67"/>
        <v>252380R</v>
      </c>
      <c r="T2134" s="392" t="str">
        <f>IFERROR(VLOOKUP($S2134,'Projects FERCs'!$A$9:$C$294,2,FALSE),0)</f>
        <v>Service Repl - King</v>
      </c>
      <c r="U2134" s="392" t="s">
        <v>872</v>
      </c>
      <c r="V2134" s="394">
        <v>56211.69</v>
      </c>
    </row>
    <row r="2135" spans="1:22" ht="22.5" x14ac:dyDescent="0.25">
      <c r="A2135" s="396">
        <v>202409</v>
      </c>
      <c r="B2135" s="392" t="s">
        <v>1268</v>
      </c>
      <c r="C2135" s="392" t="s">
        <v>69</v>
      </c>
      <c r="D2135" s="392" t="s">
        <v>28</v>
      </c>
      <c r="E2135" s="392" t="s">
        <v>28</v>
      </c>
      <c r="F2135" s="392" t="s">
        <v>22</v>
      </c>
      <c r="G2135" s="392" t="s">
        <v>39</v>
      </c>
      <c r="H2135" s="392" t="s">
        <v>70</v>
      </c>
      <c r="I2135" s="392" t="s">
        <v>71</v>
      </c>
      <c r="J2135" s="392" t="s">
        <v>1146</v>
      </c>
      <c r="K2135" s="392" t="s">
        <v>24</v>
      </c>
      <c r="L2135" s="392" t="s">
        <v>64</v>
      </c>
      <c r="M2135" s="395">
        <v>45292</v>
      </c>
      <c r="N2135" s="395">
        <v>45292</v>
      </c>
      <c r="O2135" s="392" t="s">
        <v>758</v>
      </c>
      <c r="P2135" s="392" t="str">
        <f t="shared" si="66"/>
        <v>380XX00000</v>
      </c>
      <c r="Q2135" s="392" t="s">
        <v>1351</v>
      </c>
      <c r="R2135" s="392" t="s">
        <v>1145</v>
      </c>
      <c r="S2135" s="392" t="str">
        <f t="shared" si="67"/>
        <v>256380R</v>
      </c>
      <c r="T2135" s="392" t="str">
        <f>IFERROR(VLOOKUP($S2135,'Projects FERCs'!$A$9:$C$294,2,FALSE),0)</f>
        <v>Service Repl - Santa Cruz</v>
      </c>
      <c r="U2135" s="392" t="s">
        <v>1146</v>
      </c>
      <c r="V2135" s="394">
        <v>474.29</v>
      </c>
    </row>
    <row r="2136" spans="1:22" ht="22.5" x14ac:dyDescent="0.25">
      <c r="A2136" s="396">
        <v>202409</v>
      </c>
      <c r="B2136" s="392" t="s">
        <v>1268</v>
      </c>
      <c r="C2136" s="392" t="s">
        <v>69</v>
      </c>
      <c r="D2136" s="392" t="s">
        <v>28</v>
      </c>
      <c r="E2136" s="392" t="s">
        <v>28</v>
      </c>
      <c r="F2136" s="392" t="s">
        <v>22</v>
      </c>
      <c r="G2136" s="392" t="s">
        <v>39</v>
      </c>
      <c r="H2136" s="392" t="s">
        <v>70</v>
      </c>
      <c r="I2136" s="392" t="s">
        <v>71</v>
      </c>
      <c r="J2136" s="392" t="s">
        <v>1216</v>
      </c>
      <c r="K2136" s="392" t="s">
        <v>24</v>
      </c>
      <c r="L2136" s="392" t="s">
        <v>64</v>
      </c>
      <c r="M2136" s="395">
        <v>45292</v>
      </c>
      <c r="N2136" s="395">
        <v>45292</v>
      </c>
      <c r="O2136" s="392" t="s">
        <v>758</v>
      </c>
      <c r="P2136" s="392" t="str">
        <f t="shared" si="66"/>
        <v>380XX00000</v>
      </c>
      <c r="Q2136" s="392" t="s">
        <v>1351</v>
      </c>
      <c r="R2136" s="392" t="s">
        <v>1215</v>
      </c>
      <c r="S2136" s="392" t="str">
        <f t="shared" si="67"/>
        <v>257380R</v>
      </c>
      <c r="T2136" s="392" t="str">
        <f>IFERROR(VLOOKUP($S2136,'Projects FERCs'!$A$9:$C$294,2,FALSE),0)</f>
        <v>Service Repl - Show Low</v>
      </c>
      <c r="U2136" s="392" t="s">
        <v>1216</v>
      </c>
      <c r="V2136" s="394">
        <v>6883.99</v>
      </c>
    </row>
    <row r="2137" spans="1:22" ht="22.5" x14ac:dyDescent="0.25">
      <c r="A2137" s="396">
        <v>202409</v>
      </c>
      <c r="B2137" s="392" t="s">
        <v>1268</v>
      </c>
      <c r="C2137" s="392" t="s">
        <v>69</v>
      </c>
      <c r="D2137" s="392" t="s">
        <v>28</v>
      </c>
      <c r="E2137" s="392" t="s">
        <v>28</v>
      </c>
      <c r="F2137" s="392" t="s">
        <v>22</v>
      </c>
      <c r="G2137" s="392" t="s">
        <v>39</v>
      </c>
      <c r="H2137" s="392" t="s">
        <v>70</v>
      </c>
      <c r="I2137" s="392" t="s">
        <v>71</v>
      </c>
      <c r="J2137" s="392" t="s">
        <v>1074</v>
      </c>
      <c r="K2137" s="392" t="s">
        <v>24</v>
      </c>
      <c r="L2137" s="392" t="s">
        <v>64</v>
      </c>
      <c r="M2137" s="395">
        <v>45292</v>
      </c>
      <c r="N2137" s="395">
        <v>45292</v>
      </c>
      <c r="O2137" s="392" t="s">
        <v>758</v>
      </c>
      <c r="P2137" s="392" t="str">
        <f t="shared" si="66"/>
        <v>380XX00000</v>
      </c>
      <c r="Q2137" s="392" t="s">
        <v>1351</v>
      </c>
      <c r="R2137" s="392" t="s">
        <v>1073</v>
      </c>
      <c r="S2137" s="392" t="str">
        <f t="shared" si="67"/>
        <v>255380R</v>
      </c>
      <c r="T2137" s="392" t="str">
        <f>IFERROR(VLOOKUP($S2137,'Projects FERCs'!$A$9:$C$294,2,FALSE),0)</f>
        <v>Service Repl - Verde</v>
      </c>
      <c r="U2137" s="392" t="s">
        <v>1074</v>
      </c>
      <c r="V2137" s="394">
        <v>5208.6099999999997</v>
      </c>
    </row>
    <row r="2138" spans="1:22" ht="22.5" x14ac:dyDescent="0.25">
      <c r="A2138" s="396">
        <v>202409</v>
      </c>
      <c r="B2138" s="392" t="s">
        <v>1268</v>
      </c>
      <c r="C2138" s="392" t="s">
        <v>69</v>
      </c>
      <c r="D2138" s="392" t="s">
        <v>28</v>
      </c>
      <c r="E2138" s="392" t="s">
        <v>28</v>
      </c>
      <c r="F2138" s="392" t="s">
        <v>22</v>
      </c>
      <c r="G2138" s="392" t="s">
        <v>39</v>
      </c>
      <c r="H2138" s="392" t="s">
        <v>70</v>
      </c>
      <c r="I2138" s="392" t="s">
        <v>71</v>
      </c>
      <c r="J2138" s="392" t="s">
        <v>783</v>
      </c>
      <c r="K2138" s="392" t="s">
        <v>24</v>
      </c>
      <c r="L2138" s="392" t="s">
        <v>64</v>
      </c>
      <c r="M2138" s="395">
        <v>45292</v>
      </c>
      <c r="N2138" s="395">
        <v>45292</v>
      </c>
      <c r="O2138" s="392" t="s">
        <v>758</v>
      </c>
      <c r="P2138" s="392" t="str">
        <f t="shared" si="66"/>
        <v>380XX00000</v>
      </c>
      <c r="Q2138" s="392" t="s">
        <v>1351</v>
      </c>
      <c r="R2138" s="392" t="s">
        <v>782</v>
      </c>
      <c r="S2138" s="392" t="str">
        <f t="shared" si="67"/>
        <v>251380A</v>
      </c>
      <c r="T2138" s="392" t="str">
        <f>IFERROR(VLOOKUP($S2138,'Projects FERCs'!$A$9:$C$294,2,FALSE),0)</f>
        <v>Services - Bl - Flag</v>
      </c>
      <c r="U2138" s="392" t="s">
        <v>783</v>
      </c>
      <c r="V2138" s="403">
        <v>-4857</v>
      </c>
    </row>
    <row r="2139" spans="1:22" ht="22.5" x14ac:dyDescent="0.25">
      <c r="A2139" s="396">
        <v>202409</v>
      </c>
      <c r="B2139" s="392" t="s">
        <v>1268</v>
      </c>
      <c r="C2139" s="392" t="s">
        <v>69</v>
      </c>
      <c r="D2139" s="392" t="s">
        <v>28</v>
      </c>
      <c r="E2139" s="392" t="s">
        <v>28</v>
      </c>
      <c r="F2139" s="392" t="s">
        <v>22</v>
      </c>
      <c r="G2139" s="392" t="s">
        <v>39</v>
      </c>
      <c r="H2139" s="392" t="s">
        <v>70</v>
      </c>
      <c r="I2139" s="392" t="s">
        <v>71</v>
      </c>
      <c r="J2139" s="392" t="s">
        <v>966</v>
      </c>
      <c r="K2139" s="392" t="s">
        <v>24</v>
      </c>
      <c r="L2139" s="392" t="s">
        <v>64</v>
      </c>
      <c r="M2139" s="395">
        <v>45292</v>
      </c>
      <c r="N2139" s="395">
        <v>45292</v>
      </c>
      <c r="O2139" s="392" t="s">
        <v>758</v>
      </c>
      <c r="P2139" s="392" t="str">
        <f t="shared" si="66"/>
        <v>380XX00000</v>
      </c>
      <c r="Q2139" s="392" t="s">
        <v>1351</v>
      </c>
      <c r="R2139" s="392" t="s">
        <v>965</v>
      </c>
      <c r="S2139" s="392" t="str">
        <f t="shared" si="67"/>
        <v>253380A</v>
      </c>
      <c r="T2139" s="392" t="str">
        <f>IFERROR(VLOOKUP($S2139,'Projects FERCs'!$A$9:$C$294,2,FALSE),0)</f>
        <v>Services - Bl - Pres</v>
      </c>
      <c r="U2139" s="392" t="s">
        <v>966</v>
      </c>
      <c r="V2139" s="403">
        <v>15186.75</v>
      </c>
    </row>
    <row r="2140" spans="1:22" ht="22.5" x14ac:dyDescent="0.25">
      <c r="A2140" s="396">
        <v>202409</v>
      </c>
      <c r="B2140" s="392" t="s">
        <v>1268</v>
      </c>
      <c r="C2140" s="392" t="s">
        <v>69</v>
      </c>
      <c r="D2140" s="392" t="s">
        <v>28</v>
      </c>
      <c r="E2140" s="392" t="s">
        <v>28</v>
      </c>
      <c r="F2140" s="392" t="s">
        <v>22</v>
      </c>
      <c r="G2140" s="392" t="s">
        <v>39</v>
      </c>
      <c r="H2140" s="392" t="s">
        <v>70</v>
      </c>
      <c r="I2140" s="392" t="s">
        <v>71</v>
      </c>
      <c r="J2140" s="392" t="s">
        <v>1214</v>
      </c>
      <c r="K2140" s="392" t="s">
        <v>24</v>
      </c>
      <c r="L2140" s="392" t="s">
        <v>64</v>
      </c>
      <c r="M2140" s="395">
        <v>45292</v>
      </c>
      <c r="N2140" s="395">
        <v>45292</v>
      </c>
      <c r="O2140" s="392" t="s">
        <v>758</v>
      </c>
      <c r="P2140" s="392" t="str">
        <f t="shared" si="66"/>
        <v>380XX00000</v>
      </c>
      <c r="Q2140" s="392" t="s">
        <v>1351</v>
      </c>
      <c r="R2140" s="392" t="s">
        <v>1213</v>
      </c>
      <c r="S2140" s="392" t="str">
        <f t="shared" si="67"/>
        <v>257380A</v>
      </c>
      <c r="T2140" s="392" t="str">
        <f>IFERROR(VLOOKUP($S2140,'Projects FERCs'!$A$9:$C$294,2,FALSE),0)</f>
        <v>Services - Bl - SL</v>
      </c>
      <c r="U2140" s="392" t="s">
        <v>1214</v>
      </c>
      <c r="V2140" s="403">
        <v>1199.52</v>
      </c>
    </row>
    <row r="2141" spans="1:22" ht="22.5" x14ac:dyDescent="0.25">
      <c r="A2141" s="396">
        <v>202409</v>
      </c>
      <c r="B2141" s="392" t="s">
        <v>1268</v>
      </c>
      <c r="C2141" s="392" t="s">
        <v>69</v>
      </c>
      <c r="D2141" s="392" t="s">
        <v>28</v>
      </c>
      <c r="E2141" s="392" t="s">
        <v>28</v>
      </c>
      <c r="F2141" s="392" t="s">
        <v>22</v>
      </c>
      <c r="G2141" s="392" t="s">
        <v>39</v>
      </c>
      <c r="H2141" s="392" t="s">
        <v>70</v>
      </c>
      <c r="I2141" s="392" t="s">
        <v>71</v>
      </c>
      <c r="J2141" s="392" t="s">
        <v>1072</v>
      </c>
      <c r="K2141" s="392" t="s">
        <v>24</v>
      </c>
      <c r="L2141" s="392" t="s">
        <v>64</v>
      </c>
      <c r="M2141" s="395">
        <v>45292</v>
      </c>
      <c r="N2141" s="395">
        <v>45292</v>
      </c>
      <c r="O2141" s="392" t="s">
        <v>758</v>
      </c>
      <c r="P2141" s="392" t="str">
        <f t="shared" si="66"/>
        <v>380XX00000</v>
      </c>
      <c r="Q2141" s="392" t="s">
        <v>1351</v>
      </c>
      <c r="R2141" s="392" t="s">
        <v>1071</v>
      </c>
      <c r="S2141" s="392" t="str">
        <f t="shared" si="67"/>
        <v>255380A</v>
      </c>
      <c r="T2141" s="392" t="str">
        <f>IFERROR(VLOOKUP($S2141,'Projects FERCs'!$A$9:$C$294,2,FALSE),0)</f>
        <v>Services - Bl - Verde</v>
      </c>
      <c r="U2141" s="392" t="s">
        <v>1072</v>
      </c>
      <c r="V2141" s="403">
        <v>1970.36</v>
      </c>
    </row>
    <row r="2142" spans="1:22" ht="22.5" x14ac:dyDescent="0.25">
      <c r="A2142" s="396">
        <v>202409</v>
      </c>
      <c r="B2142" s="392" t="s">
        <v>1268</v>
      </c>
      <c r="C2142" s="392" t="s">
        <v>69</v>
      </c>
      <c r="D2142" s="392" t="s">
        <v>28</v>
      </c>
      <c r="E2142" s="392" t="s">
        <v>28</v>
      </c>
      <c r="F2142" s="392" t="s">
        <v>22</v>
      </c>
      <c r="G2142" s="392" t="s">
        <v>39</v>
      </c>
      <c r="H2142" s="392" t="s">
        <v>70</v>
      </c>
      <c r="I2142" s="392" t="s">
        <v>71</v>
      </c>
      <c r="J2142" s="392" t="s">
        <v>1635</v>
      </c>
      <c r="K2142" s="392" t="s">
        <v>24</v>
      </c>
      <c r="L2142" s="392" t="s">
        <v>64</v>
      </c>
      <c r="M2142" s="395">
        <v>45536</v>
      </c>
      <c r="N2142" s="395">
        <v>45553</v>
      </c>
      <c r="O2142" s="392" t="s">
        <v>758</v>
      </c>
      <c r="P2142" s="392" t="str">
        <f t="shared" si="66"/>
        <v>380XX00000</v>
      </c>
      <c r="Q2142" s="392" t="s">
        <v>1351</v>
      </c>
      <c r="R2142" s="392" t="s">
        <v>1633</v>
      </c>
      <c r="S2142" s="392" t="str">
        <f t="shared" si="67"/>
        <v>251100A</v>
      </c>
      <c r="T2142" s="392" t="str">
        <f>IFERROR(VLOOKUP($S2142,'Projects FERCs'!$A$9:$C$294,2,FALSE),0)</f>
        <v>Mains - Blanket - Flag</v>
      </c>
      <c r="U2142" s="392" t="s">
        <v>1635</v>
      </c>
      <c r="V2142" s="394">
        <v>775.26</v>
      </c>
    </row>
    <row r="2143" spans="1:22" ht="22.5" x14ac:dyDescent="0.25">
      <c r="A2143" s="396">
        <v>202409</v>
      </c>
      <c r="B2143" s="392" t="s">
        <v>1268</v>
      </c>
      <c r="C2143" s="392" t="s">
        <v>69</v>
      </c>
      <c r="D2143" s="392" t="s">
        <v>28</v>
      </c>
      <c r="E2143" s="392" t="s">
        <v>28</v>
      </c>
      <c r="F2143" s="392" t="s">
        <v>22</v>
      </c>
      <c r="G2143" s="392" t="s">
        <v>39</v>
      </c>
      <c r="H2143" s="392" t="s">
        <v>70</v>
      </c>
      <c r="I2143" s="392" t="s">
        <v>71</v>
      </c>
      <c r="J2143" s="392" t="s">
        <v>23</v>
      </c>
      <c r="K2143" s="392" t="s">
        <v>24</v>
      </c>
      <c r="L2143" s="392" t="s">
        <v>25</v>
      </c>
      <c r="M2143" s="395">
        <v>45292</v>
      </c>
      <c r="N2143" s="395">
        <v>45292</v>
      </c>
      <c r="O2143" s="392" t="s">
        <v>758</v>
      </c>
      <c r="P2143" s="392" t="str">
        <f t="shared" si="66"/>
        <v>380XX00000</v>
      </c>
      <c r="Q2143" s="392" t="s">
        <v>1351</v>
      </c>
      <c r="R2143" s="392" t="s">
        <v>782</v>
      </c>
      <c r="S2143" s="392" t="str">
        <f t="shared" si="67"/>
        <v>251380A</v>
      </c>
      <c r="T2143" s="392" t="str">
        <f>IFERROR(VLOOKUP($S2143,'Projects FERCs'!$A$9:$C$294,2,FALSE),0)</f>
        <v>Services - Bl - Flag</v>
      </c>
      <c r="U2143" s="392" t="s">
        <v>783</v>
      </c>
      <c r="V2143" s="403">
        <v>-23001.26</v>
      </c>
    </row>
    <row r="2144" spans="1:22" ht="22.5" x14ac:dyDescent="0.25">
      <c r="A2144" s="396">
        <v>202409</v>
      </c>
      <c r="B2144" s="392" t="s">
        <v>1268</v>
      </c>
      <c r="C2144" s="392" t="s">
        <v>69</v>
      </c>
      <c r="D2144" s="392" t="s">
        <v>28</v>
      </c>
      <c r="E2144" s="392" t="s">
        <v>28</v>
      </c>
      <c r="F2144" s="392" t="s">
        <v>22</v>
      </c>
      <c r="G2144" s="392" t="s">
        <v>39</v>
      </c>
      <c r="H2144" s="392" t="s">
        <v>70</v>
      </c>
      <c r="I2144" s="392" t="s">
        <v>71</v>
      </c>
      <c r="J2144" s="392" t="s">
        <v>23</v>
      </c>
      <c r="K2144" s="392" t="s">
        <v>24</v>
      </c>
      <c r="L2144" s="392" t="s">
        <v>25</v>
      </c>
      <c r="M2144" s="395">
        <v>45292</v>
      </c>
      <c r="N2144" s="395">
        <v>45292</v>
      </c>
      <c r="O2144" s="392" t="s">
        <v>758</v>
      </c>
      <c r="P2144" s="392" t="str">
        <f t="shared" si="66"/>
        <v>380XX00000</v>
      </c>
      <c r="Q2144" s="392" t="s">
        <v>1351</v>
      </c>
      <c r="R2144" s="392" t="s">
        <v>784</v>
      </c>
      <c r="S2144" s="392" t="str">
        <f t="shared" si="67"/>
        <v>251380R</v>
      </c>
      <c r="T2144" s="392" t="str">
        <f>IFERROR(VLOOKUP($S2144,'Projects FERCs'!$A$9:$C$294,2,FALSE),0)</f>
        <v>Service Repl - Flag</v>
      </c>
      <c r="U2144" s="392" t="s">
        <v>785</v>
      </c>
      <c r="V2144" s="394">
        <v>-63722.79</v>
      </c>
    </row>
    <row r="2145" spans="1:22" ht="22.5" x14ac:dyDescent="0.25">
      <c r="A2145" s="396">
        <v>202409</v>
      </c>
      <c r="B2145" s="392" t="s">
        <v>1268</v>
      </c>
      <c r="C2145" s="392" t="s">
        <v>69</v>
      </c>
      <c r="D2145" s="392" t="s">
        <v>28</v>
      </c>
      <c r="E2145" s="392" t="s">
        <v>28</v>
      </c>
      <c r="F2145" s="392" t="s">
        <v>22</v>
      </c>
      <c r="G2145" s="392" t="s">
        <v>39</v>
      </c>
      <c r="H2145" s="392" t="s">
        <v>70</v>
      </c>
      <c r="I2145" s="392" t="s">
        <v>71</v>
      </c>
      <c r="J2145" s="392" t="s">
        <v>23</v>
      </c>
      <c r="K2145" s="392" t="s">
        <v>24</v>
      </c>
      <c r="L2145" s="392" t="s">
        <v>25</v>
      </c>
      <c r="M2145" s="395">
        <v>45292</v>
      </c>
      <c r="N2145" s="395">
        <v>45292</v>
      </c>
      <c r="O2145" s="392" t="s">
        <v>758</v>
      </c>
      <c r="P2145" s="392" t="str">
        <f t="shared" si="66"/>
        <v>380XX00000</v>
      </c>
      <c r="Q2145" s="392" t="s">
        <v>1351</v>
      </c>
      <c r="R2145" s="392" t="s">
        <v>865</v>
      </c>
      <c r="S2145" s="392" t="str">
        <f t="shared" si="67"/>
        <v>252380A</v>
      </c>
      <c r="T2145" s="392" t="str">
        <f>IFERROR(VLOOKUP($S2145,'Projects FERCs'!$A$9:$C$294,2,FALSE),0)</f>
        <v>Install Services - Bl - King</v>
      </c>
      <c r="U2145" s="392" t="s">
        <v>866</v>
      </c>
      <c r="V2145" s="403">
        <v>-9164.0499999999993</v>
      </c>
    </row>
    <row r="2146" spans="1:22" ht="22.5" x14ac:dyDescent="0.25">
      <c r="A2146" s="396">
        <v>202409</v>
      </c>
      <c r="B2146" s="392" t="s">
        <v>1268</v>
      </c>
      <c r="C2146" s="392" t="s">
        <v>69</v>
      </c>
      <c r="D2146" s="392" t="s">
        <v>28</v>
      </c>
      <c r="E2146" s="392" t="s">
        <v>28</v>
      </c>
      <c r="F2146" s="392" t="s">
        <v>22</v>
      </c>
      <c r="G2146" s="392" t="s">
        <v>39</v>
      </c>
      <c r="H2146" s="392" t="s">
        <v>70</v>
      </c>
      <c r="I2146" s="392" t="s">
        <v>71</v>
      </c>
      <c r="J2146" s="392" t="s">
        <v>23</v>
      </c>
      <c r="K2146" s="392" t="s">
        <v>24</v>
      </c>
      <c r="L2146" s="392" t="s">
        <v>25</v>
      </c>
      <c r="M2146" s="395">
        <v>45292</v>
      </c>
      <c r="N2146" s="395">
        <v>45292</v>
      </c>
      <c r="O2146" s="392" t="s">
        <v>758</v>
      </c>
      <c r="P2146" s="392" t="str">
        <f t="shared" si="66"/>
        <v>380XX00000</v>
      </c>
      <c r="Q2146" s="392" t="s">
        <v>1351</v>
      </c>
      <c r="R2146" s="392" t="s">
        <v>892</v>
      </c>
      <c r="S2146" s="392" t="str">
        <f t="shared" si="67"/>
        <v>252402S</v>
      </c>
      <c r="T2146" s="392" t="str">
        <f>IFERROR(VLOOKUP($S2146,'Projects FERCs'!$A$9:$C$294,2,FALSE),0)</f>
        <v>Drisco Pipe Replacement</v>
      </c>
      <c r="U2146" s="392" t="s">
        <v>893</v>
      </c>
      <c r="V2146" s="394">
        <v>-610963.49</v>
      </c>
    </row>
    <row r="2147" spans="1:22" ht="22.5" x14ac:dyDescent="0.25">
      <c r="A2147" s="396">
        <v>202409</v>
      </c>
      <c r="B2147" s="392" t="s">
        <v>1268</v>
      </c>
      <c r="C2147" s="392" t="s">
        <v>69</v>
      </c>
      <c r="D2147" s="392" t="s">
        <v>28</v>
      </c>
      <c r="E2147" s="392" t="s">
        <v>28</v>
      </c>
      <c r="F2147" s="392" t="s">
        <v>22</v>
      </c>
      <c r="G2147" s="392" t="s">
        <v>39</v>
      </c>
      <c r="H2147" s="392" t="s">
        <v>70</v>
      </c>
      <c r="I2147" s="392" t="s">
        <v>71</v>
      </c>
      <c r="J2147" s="392" t="s">
        <v>23</v>
      </c>
      <c r="K2147" s="392" t="s">
        <v>24</v>
      </c>
      <c r="L2147" s="392" t="s">
        <v>25</v>
      </c>
      <c r="M2147" s="395">
        <v>45292</v>
      </c>
      <c r="N2147" s="395">
        <v>45292</v>
      </c>
      <c r="O2147" s="392" t="s">
        <v>758</v>
      </c>
      <c r="P2147" s="392" t="str">
        <f t="shared" si="66"/>
        <v>380XX00000</v>
      </c>
      <c r="Q2147" s="392" t="s">
        <v>1351</v>
      </c>
      <c r="R2147" s="392" t="s">
        <v>965</v>
      </c>
      <c r="S2147" s="392" t="str">
        <f t="shared" si="67"/>
        <v>253380A</v>
      </c>
      <c r="T2147" s="392" t="str">
        <f>IFERROR(VLOOKUP($S2147,'Projects FERCs'!$A$9:$C$294,2,FALSE),0)</f>
        <v>Services - Bl - Pres</v>
      </c>
      <c r="U2147" s="392" t="s">
        <v>966</v>
      </c>
      <c r="V2147" s="403">
        <v>-5234</v>
      </c>
    </row>
    <row r="2148" spans="1:22" ht="22.5" x14ac:dyDescent="0.25">
      <c r="A2148" s="396">
        <v>202409</v>
      </c>
      <c r="B2148" s="392" t="s">
        <v>1268</v>
      </c>
      <c r="C2148" s="392" t="s">
        <v>69</v>
      </c>
      <c r="D2148" s="392" t="s">
        <v>28</v>
      </c>
      <c r="E2148" s="392" t="s">
        <v>28</v>
      </c>
      <c r="F2148" s="392" t="s">
        <v>22</v>
      </c>
      <c r="G2148" s="392" t="s">
        <v>39</v>
      </c>
      <c r="H2148" s="392" t="s">
        <v>70</v>
      </c>
      <c r="I2148" s="392" t="s">
        <v>71</v>
      </c>
      <c r="J2148" s="392" t="s">
        <v>23</v>
      </c>
      <c r="K2148" s="392" t="s">
        <v>24</v>
      </c>
      <c r="L2148" s="392" t="s">
        <v>25</v>
      </c>
      <c r="M2148" s="395">
        <v>45292</v>
      </c>
      <c r="N2148" s="395">
        <v>45292</v>
      </c>
      <c r="O2148" s="392" t="s">
        <v>758</v>
      </c>
      <c r="P2148" s="392" t="str">
        <f t="shared" si="66"/>
        <v>380XX00000</v>
      </c>
      <c r="Q2148" s="392" t="s">
        <v>1351</v>
      </c>
      <c r="R2148" s="392" t="s">
        <v>971</v>
      </c>
      <c r="S2148" s="392" t="str">
        <f t="shared" si="67"/>
        <v>253380R</v>
      </c>
      <c r="T2148" s="392" t="str">
        <f>IFERROR(VLOOKUP($S2148,'Projects FERCs'!$A$9:$C$294,2,FALSE),0)</f>
        <v>Service Repl - Pres</v>
      </c>
      <c r="U2148" s="392" t="s">
        <v>972</v>
      </c>
      <c r="V2148" s="394">
        <v>-13976.11</v>
      </c>
    </row>
    <row r="2149" spans="1:22" ht="22.5" x14ac:dyDescent="0.25">
      <c r="A2149" s="396">
        <v>202409</v>
      </c>
      <c r="B2149" s="392" t="s">
        <v>1268</v>
      </c>
      <c r="C2149" s="392" t="s">
        <v>69</v>
      </c>
      <c r="D2149" s="392" t="s">
        <v>28</v>
      </c>
      <c r="E2149" s="392" t="s">
        <v>28</v>
      </c>
      <c r="F2149" s="392" t="s">
        <v>22</v>
      </c>
      <c r="G2149" s="392" t="s">
        <v>39</v>
      </c>
      <c r="H2149" s="392" t="s">
        <v>70</v>
      </c>
      <c r="I2149" s="392" t="s">
        <v>71</v>
      </c>
      <c r="J2149" s="392" t="s">
        <v>23</v>
      </c>
      <c r="K2149" s="392" t="s">
        <v>24</v>
      </c>
      <c r="L2149" s="392" t="s">
        <v>25</v>
      </c>
      <c r="M2149" s="395">
        <v>45292</v>
      </c>
      <c r="N2149" s="395">
        <v>45292</v>
      </c>
      <c r="O2149" s="392" t="s">
        <v>758</v>
      </c>
      <c r="P2149" s="392" t="str">
        <f t="shared" si="66"/>
        <v>380XX00000</v>
      </c>
      <c r="Q2149" s="392" t="s">
        <v>1351</v>
      </c>
      <c r="R2149" s="392" t="s">
        <v>1071</v>
      </c>
      <c r="S2149" s="392" t="str">
        <f t="shared" si="67"/>
        <v>255380A</v>
      </c>
      <c r="T2149" s="392" t="str">
        <f>IFERROR(VLOOKUP($S2149,'Projects FERCs'!$A$9:$C$294,2,FALSE),0)</f>
        <v>Services - Bl - Verde</v>
      </c>
      <c r="U2149" s="392" t="s">
        <v>1072</v>
      </c>
      <c r="V2149" s="403">
        <v>-5537.5</v>
      </c>
    </row>
    <row r="2150" spans="1:22" ht="22.5" x14ac:dyDescent="0.25">
      <c r="A2150" s="396">
        <v>202409</v>
      </c>
      <c r="B2150" s="392" t="s">
        <v>1268</v>
      </c>
      <c r="C2150" s="392" t="s">
        <v>69</v>
      </c>
      <c r="D2150" s="392" t="s">
        <v>28</v>
      </c>
      <c r="E2150" s="392" t="s">
        <v>28</v>
      </c>
      <c r="F2150" s="392" t="s">
        <v>22</v>
      </c>
      <c r="G2150" s="392" t="s">
        <v>39</v>
      </c>
      <c r="H2150" s="392" t="s">
        <v>70</v>
      </c>
      <c r="I2150" s="392" t="s">
        <v>71</v>
      </c>
      <c r="J2150" s="392" t="s">
        <v>23</v>
      </c>
      <c r="K2150" s="392" t="s">
        <v>24</v>
      </c>
      <c r="L2150" s="392" t="s">
        <v>25</v>
      </c>
      <c r="M2150" s="395">
        <v>45292</v>
      </c>
      <c r="N2150" s="395">
        <v>45292</v>
      </c>
      <c r="O2150" s="392" t="s">
        <v>758</v>
      </c>
      <c r="P2150" s="392" t="str">
        <f t="shared" si="66"/>
        <v>380XX00000</v>
      </c>
      <c r="Q2150" s="392" t="s">
        <v>1351</v>
      </c>
      <c r="R2150" s="392" t="s">
        <v>1143</v>
      </c>
      <c r="S2150" s="392" t="str">
        <f t="shared" si="67"/>
        <v>256380A</v>
      </c>
      <c r="T2150" s="392" t="str">
        <f>IFERROR(VLOOKUP($S2150,'Projects FERCs'!$A$9:$C$294,2,FALSE),0)</f>
        <v>Services - Bl - Nog</v>
      </c>
      <c r="U2150" s="392" t="s">
        <v>1144</v>
      </c>
      <c r="V2150" s="403">
        <v>-164.17</v>
      </c>
    </row>
    <row r="2151" spans="1:22" ht="22.5" x14ac:dyDescent="0.25">
      <c r="A2151" s="396">
        <v>202409</v>
      </c>
      <c r="B2151" s="392" t="s">
        <v>1268</v>
      </c>
      <c r="C2151" s="392" t="s">
        <v>69</v>
      </c>
      <c r="D2151" s="392" t="s">
        <v>28</v>
      </c>
      <c r="E2151" s="392" t="s">
        <v>28</v>
      </c>
      <c r="F2151" s="392" t="s">
        <v>22</v>
      </c>
      <c r="G2151" s="392" t="s">
        <v>39</v>
      </c>
      <c r="H2151" s="392" t="s">
        <v>70</v>
      </c>
      <c r="I2151" s="392" t="s">
        <v>71</v>
      </c>
      <c r="J2151" s="392" t="s">
        <v>23</v>
      </c>
      <c r="K2151" s="392" t="s">
        <v>24</v>
      </c>
      <c r="L2151" s="392" t="s">
        <v>25</v>
      </c>
      <c r="M2151" s="395">
        <v>45292</v>
      </c>
      <c r="N2151" s="395">
        <v>45292</v>
      </c>
      <c r="O2151" s="392" t="s">
        <v>758</v>
      </c>
      <c r="P2151" s="392" t="str">
        <f t="shared" si="66"/>
        <v>380XX00000</v>
      </c>
      <c r="Q2151" s="392" t="s">
        <v>1351</v>
      </c>
      <c r="R2151" s="392" t="s">
        <v>1213</v>
      </c>
      <c r="S2151" s="392" t="str">
        <f t="shared" si="67"/>
        <v>257380A</v>
      </c>
      <c r="T2151" s="392" t="str">
        <f>IFERROR(VLOOKUP($S2151,'Projects FERCs'!$A$9:$C$294,2,FALSE),0)</f>
        <v>Services - Bl - SL</v>
      </c>
      <c r="U2151" s="392" t="s">
        <v>1214</v>
      </c>
      <c r="V2151" s="403">
        <v>-4608.96</v>
      </c>
    </row>
    <row r="2152" spans="1:22" ht="22.5" x14ac:dyDescent="0.25">
      <c r="A2152" s="396">
        <v>202409</v>
      </c>
      <c r="B2152" s="392" t="s">
        <v>1268</v>
      </c>
      <c r="C2152" s="392" t="s">
        <v>69</v>
      </c>
      <c r="D2152" s="392" t="s">
        <v>28</v>
      </c>
      <c r="E2152" s="392" t="s">
        <v>28</v>
      </c>
      <c r="F2152" s="392" t="s">
        <v>22</v>
      </c>
      <c r="G2152" s="392" t="s">
        <v>39</v>
      </c>
      <c r="H2152" s="392" t="s">
        <v>70</v>
      </c>
      <c r="I2152" s="392" t="s">
        <v>71</v>
      </c>
      <c r="J2152" s="392" t="s">
        <v>23</v>
      </c>
      <c r="K2152" s="392" t="s">
        <v>24</v>
      </c>
      <c r="L2152" s="392" t="s">
        <v>25</v>
      </c>
      <c r="M2152" s="395">
        <v>45292</v>
      </c>
      <c r="N2152" s="395">
        <v>45292</v>
      </c>
      <c r="O2152" s="392" t="s">
        <v>758</v>
      </c>
      <c r="P2152" s="392" t="str">
        <f t="shared" si="66"/>
        <v>380XX00000</v>
      </c>
      <c r="Q2152" s="392" t="s">
        <v>1351</v>
      </c>
      <c r="R2152" s="392" t="s">
        <v>1352</v>
      </c>
      <c r="S2152" s="392" t="str">
        <f t="shared" si="67"/>
        <v>252404S</v>
      </c>
      <c r="T2152" s="392" t="str">
        <f>IFERROR(VLOOKUP($S2152,'Projects FERCs'!$A$9:$C$294,2,FALSE),0)</f>
        <v>Main &amp; Services PVC Repl KNG</v>
      </c>
      <c r="U2152" s="392" t="s">
        <v>1353</v>
      </c>
      <c r="V2152" s="394">
        <v>-9764.25</v>
      </c>
    </row>
    <row r="2153" spans="1:22" ht="22.5" x14ac:dyDescent="0.25">
      <c r="A2153" s="396">
        <v>202409</v>
      </c>
      <c r="B2153" s="392" t="s">
        <v>1268</v>
      </c>
      <c r="C2153" s="392" t="s">
        <v>69</v>
      </c>
      <c r="D2153" s="392" t="s">
        <v>28</v>
      </c>
      <c r="E2153" s="392" t="s">
        <v>28</v>
      </c>
      <c r="F2153" s="392" t="s">
        <v>22</v>
      </c>
      <c r="G2153" s="392" t="s">
        <v>39</v>
      </c>
      <c r="H2153" s="392" t="s">
        <v>70</v>
      </c>
      <c r="I2153" s="392" t="s">
        <v>71</v>
      </c>
      <c r="J2153" s="392" t="s">
        <v>23</v>
      </c>
      <c r="K2153" s="392" t="s">
        <v>24</v>
      </c>
      <c r="L2153" s="392" t="s">
        <v>25</v>
      </c>
      <c r="M2153" s="395">
        <v>45413</v>
      </c>
      <c r="N2153" s="395">
        <v>45415</v>
      </c>
      <c r="O2153" s="392" t="s">
        <v>758</v>
      </c>
      <c r="P2153" s="392" t="str">
        <f t="shared" si="66"/>
        <v>380XX00000</v>
      </c>
      <c r="Q2153" s="392" t="s">
        <v>1351</v>
      </c>
      <c r="R2153" s="392" t="s">
        <v>1507</v>
      </c>
      <c r="S2153" s="392" t="str">
        <f t="shared" si="67"/>
        <v>251100A</v>
      </c>
      <c r="T2153" s="392" t="str">
        <f>IFERROR(VLOOKUP($S2153,'Projects FERCs'!$A$9:$C$294,2,FALSE),0)</f>
        <v>Mains - Blanket - Flag</v>
      </c>
      <c r="U2153" s="392" t="s">
        <v>1506</v>
      </c>
      <c r="V2153" s="394">
        <v>-7880.61</v>
      </c>
    </row>
    <row r="2154" spans="1:22" ht="22.5" x14ac:dyDescent="0.25">
      <c r="A2154" s="396">
        <v>202409</v>
      </c>
      <c r="B2154" s="392" t="s">
        <v>1268</v>
      </c>
      <c r="C2154" s="392" t="s">
        <v>69</v>
      </c>
      <c r="D2154" s="392" t="s">
        <v>28</v>
      </c>
      <c r="E2154" s="392" t="s">
        <v>28</v>
      </c>
      <c r="F2154" s="392" t="s">
        <v>22</v>
      </c>
      <c r="G2154" s="392" t="s">
        <v>39</v>
      </c>
      <c r="H2154" s="392" t="s">
        <v>70</v>
      </c>
      <c r="I2154" s="392" t="s">
        <v>71</v>
      </c>
      <c r="J2154" s="392" t="s">
        <v>23</v>
      </c>
      <c r="K2154" s="392" t="s">
        <v>24</v>
      </c>
      <c r="L2154" s="392" t="s">
        <v>25</v>
      </c>
      <c r="M2154" s="395">
        <v>45474</v>
      </c>
      <c r="N2154" s="395">
        <v>45415</v>
      </c>
      <c r="O2154" s="392" t="s">
        <v>758</v>
      </c>
      <c r="P2154" s="392" t="str">
        <f t="shared" si="66"/>
        <v>380XX00000</v>
      </c>
      <c r="Q2154" s="392" t="s">
        <v>1351</v>
      </c>
      <c r="R2154" s="392" t="s">
        <v>1507</v>
      </c>
      <c r="S2154" s="392" t="str">
        <f t="shared" si="67"/>
        <v>251100A</v>
      </c>
      <c r="T2154" s="392" t="str">
        <f>IFERROR(VLOOKUP($S2154,'Projects FERCs'!$A$9:$C$294,2,FALSE),0)</f>
        <v>Mains - Blanket - Flag</v>
      </c>
      <c r="U2154" s="392" t="s">
        <v>1506</v>
      </c>
      <c r="V2154" s="394">
        <v>-1668.52</v>
      </c>
    </row>
    <row r="2155" spans="1:22" ht="22.5" x14ac:dyDescent="0.25">
      <c r="A2155" s="396">
        <v>202409</v>
      </c>
      <c r="B2155" s="392" t="s">
        <v>1268</v>
      </c>
      <c r="C2155" s="392" t="s">
        <v>69</v>
      </c>
      <c r="D2155" s="392" t="s">
        <v>28</v>
      </c>
      <c r="E2155" s="392" t="s">
        <v>28</v>
      </c>
      <c r="F2155" s="392" t="s">
        <v>22</v>
      </c>
      <c r="G2155" s="392" t="s">
        <v>39</v>
      </c>
      <c r="H2155" s="392" t="s">
        <v>70</v>
      </c>
      <c r="I2155" s="392" t="s">
        <v>71</v>
      </c>
      <c r="J2155" s="392" t="s">
        <v>23</v>
      </c>
      <c r="K2155" s="392" t="s">
        <v>24</v>
      </c>
      <c r="L2155" s="392" t="s">
        <v>25</v>
      </c>
      <c r="M2155" s="395">
        <v>45474</v>
      </c>
      <c r="N2155" s="395">
        <v>45498</v>
      </c>
      <c r="O2155" s="392" t="s">
        <v>758</v>
      </c>
      <c r="P2155" s="392" t="str">
        <f t="shared" si="66"/>
        <v>380XX00000</v>
      </c>
      <c r="Q2155" s="392" t="s">
        <v>1351</v>
      </c>
      <c r="R2155" s="392" t="s">
        <v>1487</v>
      </c>
      <c r="S2155" s="392" t="str">
        <f t="shared" si="67"/>
        <v>257100A</v>
      </c>
      <c r="T2155" s="392" t="str">
        <f>IFERROR(VLOOKUP($S2155,'Projects FERCs'!$A$9:$C$294,2,FALSE),0)</f>
        <v>Mains - Blanket - SL</v>
      </c>
      <c r="U2155" s="392" t="s">
        <v>1486</v>
      </c>
      <c r="V2155" s="394">
        <v>-37.090000000000003</v>
      </c>
    </row>
    <row r="2156" spans="1:22" ht="22.5" x14ac:dyDescent="0.25">
      <c r="A2156" s="396">
        <v>202410</v>
      </c>
      <c r="B2156" s="392" t="s">
        <v>1268</v>
      </c>
      <c r="C2156" s="392" t="s">
        <v>69</v>
      </c>
      <c r="D2156" s="392" t="s">
        <v>28</v>
      </c>
      <c r="E2156" s="392" t="s">
        <v>28</v>
      </c>
      <c r="F2156" s="392" t="s">
        <v>22</v>
      </c>
      <c r="G2156" s="392" t="s">
        <v>39</v>
      </c>
      <c r="H2156" s="392" t="s">
        <v>70</v>
      </c>
      <c r="I2156" s="392" t="s">
        <v>71</v>
      </c>
      <c r="J2156" s="392" t="s">
        <v>2356</v>
      </c>
      <c r="K2156" s="392" t="s">
        <v>24</v>
      </c>
      <c r="L2156" s="392" t="s">
        <v>64</v>
      </c>
      <c r="M2156" s="395">
        <v>45536</v>
      </c>
      <c r="N2156" s="395">
        <v>45555</v>
      </c>
      <c r="O2156" s="392" t="s">
        <v>758</v>
      </c>
      <c r="P2156" s="392" t="str">
        <f t="shared" si="66"/>
        <v>380XX00000</v>
      </c>
      <c r="Q2156" s="392" t="s">
        <v>1351</v>
      </c>
      <c r="R2156" s="392" t="s">
        <v>2357</v>
      </c>
      <c r="S2156" s="392" t="str">
        <f t="shared" si="67"/>
        <v>251100A</v>
      </c>
      <c r="T2156" s="392" t="str">
        <f>IFERROR(VLOOKUP($S2156,'Projects FERCs'!$A$9:$C$294,2,FALSE),0)</f>
        <v>Mains - Blanket - Flag</v>
      </c>
      <c r="U2156" s="392" t="s">
        <v>2356</v>
      </c>
      <c r="V2156" s="394">
        <v>70.66</v>
      </c>
    </row>
    <row r="2157" spans="1:22" ht="33.75" x14ac:dyDescent="0.25">
      <c r="A2157" s="396">
        <v>202410</v>
      </c>
      <c r="B2157" s="392" t="s">
        <v>1268</v>
      </c>
      <c r="C2157" s="392" t="s">
        <v>69</v>
      </c>
      <c r="D2157" s="392" t="s">
        <v>28</v>
      </c>
      <c r="E2157" s="392" t="s">
        <v>28</v>
      </c>
      <c r="F2157" s="392" t="s">
        <v>22</v>
      </c>
      <c r="G2157" s="392" t="s">
        <v>39</v>
      </c>
      <c r="H2157" s="392" t="s">
        <v>70</v>
      </c>
      <c r="I2157" s="392" t="s">
        <v>71</v>
      </c>
      <c r="J2157" s="392" t="s">
        <v>2366</v>
      </c>
      <c r="K2157" s="392" t="s">
        <v>24</v>
      </c>
      <c r="L2157" s="392" t="s">
        <v>64</v>
      </c>
      <c r="M2157" s="395">
        <v>45566</v>
      </c>
      <c r="N2157" s="395">
        <v>45567</v>
      </c>
      <c r="O2157" s="392" t="s">
        <v>758</v>
      </c>
      <c r="P2157" s="392" t="str">
        <f t="shared" si="66"/>
        <v>380XX00000</v>
      </c>
      <c r="Q2157" s="392" t="s">
        <v>1351</v>
      </c>
      <c r="R2157" s="392" t="s">
        <v>2367</v>
      </c>
      <c r="S2157" s="392" t="str">
        <f t="shared" si="67"/>
        <v>251100A</v>
      </c>
      <c r="T2157" s="392" t="str">
        <f>IFERROR(VLOOKUP($S2157,'Projects FERCs'!$A$9:$C$294,2,FALSE),0)</f>
        <v>Mains - Blanket - Flag</v>
      </c>
      <c r="U2157" s="392" t="s">
        <v>2366</v>
      </c>
      <c r="V2157" s="394">
        <v>1360.75</v>
      </c>
    </row>
    <row r="2158" spans="1:22" ht="22.5" x14ac:dyDescent="0.25">
      <c r="A2158" s="396">
        <v>202410</v>
      </c>
      <c r="B2158" s="392" t="s">
        <v>1268</v>
      </c>
      <c r="C2158" s="392" t="s">
        <v>69</v>
      </c>
      <c r="D2158" s="392" t="s">
        <v>28</v>
      </c>
      <c r="E2158" s="392" t="s">
        <v>28</v>
      </c>
      <c r="F2158" s="392" t="s">
        <v>22</v>
      </c>
      <c r="G2158" s="392" t="s">
        <v>39</v>
      </c>
      <c r="H2158" s="392" t="s">
        <v>70</v>
      </c>
      <c r="I2158" s="392" t="s">
        <v>71</v>
      </c>
      <c r="J2158" s="392" t="s">
        <v>2177</v>
      </c>
      <c r="K2158" s="392" t="s">
        <v>24</v>
      </c>
      <c r="L2158" s="392" t="s">
        <v>64</v>
      </c>
      <c r="M2158" s="395">
        <v>45536</v>
      </c>
      <c r="N2158" s="395">
        <v>45544</v>
      </c>
      <c r="O2158" s="392" t="s">
        <v>758</v>
      </c>
      <c r="P2158" s="392" t="str">
        <f t="shared" si="66"/>
        <v>380XX00000</v>
      </c>
      <c r="Q2158" s="392" t="s">
        <v>1351</v>
      </c>
      <c r="R2158" s="392" t="s">
        <v>2175</v>
      </c>
      <c r="S2158" s="392" t="str">
        <f t="shared" si="67"/>
        <v>253100A</v>
      </c>
      <c r="T2158" s="392" t="str">
        <f>IFERROR(VLOOKUP($S2158,'Projects FERCs'!$A$9:$C$294,2,FALSE),0)</f>
        <v>Mains - Blanket - Pres</v>
      </c>
      <c r="U2158" s="392" t="s">
        <v>2177</v>
      </c>
      <c r="V2158" s="394">
        <v>870.1</v>
      </c>
    </row>
    <row r="2159" spans="1:22" ht="22.5" x14ac:dyDescent="0.25">
      <c r="A2159" s="396">
        <v>202410</v>
      </c>
      <c r="B2159" s="392" t="s">
        <v>1268</v>
      </c>
      <c r="C2159" s="392" t="s">
        <v>69</v>
      </c>
      <c r="D2159" s="392" t="s">
        <v>28</v>
      </c>
      <c r="E2159" s="392" t="s">
        <v>28</v>
      </c>
      <c r="F2159" s="392" t="s">
        <v>22</v>
      </c>
      <c r="G2159" s="392" t="s">
        <v>39</v>
      </c>
      <c r="H2159" s="392" t="s">
        <v>70</v>
      </c>
      <c r="I2159" s="392" t="s">
        <v>71</v>
      </c>
      <c r="J2159" s="392" t="s">
        <v>893</v>
      </c>
      <c r="K2159" s="392" t="s">
        <v>24</v>
      </c>
      <c r="L2159" s="392" t="s">
        <v>64</v>
      </c>
      <c r="M2159" s="395">
        <v>45292</v>
      </c>
      <c r="N2159" s="395">
        <v>45292</v>
      </c>
      <c r="O2159" s="392" t="s">
        <v>758</v>
      </c>
      <c r="P2159" s="392" t="str">
        <f t="shared" si="66"/>
        <v>380XX00000</v>
      </c>
      <c r="Q2159" s="392" t="s">
        <v>1351</v>
      </c>
      <c r="R2159" s="392" t="s">
        <v>892</v>
      </c>
      <c r="S2159" s="392" t="str">
        <f t="shared" si="67"/>
        <v>252402S</v>
      </c>
      <c r="T2159" s="392" t="str">
        <f>IFERROR(VLOOKUP($S2159,'Projects FERCs'!$A$9:$C$294,2,FALSE),0)</f>
        <v>Drisco Pipe Replacement</v>
      </c>
      <c r="U2159" s="392" t="s">
        <v>893</v>
      </c>
      <c r="V2159" s="394">
        <v>318017.11</v>
      </c>
    </row>
    <row r="2160" spans="1:22" ht="22.5" x14ac:dyDescent="0.25">
      <c r="A2160" s="396">
        <v>202410</v>
      </c>
      <c r="B2160" s="392" t="s">
        <v>1268</v>
      </c>
      <c r="C2160" s="392" t="s">
        <v>69</v>
      </c>
      <c r="D2160" s="392" t="s">
        <v>28</v>
      </c>
      <c r="E2160" s="392" t="s">
        <v>28</v>
      </c>
      <c r="F2160" s="392" t="s">
        <v>22</v>
      </c>
      <c r="G2160" s="392" t="s">
        <v>39</v>
      </c>
      <c r="H2160" s="392" t="s">
        <v>70</v>
      </c>
      <c r="I2160" s="392" t="s">
        <v>71</v>
      </c>
      <c r="J2160" s="392" t="s">
        <v>866</v>
      </c>
      <c r="K2160" s="392" t="s">
        <v>24</v>
      </c>
      <c r="L2160" s="392" t="s">
        <v>64</v>
      </c>
      <c r="M2160" s="395">
        <v>45292</v>
      </c>
      <c r="N2160" s="395">
        <v>45292</v>
      </c>
      <c r="O2160" s="392" t="s">
        <v>758</v>
      </c>
      <c r="P2160" s="392" t="str">
        <f t="shared" si="66"/>
        <v>380XX00000</v>
      </c>
      <c r="Q2160" s="392" t="s">
        <v>1351</v>
      </c>
      <c r="R2160" s="392" t="s">
        <v>865</v>
      </c>
      <c r="S2160" s="392" t="str">
        <f t="shared" si="67"/>
        <v>252380A</v>
      </c>
      <c r="T2160" s="392" t="str">
        <f>IFERROR(VLOOKUP($S2160,'Projects FERCs'!$A$9:$C$294,2,FALSE),0)</f>
        <v>Install Services - Bl - King</v>
      </c>
      <c r="U2160" s="392" t="s">
        <v>866</v>
      </c>
      <c r="V2160" s="403">
        <v>7058.28</v>
      </c>
    </row>
    <row r="2161" spans="1:22" ht="22.5" x14ac:dyDescent="0.25">
      <c r="A2161" s="396">
        <v>202410</v>
      </c>
      <c r="B2161" s="392" t="s">
        <v>1268</v>
      </c>
      <c r="C2161" s="392" t="s">
        <v>69</v>
      </c>
      <c r="D2161" s="392" t="s">
        <v>28</v>
      </c>
      <c r="E2161" s="392" t="s">
        <v>28</v>
      </c>
      <c r="F2161" s="392" t="s">
        <v>22</v>
      </c>
      <c r="G2161" s="392" t="s">
        <v>39</v>
      </c>
      <c r="H2161" s="392" t="s">
        <v>70</v>
      </c>
      <c r="I2161" s="392" t="s">
        <v>71</v>
      </c>
      <c r="J2161" s="392" t="s">
        <v>1629</v>
      </c>
      <c r="K2161" s="392" t="s">
        <v>24</v>
      </c>
      <c r="L2161" s="392" t="s">
        <v>64</v>
      </c>
      <c r="M2161" s="395">
        <v>45536</v>
      </c>
      <c r="N2161" s="395">
        <v>45560</v>
      </c>
      <c r="O2161" s="392" t="s">
        <v>758</v>
      </c>
      <c r="P2161" s="392" t="str">
        <f t="shared" si="66"/>
        <v>380XX00000</v>
      </c>
      <c r="Q2161" s="392" t="s">
        <v>1351</v>
      </c>
      <c r="R2161" s="392" t="s">
        <v>1627</v>
      </c>
      <c r="S2161" s="392" t="str">
        <f t="shared" si="67"/>
        <v>253100A</v>
      </c>
      <c r="T2161" s="392" t="str">
        <f>IFERROR(VLOOKUP($S2161,'Projects FERCs'!$A$9:$C$294,2,FALSE),0)</f>
        <v>Mains - Blanket - Pres</v>
      </c>
      <c r="U2161" s="392" t="s">
        <v>1629</v>
      </c>
      <c r="V2161" s="394">
        <v>1748.28</v>
      </c>
    </row>
    <row r="2162" spans="1:22" ht="22.5" x14ac:dyDescent="0.25">
      <c r="A2162" s="396">
        <v>202410</v>
      </c>
      <c r="B2162" s="392" t="s">
        <v>1268</v>
      </c>
      <c r="C2162" s="392" t="s">
        <v>69</v>
      </c>
      <c r="D2162" s="392" t="s">
        <v>28</v>
      </c>
      <c r="E2162" s="392" t="s">
        <v>28</v>
      </c>
      <c r="F2162" s="392" t="s">
        <v>22</v>
      </c>
      <c r="G2162" s="392" t="s">
        <v>39</v>
      </c>
      <c r="H2162" s="392" t="s">
        <v>70</v>
      </c>
      <c r="I2162" s="392" t="s">
        <v>71</v>
      </c>
      <c r="J2162" s="392" t="s">
        <v>1472</v>
      </c>
      <c r="K2162" s="392" t="s">
        <v>24</v>
      </c>
      <c r="L2162" s="392" t="s">
        <v>64</v>
      </c>
      <c r="M2162" s="395">
        <v>45474</v>
      </c>
      <c r="N2162" s="395">
        <v>45503</v>
      </c>
      <c r="O2162" s="392" t="s">
        <v>758</v>
      </c>
      <c r="P2162" s="392" t="str">
        <f t="shared" si="66"/>
        <v>380XX00000</v>
      </c>
      <c r="Q2162" s="392" t="s">
        <v>1351</v>
      </c>
      <c r="R2162" s="392" t="s">
        <v>1473</v>
      </c>
      <c r="S2162" s="392" t="str">
        <f t="shared" si="67"/>
        <v>253100A</v>
      </c>
      <c r="T2162" s="392" t="str">
        <f>IFERROR(VLOOKUP($S2162,'Projects FERCs'!$A$9:$C$294,2,FALSE),0)</f>
        <v>Mains - Blanket - Pres</v>
      </c>
      <c r="U2162" s="392" t="s">
        <v>1472</v>
      </c>
      <c r="V2162" s="394">
        <v>0.56000000000000005</v>
      </c>
    </row>
    <row r="2163" spans="1:22" ht="33.75" x14ac:dyDescent="0.25">
      <c r="A2163" s="396">
        <v>202410</v>
      </c>
      <c r="B2163" s="392" t="s">
        <v>1268</v>
      </c>
      <c r="C2163" s="392" t="s">
        <v>69</v>
      </c>
      <c r="D2163" s="392" t="s">
        <v>28</v>
      </c>
      <c r="E2163" s="392" t="s">
        <v>28</v>
      </c>
      <c r="F2163" s="392" t="s">
        <v>22</v>
      </c>
      <c r="G2163" s="392" t="s">
        <v>39</v>
      </c>
      <c r="H2163" s="392" t="s">
        <v>70</v>
      </c>
      <c r="I2163" s="392" t="s">
        <v>71</v>
      </c>
      <c r="J2163" s="392" t="s">
        <v>1632</v>
      </c>
      <c r="K2163" s="392" t="s">
        <v>24</v>
      </c>
      <c r="L2163" s="392" t="s">
        <v>64</v>
      </c>
      <c r="M2163" s="395">
        <v>45536</v>
      </c>
      <c r="N2163" s="395">
        <v>45555</v>
      </c>
      <c r="O2163" s="392" t="s">
        <v>758</v>
      </c>
      <c r="P2163" s="392" t="str">
        <f t="shared" si="66"/>
        <v>380XX00000</v>
      </c>
      <c r="Q2163" s="392" t="s">
        <v>1351</v>
      </c>
      <c r="R2163" s="392" t="s">
        <v>1630</v>
      </c>
      <c r="S2163" s="392" t="str">
        <f t="shared" si="67"/>
        <v>251100A</v>
      </c>
      <c r="T2163" s="392" t="str">
        <f>IFERROR(VLOOKUP($S2163,'Projects FERCs'!$A$9:$C$294,2,FALSE),0)</f>
        <v>Mains - Blanket - Flag</v>
      </c>
      <c r="U2163" s="392" t="s">
        <v>1632</v>
      </c>
      <c r="V2163" s="394">
        <v>991.95</v>
      </c>
    </row>
    <row r="2164" spans="1:22" ht="22.5" x14ac:dyDescent="0.25">
      <c r="A2164" s="396">
        <v>202410</v>
      </c>
      <c r="B2164" s="392" t="s">
        <v>1268</v>
      </c>
      <c r="C2164" s="392" t="s">
        <v>69</v>
      </c>
      <c r="D2164" s="392" t="s">
        <v>28</v>
      </c>
      <c r="E2164" s="392" t="s">
        <v>28</v>
      </c>
      <c r="F2164" s="392" t="s">
        <v>22</v>
      </c>
      <c r="G2164" s="392" t="s">
        <v>39</v>
      </c>
      <c r="H2164" s="392" t="s">
        <v>70</v>
      </c>
      <c r="I2164" s="392" t="s">
        <v>71</v>
      </c>
      <c r="J2164" s="392" t="s">
        <v>27</v>
      </c>
      <c r="K2164" s="392" t="s">
        <v>24</v>
      </c>
      <c r="L2164" s="392" t="s">
        <v>25</v>
      </c>
      <c r="M2164" s="395">
        <v>45200</v>
      </c>
      <c r="N2164" s="395">
        <v>44636</v>
      </c>
      <c r="O2164" s="392" t="s">
        <v>758</v>
      </c>
      <c r="P2164" s="392" t="str">
        <f t="shared" si="66"/>
        <v>380XX00000</v>
      </c>
      <c r="Q2164" s="392" t="s">
        <v>1351</v>
      </c>
      <c r="R2164" s="392" t="s">
        <v>2371</v>
      </c>
      <c r="S2164" s="392" t="str">
        <f t="shared" si="67"/>
        <v>253100A</v>
      </c>
      <c r="T2164" s="392" t="str">
        <f>IFERROR(VLOOKUP($S2164,'Projects FERCs'!$A$9:$C$294,2,FALSE),0)</f>
        <v>Mains - Blanket - Pres</v>
      </c>
      <c r="U2164" s="392" t="s">
        <v>2370</v>
      </c>
      <c r="V2164" s="394">
        <v>-695.49</v>
      </c>
    </row>
    <row r="2165" spans="1:22" ht="22.5" x14ac:dyDescent="0.25">
      <c r="A2165" s="396">
        <v>202410</v>
      </c>
      <c r="B2165" s="392" t="s">
        <v>1268</v>
      </c>
      <c r="C2165" s="392" t="s">
        <v>69</v>
      </c>
      <c r="D2165" s="392" t="s">
        <v>28</v>
      </c>
      <c r="E2165" s="392" t="s">
        <v>28</v>
      </c>
      <c r="F2165" s="392" t="s">
        <v>22</v>
      </c>
      <c r="G2165" s="392" t="s">
        <v>39</v>
      </c>
      <c r="H2165" s="392" t="s">
        <v>70</v>
      </c>
      <c r="I2165" s="392" t="s">
        <v>71</v>
      </c>
      <c r="J2165" s="392" t="s">
        <v>2352</v>
      </c>
      <c r="K2165" s="392" t="s">
        <v>24</v>
      </c>
      <c r="L2165" s="392" t="s">
        <v>64</v>
      </c>
      <c r="M2165" s="395">
        <v>45566</v>
      </c>
      <c r="N2165" s="395">
        <v>45593</v>
      </c>
      <c r="O2165" s="392" t="s">
        <v>758</v>
      </c>
      <c r="P2165" s="392" t="str">
        <f t="shared" si="66"/>
        <v>380XX00000</v>
      </c>
      <c r="Q2165" s="392" t="s">
        <v>1351</v>
      </c>
      <c r="R2165" s="392" t="s">
        <v>2353</v>
      </c>
      <c r="S2165" s="392" t="str">
        <f t="shared" si="67"/>
        <v>257100A</v>
      </c>
      <c r="T2165" s="392" t="str">
        <f>IFERROR(VLOOKUP($S2165,'Projects FERCs'!$A$9:$C$294,2,FALSE),0)</f>
        <v>Mains - Blanket - SL</v>
      </c>
      <c r="U2165" s="392" t="s">
        <v>2352</v>
      </c>
      <c r="V2165" s="394">
        <v>5.76</v>
      </c>
    </row>
    <row r="2166" spans="1:22" ht="33.75" x14ac:dyDescent="0.25">
      <c r="A2166" s="396">
        <v>202410</v>
      </c>
      <c r="B2166" s="392" t="s">
        <v>1268</v>
      </c>
      <c r="C2166" s="392" t="s">
        <v>69</v>
      </c>
      <c r="D2166" s="392" t="s">
        <v>28</v>
      </c>
      <c r="E2166" s="392" t="s">
        <v>28</v>
      </c>
      <c r="F2166" s="392" t="s">
        <v>22</v>
      </c>
      <c r="G2166" s="392" t="s">
        <v>39</v>
      </c>
      <c r="H2166" s="392" t="s">
        <v>70</v>
      </c>
      <c r="I2166" s="392" t="s">
        <v>71</v>
      </c>
      <c r="J2166" s="392" t="s">
        <v>2364</v>
      </c>
      <c r="K2166" s="392" t="s">
        <v>24</v>
      </c>
      <c r="L2166" s="392" t="s">
        <v>64</v>
      </c>
      <c r="M2166" s="395">
        <v>45566</v>
      </c>
      <c r="N2166" s="395">
        <v>45569</v>
      </c>
      <c r="O2166" s="392" t="s">
        <v>758</v>
      </c>
      <c r="P2166" s="392" t="str">
        <f t="shared" si="66"/>
        <v>380XX00000</v>
      </c>
      <c r="Q2166" s="392" t="s">
        <v>1351</v>
      </c>
      <c r="R2166" s="392" t="s">
        <v>2365</v>
      </c>
      <c r="S2166" s="392" t="str">
        <f t="shared" si="67"/>
        <v>257100A</v>
      </c>
      <c r="T2166" s="392" t="str">
        <f>IFERROR(VLOOKUP($S2166,'Projects FERCs'!$A$9:$C$294,2,FALSE),0)</f>
        <v>Mains - Blanket - SL</v>
      </c>
      <c r="U2166" s="392" t="s">
        <v>2364</v>
      </c>
      <c r="V2166" s="394">
        <v>253.7</v>
      </c>
    </row>
    <row r="2167" spans="1:22" ht="22.5" x14ac:dyDescent="0.25">
      <c r="A2167" s="396">
        <v>202410</v>
      </c>
      <c r="B2167" s="392" t="s">
        <v>1268</v>
      </c>
      <c r="C2167" s="392" t="s">
        <v>69</v>
      </c>
      <c r="D2167" s="392" t="s">
        <v>28</v>
      </c>
      <c r="E2167" s="392" t="s">
        <v>28</v>
      </c>
      <c r="F2167" s="392" t="s">
        <v>22</v>
      </c>
      <c r="G2167" s="392" t="s">
        <v>39</v>
      </c>
      <c r="H2167" s="392" t="s">
        <v>70</v>
      </c>
      <c r="I2167" s="392" t="s">
        <v>71</v>
      </c>
      <c r="J2167" s="392" t="s">
        <v>970</v>
      </c>
      <c r="K2167" s="392" t="s">
        <v>24</v>
      </c>
      <c r="L2167" s="392" t="s">
        <v>64</v>
      </c>
      <c r="M2167" s="395">
        <v>45536</v>
      </c>
      <c r="N2167" s="395">
        <v>45536</v>
      </c>
      <c r="O2167" s="392" t="s">
        <v>758</v>
      </c>
      <c r="P2167" s="392" t="str">
        <f t="shared" si="66"/>
        <v>380XX00000</v>
      </c>
      <c r="Q2167" s="392" t="s">
        <v>1351</v>
      </c>
      <c r="R2167" s="392" t="s">
        <v>969</v>
      </c>
      <c r="S2167" s="392" t="str">
        <f t="shared" si="67"/>
        <v>253380C</v>
      </c>
      <c r="T2167" s="392" t="str">
        <f>IFERROR(VLOOKUP($S2167,'Projects FERCs'!$A$9:$C$294,2,FALSE),0)</f>
        <v>PI Service Repl - Prescott Val</v>
      </c>
      <c r="U2167" s="392" t="s">
        <v>970</v>
      </c>
      <c r="V2167" s="394">
        <v>511.37</v>
      </c>
    </row>
    <row r="2168" spans="1:22" ht="22.5" x14ac:dyDescent="0.25">
      <c r="A2168" s="396">
        <v>202410</v>
      </c>
      <c r="B2168" s="392" t="s">
        <v>1268</v>
      </c>
      <c r="C2168" s="392" t="s">
        <v>69</v>
      </c>
      <c r="D2168" s="392" t="s">
        <v>28</v>
      </c>
      <c r="E2168" s="392" t="s">
        <v>28</v>
      </c>
      <c r="F2168" s="392" t="s">
        <v>22</v>
      </c>
      <c r="G2168" s="392" t="s">
        <v>39</v>
      </c>
      <c r="H2168" s="392" t="s">
        <v>70</v>
      </c>
      <c r="I2168" s="392" t="s">
        <v>71</v>
      </c>
      <c r="J2168" s="392" t="s">
        <v>968</v>
      </c>
      <c r="K2168" s="392" t="s">
        <v>24</v>
      </c>
      <c r="L2168" s="392" t="s">
        <v>64</v>
      </c>
      <c r="M2168" s="395">
        <v>45292</v>
      </c>
      <c r="N2168" s="395">
        <v>45292</v>
      </c>
      <c r="O2168" s="392" t="s">
        <v>758</v>
      </c>
      <c r="P2168" s="392" t="str">
        <f t="shared" si="66"/>
        <v>380XX00000</v>
      </c>
      <c r="Q2168" s="392" t="s">
        <v>1351</v>
      </c>
      <c r="R2168" s="392" t="s">
        <v>967</v>
      </c>
      <c r="S2168" s="392" t="str">
        <f t="shared" si="67"/>
        <v>253380B</v>
      </c>
      <c r="T2168" s="392" t="str">
        <f>IFERROR(VLOOKUP($S2168,'Projects FERCs'!$A$9:$C$294,2,FALSE),0)</f>
        <v>PI Services Repl - Prescott</v>
      </c>
      <c r="U2168" s="392" t="s">
        <v>968</v>
      </c>
      <c r="V2168" s="394">
        <v>3867.46</v>
      </c>
    </row>
    <row r="2169" spans="1:22" ht="22.5" x14ac:dyDescent="0.25">
      <c r="A2169" s="396">
        <v>202410</v>
      </c>
      <c r="B2169" s="392" t="s">
        <v>1268</v>
      </c>
      <c r="C2169" s="392" t="s">
        <v>69</v>
      </c>
      <c r="D2169" s="392" t="s">
        <v>28</v>
      </c>
      <c r="E2169" s="392" t="s">
        <v>28</v>
      </c>
      <c r="F2169" s="392" t="s">
        <v>22</v>
      </c>
      <c r="G2169" s="392" t="s">
        <v>39</v>
      </c>
      <c r="H2169" s="392" t="s">
        <v>70</v>
      </c>
      <c r="I2169" s="392" t="s">
        <v>71</v>
      </c>
      <c r="J2169" s="392" t="s">
        <v>1516</v>
      </c>
      <c r="K2169" s="392" t="s">
        <v>24</v>
      </c>
      <c r="L2169" s="392" t="s">
        <v>64</v>
      </c>
      <c r="M2169" s="395">
        <v>45292</v>
      </c>
      <c r="N2169" s="395">
        <v>45292</v>
      </c>
      <c r="O2169" s="392" t="s">
        <v>758</v>
      </c>
      <c r="P2169" s="392" t="str">
        <f t="shared" si="66"/>
        <v>380XX00000</v>
      </c>
      <c r="Q2169" s="392" t="s">
        <v>1351</v>
      </c>
      <c r="R2169" s="392" t="s">
        <v>1517</v>
      </c>
      <c r="S2169" s="392" t="str">
        <f t="shared" si="67"/>
        <v>252405S</v>
      </c>
      <c r="T2169" s="392" t="str">
        <f>IFERROR(VLOOKUP($S2169,'Projects FERCs'!$A$9:$C$294,2,FALSE),0)</f>
        <v>Services PVC Replacement LHC</v>
      </c>
      <c r="U2169" s="392" t="s">
        <v>1516</v>
      </c>
      <c r="V2169" s="394">
        <v>50107.15</v>
      </c>
    </row>
    <row r="2170" spans="1:22" ht="22.5" x14ac:dyDescent="0.25">
      <c r="A2170" s="396">
        <v>202410</v>
      </c>
      <c r="B2170" s="392" t="s">
        <v>1268</v>
      </c>
      <c r="C2170" s="392" t="s">
        <v>69</v>
      </c>
      <c r="D2170" s="392" t="s">
        <v>28</v>
      </c>
      <c r="E2170" s="392" t="s">
        <v>28</v>
      </c>
      <c r="F2170" s="392" t="s">
        <v>22</v>
      </c>
      <c r="G2170" s="392" t="s">
        <v>39</v>
      </c>
      <c r="H2170" s="392" t="s">
        <v>70</v>
      </c>
      <c r="I2170" s="392" t="s">
        <v>71</v>
      </c>
      <c r="J2170" s="392" t="s">
        <v>1353</v>
      </c>
      <c r="K2170" s="392" t="s">
        <v>24</v>
      </c>
      <c r="L2170" s="392" t="s">
        <v>64</v>
      </c>
      <c r="M2170" s="395">
        <v>45292</v>
      </c>
      <c r="N2170" s="395">
        <v>45292</v>
      </c>
      <c r="O2170" s="392" t="s">
        <v>758</v>
      </c>
      <c r="P2170" s="392" t="str">
        <f t="shared" si="66"/>
        <v>380XX00000</v>
      </c>
      <c r="Q2170" s="392" t="s">
        <v>1351</v>
      </c>
      <c r="R2170" s="392" t="s">
        <v>1352</v>
      </c>
      <c r="S2170" s="392" t="str">
        <f t="shared" si="67"/>
        <v>252404S</v>
      </c>
      <c r="T2170" s="392" t="str">
        <f>IFERROR(VLOOKUP($S2170,'Projects FERCs'!$A$9:$C$294,2,FALSE),0)</f>
        <v>Main &amp; Services PVC Repl KNG</v>
      </c>
      <c r="U2170" s="392" t="s">
        <v>1353</v>
      </c>
      <c r="V2170" s="394">
        <v>0</v>
      </c>
    </row>
    <row r="2171" spans="1:22" ht="22.5" x14ac:dyDescent="0.25">
      <c r="A2171" s="396">
        <v>202410</v>
      </c>
      <c r="B2171" s="392" t="s">
        <v>1268</v>
      </c>
      <c r="C2171" s="392" t="s">
        <v>69</v>
      </c>
      <c r="D2171" s="392" t="s">
        <v>28</v>
      </c>
      <c r="E2171" s="392" t="s">
        <v>28</v>
      </c>
      <c r="F2171" s="392" t="s">
        <v>22</v>
      </c>
      <c r="G2171" s="392" t="s">
        <v>39</v>
      </c>
      <c r="H2171" s="392" t="s">
        <v>70</v>
      </c>
      <c r="I2171" s="392" t="s">
        <v>71</v>
      </c>
      <c r="J2171" s="392" t="s">
        <v>785</v>
      </c>
      <c r="K2171" s="392" t="s">
        <v>24</v>
      </c>
      <c r="L2171" s="392" t="s">
        <v>64</v>
      </c>
      <c r="M2171" s="395">
        <v>45292</v>
      </c>
      <c r="N2171" s="395">
        <v>45292</v>
      </c>
      <c r="O2171" s="392" t="s">
        <v>758</v>
      </c>
      <c r="P2171" s="392" t="str">
        <f t="shared" si="66"/>
        <v>380XX00000</v>
      </c>
      <c r="Q2171" s="392" t="s">
        <v>1351</v>
      </c>
      <c r="R2171" s="392" t="s">
        <v>784</v>
      </c>
      <c r="S2171" s="392" t="str">
        <f t="shared" si="67"/>
        <v>251380R</v>
      </c>
      <c r="T2171" s="392" t="str">
        <f>IFERROR(VLOOKUP($S2171,'Projects FERCs'!$A$9:$C$294,2,FALSE),0)</f>
        <v>Service Repl - Flag</v>
      </c>
      <c r="U2171" s="392" t="s">
        <v>785</v>
      </c>
      <c r="V2171" s="394">
        <v>14152.07</v>
      </c>
    </row>
    <row r="2172" spans="1:22" ht="22.5" x14ac:dyDescent="0.25">
      <c r="A2172" s="396">
        <v>202410</v>
      </c>
      <c r="B2172" s="392" t="s">
        <v>1268</v>
      </c>
      <c r="C2172" s="392" t="s">
        <v>69</v>
      </c>
      <c r="D2172" s="392" t="s">
        <v>28</v>
      </c>
      <c r="E2172" s="392" t="s">
        <v>28</v>
      </c>
      <c r="F2172" s="392" t="s">
        <v>22</v>
      </c>
      <c r="G2172" s="392" t="s">
        <v>39</v>
      </c>
      <c r="H2172" s="392" t="s">
        <v>70</v>
      </c>
      <c r="I2172" s="392" t="s">
        <v>71</v>
      </c>
      <c r="J2172" s="392" t="s">
        <v>872</v>
      </c>
      <c r="K2172" s="392" t="s">
        <v>24</v>
      </c>
      <c r="L2172" s="392" t="s">
        <v>64</v>
      </c>
      <c r="M2172" s="395">
        <v>45292</v>
      </c>
      <c r="N2172" s="395">
        <v>45292</v>
      </c>
      <c r="O2172" s="392" t="s">
        <v>758</v>
      </c>
      <c r="P2172" s="392" t="str">
        <f t="shared" si="66"/>
        <v>380XX00000</v>
      </c>
      <c r="Q2172" s="392" t="s">
        <v>1351</v>
      </c>
      <c r="R2172" s="392" t="s">
        <v>871</v>
      </c>
      <c r="S2172" s="392" t="str">
        <f t="shared" si="67"/>
        <v>252380R</v>
      </c>
      <c r="T2172" s="392" t="str">
        <f>IFERROR(VLOOKUP($S2172,'Projects FERCs'!$A$9:$C$294,2,FALSE),0)</f>
        <v>Service Repl - King</v>
      </c>
      <c r="U2172" s="392" t="s">
        <v>872</v>
      </c>
      <c r="V2172" s="394">
        <v>34265.019999999997</v>
      </c>
    </row>
    <row r="2173" spans="1:22" ht="22.5" x14ac:dyDescent="0.25">
      <c r="A2173" s="396">
        <v>202410</v>
      </c>
      <c r="B2173" s="392" t="s">
        <v>1268</v>
      </c>
      <c r="C2173" s="392" t="s">
        <v>69</v>
      </c>
      <c r="D2173" s="392" t="s">
        <v>28</v>
      </c>
      <c r="E2173" s="392" t="s">
        <v>28</v>
      </c>
      <c r="F2173" s="392" t="s">
        <v>22</v>
      </c>
      <c r="G2173" s="392" t="s">
        <v>39</v>
      </c>
      <c r="H2173" s="392" t="s">
        <v>70</v>
      </c>
      <c r="I2173" s="392" t="s">
        <v>71</v>
      </c>
      <c r="J2173" s="392" t="s">
        <v>972</v>
      </c>
      <c r="K2173" s="392" t="s">
        <v>24</v>
      </c>
      <c r="L2173" s="392" t="s">
        <v>64</v>
      </c>
      <c r="M2173" s="395">
        <v>45292</v>
      </c>
      <c r="N2173" s="395">
        <v>45292</v>
      </c>
      <c r="O2173" s="392" t="s">
        <v>758</v>
      </c>
      <c r="P2173" s="392" t="str">
        <f t="shared" si="66"/>
        <v>380XX00000</v>
      </c>
      <c r="Q2173" s="392" t="s">
        <v>1351</v>
      </c>
      <c r="R2173" s="392" t="s">
        <v>971</v>
      </c>
      <c r="S2173" s="392" t="str">
        <f t="shared" si="67"/>
        <v>253380R</v>
      </c>
      <c r="T2173" s="392" t="str">
        <f>IFERROR(VLOOKUP($S2173,'Projects FERCs'!$A$9:$C$294,2,FALSE),0)</f>
        <v>Service Repl - Pres</v>
      </c>
      <c r="U2173" s="392" t="s">
        <v>972</v>
      </c>
      <c r="V2173" s="394">
        <v>6190.08</v>
      </c>
    </row>
    <row r="2174" spans="1:22" ht="22.5" x14ac:dyDescent="0.25">
      <c r="A2174" s="396">
        <v>202410</v>
      </c>
      <c r="B2174" s="392" t="s">
        <v>1268</v>
      </c>
      <c r="C2174" s="392" t="s">
        <v>69</v>
      </c>
      <c r="D2174" s="392" t="s">
        <v>28</v>
      </c>
      <c r="E2174" s="392" t="s">
        <v>28</v>
      </c>
      <c r="F2174" s="392" t="s">
        <v>22</v>
      </c>
      <c r="G2174" s="392" t="s">
        <v>39</v>
      </c>
      <c r="H2174" s="392" t="s">
        <v>70</v>
      </c>
      <c r="I2174" s="392" t="s">
        <v>71</v>
      </c>
      <c r="J2174" s="392" t="s">
        <v>1146</v>
      </c>
      <c r="K2174" s="392" t="s">
        <v>24</v>
      </c>
      <c r="L2174" s="392" t="s">
        <v>64</v>
      </c>
      <c r="M2174" s="395">
        <v>45292</v>
      </c>
      <c r="N2174" s="395">
        <v>45292</v>
      </c>
      <c r="O2174" s="392" t="s">
        <v>758</v>
      </c>
      <c r="P2174" s="392" t="str">
        <f t="shared" si="66"/>
        <v>380XX00000</v>
      </c>
      <c r="Q2174" s="392" t="s">
        <v>1351</v>
      </c>
      <c r="R2174" s="392" t="s">
        <v>1145</v>
      </c>
      <c r="S2174" s="392" t="str">
        <f t="shared" si="67"/>
        <v>256380R</v>
      </c>
      <c r="T2174" s="392" t="str">
        <f>IFERROR(VLOOKUP($S2174,'Projects FERCs'!$A$9:$C$294,2,FALSE),0)</f>
        <v>Service Repl - Santa Cruz</v>
      </c>
      <c r="U2174" s="392" t="s">
        <v>1146</v>
      </c>
      <c r="V2174" s="394">
        <v>92.33</v>
      </c>
    </row>
    <row r="2175" spans="1:22" ht="22.5" x14ac:dyDescent="0.25">
      <c r="A2175" s="396">
        <v>202410</v>
      </c>
      <c r="B2175" s="392" t="s">
        <v>1268</v>
      </c>
      <c r="C2175" s="392" t="s">
        <v>69</v>
      </c>
      <c r="D2175" s="392" t="s">
        <v>28</v>
      </c>
      <c r="E2175" s="392" t="s">
        <v>28</v>
      </c>
      <c r="F2175" s="392" t="s">
        <v>22</v>
      </c>
      <c r="G2175" s="392" t="s">
        <v>39</v>
      </c>
      <c r="H2175" s="392" t="s">
        <v>70</v>
      </c>
      <c r="I2175" s="392" t="s">
        <v>71</v>
      </c>
      <c r="J2175" s="392" t="s">
        <v>1216</v>
      </c>
      <c r="K2175" s="392" t="s">
        <v>24</v>
      </c>
      <c r="L2175" s="392" t="s">
        <v>64</v>
      </c>
      <c r="M2175" s="395">
        <v>45292</v>
      </c>
      <c r="N2175" s="395">
        <v>45292</v>
      </c>
      <c r="O2175" s="392" t="s">
        <v>758</v>
      </c>
      <c r="P2175" s="392" t="str">
        <f t="shared" si="66"/>
        <v>380XX00000</v>
      </c>
      <c r="Q2175" s="392" t="s">
        <v>1351</v>
      </c>
      <c r="R2175" s="392" t="s">
        <v>1215</v>
      </c>
      <c r="S2175" s="392" t="str">
        <f t="shared" si="67"/>
        <v>257380R</v>
      </c>
      <c r="T2175" s="392" t="str">
        <f>IFERROR(VLOOKUP($S2175,'Projects FERCs'!$A$9:$C$294,2,FALSE),0)</f>
        <v>Service Repl - Show Low</v>
      </c>
      <c r="U2175" s="392" t="s">
        <v>1216</v>
      </c>
      <c r="V2175" s="394">
        <v>5667.14</v>
      </c>
    </row>
    <row r="2176" spans="1:22" ht="22.5" x14ac:dyDescent="0.25">
      <c r="A2176" s="396">
        <v>202410</v>
      </c>
      <c r="B2176" s="392" t="s">
        <v>1268</v>
      </c>
      <c r="C2176" s="392" t="s">
        <v>69</v>
      </c>
      <c r="D2176" s="392" t="s">
        <v>28</v>
      </c>
      <c r="E2176" s="392" t="s">
        <v>28</v>
      </c>
      <c r="F2176" s="392" t="s">
        <v>22</v>
      </c>
      <c r="G2176" s="392" t="s">
        <v>39</v>
      </c>
      <c r="H2176" s="392" t="s">
        <v>70</v>
      </c>
      <c r="I2176" s="392" t="s">
        <v>71</v>
      </c>
      <c r="J2176" s="392" t="s">
        <v>1074</v>
      </c>
      <c r="K2176" s="392" t="s">
        <v>24</v>
      </c>
      <c r="L2176" s="392" t="s">
        <v>64</v>
      </c>
      <c r="M2176" s="395">
        <v>45292</v>
      </c>
      <c r="N2176" s="395">
        <v>45292</v>
      </c>
      <c r="O2176" s="392" t="s">
        <v>758</v>
      </c>
      <c r="P2176" s="392" t="str">
        <f t="shared" si="66"/>
        <v>380XX00000</v>
      </c>
      <c r="Q2176" s="392" t="s">
        <v>1351</v>
      </c>
      <c r="R2176" s="392" t="s">
        <v>1073</v>
      </c>
      <c r="S2176" s="392" t="str">
        <f t="shared" si="67"/>
        <v>255380R</v>
      </c>
      <c r="T2176" s="392" t="str">
        <f>IFERROR(VLOOKUP($S2176,'Projects FERCs'!$A$9:$C$294,2,FALSE),0)</f>
        <v>Service Repl - Verde</v>
      </c>
      <c r="U2176" s="392" t="s">
        <v>1074</v>
      </c>
      <c r="V2176" s="394">
        <v>1679.22</v>
      </c>
    </row>
    <row r="2177" spans="1:22" ht="22.5" x14ac:dyDescent="0.25">
      <c r="A2177" s="396">
        <v>202410</v>
      </c>
      <c r="B2177" s="392" t="s">
        <v>1268</v>
      </c>
      <c r="C2177" s="392" t="s">
        <v>69</v>
      </c>
      <c r="D2177" s="392" t="s">
        <v>28</v>
      </c>
      <c r="E2177" s="392" t="s">
        <v>28</v>
      </c>
      <c r="F2177" s="392" t="s">
        <v>22</v>
      </c>
      <c r="G2177" s="392" t="s">
        <v>39</v>
      </c>
      <c r="H2177" s="392" t="s">
        <v>70</v>
      </c>
      <c r="I2177" s="392" t="s">
        <v>71</v>
      </c>
      <c r="J2177" s="392" t="s">
        <v>783</v>
      </c>
      <c r="K2177" s="392" t="s">
        <v>24</v>
      </c>
      <c r="L2177" s="392" t="s">
        <v>64</v>
      </c>
      <c r="M2177" s="395">
        <v>45292</v>
      </c>
      <c r="N2177" s="395">
        <v>45292</v>
      </c>
      <c r="O2177" s="392" t="s">
        <v>758</v>
      </c>
      <c r="P2177" s="392" t="str">
        <f t="shared" si="66"/>
        <v>380XX00000</v>
      </c>
      <c r="Q2177" s="392" t="s">
        <v>1351</v>
      </c>
      <c r="R2177" s="392" t="s">
        <v>782</v>
      </c>
      <c r="S2177" s="392" t="str">
        <f t="shared" si="67"/>
        <v>251380A</v>
      </c>
      <c r="T2177" s="392" t="str">
        <f>IFERROR(VLOOKUP($S2177,'Projects FERCs'!$A$9:$C$294,2,FALSE),0)</f>
        <v>Services - Bl - Flag</v>
      </c>
      <c r="U2177" s="392" t="s">
        <v>783</v>
      </c>
      <c r="V2177" s="403">
        <v>2300.5300000000002</v>
      </c>
    </row>
    <row r="2178" spans="1:22" ht="22.5" x14ac:dyDescent="0.25">
      <c r="A2178" s="396">
        <v>202410</v>
      </c>
      <c r="B2178" s="392" t="s">
        <v>1268</v>
      </c>
      <c r="C2178" s="392" t="s">
        <v>69</v>
      </c>
      <c r="D2178" s="392" t="s">
        <v>28</v>
      </c>
      <c r="E2178" s="392" t="s">
        <v>28</v>
      </c>
      <c r="F2178" s="392" t="s">
        <v>22</v>
      </c>
      <c r="G2178" s="392" t="s">
        <v>39</v>
      </c>
      <c r="H2178" s="392" t="s">
        <v>70</v>
      </c>
      <c r="I2178" s="392" t="s">
        <v>71</v>
      </c>
      <c r="J2178" s="392" t="s">
        <v>966</v>
      </c>
      <c r="K2178" s="392" t="s">
        <v>24</v>
      </c>
      <c r="L2178" s="392" t="s">
        <v>64</v>
      </c>
      <c r="M2178" s="395">
        <v>45292</v>
      </c>
      <c r="N2178" s="395">
        <v>45292</v>
      </c>
      <c r="O2178" s="392" t="s">
        <v>758</v>
      </c>
      <c r="P2178" s="392" t="str">
        <f t="shared" si="66"/>
        <v>380XX00000</v>
      </c>
      <c r="Q2178" s="392" t="s">
        <v>1351</v>
      </c>
      <c r="R2178" s="392" t="s">
        <v>965</v>
      </c>
      <c r="S2178" s="392" t="str">
        <f t="shared" si="67"/>
        <v>253380A</v>
      </c>
      <c r="T2178" s="392" t="str">
        <f>IFERROR(VLOOKUP($S2178,'Projects FERCs'!$A$9:$C$294,2,FALSE),0)</f>
        <v>Services - Bl - Pres</v>
      </c>
      <c r="U2178" s="392" t="s">
        <v>966</v>
      </c>
      <c r="V2178" s="403">
        <v>18778.12</v>
      </c>
    </row>
    <row r="2179" spans="1:22" ht="22.5" x14ac:dyDescent="0.25">
      <c r="A2179" s="396">
        <v>202410</v>
      </c>
      <c r="B2179" s="392" t="s">
        <v>1268</v>
      </c>
      <c r="C2179" s="392" t="s">
        <v>69</v>
      </c>
      <c r="D2179" s="392" t="s">
        <v>28</v>
      </c>
      <c r="E2179" s="392" t="s">
        <v>28</v>
      </c>
      <c r="F2179" s="392" t="s">
        <v>22</v>
      </c>
      <c r="G2179" s="392" t="s">
        <v>39</v>
      </c>
      <c r="H2179" s="392" t="s">
        <v>70</v>
      </c>
      <c r="I2179" s="392" t="s">
        <v>71</v>
      </c>
      <c r="J2179" s="392" t="s">
        <v>1214</v>
      </c>
      <c r="K2179" s="392" t="s">
        <v>24</v>
      </c>
      <c r="L2179" s="392" t="s">
        <v>64</v>
      </c>
      <c r="M2179" s="395">
        <v>45292</v>
      </c>
      <c r="N2179" s="395">
        <v>45292</v>
      </c>
      <c r="O2179" s="392" t="s">
        <v>758</v>
      </c>
      <c r="P2179" s="392" t="str">
        <f t="shared" si="66"/>
        <v>380XX00000</v>
      </c>
      <c r="Q2179" s="392" t="s">
        <v>1351</v>
      </c>
      <c r="R2179" s="392" t="s">
        <v>1213</v>
      </c>
      <c r="S2179" s="392" t="str">
        <f t="shared" si="67"/>
        <v>257380A</v>
      </c>
      <c r="T2179" s="392" t="str">
        <f>IFERROR(VLOOKUP($S2179,'Projects FERCs'!$A$9:$C$294,2,FALSE),0)</f>
        <v>Services - Bl - SL</v>
      </c>
      <c r="U2179" s="392" t="s">
        <v>1214</v>
      </c>
      <c r="V2179" s="403">
        <v>1063.69</v>
      </c>
    </row>
    <row r="2180" spans="1:22" ht="22.5" x14ac:dyDescent="0.25">
      <c r="A2180" s="396">
        <v>202410</v>
      </c>
      <c r="B2180" s="392" t="s">
        <v>1268</v>
      </c>
      <c r="C2180" s="392" t="s">
        <v>69</v>
      </c>
      <c r="D2180" s="392" t="s">
        <v>28</v>
      </c>
      <c r="E2180" s="392" t="s">
        <v>28</v>
      </c>
      <c r="F2180" s="392" t="s">
        <v>22</v>
      </c>
      <c r="G2180" s="392" t="s">
        <v>39</v>
      </c>
      <c r="H2180" s="392" t="s">
        <v>70</v>
      </c>
      <c r="I2180" s="392" t="s">
        <v>71</v>
      </c>
      <c r="J2180" s="392" t="s">
        <v>2362</v>
      </c>
      <c r="K2180" s="392" t="s">
        <v>24</v>
      </c>
      <c r="L2180" s="392" t="s">
        <v>64</v>
      </c>
      <c r="M2180" s="395">
        <v>45566</v>
      </c>
      <c r="N2180" s="395">
        <v>45576</v>
      </c>
      <c r="O2180" s="392" t="s">
        <v>758</v>
      </c>
      <c r="P2180" s="392" t="str">
        <f t="shared" si="66"/>
        <v>380XX00000</v>
      </c>
      <c r="Q2180" s="392" t="s">
        <v>1351</v>
      </c>
      <c r="R2180" s="392" t="s">
        <v>2363</v>
      </c>
      <c r="S2180" s="392" t="str">
        <f t="shared" si="67"/>
        <v>253100A</v>
      </c>
      <c r="T2180" s="392" t="str">
        <f>IFERROR(VLOOKUP($S2180,'Projects FERCs'!$A$9:$C$294,2,FALSE),0)</f>
        <v>Mains - Blanket - Pres</v>
      </c>
      <c r="U2180" s="392" t="s">
        <v>2362</v>
      </c>
      <c r="V2180" s="394">
        <v>4428.57</v>
      </c>
    </row>
    <row r="2181" spans="1:22" ht="22.5" x14ac:dyDescent="0.25">
      <c r="A2181" s="396">
        <v>202410</v>
      </c>
      <c r="B2181" s="392" t="s">
        <v>1268</v>
      </c>
      <c r="C2181" s="392" t="s">
        <v>69</v>
      </c>
      <c r="D2181" s="392" t="s">
        <v>28</v>
      </c>
      <c r="E2181" s="392" t="s">
        <v>28</v>
      </c>
      <c r="F2181" s="392" t="s">
        <v>22</v>
      </c>
      <c r="G2181" s="392" t="s">
        <v>39</v>
      </c>
      <c r="H2181" s="392" t="s">
        <v>70</v>
      </c>
      <c r="I2181" s="392" t="s">
        <v>71</v>
      </c>
      <c r="J2181" s="392" t="s">
        <v>1635</v>
      </c>
      <c r="K2181" s="392" t="s">
        <v>24</v>
      </c>
      <c r="L2181" s="392" t="s">
        <v>64</v>
      </c>
      <c r="M2181" s="395">
        <v>45536</v>
      </c>
      <c r="N2181" s="395">
        <v>45553</v>
      </c>
      <c r="O2181" s="392" t="s">
        <v>758</v>
      </c>
      <c r="P2181" s="392" t="str">
        <f t="shared" si="66"/>
        <v>380XX00000</v>
      </c>
      <c r="Q2181" s="392" t="s">
        <v>1351</v>
      </c>
      <c r="R2181" s="392" t="s">
        <v>1633</v>
      </c>
      <c r="S2181" s="392" t="str">
        <f t="shared" si="67"/>
        <v>251100A</v>
      </c>
      <c r="T2181" s="392" t="str">
        <f>IFERROR(VLOOKUP($S2181,'Projects FERCs'!$A$9:$C$294,2,FALSE),0)</f>
        <v>Mains - Blanket - Flag</v>
      </c>
      <c r="U2181" s="392" t="s">
        <v>1635</v>
      </c>
      <c r="V2181" s="394">
        <v>89.06</v>
      </c>
    </row>
    <row r="2182" spans="1:22" ht="22.5" x14ac:dyDescent="0.25">
      <c r="A2182" s="396">
        <v>202410</v>
      </c>
      <c r="B2182" s="392" t="s">
        <v>1268</v>
      </c>
      <c r="C2182" s="392" t="s">
        <v>69</v>
      </c>
      <c r="D2182" s="392" t="s">
        <v>28</v>
      </c>
      <c r="E2182" s="392" t="s">
        <v>28</v>
      </c>
      <c r="F2182" s="392" t="s">
        <v>22</v>
      </c>
      <c r="G2182" s="392" t="s">
        <v>39</v>
      </c>
      <c r="H2182" s="392" t="s">
        <v>70</v>
      </c>
      <c r="I2182" s="392" t="s">
        <v>71</v>
      </c>
      <c r="J2182" s="392" t="s">
        <v>2354</v>
      </c>
      <c r="K2182" s="392" t="s">
        <v>24</v>
      </c>
      <c r="L2182" s="392" t="s">
        <v>64</v>
      </c>
      <c r="M2182" s="395">
        <v>45566</v>
      </c>
      <c r="N2182" s="395">
        <v>45589</v>
      </c>
      <c r="O2182" s="392" t="s">
        <v>758</v>
      </c>
      <c r="P2182" s="392" t="str">
        <f t="shared" si="66"/>
        <v>380XX00000</v>
      </c>
      <c r="Q2182" s="392" t="s">
        <v>1351</v>
      </c>
      <c r="R2182" s="392" t="s">
        <v>2355</v>
      </c>
      <c r="S2182" s="392" t="str">
        <f t="shared" si="67"/>
        <v>253100A</v>
      </c>
      <c r="T2182" s="392" t="str">
        <f>IFERROR(VLOOKUP($S2182,'Projects FERCs'!$A$9:$C$294,2,FALSE),0)</f>
        <v>Mains - Blanket - Pres</v>
      </c>
      <c r="U2182" s="392" t="s">
        <v>2354</v>
      </c>
      <c r="V2182" s="394">
        <v>814.48</v>
      </c>
    </row>
    <row r="2183" spans="1:22" ht="22.5" x14ac:dyDescent="0.25">
      <c r="A2183" s="396">
        <v>202410</v>
      </c>
      <c r="B2183" s="392" t="s">
        <v>1268</v>
      </c>
      <c r="C2183" s="392" t="s">
        <v>69</v>
      </c>
      <c r="D2183" s="392" t="s">
        <v>28</v>
      </c>
      <c r="E2183" s="392" t="s">
        <v>28</v>
      </c>
      <c r="F2183" s="392" t="s">
        <v>22</v>
      </c>
      <c r="G2183" s="392" t="s">
        <v>39</v>
      </c>
      <c r="H2183" s="392" t="s">
        <v>70</v>
      </c>
      <c r="I2183" s="392" t="s">
        <v>71</v>
      </c>
      <c r="J2183" s="392" t="s">
        <v>23</v>
      </c>
      <c r="K2183" s="392" t="s">
        <v>24</v>
      </c>
      <c r="L2183" s="392" t="s">
        <v>25</v>
      </c>
      <c r="M2183" s="395">
        <v>45292</v>
      </c>
      <c r="N2183" s="395">
        <v>45292</v>
      </c>
      <c r="O2183" s="392" t="s">
        <v>758</v>
      </c>
      <c r="P2183" s="392" t="str">
        <f t="shared" si="66"/>
        <v>380XX00000</v>
      </c>
      <c r="Q2183" s="392" t="s">
        <v>1351</v>
      </c>
      <c r="R2183" s="392" t="s">
        <v>782</v>
      </c>
      <c r="S2183" s="392" t="str">
        <f t="shared" si="67"/>
        <v>251380A</v>
      </c>
      <c r="T2183" s="392" t="str">
        <f>IFERROR(VLOOKUP($S2183,'Projects FERCs'!$A$9:$C$294,2,FALSE),0)</f>
        <v>Services - Bl - Flag</v>
      </c>
      <c r="U2183" s="392" t="s">
        <v>783</v>
      </c>
      <c r="V2183" s="403">
        <v>4857</v>
      </c>
    </row>
    <row r="2184" spans="1:22" ht="22.5" x14ac:dyDescent="0.25">
      <c r="A2184" s="396">
        <v>202410</v>
      </c>
      <c r="B2184" s="392" t="s">
        <v>1268</v>
      </c>
      <c r="C2184" s="392" t="s">
        <v>69</v>
      </c>
      <c r="D2184" s="392" t="s">
        <v>28</v>
      </c>
      <c r="E2184" s="392" t="s">
        <v>28</v>
      </c>
      <c r="F2184" s="392" t="s">
        <v>22</v>
      </c>
      <c r="G2184" s="392" t="s">
        <v>39</v>
      </c>
      <c r="H2184" s="392" t="s">
        <v>70</v>
      </c>
      <c r="I2184" s="392" t="s">
        <v>71</v>
      </c>
      <c r="J2184" s="392" t="s">
        <v>23</v>
      </c>
      <c r="K2184" s="392" t="s">
        <v>24</v>
      </c>
      <c r="L2184" s="392" t="s">
        <v>25</v>
      </c>
      <c r="M2184" s="395">
        <v>45292</v>
      </c>
      <c r="N2184" s="395">
        <v>45292</v>
      </c>
      <c r="O2184" s="392" t="s">
        <v>758</v>
      </c>
      <c r="P2184" s="392" t="str">
        <f t="shared" si="66"/>
        <v>380XX00000</v>
      </c>
      <c r="Q2184" s="392" t="s">
        <v>1351</v>
      </c>
      <c r="R2184" s="392" t="s">
        <v>865</v>
      </c>
      <c r="S2184" s="392" t="str">
        <f t="shared" si="67"/>
        <v>252380A</v>
      </c>
      <c r="T2184" s="392" t="str">
        <f>IFERROR(VLOOKUP($S2184,'Projects FERCs'!$A$9:$C$294,2,FALSE),0)</f>
        <v>Install Services - Bl - King</v>
      </c>
      <c r="U2184" s="392" t="s">
        <v>866</v>
      </c>
      <c r="V2184" s="403">
        <v>-37301.94</v>
      </c>
    </row>
    <row r="2185" spans="1:22" ht="22.5" x14ac:dyDescent="0.25">
      <c r="A2185" s="396">
        <v>202410</v>
      </c>
      <c r="B2185" s="392" t="s">
        <v>1268</v>
      </c>
      <c r="C2185" s="392" t="s">
        <v>69</v>
      </c>
      <c r="D2185" s="392" t="s">
        <v>28</v>
      </c>
      <c r="E2185" s="392" t="s">
        <v>28</v>
      </c>
      <c r="F2185" s="392" t="s">
        <v>22</v>
      </c>
      <c r="G2185" s="392" t="s">
        <v>39</v>
      </c>
      <c r="H2185" s="392" t="s">
        <v>70</v>
      </c>
      <c r="I2185" s="392" t="s">
        <v>71</v>
      </c>
      <c r="J2185" s="392" t="s">
        <v>23</v>
      </c>
      <c r="K2185" s="392" t="s">
        <v>24</v>
      </c>
      <c r="L2185" s="392" t="s">
        <v>25</v>
      </c>
      <c r="M2185" s="395">
        <v>45292</v>
      </c>
      <c r="N2185" s="395">
        <v>45292</v>
      </c>
      <c r="O2185" s="392" t="s">
        <v>758</v>
      </c>
      <c r="P2185" s="392" t="str">
        <f t="shared" ref="P2185:P2248" si="68">CONCATENATE((MID($O2185,2,3)),$D2185,$G2185)</f>
        <v>380XX00000</v>
      </c>
      <c r="Q2185" s="392" t="s">
        <v>1351</v>
      </c>
      <c r="R2185" s="392" t="s">
        <v>965</v>
      </c>
      <c r="S2185" s="392" t="str">
        <f t="shared" ref="S2185:S2248" si="69">RIGHT($R2185,7)</f>
        <v>253380A</v>
      </c>
      <c r="T2185" s="392" t="str">
        <f>IFERROR(VLOOKUP($S2185,'Projects FERCs'!$A$9:$C$294,2,FALSE),0)</f>
        <v>Services - Bl - Pres</v>
      </c>
      <c r="U2185" s="392" t="s">
        <v>966</v>
      </c>
      <c r="V2185" s="403">
        <v>-15186.75</v>
      </c>
    </row>
    <row r="2186" spans="1:22" ht="22.5" x14ac:dyDescent="0.25">
      <c r="A2186" s="396">
        <v>202410</v>
      </c>
      <c r="B2186" s="392" t="s">
        <v>1268</v>
      </c>
      <c r="C2186" s="392" t="s">
        <v>69</v>
      </c>
      <c r="D2186" s="392" t="s">
        <v>28</v>
      </c>
      <c r="E2186" s="392" t="s">
        <v>28</v>
      </c>
      <c r="F2186" s="392" t="s">
        <v>22</v>
      </c>
      <c r="G2186" s="392" t="s">
        <v>39</v>
      </c>
      <c r="H2186" s="392" t="s">
        <v>70</v>
      </c>
      <c r="I2186" s="392" t="s">
        <v>71</v>
      </c>
      <c r="J2186" s="392" t="s">
        <v>23</v>
      </c>
      <c r="K2186" s="392" t="s">
        <v>24</v>
      </c>
      <c r="L2186" s="392" t="s">
        <v>25</v>
      </c>
      <c r="M2186" s="395">
        <v>45292</v>
      </c>
      <c r="N2186" s="395">
        <v>45292</v>
      </c>
      <c r="O2186" s="392" t="s">
        <v>758</v>
      </c>
      <c r="P2186" s="392" t="str">
        <f t="shared" si="68"/>
        <v>380XX00000</v>
      </c>
      <c r="Q2186" s="392" t="s">
        <v>1351</v>
      </c>
      <c r="R2186" s="392" t="s">
        <v>1071</v>
      </c>
      <c r="S2186" s="392" t="str">
        <f t="shared" si="69"/>
        <v>255380A</v>
      </c>
      <c r="T2186" s="392" t="str">
        <f>IFERROR(VLOOKUP($S2186,'Projects FERCs'!$A$9:$C$294,2,FALSE),0)</f>
        <v>Services - Bl - Verde</v>
      </c>
      <c r="U2186" s="392" t="s">
        <v>1072</v>
      </c>
      <c r="V2186" s="403">
        <v>-1970.36</v>
      </c>
    </row>
    <row r="2187" spans="1:22" ht="22.5" x14ac:dyDescent="0.25">
      <c r="A2187" s="396">
        <v>202410</v>
      </c>
      <c r="B2187" s="392" t="s">
        <v>1268</v>
      </c>
      <c r="C2187" s="392" t="s">
        <v>69</v>
      </c>
      <c r="D2187" s="392" t="s">
        <v>28</v>
      </c>
      <c r="E2187" s="392" t="s">
        <v>28</v>
      </c>
      <c r="F2187" s="392" t="s">
        <v>22</v>
      </c>
      <c r="G2187" s="392" t="s">
        <v>39</v>
      </c>
      <c r="H2187" s="392" t="s">
        <v>70</v>
      </c>
      <c r="I2187" s="392" t="s">
        <v>71</v>
      </c>
      <c r="J2187" s="392" t="s">
        <v>23</v>
      </c>
      <c r="K2187" s="392" t="s">
        <v>24</v>
      </c>
      <c r="L2187" s="392" t="s">
        <v>25</v>
      </c>
      <c r="M2187" s="395">
        <v>45292</v>
      </c>
      <c r="N2187" s="395">
        <v>45292</v>
      </c>
      <c r="O2187" s="392" t="s">
        <v>758</v>
      </c>
      <c r="P2187" s="392" t="str">
        <f t="shared" si="68"/>
        <v>380XX00000</v>
      </c>
      <c r="Q2187" s="392" t="s">
        <v>1351</v>
      </c>
      <c r="R2187" s="392" t="s">
        <v>1213</v>
      </c>
      <c r="S2187" s="392" t="str">
        <f t="shared" si="69"/>
        <v>257380A</v>
      </c>
      <c r="T2187" s="392" t="str">
        <f>IFERROR(VLOOKUP($S2187,'Projects FERCs'!$A$9:$C$294,2,FALSE),0)</f>
        <v>Services - Bl - SL</v>
      </c>
      <c r="U2187" s="392" t="s">
        <v>1214</v>
      </c>
      <c r="V2187" s="403">
        <v>-1199.52</v>
      </c>
    </row>
    <row r="2188" spans="1:22" ht="22.5" x14ac:dyDescent="0.25">
      <c r="A2188" s="396">
        <v>202410</v>
      </c>
      <c r="B2188" s="392" t="s">
        <v>1268</v>
      </c>
      <c r="C2188" s="392" t="s">
        <v>69</v>
      </c>
      <c r="D2188" s="392" t="s">
        <v>28</v>
      </c>
      <c r="E2188" s="392" t="s">
        <v>28</v>
      </c>
      <c r="F2188" s="392" t="s">
        <v>22</v>
      </c>
      <c r="G2188" s="392" t="s">
        <v>39</v>
      </c>
      <c r="H2188" s="392" t="s">
        <v>70</v>
      </c>
      <c r="I2188" s="392" t="s">
        <v>71</v>
      </c>
      <c r="J2188" s="392" t="s">
        <v>23</v>
      </c>
      <c r="K2188" s="392" t="s">
        <v>24</v>
      </c>
      <c r="L2188" s="392" t="s">
        <v>25</v>
      </c>
      <c r="M2188" s="395">
        <v>45292</v>
      </c>
      <c r="N2188" s="395">
        <v>45292</v>
      </c>
      <c r="O2188" s="392" t="s">
        <v>758</v>
      </c>
      <c r="P2188" s="392" t="str">
        <f t="shared" si="68"/>
        <v>380XX00000</v>
      </c>
      <c r="Q2188" s="392" t="s">
        <v>1351</v>
      </c>
      <c r="R2188" s="392" t="s">
        <v>1352</v>
      </c>
      <c r="S2188" s="392" t="str">
        <f t="shared" si="69"/>
        <v>252404S</v>
      </c>
      <c r="T2188" s="392" t="str">
        <f>IFERROR(VLOOKUP($S2188,'Projects FERCs'!$A$9:$C$294,2,FALSE),0)</f>
        <v>Main &amp; Services PVC Repl KNG</v>
      </c>
      <c r="U2188" s="392" t="s">
        <v>1353</v>
      </c>
      <c r="V2188" s="394">
        <v>-609.79999999999995</v>
      </c>
    </row>
    <row r="2189" spans="1:22" ht="22.5" x14ac:dyDescent="0.25">
      <c r="A2189" s="396">
        <v>202410</v>
      </c>
      <c r="B2189" s="392" t="s">
        <v>1268</v>
      </c>
      <c r="C2189" s="392" t="s">
        <v>69</v>
      </c>
      <c r="D2189" s="392" t="s">
        <v>28</v>
      </c>
      <c r="E2189" s="392" t="s">
        <v>28</v>
      </c>
      <c r="F2189" s="392" t="s">
        <v>22</v>
      </c>
      <c r="G2189" s="392" t="s">
        <v>39</v>
      </c>
      <c r="H2189" s="392" t="s">
        <v>70</v>
      </c>
      <c r="I2189" s="392" t="s">
        <v>71</v>
      </c>
      <c r="J2189" s="392" t="s">
        <v>23</v>
      </c>
      <c r="K2189" s="392" t="s">
        <v>24</v>
      </c>
      <c r="L2189" s="392" t="s">
        <v>25</v>
      </c>
      <c r="M2189" s="395">
        <v>45474</v>
      </c>
      <c r="N2189" s="395">
        <v>45476</v>
      </c>
      <c r="O2189" s="392" t="s">
        <v>758</v>
      </c>
      <c r="P2189" s="392" t="str">
        <f t="shared" si="68"/>
        <v>380XX00000</v>
      </c>
      <c r="Q2189" s="392" t="s">
        <v>1351</v>
      </c>
      <c r="R2189" s="392" t="s">
        <v>1471</v>
      </c>
      <c r="S2189" s="392" t="str">
        <f t="shared" si="69"/>
        <v>251100A</v>
      </c>
      <c r="T2189" s="392" t="str">
        <f>IFERROR(VLOOKUP($S2189,'Projects FERCs'!$A$9:$C$294,2,FALSE),0)</f>
        <v>Mains - Blanket - Flag</v>
      </c>
      <c r="U2189" s="392" t="s">
        <v>1470</v>
      </c>
      <c r="V2189" s="394">
        <v>-1601.23</v>
      </c>
    </row>
    <row r="2190" spans="1:22" ht="22.5" x14ac:dyDescent="0.25">
      <c r="A2190" s="396">
        <v>202410</v>
      </c>
      <c r="B2190" s="392" t="s">
        <v>1268</v>
      </c>
      <c r="C2190" s="392" t="s">
        <v>69</v>
      </c>
      <c r="D2190" s="392" t="s">
        <v>28</v>
      </c>
      <c r="E2190" s="392" t="s">
        <v>28</v>
      </c>
      <c r="F2190" s="392" t="s">
        <v>22</v>
      </c>
      <c r="G2190" s="392" t="s">
        <v>39</v>
      </c>
      <c r="H2190" s="392" t="s">
        <v>70</v>
      </c>
      <c r="I2190" s="392" t="s">
        <v>71</v>
      </c>
      <c r="J2190" s="392" t="s">
        <v>23</v>
      </c>
      <c r="K2190" s="392" t="s">
        <v>24</v>
      </c>
      <c r="L2190" s="392" t="s">
        <v>25</v>
      </c>
      <c r="M2190" s="395">
        <v>45505</v>
      </c>
      <c r="N2190" s="395">
        <v>45505</v>
      </c>
      <c r="O2190" s="392" t="s">
        <v>758</v>
      </c>
      <c r="P2190" s="392" t="str">
        <f t="shared" si="68"/>
        <v>380XX00000</v>
      </c>
      <c r="Q2190" s="392" t="s">
        <v>1351</v>
      </c>
      <c r="R2190" s="392" t="s">
        <v>2146</v>
      </c>
      <c r="S2190" s="392" t="str">
        <f t="shared" si="69"/>
        <v>257100A</v>
      </c>
      <c r="T2190" s="392" t="str">
        <f>IFERROR(VLOOKUP($S2190,'Projects FERCs'!$A$9:$C$294,2,FALSE),0)</f>
        <v>Mains - Blanket - SL</v>
      </c>
      <c r="U2190" s="392" t="s">
        <v>2127</v>
      </c>
      <c r="V2190" s="394">
        <v>-91.06</v>
      </c>
    </row>
    <row r="2191" spans="1:22" ht="22.5" x14ac:dyDescent="0.25">
      <c r="A2191" s="396">
        <v>202410</v>
      </c>
      <c r="B2191" s="392" t="s">
        <v>1268</v>
      </c>
      <c r="C2191" s="392" t="s">
        <v>69</v>
      </c>
      <c r="D2191" s="392" t="s">
        <v>28</v>
      </c>
      <c r="E2191" s="392" t="s">
        <v>28</v>
      </c>
      <c r="F2191" s="392" t="s">
        <v>22</v>
      </c>
      <c r="G2191" s="392" t="s">
        <v>39</v>
      </c>
      <c r="H2191" s="392" t="s">
        <v>70</v>
      </c>
      <c r="I2191" s="392" t="s">
        <v>71</v>
      </c>
      <c r="J2191" s="392" t="s">
        <v>23</v>
      </c>
      <c r="K2191" s="392" t="s">
        <v>24</v>
      </c>
      <c r="L2191" s="392" t="s">
        <v>25</v>
      </c>
      <c r="M2191" s="395">
        <v>45505</v>
      </c>
      <c r="N2191" s="395">
        <v>45512</v>
      </c>
      <c r="O2191" s="392" t="s">
        <v>758</v>
      </c>
      <c r="P2191" s="392" t="str">
        <f t="shared" si="68"/>
        <v>380XX00000</v>
      </c>
      <c r="Q2191" s="392" t="s">
        <v>1351</v>
      </c>
      <c r="R2191" s="392" t="s">
        <v>2147</v>
      </c>
      <c r="S2191" s="392" t="str">
        <f t="shared" si="69"/>
        <v>257100A</v>
      </c>
      <c r="T2191" s="392" t="str">
        <f>IFERROR(VLOOKUP($S2191,'Projects FERCs'!$A$9:$C$294,2,FALSE),0)</f>
        <v>Mains - Blanket - SL</v>
      </c>
      <c r="U2191" s="392" t="s">
        <v>2128</v>
      </c>
      <c r="V2191" s="394">
        <v>-1501.51</v>
      </c>
    </row>
    <row r="2192" spans="1:22" ht="22.5" x14ac:dyDescent="0.25">
      <c r="A2192" s="396">
        <v>202410</v>
      </c>
      <c r="B2192" s="392" t="s">
        <v>1268</v>
      </c>
      <c r="C2192" s="392" t="s">
        <v>69</v>
      </c>
      <c r="D2192" s="392" t="s">
        <v>28</v>
      </c>
      <c r="E2192" s="392" t="s">
        <v>28</v>
      </c>
      <c r="F2192" s="392" t="s">
        <v>22</v>
      </c>
      <c r="G2192" s="392" t="s">
        <v>39</v>
      </c>
      <c r="H2192" s="392" t="s">
        <v>70</v>
      </c>
      <c r="I2192" s="392" t="s">
        <v>71</v>
      </c>
      <c r="J2192" s="392" t="s">
        <v>23</v>
      </c>
      <c r="K2192" s="392" t="s">
        <v>24</v>
      </c>
      <c r="L2192" s="392" t="s">
        <v>25</v>
      </c>
      <c r="M2192" s="395">
        <v>45536</v>
      </c>
      <c r="N2192" s="395">
        <v>45533</v>
      </c>
      <c r="O2192" s="392" t="s">
        <v>758</v>
      </c>
      <c r="P2192" s="392" t="str">
        <f t="shared" si="68"/>
        <v>380XX00000</v>
      </c>
      <c r="Q2192" s="392" t="s">
        <v>1351</v>
      </c>
      <c r="R2192" s="392" t="s">
        <v>2369</v>
      </c>
      <c r="S2192" s="392" t="str">
        <f t="shared" si="69"/>
        <v>251500B</v>
      </c>
      <c r="T2192" s="392" t="str">
        <f>IFERROR(VLOOKUP($S2192,'Projects FERCs'!$A$9:$C$294,2,FALSE),0)</f>
        <v>PI Mains - Flagstaff</v>
      </c>
      <c r="U2192" s="392" t="s">
        <v>2368</v>
      </c>
      <c r="V2192" s="394">
        <v>-26862.63</v>
      </c>
    </row>
    <row r="2193" spans="1:22" ht="22.5" x14ac:dyDescent="0.25">
      <c r="A2193" s="396">
        <v>202411</v>
      </c>
      <c r="B2193" s="392" t="s">
        <v>1268</v>
      </c>
      <c r="C2193" s="392" t="s">
        <v>69</v>
      </c>
      <c r="D2193" s="392" t="s">
        <v>28</v>
      </c>
      <c r="E2193" s="392" t="s">
        <v>28</v>
      </c>
      <c r="F2193" s="392" t="s">
        <v>22</v>
      </c>
      <c r="G2193" s="392" t="s">
        <v>39</v>
      </c>
      <c r="H2193" s="392" t="s">
        <v>70</v>
      </c>
      <c r="I2193" s="392" t="s">
        <v>71</v>
      </c>
      <c r="J2193" s="392" t="s">
        <v>2356</v>
      </c>
      <c r="K2193" s="392" t="s">
        <v>24</v>
      </c>
      <c r="L2193" s="392" t="s">
        <v>64</v>
      </c>
      <c r="M2193" s="395">
        <v>45536</v>
      </c>
      <c r="N2193" s="395">
        <v>45555</v>
      </c>
      <c r="O2193" s="392" t="s">
        <v>758</v>
      </c>
      <c r="P2193" s="392" t="str">
        <f t="shared" si="68"/>
        <v>380XX00000</v>
      </c>
      <c r="Q2193" s="392" t="s">
        <v>1351</v>
      </c>
      <c r="R2193" s="392" t="s">
        <v>2357</v>
      </c>
      <c r="S2193" s="392" t="str">
        <f t="shared" si="69"/>
        <v>251100A</v>
      </c>
      <c r="T2193" s="392" t="str">
        <f>IFERROR(VLOOKUP($S2193,'Projects FERCs'!$A$9:$C$294,2,FALSE),0)</f>
        <v>Mains - Blanket - Flag</v>
      </c>
      <c r="U2193" s="392" t="s">
        <v>2356</v>
      </c>
      <c r="V2193" s="394">
        <v>-243.67</v>
      </c>
    </row>
    <row r="2194" spans="1:22" ht="33.75" x14ac:dyDescent="0.25">
      <c r="A2194" s="396">
        <v>202411</v>
      </c>
      <c r="B2194" s="392" t="s">
        <v>1268</v>
      </c>
      <c r="C2194" s="392" t="s">
        <v>69</v>
      </c>
      <c r="D2194" s="392" t="s">
        <v>28</v>
      </c>
      <c r="E2194" s="392" t="s">
        <v>28</v>
      </c>
      <c r="F2194" s="392" t="s">
        <v>22</v>
      </c>
      <c r="G2194" s="392" t="s">
        <v>39</v>
      </c>
      <c r="H2194" s="392" t="s">
        <v>70</v>
      </c>
      <c r="I2194" s="392" t="s">
        <v>71</v>
      </c>
      <c r="J2194" s="392" t="s">
        <v>2366</v>
      </c>
      <c r="K2194" s="392" t="s">
        <v>24</v>
      </c>
      <c r="L2194" s="392" t="s">
        <v>64</v>
      </c>
      <c r="M2194" s="395">
        <v>45566</v>
      </c>
      <c r="N2194" s="395">
        <v>45567</v>
      </c>
      <c r="O2194" s="392" t="s">
        <v>758</v>
      </c>
      <c r="P2194" s="392" t="str">
        <f t="shared" si="68"/>
        <v>380XX00000</v>
      </c>
      <c r="Q2194" s="392" t="s">
        <v>1351</v>
      </c>
      <c r="R2194" s="392" t="s">
        <v>2367</v>
      </c>
      <c r="S2194" s="392" t="str">
        <f t="shared" si="69"/>
        <v>251100A</v>
      </c>
      <c r="T2194" s="392" t="str">
        <f>IFERROR(VLOOKUP($S2194,'Projects FERCs'!$A$9:$C$294,2,FALSE),0)</f>
        <v>Mains - Blanket - Flag</v>
      </c>
      <c r="U2194" s="392" t="s">
        <v>2366</v>
      </c>
      <c r="V2194" s="394">
        <v>28.8</v>
      </c>
    </row>
    <row r="2195" spans="1:22" ht="22.5" x14ac:dyDescent="0.25">
      <c r="A2195" s="396">
        <v>202411</v>
      </c>
      <c r="B2195" s="392" t="s">
        <v>1268</v>
      </c>
      <c r="C2195" s="392" t="s">
        <v>69</v>
      </c>
      <c r="D2195" s="392" t="s">
        <v>28</v>
      </c>
      <c r="E2195" s="392" t="s">
        <v>28</v>
      </c>
      <c r="F2195" s="392" t="s">
        <v>22</v>
      </c>
      <c r="G2195" s="392" t="s">
        <v>39</v>
      </c>
      <c r="H2195" s="392" t="s">
        <v>70</v>
      </c>
      <c r="I2195" s="392" t="s">
        <v>71</v>
      </c>
      <c r="J2195" s="392" t="s">
        <v>893</v>
      </c>
      <c r="K2195" s="392" t="s">
        <v>24</v>
      </c>
      <c r="L2195" s="392" t="s">
        <v>64</v>
      </c>
      <c r="M2195" s="395">
        <v>45292</v>
      </c>
      <c r="N2195" s="395">
        <v>45292</v>
      </c>
      <c r="O2195" s="392" t="s">
        <v>758</v>
      </c>
      <c r="P2195" s="392" t="str">
        <f t="shared" si="68"/>
        <v>380XX00000</v>
      </c>
      <c r="Q2195" s="392" t="s">
        <v>1351</v>
      </c>
      <c r="R2195" s="392" t="s">
        <v>892</v>
      </c>
      <c r="S2195" s="392" t="str">
        <f t="shared" si="69"/>
        <v>252402S</v>
      </c>
      <c r="T2195" s="392" t="str">
        <f>IFERROR(VLOOKUP($S2195,'Projects FERCs'!$A$9:$C$294,2,FALSE),0)</f>
        <v>Drisco Pipe Replacement</v>
      </c>
      <c r="U2195" s="392" t="s">
        <v>893</v>
      </c>
      <c r="V2195" s="394">
        <v>318326.46999999997</v>
      </c>
    </row>
    <row r="2196" spans="1:22" ht="22.5" x14ac:dyDescent="0.25">
      <c r="A2196" s="396">
        <v>202411</v>
      </c>
      <c r="B2196" s="392" t="s">
        <v>1268</v>
      </c>
      <c r="C2196" s="392" t="s">
        <v>69</v>
      </c>
      <c r="D2196" s="392" t="s">
        <v>28</v>
      </c>
      <c r="E2196" s="392" t="s">
        <v>28</v>
      </c>
      <c r="F2196" s="392" t="s">
        <v>22</v>
      </c>
      <c r="G2196" s="392" t="s">
        <v>39</v>
      </c>
      <c r="H2196" s="392" t="s">
        <v>70</v>
      </c>
      <c r="I2196" s="392" t="s">
        <v>71</v>
      </c>
      <c r="J2196" s="392" t="s">
        <v>866</v>
      </c>
      <c r="K2196" s="392" t="s">
        <v>24</v>
      </c>
      <c r="L2196" s="392" t="s">
        <v>64</v>
      </c>
      <c r="M2196" s="395">
        <v>45292</v>
      </c>
      <c r="N2196" s="395">
        <v>45292</v>
      </c>
      <c r="O2196" s="392" t="s">
        <v>758</v>
      </c>
      <c r="P2196" s="392" t="str">
        <f t="shared" si="68"/>
        <v>380XX00000</v>
      </c>
      <c r="Q2196" s="392" t="s">
        <v>1351</v>
      </c>
      <c r="R2196" s="392" t="s">
        <v>865</v>
      </c>
      <c r="S2196" s="392" t="str">
        <f t="shared" si="69"/>
        <v>252380A</v>
      </c>
      <c r="T2196" s="392" t="str">
        <f>IFERROR(VLOOKUP($S2196,'Projects FERCs'!$A$9:$C$294,2,FALSE),0)</f>
        <v>Install Services - Bl - King</v>
      </c>
      <c r="U2196" s="392" t="s">
        <v>866</v>
      </c>
      <c r="V2196" s="403">
        <v>2864.74</v>
      </c>
    </row>
    <row r="2197" spans="1:22" ht="22.5" x14ac:dyDescent="0.25">
      <c r="A2197" s="396">
        <v>202411</v>
      </c>
      <c r="B2197" s="392" t="s">
        <v>1268</v>
      </c>
      <c r="C2197" s="392" t="s">
        <v>69</v>
      </c>
      <c r="D2197" s="392" t="s">
        <v>28</v>
      </c>
      <c r="E2197" s="392" t="s">
        <v>28</v>
      </c>
      <c r="F2197" s="392" t="s">
        <v>22</v>
      </c>
      <c r="G2197" s="392" t="s">
        <v>39</v>
      </c>
      <c r="H2197" s="392" t="s">
        <v>70</v>
      </c>
      <c r="I2197" s="392" t="s">
        <v>71</v>
      </c>
      <c r="J2197" s="392" t="s">
        <v>1629</v>
      </c>
      <c r="K2197" s="392" t="s">
        <v>24</v>
      </c>
      <c r="L2197" s="392" t="s">
        <v>64</v>
      </c>
      <c r="M2197" s="395">
        <v>45536</v>
      </c>
      <c r="N2197" s="395">
        <v>45560</v>
      </c>
      <c r="O2197" s="392" t="s">
        <v>758</v>
      </c>
      <c r="P2197" s="392" t="str">
        <f t="shared" si="68"/>
        <v>380XX00000</v>
      </c>
      <c r="Q2197" s="392" t="s">
        <v>1351</v>
      </c>
      <c r="R2197" s="392" t="s">
        <v>1627</v>
      </c>
      <c r="S2197" s="392" t="str">
        <f t="shared" si="69"/>
        <v>253100A</v>
      </c>
      <c r="T2197" s="392" t="str">
        <f>IFERROR(VLOOKUP($S2197,'Projects FERCs'!$A$9:$C$294,2,FALSE),0)</f>
        <v>Mains - Blanket - Pres</v>
      </c>
      <c r="U2197" s="392" t="s">
        <v>1629</v>
      </c>
      <c r="V2197" s="394">
        <v>206</v>
      </c>
    </row>
    <row r="2198" spans="1:22" ht="22.5" x14ac:dyDescent="0.25">
      <c r="A2198" s="396">
        <v>202411</v>
      </c>
      <c r="B2198" s="392" t="s">
        <v>1268</v>
      </c>
      <c r="C2198" s="392" t="s">
        <v>69</v>
      </c>
      <c r="D2198" s="392" t="s">
        <v>28</v>
      </c>
      <c r="E2198" s="392" t="s">
        <v>28</v>
      </c>
      <c r="F2198" s="392" t="s">
        <v>22</v>
      </c>
      <c r="G2198" s="392" t="s">
        <v>39</v>
      </c>
      <c r="H2198" s="392" t="s">
        <v>70</v>
      </c>
      <c r="I2198" s="392" t="s">
        <v>71</v>
      </c>
      <c r="J2198" s="392" t="s">
        <v>2358</v>
      </c>
      <c r="K2198" s="392" t="s">
        <v>24</v>
      </c>
      <c r="L2198" s="392" t="s">
        <v>64</v>
      </c>
      <c r="M2198" s="395">
        <v>45597</v>
      </c>
      <c r="N2198" s="395">
        <v>45604</v>
      </c>
      <c r="O2198" s="392" t="s">
        <v>758</v>
      </c>
      <c r="P2198" s="392" t="str">
        <f t="shared" si="68"/>
        <v>380XX00000</v>
      </c>
      <c r="Q2198" s="392" t="s">
        <v>1351</v>
      </c>
      <c r="R2198" s="392" t="s">
        <v>2359</v>
      </c>
      <c r="S2198" s="392" t="str">
        <f t="shared" si="69"/>
        <v>252100A</v>
      </c>
      <c r="T2198" s="392" t="str">
        <f>IFERROR(VLOOKUP($S2198,'Projects FERCs'!$A$9:$C$294,2,FALSE),0)</f>
        <v>Mains - Blanket - King</v>
      </c>
      <c r="U2198" s="392" t="s">
        <v>2358</v>
      </c>
      <c r="V2198" s="394">
        <v>9838.81</v>
      </c>
    </row>
    <row r="2199" spans="1:22" ht="22.5" x14ac:dyDescent="0.25">
      <c r="A2199" s="396">
        <v>202411</v>
      </c>
      <c r="B2199" s="392" t="s">
        <v>1268</v>
      </c>
      <c r="C2199" s="392" t="s">
        <v>69</v>
      </c>
      <c r="D2199" s="392" t="s">
        <v>28</v>
      </c>
      <c r="E2199" s="392" t="s">
        <v>28</v>
      </c>
      <c r="F2199" s="392" t="s">
        <v>22</v>
      </c>
      <c r="G2199" s="392" t="s">
        <v>39</v>
      </c>
      <c r="H2199" s="392" t="s">
        <v>70</v>
      </c>
      <c r="I2199" s="392" t="s">
        <v>71</v>
      </c>
      <c r="J2199" s="392" t="s">
        <v>2352</v>
      </c>
      <c r="K2199" s="392" t="s">
        <v>24</v>
      </c>
      <c r="L2199" s="392" t="s">
        <v>64</v>
      </c>
      <c r="M2199" s="395">
        <v>45566</v>
      </c>
      <c r="N2199" s="395">
        <v>45593</v>
      </c>
      <c r="O2199" s="392" t="s">
        <v>758</v>
      </c>
      <c r="P2199" s="392" t="str">
        <f t="shared" si="68"/>
        <v>380XX00000</v>
      </c>
      <c r="Q2199" s="392" t="s">
        <v>1351</v>
      </c>
      <c r="R2199" s="392" t="s">
        <v>2353</v>
      </c>
      <c r="S2199" s="392" t="str">
        <f t="shared" si="69"/>
        <v>257100A</v>
      </c>
      <c r="T2199" s="392" t="str">
        <f>IFERROR(VLOOKUP($S2199,'Projects FERCs'!$A$9:$C$294,2,FALSE),0)</f>
        <v>Mains - Blanket - SL</v>
      </c>
      <c r="U2199" s="392" t="s">
        <v>2352</v>
      </c>
      <c r="V2199" s="394">
        <v>39.340000000000003</v>
      </c>
    </row>
    <row r="2200" spans="1:22" ht="33.75" x14ac:dyDescent="0.25">
      <c r="A2200" s="396">
        <v>202411</v>
      </c>
      <c r="B2200" s="392" t="s">
        <v>1268</v>
      </c>
      <c r="C2200" s="392" t="s">
        <v>69</v>
      </c>
      <c r="D2200" s="392" t="s">
        <v>28</v>
      </c>
      <c r="E2200" s="392" t="s">
        <v>28</v>
      </c>
      <c r="F2200" s="392" t="s">
        <v>22</v>
      </c>
      <c r="G2200" s="392" t="s">
        <v>39</v>
      </c>
      <c r="H2200" s="392" t="s">
        <v>70</v>
      </c>
      <c r="I2200" s="392" t="s">
        <v>71</v>
      </c>
      <c r="J2200" s="392" t="s">
        <v>2364</v>
      </c>
      <c r="K2200" s="392" t="s">
        <v>24</v>
      </c>
      <c r="L2200" s="392" t="s">
        <v>64</v>
      </c>
      <c r="M2200" s="395">
        <v>45566</v>
      </c>
      <c r="N2200" s="395">
        <v>45569</v>
      </c>
      <c r="O2200" s="392" t="s">
        <v>758</v>
      </c>
      <c r="P2200" s="392" t="str">
        <f t="shared" si="68"/>
        <v>380XX00000</v>
      </c>
      <c r="Q2200" s="392" t="s">
        <v>1351</v>
      </c>
      <c r="R2200" s="392" t="s">
        <v>2365</v>
      </c>
      <c r="S2200" s="392" t="str">
        <f t="shared" si="69"/>
        <v>257100A</v>
      </c>
      <c r="T2200" s="392" t="str">
        <f>IFERROR(VLOOKUP($S2200,'Projects FERCs'!$A$9:$C$294,2,FALSE),0)</f>
        <v>Mains - Blanket - SL</v>
      </c>
      <c r="U2200" s="392" t="s">
        <v>2364</v>
      </c>
      <c r="V2200" s="394">
        <v>111.91</v>
      </c>
    </row>
    <row r="2201" spans="1:22" ht="22.5" x14ac:dyDescent="0.25">
      <c r="A2201" s="396">
        <v>202411</v>
      </c>
      <c r="B2201" s="392" t="s">
        <v>1268</v>
      </c>
      <c r="C2201" s="392" t="s">
        <v>69</v>
      </c>
      <c r="D2201" s="392" t="s">
        <v>28</v>
      </c>
      <c r="E2201" s="392" t="s">
        <v>28</v>
      </c>
      <c r="F2201" s="392" t="s">
        <v>22</v>
      </c>
      <c r="G2201" s="392" t="s">
        <v>39</v>
      </c>
      <c r="H2201" s="392" t="s">
        <v>70</v>
      </c>
      <c r="I2201" s="392" t="s">
        <v>71</v>
      </c>
      <c r="J2201" s="392" t="s">
        <v>2360</v>
      </c>
      <c r="K2201" s="392" t="s">
        <v>24</v>
      </c>
      <c r="L2201" s="392" t="s">
        <v>64</v>
      </c>
      <c r="M2201" s="395">
        <v>45597</v>
      </c>
      <c r="N2201" s="395">
        <v>45603</v>
      </c>
      <c r="O2201" s="392" t="s">
        <v>758</v>
      </c>
      <c r="P2201" s="392" t="str">
        <f t="shared" si="68"/>
        <v>380XX00000</v>
      </c>
      <c r="Q2201" s="392" t="s">
        <v>1351</v>
      </c>
      <c r="R2201" s="392" t="s">
        <v>2361</v>
      </c>
      <c r="S2201" s="392" t="str">
        <f t="shared" si="69"/>
        <v>255100A</v>
      </c>
      <c r="T2201" s="392" t="str">
        <f>IFERROR(VLOOKUP($S2201,'Projects FERCs'!$A$9:$C$294,2,FALSE),0)</f>
        <v>Mains - Blanket - Verde</v>
      </c>
      <c r="U2201" s="392" t="s">
        <v>2360</v>
      </c>
      <c r="V2201" s="394">
        <v>2841.78</v>
      </c>
    </row>
    <row r="2202" spans="1:22" ht="22.5" x14ac:dyDescent="0.25">
      <c r="A2202" s="396">
        <v>202411</v>
      </c>
      <c r="B2202" s="392" t="s">
        <v>1268</v>
      </c>
      <c r="C2202" s="392" t="s">
        <v>69</v>
      </c>
      <c r="D2202" s="392" t="s">
        <v>28</v>
      </c>
      <c r="E2202" s="392" t="s">
        <v>28</v>
      </c>
      <c r="F2202" s="392" t="s">
        <v>22</v>
      </c>
      <c r="G2202" s="392" t="s">
        <v>39</v>
      </c>
      <c r="H2202" s="392" t="s">
        <v>70</v>
      </c>
      <c r="I2202" s="392" t="s">
        <v>71</v>
      </c>
      <c r="J2202" s="392" t="s">
        <v>968</v>
      </c>
      <c r="K2202" s="392" t="s">
        <v>24</v>
      </c>
      <c r="L2202" s="392" t="s">
        <v>64</v>
      </c>
      <c r="M2202" s="395">
        <v>45292</v>
      </c>
      <c r="N2202" s="395">
        <v>45292</v>
      </c>
      <c r="O2202" s="392" t="s">
        <v>758</v>
      </c>
      <c r="P2202" s="392" t="str">
        <f t="shared" si="68"/>
        <v>380XX00000</v>
      </c>
      <c r="Q2202" s="392" t="s">
        <v>1351</v>
      </c>
      <c r="R2202" s="392" t="s">
        <v>967</v>
      </c>
      <c r="S2202" s="392" t="str">
        <f t="shared" si="69"/>
        <v>253380B</v>
      </c>
      <c r="T2202" s="392" t="str">
        <f>IFERROR(VLOOKUP($S2202,'Projects FERCs'!$A$9:$C$294,2,FALSE),0)</f>
        <v>PI Services Repl - Prescott</v>
      </c>
      <c r="U2202" s="392" t="s">
        <v>968</v>
      </c>
      <c r="V2202" s="394">
        <v>2732.13</v>
      </c>
    </row>
    <row r="2203" spans="1:22" ht="22.5" x14ac:dyDescent="0.25">
      <c r="A2203" s="396">
        <v>202411</v>
      </c>
      <c r="B2203" s="392" t="s">
        <v>1268</v>
      </c>
      <c r="C2203" s="392" t="s">
        <v>69</v>
      </c>
      <c r="D2203" s="392" t="s">
        <v>28</v>
      </c>
      <c r="E2203" s="392" t="s">
        <v>28</v>
      </c>
      <c r="F2203" s="392" t="s">
        <v>22</v>
      </c>
      <c r="G2203" s="392" t="s">
        <v>39</v>
      </c>
      <c r="H2203" s="392" t="s">
        <v>70</v>
      </c>
      <c r="I2203" s="392" t="s">
        <v>71</v>
      </c>
      <c r="J2203" s="392" t="s">
        <v>1516</v>
      </c>
      <c r="K2203" s="392" t="s">
        <v>24</v>
      </c>
      <c r="L2203" s="392" t="s">
        <v>64</v>
      </c>
      <c r="M2203" s="395">
        <v>45292</v>
      </c>
      <c r="N2203" s="395">
        <v>45292</v>
      </c>
      <c r="O2203" s="392" t="s">
        <v>758</v>
      </c>
      <c r="P2203" s="392" t="str">
        <f t="shared" si="68"/>
        <v>380XX00000</v>
      </c>
      <c r="Q2203" s="392" t="s">
        <v>1351</v>
      </c>
      <c r="R2203" s="392" t="s">
        <v>1517</v>
      </c>
      <c r="S2203" s="392" t="str">
        <f t="shared" si="69"/>
        <v>252405S</v>
      </c>
      <c r="T2203" s="392" t="str">
        <f>IFERROR(VLOOKUP($S2203,'Projects FERCs'!$A$9:$C$294,2,FALSE),0)</f>
        <v>Services PVC Replacement LHC</v>
      </c>
      <c r="U2203" s="392" t="s">
        <v>1516</v>
      </c>
      <c r="V2203" s="394">
        <v>30341.62</v>
      </c>
    </row>
    <row r="2204" spans="1:22" ht="22.5" x14ac:dyDescent="0.25">
      <c r="A2204" s="396">
        <v>202411</v>
      </c>
      <c r="B2204" s="392" t="s">
        <v>1268</v>
      </c>
      <c r="C2204" s="392" t="s">
        <v>69</v>
      </c>
      <c r="D2204" s="392" t="s">
        <v>28</v>
      </c>
      <c r="E2204" s="392" t="s">
        <v>28</v>
      </c>
      <c r="F2204" s="392" t="s">
        <v>22</v>
      </c>
      <c r="G2204" s="392" t="s">
        <v>39</v>
      </c>
      <c r="H2204" s="392" t="s">
        <v>70</v>
      </c>
      <c r="I2204" s="392" t="s">
        <v>71</v>
      </c>
      <c r="J2204" s="392" t="s">
        <v>1353</v>
      </c>
      <c r="K2204" s="392" t="s">
        <v>24</v>
      </c>
      <c r="L2204" s="392" t="s">
        <v>64</v>
      </c>
      <c r="M2204" s="395">
        <v>45292</v>
      </c>
      <c r="N2204" s="395">
        <v>45292</v>
      </c>
      <c r="O2204" s="392" t="s">
        <v>758</v>
      </c>
      <c r="P2204" s="392" t="str">
        <f t="shared" si="68"/>
        <v>380XX00000</v>
      </c>
      <c r="Q2204" s="392" t="s">
        <v>1351</v>
      </c>
      <c r="R2204" s="392" t="s">
        <v>1352</v>
      </c>
      <c r="S2204" s="392" t="str">
        <f t="shared" si="69"/>
        <v>252404S</v>
      </c>
      <c r="T2204" s="392" t="str">
        <f>IFERROR(VLOOKUP($S2204,'Projects FERCs'!$A$9:$C$294,2,FALSE),0)</f>
        <v>Main &amp; Services PVC Repl KNG</v>
      </c>
      <c r="U2204" s="392" t="s">
        <v>1353</v>
      </c>
      <c r="V2204" s="394">
        <v>1173.7</v>
      </c>
    </row>
    <row r="2205" spans="1:22" ht="22.5" x14ac:dyDescent="0.25">
      <c r="A2205" s="396">
        <v>202411</v>
      </c>
      <c r="B2205" s="392" t="s">
        <v>1268</v>
      </c>
      <c r="C2205" s="392" t="s">
        <v>69</v>
      </c>
      <c r="D2205" s="392" t="s">
        <v>28</v>
      </c>
      <c r="E2205" s="392" t="s">
        <v>28</v>
      </c>
      <c r="F2205" s="392" t="s">
        <v>22</v>
      </c>
      <c r="G2205" s="392" t="s">
        <v>39</v>
      </c>
      <c r="H2205" s="392" t="s">
        <v>70</v>
      </c>
      <c r="I2205" s="392" t="s">
        <v>71</v>
      </c>
      <c r="J2205" s="392" t="s">
        <v>2350</v>
      </c>
      <c r="K2205" s="392" t="s">
        <v>24</v>
      </c>
      <c r="L2205" s="392" t="s">
        <v>64</v>
      </c>
      <c r="M2205" s="395">
        <v>45597</v>
      </c>
      <c r="N2205" s="395">
        <v>45610</v>
      </c>
      <c r="O2205" s="392" t="s">
        <v>758</v>
      </c>
      <c r="P2205" s="392" t="str">
        <f t="shared" si="68"/>
        <v>380XX00000</v>
      </c>
      <c r="Q2205" s="392" t="s">
        <v>1351</v>
      </c>
      <c r="R2205" s="392" t="s">
        <v>2351</v>
      </c>
      <c r="S2205" s="392" t="str">
        <f t="shared" si="69"/>
        <v>255100A</v>
      </c>
      <c r="T2205" s="392" t="str">
        <f>IFERROR(VLOOKUP($S2205,'Projects FERCs'!$A$9:$C$294,2,FALSE),0)</f>
        <v>Mains - Blanket - Verde</v>
      </c>
      <c r="U2205" s="392" t="s">
        <v>2350</v>
      </c>
      <c r="V2205" s="394">
        <v>11185.76</v>
      </c>
    </row>
    <row r="2206" spans="1:22" ht="22.5" x14ac:dyDescent="0.25">
      <c r="A2206" s="396">
        <v>202411</v>
      </c>
      <c r="B2206" s="392" t="s">
        <v>1268</v>
      </c>
      <c r="C2206" s="392" t="s">
        <v>69</v>
      </c>
      <c r="D2206" s="392" t="s">
        <v>28</v>
      </c>
      <c r="E2206" s="392" t="s">
        <v>28</v>
      </c>
      <c r="F2206" s="392" t="s">
        <v>22</v>
      </c>
      <c r="G2206" s="392" t="s">
        <v>39</v>
      </c>
      <c r="H2206" s="392" t="s">
        <v>70</v>
      </c>
      <c r="I2206" s="392" t="s">
        <v>71</v>
      </c>
      <c r="J2206" s="392" t="s">
        <v>785</v>
      </c>
      <c r="K2206" s="392" t="s">
        <v>24</v>
      </c>
      <c r="L2206" s="392" t="s">
        <v>64</v>
      </c>
      <c r="M2206" s="395">
        <v>45292</v>
      </c>
      <c r="N2206" s="395">
        <v>45292</v>
      </c>
      <c r="O2206" s="392" t="s">
        <v>758</v>
      </c>
      <c r="P2206" s="392" t="str">
        <f t="shared" si="68"/>
        <v>380XX00000</v>
      </c>
      <c r="Q2206" s="392" t="s">
        <v>1351</v>
      </c>
      <c r="R2206" s="392" t="s">
        <v>784</v>
      </c>
      <c r="S2206" s="392" t="str">
        <f t="shared" si="69"/>
        <v>251380R</v>
      </c>
      <c r="T2206" s="392" t="str">
        <f>IFERROR(VLOOKUP($S2206,'Projects FERCs'!$A$9:$C$294,2,FALSE),0)</f>
        <v>Service Repl - Flag</v>
      </c>
      <c r="U2206" s="392" t="s">
        <v>785</v>
      </c>
      <c r="V2206" s="394">
        <v>15527.33</v>
      </c>
    </row>
    <row r="2207" spans="1:22" ht="22.5" x14ac:dyDescent="0.25">
      <c r="A2207" s="396">
        <v>202411</v>
      </c>
      <c r="B2207" s="392" t="s">
        <v>1268</v>
      </c>
      <c r="C2207" s="392" t="s">
        <v>69</v>
      </c>
      <c r="D2207" s="392" t="s">
        <v>28</v>
      </c>
      <c r="E2207" s="392" t="s">
        <v>28</v>
      </c>
      <c r="F2207" s="392" t="s">
        <v>22</v>
      </c>
      <c r="G2207" s="392" t="s">
        <v>39</v>
      </c>
      <c r="H2207" s="392" t="s">
        <v>70</v>
      </c>
      <c r="I2207" s="392" t="s">
        <v>71</v>
      </c>
      <c r="J2207" s="392" t="s">
        <v>872</v>
      </c>
      <c r="K2207" s="392" t="s">
        <v>24</v>
      </c>
      <c r="L2207" s="392" t="s">
        <v>64</v>
      </c>
      <c r="M2207" s="395">
        <v>45292</v>
      </c>
      <c r="N2207" s="395">
        <v>45292</v>
      </c>
      <c r="O2207" s="392" t="s">
        <v>758</v>
      </c>
      <c r="P2207" s="392" t="str">
        <f t="shared" si="68"/>
        <v>380XX00000</v>
      </c>
      <c r="Q2207" s="392" t="s">
        <v>1351</v>
      </c>
      <c r="R2207" s="392" t="s">
        <v>871</v>
      </c>
      <c r="S2207" s="392" t="str">
        <f t="shared" si="69"/>
        <v>252380R</v>
      </c>
      <c r="T2207" s="392" t="str">
        <f>IFERROR(VLOOKUP($S2207,'Projects FERCs'!$A$9:$C$294,2,FALSE),0)</f>
        <v>Service Repl - King</v>
      </c>
      <c r="U2207" s="392" t="s">
        <v>872</v>
      </c>
      <c r="V2207" s="394">
        <v>25627.65</v>
      </c>
    </row>
    <row r="2208" spans="1:22" ht="22.5" x14ac:dyDescent="0.25">
      <c r="A2208" s="396">
        <v>202411</v>
      </c>
      <c r="B2208" s="392" t="s">
        <v>1268</v>
      </c>
      <c r="C2208" s="392" t="s">
        <v>69</v>
      </c>
      <c r="D2208" s="392" t="s">
        <v>28</v>
      </c>
      <c r="E2208" s="392" t="s">
        <v>28</v>
      </c>
      <c r="F2208" s="392" t="s">
        <v>22</v>
      </c>
      <c r="G2208" s="392" t="s">
        <v>39</v>
      </c>
      <c r="H2208" s="392" t="s">
        <v>70</v>
      </c>
      <c r="I2208" s="392" t="s">
        <v>71</v>
      </c>
      <c r="J2208" s="392" t="s">
        <v>972</v>
      </c>
      <c r="K2208" s="392" t="s">
        <v>24</v>
      </c>
      <c r="L2208" s="392" t="s">
        <v>64</v>
      </c>
      <c r="M2208" s="395">
        <v>45292</v>
      </c>
      <c r="N2208" s="395">
        <v>45292</v>
      </c>
      <c r="O2208" s="392" t="s">
        <v>758</v>
      </c>
      <c r="P2208" s="392" t="str">
        <f t="shared" si="68"/>
        <v>380XX00000</v>
      </c>
      <c r="Q2208" s="392" t="s">
        <v>1351</v>
      </c>
      <c r="R2208" s="392" t="s">
        <v>971</v>
      </c>
      <c r="S2208" s="392" t="str">
        <f t="shared" si="69"/>
        <v>253380R</v>
      </c>
      <c r="T2208" s="392" t="str">
        <f>IFERROR(VLOOKUP($S2208,'Projects FERCs'!$A$9:$C$294,2,FALSE),0)</f>
        <v>Service Repl - Pres</v>
      </c>
      <c r="U2208" s="392" t="s">
        <v>972</v>
      </c>
      <c r="V2208" s="394">
        <v>21454.54</v>
      </c>
    </row>
    <row r="2209" spans="1:22" ht="22.5" x14ac:dyDescent="0.25">
      <c r="A2209" s="396">
        <v>202411</v>
      </c>
      <c r="B2209" s="392" t="s">
        <v>1268</v>
      </c>
      <c r="C2209" s="392" t="s">
        <v>69</v>
      </c>
      <c r="D2209" s="392" t="s">
        <v>28</v>
      </c>
      <c r="E2209" s="392" t="s">
        <v>28</v>
      </c>
      <c r="F2209" s="392" t="s">
        <v>22</v>
      </c>
      <c r="G2209" s="392" t="s">
        <v>39</v>
      </c>
      <c r="H2209" s="392" t="s">
        <v>70</v>
      </c>
      <c r="I2209" s="392" t="s">
        <v>71</v>
      </c>
      <c r="J2209" s="392" t="s">
        <v>1146</v>
      </c>
      <c r="K2209" s="392" t="s">
        <v>24</v>
      </c>
      <c r="L2209" s="392" t="s">
        <v>64</v>
      </c>
      <c r="M2209" s="395">
        <v>45292</v>
      </c>
      <c r="N2209" s="395">
        <v>45292</v>
      </c>
      <c r="O2209" s="392" t="s">
        <v>758</v>
      </c>
      <c r="P2209" s="392" t="str">
        <f t="shared" si="68"/>
        <v>380XX00000</v>
      </c>
      <c r="Q2209" s="392" t="s">
        <v>1351</v>
      </c>
      <c r="R2209" s="392" t="s">
        <v>1145</v>
      </c>
      <c r="S2209" s="392" t="str">
        <f t="shared" si="69"/>
        <v>256380R</v>
      </c>
      <c r="T2209" s="392" t="str">
        <f>IFERROR(VLOOKUP($S2209,'Projects FERCs'!$A$9:$C$294,2,FALSE),0)</f>
        <v>Service Repl - Santa Cruz</v>
      </c>
      <c r="U2209" s="392" t="s">
        <v>1146</v>
      </c>
      <c r="V2209" s="394">
        <v>8283.6200000000008</v>
      </c>
    </row>
    <row r="2210" spans="1:22" ht="22.5" x14ac:dyDescent="0.25">
      <c r="A2210" s="396">
        <v>202411</v>
      </c>
      <c r="B2210" s="392" t="s">
        <v>1268</v>
      </c>
      <c r="C2210" s="392" t="s">
        <v>69</v>
      </c>
      <c r="D2210" s="392" t="s">
        <v>28</v>
      </c>
      <c r="E2210" s="392" t="s">
        <v>28</v>
      </c>
      <c r="F2210" s="392" t="s">
        <v>22</v>
      </c>
      <c r="G2210" s="392" t="s">
        <v>39</v>
      </c>
      <c r="H2210" s="392" t="s">
        <v>70</v>
      </c>
      <c r="I2210" s="392" t="s">
        <v>71</v>
      </c>
      <c r="J2210" s="392" t="s">
        <v>1216</v>
      </c>
      <c r="K2210" s="392" t="s">
        <v>24</v>
      </c>
      <c r="L2210" s="392" t="s">
        <v>64</v>
      </c>
      <c r="M2210" s="395">
        <v>45292</v>
      </c>
      <c r="N2210" s="395">
        <v>45292</v>
      </c>
      <c r="O2210" s="392" t="s">
        <v>758</v>
      </c>
      <c r="P2210" s="392" t="str">
        <f t="shared" si="68"/>
        <v>380XX00000</v>
      </c>
      <c r="Q2210" s="392" t="s">
        <v>1351</v>
      </c>
      <c r="R2210" s="392" t="s">
        <v>1215</v>
      </c>
      <c r="S2210" s="392" t="str">
        <f t="shared" si="69"/>
        <v>257380R</v>
      </c>
      <c r="T2210" s="392" t="str">
        <f>IFERROR(VLOOKUP($S2210,'Projects FERCs'!$A$9:$C$294,2,FALSE),0)</f>
        <v>Service Repl - Show Low</v>
      </c>
      <c r="U2210" s="392" t="s">
        <v>1216</v>
      </c>
      <c r="V2210" s="394">
        <v>562.08000000000004</v>
      </c>
    </row>
    <row r="2211" spans="1:22" ht="22.5" x14ac:dyDescent="0.25">
      <c r="A2211" s="396">
        <v>202411</v>
      </c>
      <c r="B2211" s="392" t="s">
        <v>1268</v>
      </c>
      <c r="C2211" s="392" t="s">
        <v>69</v>
      </c>
      <c r="D2211" s="392" t="s">
        <v>28</v>
      </c>
      <c r="E2211" s="392" t="s">
        <v>28</v>
      </c>
      <c r="F2211" s="392" t="s">
        <v>22</v>
      </c>
      <c r="G2211" s="392" t="s">
        <v>39</v>
      </c>
      <c r="H2211" s="392" t="s">
        <v>70</v>
      </c>
      <c r="I2211" s="392" t="s">
        <v>71</v>
      </c>
      <c r="J2211" s="392" t="s">
        <v>1074</v>
      </c>
      <c r="K2211" s="392" t="s">
        <v>24</v>
      </c>
      <c r="L2211" s="392" t="s">
        <v>64</v>
      </c>
      <c r="M2211" s="395">
        <v>45292</v>
      </c>
      <c r="N2211" s="395">
        <v>45292</v>
      </c>
      <c r="O2211" s="392" t="s">
        <v>758</v>
      </c>
      <c r="P2211" s="392" t="str">
        <f t="shared" si="68"/>
        <v>380XX00000</v>
      </c>
      <c r="Q2211" s="392" t="s">
        <v>1351</v>
      </c>
      <c r="R2211" s="392" t="s">
        <v>1073</v>
      </c>
      <c r="S2211" s="392" t="str">
        <f t="shared" si="69"/>
        <v>255380R</v>
      </c>
      <c r="T2211" s="392" t="str">
        <f>IFERROR(VLOOKUP($S2211,'Projects FERCs'!$A$9:$C$294,2,FALSE),0)</f>
        <v>Service Repl - Verde</v>
      </c>
      <c r="U2211" s="392" t="s">
        <v>1074</v>
      </c>
      <c r="V2211" s="394">
        <v>892.75</v>
      </c>
    </row>
    <row r="2212" spans="1:22" ht="22.5" x14ac:dyDescent="0.25">
      <c r="A2212" s="396">
        <v>202411</v>
      </c>
      <c r="B2212" s="392" t="s">
        <v>1268</v>
      </c>
      <c r="C2212" s="392" t="s">
        <v>69</v>
      </c>
      <c r="D2212" s="392" t="s">
        <v>28</v>
      </c>
      <c r="E2212" s="392" t="s">
        <v>28</v>
      </c>
      <c r="F2212" s="392" t="s">
        <v>22</v>
      </c>
      <c r="G2212" s="392" t="s">
        <v>39</v>
      </c>
      <c r="H2212" s="392" t="s">
        <v>70</v>
      </c>
      <c r="I2212" s="392" t="s">
        <v>71</v>
      </c>
      <c r="J2212" s="392" t="s">
        <v>783</v>
      </c>
      <c r="K2212" s="392" t="s">
        <v>24</v>
      </c>
      <c r="L2212" s="392" t="s">
        <v>64</v>
      </c>
      <c r="M2212" s="395">
        <v>45292</v>
      </c>
      <c r="N2212" s="395">
        <v>45292</v>
      </c>
      <c r="O2212" s="392" t="s">
        <v>758</v>
      </c>
      <c r="P2212" s="392" t="str">
        <f t="shared" si="68"/>
        <v>380XX00000</v>
      </c>
      <c r="Q2212" s="392" t="s">
        <v>1351</v>
      </c>
      <c r="R2212" s="392" t="s">
        <v>782</v>
      </c>
      <c r="S2212" s="392" t="str">
        <f t="shared" si="69"/>
        <v>251380A</v>
      </c>
      <c r="T2212" s="392" t="str">
        <f>IFERROR(VLOOKUP($S2212,'Projects FERCs'!$A$9:$C$294,2,FALSE),0)</f>
        <v>Services - Bl - Flag</v>
      </c>
      <c r="U2212" s="392" t="s">
        <v>783</v>
      </c>
      <c r="V2212" s="403">
        <v>11009.58</v>
      </c>
    </row>
    <row r="2213" spans="1:22" ht="22.5" x14ac:dyDescent="0.25">
      <c r="A2213" s="396">
        <v>202411</v>
      </c>
      <c r="B2213" s="392" t="s">
        <v>1268</v>
      </c>
      <c r="C2213" s="392" t="s">
        <v>69</v>
      </c>
      <c r="D2213" s="392" t="s">
        <v>28</v>
      </c>
      <c r="E2213" s="392" t="s">
        <v>28</v>
      </c>
      <c r="F2213" s="392" t="s">
        <v>22</v>
      </c>
      <c r="G2213" s="392" t="s">
        <v>39</v>
      </c>
      <c r="H2213" s="392" t="s">
        <v>70</v>
      </c>
      <c r="I2213" s="392" t="s">
        <v>71</v>
      </c>
      <c r="J2213" s="392" t="s">
        <v>966</v>
      </c>
      <c r="K2213" s="392" t="s">
        <v>24</v>
      </c>
      <c r="L2213" s="392" t="s">
        <v>64</v>
      </c>
      <c r="M2213" s="395">
        <v>45292</v>
      </c>
      <c r="N2213" s="395">
        <v>45292</v>
      </c>
      <c r="O2213" s="392" t="s">
        <v>758</v>
      </c>
      <c r="P2213" s="392" t="str">
        <f t="shared" si="68"/>
        <v>380XX00000</v>
      </c>
      <c r="Q2213" s="392" t="s">
        <v>1351</v>
      </c>
      <c r="R2213" s="392" t="s">
        <v>965</v>
      </c>
      <c r="S2213" s="392" t="str">
        <f t="shared" si="69"/>
        <v>253380A</v>
      </c>
      <c r="T2213" s="392" t="str">
        <f>IFERROR(VLOOKUP($S2213,'Projects FERCs'!$A$9:$C$294,2,FALSE),0)</f>
        <v>Services - Bl - Pres</v>
      </c>
      <c r="U2213" s="392" t="s">
        <v>966</v>
      </c>
      <c r="V2213" s="403">
        <v>13685.22</v>
      </c>
    </row>
    <row r="2214" spans="1:22" ht="22.5" x14ac:dyDescent="0.25">
      <c r="A2214" s="396">
        <v>202411</v>
      </c>
      <c r="B2214" s="392" t="s">
        <v>1268</v>
      </c>
      <c r="C2214" s="392" t="s">
        <v>69</v>
      </c>
      <c r="D2214" s="392" t="s">
        <v>28</v>
      </c>
      <c r="E2214" s="392" t="s">
        <v>28</v>
      </c>
      <c r="F2214" s="392" t="s">
        <v>22</v>
      </c>
      <c r="G2214" s="392" t="s">
        <v>39</v>
      </c>
      <c r="H2214" s="392" t="s">
        <v>70</v>
      </c>
      <c r="I2214" s="392" t="s">
        <v>71</v>
      </c>
      <c r="J2214" s="392" t="s">
        <v>1214</v>
      </c>
      <c r="K2214" s="392" t="s">
        <v>24</v>
      </c>
      <c r="L2214" s="392" t="s">
        <v>64</v>
      </c>
      <c r="M2214" s="395">
        <v>45292</v>
      </c>
      <c r="N2214" s="395">
        <v>45292</v>
      </c>
      <c r="O2214" s="392" t="s">
        <v>758</v>
      </c>
      <c r="P2214" s="392" t="str">
        <f t="shared" si="68"/>
        <v>380XX00000</v>
      </c>
      <c r="Q2214" s="392" t="s">
        <v>1351</v>
      </c>
      <c r="R2214" s="392" t="s">
        <v>1213</v>
      </c>
      <c r="S2214" s="392" t="str">
        <f t="shared" si="69"/>
        <v>257380A</v>
      </c>
      <c r="T2214" s="392" t="str">
        <f>IFERROR(VLOOKUP($S2214,'Projects FERCs'!$A$9:$C$294,2,FALSE),0)</f>
        <v>Services - Bl - SL</v>
      </c>
      <c r="U2214" s="392" t="s">
        <v>1214</v>
      </c>
      <c r="V2214" s="403">
        <v>2649.47</v>
      </c>
    </row>
    <row r="2215" spans="1:22" ht="22.5" x14ac:dyDescent="0.25">
      <c r="A2215" s="396">
        <v>202411</v>
      </c>
      <c r="B2215" s="392" t="s">
        <v>1268</v>
      </c>
      <c r="C2215" s="392" t="s">
        <v>69</v>
      </c>
      <c r="D2215" s="392" t="s">
        <v>28</v>
      </c>
      <c r="E2215" s="392" t="s">
        <v>28</v>
      </c>
      <c r="F2215" s="392" t="s">
        <v>22</v>
      </c>
      <c r="G2215" s="392" t="s">
        <v>39</v>
      </c>
      <c r="H2215" s="392" t="s">
        <v>70</v>
      </c>
      <c r="I2215" s="392" t="s">
        <v>71</v>
      </c>
      <c r="J2215" s="392" t="s">
        <v>1072</v>
      </c>
      <c r="K2215" s="392" t="s">
        <v>24</v>
      </c>
      <c r="L2215" s="392" t="s">
        <v>64</v>
      </c>
      <c r="M2215" s="395">
        <v>45292</v>
      </c>
      <c r="N2215" s="395">
        <v>45292</v>
      </c>
      <c r="O2215" s="392" t="s">
        <v>758</v>
      </c>
      <c r="P2215" s="392" t="str">
        <f t="shared" si="68"/>
        <v>380XX00000</v>
      </c>
      <c r="Q2215" s="392" t="s">
        <v>1351</v>
      </c>
      <c r="R2215" s="392" t="s">
        <v>1071</v>
      </c>
      <c r="S2215" s="392" t="str">
        <f t="shared" si="69"/>
        <v>255380A</v>
      </c>
      <c r="T2215" s="392" t="str">
        <f>IFERROR(VLOOKUP($S2215,'Projects FERCs'!$A$9:$C$294,2,FALSE),0)</f>
        <v>Services - Bl - Verde</v>
      </c>
      <c r="U2215" s="392" t="s">
        <v>1072</v>
      </c>
      <c r="V2215" s="403">
        <v>-2361.6</v>
      </c>
    </row>
    <row r="2216" spans="1:22" ht="22.5" x14ac:dyDescent="0.25">
      <c r="A2216" s="396">
        <v>202411</v>
      </c>
      <c r="B2216" s="392" t="s">
        <v>1268</v>
      </c>
      <c r="C2216" s="392" t="s">
        <v>69</v>
      </c>
      <c r="D2216" s="392" t="s">
        <v>28</v>
      </c>
      <c r="E2216" s="392" t="s">
        <v>28</v>
      </c>
      <c r="F2216" s="392" t="s">
        <v>22</v>
      </c>
      <c r="G2216" s="392" t="s">
        <v>39</v>
      </c>
      <c r="H2216" s="392" t="s">
        <v>70</v>
      </c>
      <c r="I2216" s="392" t="s">
        <v>71</v>
      </c>
      <c r="J2216" s="392" t="s">
        <v>2362</v>
      </c>
      <c r="K2216" s="392" t="s">
        <v>24</v>
      </c>
      <c r="L2216" s="392" t="s">
        <v>64</v>
      </c>
      <c r="M2216" s="395">
        <v>45566</v>
      </c>
      <c r="N2216" s="395">
        <v>45576</v>
      </c>
      <c r="O2216" s="392" t="s">
        <v>758</v>
      </c>
      <c r="P2216" s="392" t="str">
        <f t="shared" si="68"/>
        <v>380XX00000</v>
      </c>
      <c r="Q2216" s="392" t="s">
        <v>1351</v>
      </c>
      <c r="R2216" s="392" t="s">
        <v>2363</v>
      </c>
      <c r="S2216" s="392" t="str">
        <f t="shared" si="69"/>
        <v>253100A</v>
      </c>
      <c r="T2216" s="392" t="str">
        <f>IFERROR(VLOOKUP($S2216,'Projects FERCs'!$A$9:$C$294,2,FALSE),0)</f>
        <v>Mains - Blanket - Pres</v>
      </c>
      <c r="U2216" s="392" t="s">
        <v>2362</v>
      </c>
      <c r="V2216" s="394">
        <v>1144.3599999999999</v>
      </c>
    </row>
    <row r="2217" spans="1:22" ht="22.5" x14ac:dyDescent="0.25">
      <c r="A2217" s="396">
        <v>202411</v>
      </c>
      <c r="B2217" s="392" t="s">
        <v>1268</v>
      </c>
      <c r="C2217" s="392" t="s">
        <v>69</v>
      </c>
      <c r="D2217" s="392" t="s">
        <v>28</v>
      </c>
      <c r="E2217" s="392" t="s">
        <v>28</v>
      </c>
      <c r="F2217" s="392" t="s">
        <v>22</v>
      </c>
      <c r="G2217" s="392" t="s">
        <v>39</v>
      </c>
      <c r="H2217" s="392" t="s">
        <v>70</v>
      </c>
      <c r="I2217" s="392" t="s">
        <v>71</v>
      </c>
      <c r="J2217" s="392" t="s">
        <v>1635</v>
      </c>
      <c r="K2217" s="392" t="s">
        <v>24</v>
      </c>
      <c r="L2217" s="392" t="s">
        <v>64</v>
      </c>
      <c r="M2217" s="395">
        <v>45536</v>
      </c>
      <c r="N2217" s="395">
        <v>45553</v>
      </c>
      <c r="O2217" s="392" t="s">
        <v>758</v>
      </c>
      <c r="P2217" s="392" t="str">
        <f t="shared" si="68"/>
        <v>380XX00000</v>
      </c>
      <c r="Q2217" s="392" t="s">
        <v>1351</v>
      </c>
      <c r="R2217" s="392" t="s">
        <v>1633</v>
      </c>
      <c r="S2217" s="392" t="str">
        <f t="shared" si="69"/>
        <v>251100A</v>
      </c>
      <c r="T2217" s="392" t="str">
        <f>IFERROR(VLOOKUP($S2217,'Projects FERCs'!$A$9:$C$294,2,FALSE),0)</f>
        <v>Mains - Blanket - Flag</v>
      </c>
      <c r="U2217" s="392" t="s">
        <v>1635</v>
      </c>
      <c r="V2217" s="394">
        <v>5.9</v>
      </c>
    </row>
    <row r="2218" spans="1:22" ht="22.5" x14ac:dyDescent="0.25">
      <c r="A2218" s="396">
        <v>202411</v>
      </c>
      <c r="B2218" s="392" t="s">
        <v>1268</v>
      </c>
      <c r="C2218" s="392" t="s">
        <v>69</v>
      </c>
      <c r="D2218" s="392" t="s">
        <v>28</v>
      </c>
      <c r="E2218" s="392" t="s">
        <v>28</v>
      </c>
      <c r="F2218" s="392" t="s">
        <v>22</v>
      </c>
      <c r="G2218" s="392" t="s">
        <v>39</v>
      </c>
      <c r="H2218" s="392" t="s">
        <v>70</v>
      </c>
      <c r="I2218" s="392" t="s">
        <v>71</v>
      </c>
      <c r="J2218" s="392" t="s">
        <v>2354</v>
      </c>
      <c r="K2218" s="392" t="s">
        <v>24</v>
      </c>
      <c r="L2218" s="392" t="s">
        <v>64</v>
      </c>
      <c r="M2218" s="395">
        <v>45566</v>
      </c>
      <c r="N2218" s="395">
        <v>45589</v>
      </c>
      <c r="O2218" s="392" t="s">
        <v>758</v>
      </c>
      <c r="P2218" s="392" t="str">
        <f t="shared" si="68"/>
        <v>380XX00000</v>
      </c>
      <c r="Q2218" s="392" t="s">
        <v>1351</v>
      </c>
      <c r="R2218" s="392" t="s">
        <v>2355</v>
      </c>
      <c r="S2218" s="392" t="str">
        <f t="shared" si="69"/>
        <v>253100A</v>
      </c>
      <c r="T2218" s="392" t="str">
        <f>IFERROR(VLOOKUP($S2218,'Projects FERCs'!$A$9:$C$294,2,FALSE),0)</f>
        <v>Mains - Blanket - Pres</v>
      </c>
      <c r="U2218" s="392" t="s">
        <v>2354</v>
      </c>
      <c r="V2218" s="394">
        <v>924.04</v>
      </c>
    </row>
    <row r="2219" spans="1:22" ht="22.5" x14ac:dyDescent="0.25">
      <c r="A2219" s="396">
        <v>202411</v>
      </c>
      <c r="B2219" s="392" t="s">
        <v>1268</v>
      </c>
      <c r="C2219" s="392" t="s">
        <v>69</v>
      </c>
      <c r="D2219" s="392" t="s">
        <v>28</v>
      </c>
      <c r="E2219" s="392" t="s">
        <v>28</v>
      </c>
      <c r="F2219" s="392" t="s">
        <v>22</v>
      </c>
      <c r="G2219" s="392" t="s">
        <v>39</v>
      </c>
      <c r="H2219" s="392" t="s">
        <v>70</v>
      </c>
      <c r="I2219" s="392" t="s">
        <v>71</v>
      </c>
      <c r="J2219" s="392" t="s">
        <v>23</v>
      </c>
      <c r="K2219" s="392" t="s">
        <v>24</v>
      </c>
      <c r="L2219" s="392" t="s">
        <v>25</v>
      </c>
      <c r="M2219" s="395">
        <v>45292</v>
      </c>
      <c r="N2219" s="395">
        <v>45292</v>
      </c>
      <c r="O2219" s="392" t="s">
        <v>758</v>
      </c>
      <c r="P2219" s="392" t="str">
        <f t="shared" si="68"/>
        <v>380XX00000</v>
      </c>
      <c r="Q2219" s="392" t="s">
        <v>1351</v>
      </c>
      <c r="R2219" s="392" t="s">
        <v>782</v>
      </c>
      <c r="S2219" s="392" t="str">
        <f t="shared" si="69"/>
        <v>251380A</v>
      </c>
      <c r="T2219" s="392" t="str">
        <f>IFERROR(VLOOKUP($S2219,'Projects FERCs'!$A$9:$C$294,2,FALSE),0)</f>
        <v>Services - Bl - Flag</v>
      </c>
      <c r="U2219" s="392" t="s">
        <v>783</v>
      </c>
      <c r="V2219" s="403">
        <v>-2300.5300000000002</v>
      </c>
    </row>
    <row r="2220" spans="1:22" ht="22.5" x14ac:dyDescent="0.25">
      <c r="A2220" s="396">
        <v>202411</v>
      </c>
      <c r="B2220" s="392" t="s">
        <v>1268</v>
      </c>
      <c r="C2220" s="392" t="s">
        <v>69</v>
      </c>
      <c r="D2220" s="392" t="s">
        <v>28</v>
      </c>
      <c r="E2220" s="392" t="s">
        <v>28</v>
      </c>
      <c r="F2220" s="392" t="s">
        <v>22</v>
      </c>
      <c r="G2220" s="392" t="s">
        <v>39</v>
      </c>
      <c r="H2220" s="392" t="s">
        <v>70</v>
      </c>
      <c r="I2220" s="392" t="s">
        <v>71</v>
      </c>
      <c r="J2220" s="392" t="s">
        <v>23</v>
      </c>
      <c r="K2220" s="392" t="s">
        <v>24</v>
      </c>
      <c r="L2220" s="392" t="s">
        <v>25</v>
      </c>
      <c r="M2220" s="395">
        <v>45292</v>
      </c>
      <c r="N2220" s="395">
        <v>45292</v>
      </c>
      <c r="O2220" s="392" t="s">
        <v>758</v>
      </c>
      <c r="P2220" s="392" t="str">
        <f t="shared" si="68"/>
        <v>380XX00000</v>
      </c>
      <c r="Q2220" s="392" t="s">
        <v>1351</v>
      </c>
      <c r="R2220" s="392" t="s">
        <v>865</v>
      </c>
      <c r="S2220" s="392" t="str">
        <f t="shared" si="69"/>
        <v>252380A</v>
      </c>
      <c r="T2220" s="392" t="str">
        <f>IFERROR(VLOOKUP($S2220,'Projects FERCs'!$A$9:$C$294,2,FALSE),0)</f>
        <v>Install Services - Bl - King</v>
      </c>
      <c r="U2220" s="392" t="s">
        <v>866</v>
      </c>
      <c r="V2220" s="403">
        <v>-7058.28</v>
      </c>
    </row>
    <row r="2221" spans="1:22" ht="22.5" x14ac:dyDescent="0.25">
      <c r="A2221" s="396">
        <v>202411</v>
      </c>
      <c r="B2221" s="392" t="s">
        <v>1268</v>
      </c>
      <c r="C2221" s="392" t="s">
        <v>69</v>
      </c>
      <c r="D2221" s="392" t="s">
        <v>28</v>
      </c>
      <c r="E2221" s="392" t="s">
        <v>28</v>
      </c>
      <c r="F2221" s="392" t="s">
        <v>22</v>
      </c>
      <c r="G2221" s="392" t="s">
        <v>39</v>
      </c>
      <c r="H2221" s="392" t="s">
        <v>70</v>
      </c>
      <c r="I2221" s="392" t="s">
        <v>71</v>
      </c>
      <c r="J2221" s="392" t="s">
        <v>23</v>
      </c>
      <c r="K2221" s="392" t="s">
        <v>24</v>
      </c>
      <c r="L2221" s="392" t="s">
        <v>25</v>
      </c>
      <c r="M2221" s="395">
        <v>45292</v>
      </c>
      <c r="N2221" s="395">
        <v>45292</v>
      </c>
      <c r="O2221" s="392" t="s">
        <v>758</v>
      </c>
      <c r="P2221" s="392" t="str">
        <f t="shared" si="68"/>
        <v>380XX00000</v>
      </c>
      <c r="Q2221" s="392" t="s">
        <v>1351</v>
      </c>
      <c r="R2221" s="392" t="s">
        <v>965</v>
      </c>
      <c r="S2221" s="392" t="str">
        <f t="shared" si="69"/>
        <v>253380A</v>
      </c>
      <c r="T2221" s="392" t="str">
        <f>IFERROR(VLOOKUP($S2221,'Projects FERCs'!$A$9:$C$294,2,FALSE),0)</f>
        <v>Services - Bl - Pres</v>
      </c>
      <c r="U2221" s="392" t="s">
        <v>966</v>
      </c>
      <c r="V2221" s="403">
        <v>-18778.12</v>
      </c>
    </row>
    <row r="2222" spans="1:22" ht="22.5" x14ac:dyDescent="0.25">
      <c r="A2222" s="396">
        <v>202411</v>
      </c>
      <c r="B2222" s="392" t="s">
        <v>1268</v>
      </c>
      <c r="C2222" s="392" t="s">
        <v>69</v>
      </c>
      <c r="D2222" s="392" t="s">
        <v>28</v>
      </c>
      <c r="E2222" s="392" t="s">
        <v>28</v>
      </c>
      <c r="F2222" s="392" t="s">
        <v>22</v>
      </c>
      <c r="G2222" s="392" t="s">
        <v>39</v>
      </c>
      <c r="H2222" s="392" t="s">
        <v>70</v>
      </c>
      <c r="I2222" s="392" t="s">
        <v>71</v>
      </c>
      <c r="J2222" s="392" t="s">
        <v>23</v>
      </c>
      <c r="K2222" s="392" t="s">
        <v>24</v>
      </c>
      <c r="L2222" s="392" t="s">
        <v>25</v>
      </c>
      <c r="M2222" s="395">
        <v>45292</v>
      </c>
      <c r="N2222" s="395">
        <v>45292</v>
      </c>
      <c r="O2222" s="392" t="s">
        <v>758</v>
      </c>
      <c r="P2222" s="392" t="str">
        <f t="shared" si="68"/>
        <v>380XX00000</v>
      </c>
      <c r="Q2222" s="392" t="s">
        <v>1351</v>
      </c>
      <c r="R2222" s="392" t="s">
        <v>1213</v>
      </c>
      <c r="S2222" s="392" t="str">
        <f t="shared" si="69"/>
        <v>257380A</v>
      </c>
      <c r="T2222" s="392" t="str">
        <f>IFERROR(VLOOKUP($S2222,'Projects FERCs'!$A$9:$C$294,2,FALSE),0)</f>
        <v>Services - Bl - SL</v>
      </c>
      <c r="U2222" s="392" t="s">
        <v>1214</v>
      </c>
      <c r="V2222" s="403">
        <v>-1063.69</v>
      </c>
    </row>
    <row r="2223" spans="1:22" ht="22.5" x14ac:dyDescent="0.25">
      <c r="A2223" s="396">
        <v>202411</v>
      </c>
      <c r="B2223" s="392" t="s">
        <v>1268</v>
      </c>
      <c r="C2223" s="392" t="s">
        <v>69</v>
      </c>
      <c r="D2223" s="392" t="s">
        <v>28</v>
      </c>
      <c r="E2223" s="392" t="s">
        <v>28</v>
      </c>
      <c r="F2223" s="392" t="s">
        <v>22</v>
      </c>
      <c r="G2223" s="392" t="s">
        <v>39</v>
      </c>
      <c r="H2223" s="392" t="s">
        <v>70</v>
      </c>
      <c r="I2223" s="392" t="s">
        <v>71</v>
      </c>
      <c r="J2223" s="392" t="s">
        <v>23</v>
      </c>
      <c r="K2223" s="392" t="s">
        <v>24</v>
      </c>
      <c r="L2223" s="392" t="s">
        <v>25</v>
      </c>
      <c r="M2223" s="395">
        <v>45292</v>
      </c>
      <c r="N2223" s="395">
        <v>45292</v>
      </c>
      <c r="O2223" s="392" t="s">
        <v>758</v>
      </c>
      <c r="P2223" s="392" t="str">
        <f t="shared" si="68"/>
        <v>380XX00000</v>
      </c>
      <c r="Q2223" s="392" t="s">
        <v>1351</v>
      </c>
      <c r="R2223" s="392" t="s">
        <v>1352</v>
      </c>
      <c r="S2223" s="392" t="str">
        <f t="shared" si="69"/>
        <v>252404S</v>
      </c>
      <c r="T2223" s="392" t="str">
        <f>IFERROR(VLOOKUP($S2223,'Projects FERCs'!$A$9:$C$294,2,FALSE),0)</f>
        <v>Main &amp; Services PVC Repl KNG</v>
      </c>
      <c r="U2223" s="392" t="s">
        <v>1353</v>
      </c>
      <c r="V2223" s="394">
        <v>0</v>
      </c>
    </row>
    <row r="2224" spans="1:22" ht="33.75" x14ac:dyDescent="0.25">
      <c r="A2224" s="396">
        <v>202411</v>
      </c>
      <c r="B2224" s="392" t="s">
        <v>1268</v>
      </c>
      <c r="C2224" s="392" t="s">
        <v>69</v>
      </c>
      <c r="D2224" s="392" t="s">
        <v>28</v>
      </c>
      <c r="E2224" s="392" t="s">
        <v>28</v>
      </c>
      <c r="F2224" s="392" t="s">
        <v>22</v>
      </c>
      <c r="G2224" s="392" t="s">
        <v>39</v>
      </c>
      <c r="H2224" s="392" t="s">
        <v>70</v>
      </c>
      <c r="I2224" s="392" t="s">
        <v>71</v>
      </c>
      <c r="J2224" s="392" t="s">
        <v>23</v>
      </c>
      <c r="K2224" s="392" t="s">
        <v>24</v>
      </c>
      <c r="L2224" s="392" t="s">
        <v>25</v>
      </c>
      <c r="M2224" s="395">
        <v>45444</v>
      </c>
      <c r="N2224" s="395">
        <v>45468</v>
      </c>
      <c r="O2224" s="392" t="s">
        <v>758</v>
      </c>
      <c r="P2224" s="392" t="str">
        <f t="shared" si="68"/>
        <v>380XX00000</v>
      </c>
      <c r="Q2224" s="392" t="s">
        <v>1351</v>
      </c>
      <c r="R2224" s="392" t="s">
        <v>1485</v>
      </c>
      <c r="S2224" s="392" t="str">
        <f t="shared" si="69"/>
        <v>251500B</v>
      </c>
      <c r="T2224" s="392" t="str">
        <f>IFERROR(VLOOKUP($S2224,'Projects FERCs'!$A$9:$C$294,2,FALSE),0)</f>
        <v>PI Mains - Flagstaff</v>
      </c>
      <c r="U2224" s="392" t="s">
        <v>1484</v>
      </c>
      <c r="V2224" s="394">
        <v>-7178.7</v>
      </c>
    </row>
    <row r="2225" spans="1:22" ht="33.75" x14ac:dyDescent="0.25">
      <c r="A2225" s="396">
        <v>202411</v>
      </c>
      <c r="B2225" s="392" t="s">
        <v>1268</v>
      </c>
      <c r="C2225" s="392" t="s">
        <v>69</v>
      </c>
      <c r="D2225" s="392" t="s">
        <v>28</v>
      </c>
      <c r="E2225" s="392" t="s">
        <v>28</v>
      </c>
      <c r="F2225" s="392" t="s">
        <v>22</v>
      </c>
      <c r="G2225" s="392" t="s">
        <v>39</v>
      </c>
      <c r="H2225" s="392" t="s">
        <v>70</v>
      </c>
      <c r="I2225" s="392" t="s">
        <v>71</v>
      </c>
      <c r="J2225" s="392" t="s">
        <v>23</v>
      </c>
      <c r="K2225" s="392" t="s">
        <v>24</v>
      </c>
      <c r="L2225" s="392" t="s">
        <v>25</v>
      </c>
      <c r="M2225" s="395">
        <v>45474</v>
      </c>
      <c r="N2225" s="395">
        <v>45468</v>
      </c>
      <c r="O2225" s="392" t="s">
        <v>758</v>
      </c>
      <c r="P2225" s="392" t="str">
        <f t="shared" si="68"/>
        <v>380XX00000</v>
      </c>
      <c r="Q2225" s="392" t="s">
        <v>1351</v>
      </c>
      <c r="R2225" s="392" t="s">
        <v>1485</v>
      </c>
      <c r="S2225" s="392" t="str">
        <f t="shared" si="69"/>
        <v>251500B</v>
      </c>
      <c r="T2225" s="392" t="str">
        <f>IFERROR(VLOOKUP($S2225,'Projects FERCs'!$A$9:$C$294,2,FALSE),0)</f>
        <v>PI Mains - Flagstaff</v>
      </c>
      <c r="U2225" s="392" t="s">
        <v>1484</v>
      </c>
      <c r="V2225" s="394">
        <v>-1592.59</v>
      </c>
    </row>
    <row r="2226" spans="1:22" ht="22.5" x14ac:dyDescent="0.25">
      <c r="A2226" s="396">
        <v>202411</v>
      </c>
      <c r="B2226" s="392" t="s">
        <v>1268</v>
      </c>
      <c r="C2226" s="392" t="s">
        <v>69</v>
      </c>
      <c r="D2226" s="392" t="s">
        <v>28</v>
      </c>
      <c r="E2226" s="392" t="s">
        <v>28</v>
      </c>
      <c r="F2226" s="392" t="s">
        <v>22</v>
      </c>
      <c r="G2226" s="392" t="s">
        <v>39</v>
      </c>
      <c r="H2226" s="392" t="s">
        <v>70</v>
      </c>
      <c r="I2226" s="392" t="s">
        <v>71</v>
      </c>
      <c r="J2226" s="392" t="s">
        <v>23</v>
      </c>
      <c r="K2226" s="392" t="s">
        <v>24</v>
      </c>
      <c r="L2226" s="392" t="s">
        <v>25</v>
      </c>
      <c r="M2226" s="395">
        <v>45474</v>
      </c>
      <c r="N2226" s="395">
        <v>45503</v>
      </c>
      <c r="O2226" s="392" t="s">
        <v>758</v>
      </c>
      <c r="P2226" s="392" t="str">
        <f t="shared" si="68"/>
        <v>380XX00000</v>
      </c>
      <c r="Q2226" s="392" t="s">
        <v>1351</v>
      </c>
      <c r="R2226" s="392" t="s">
        <v>1473</v>
      </c>
      <c r="S2226" s="392" t="str">
        <f t="shared" si="69"/>
        <v>253100A</v>
      </c>
      <c r="T2226" s="392" t="str">
        <f>IFERROR(VLOOKUP($S2226,'Projects FERCs'!$A$9:$C$294,2,FALSE),0)</f>
        <v>Mains - Blanket - Pres</v>
      </c>
      <c r="U2226" s="392" t="s">
        <v>1472</v>
      </c>
      <c r="V2226" s="394">
        <v>-9033.4699999999993</v>
      </c>
    </row>
    <row r="2227" spans="1:22" ht="33.75" x14ac:dyDescent="0.25">
      <c r="A2227" s="396">
        <v>202411</v>
      </c>
      <c r="B2227" s="392" t="s">
        <v>1268</v>
      </c>
      <c r="C2227" s="392" t="s">
        <v>69</v>
      </c>
      <c r="D2227" s="392" t="s">
        <v>28</v>
      </c>
      <c r="E2227" s="392" t="s">
        <v>28</v>
      </c>
      <c r="F2227" s="392" t="s">
        <v>22</v>
      </c>
      <c r="G2227" s="392" t="s">
        <v>39</v>
      </c>
      <c r="H2227" s="392" t="s">
        <v>70</v>
      </c>
      <c r="I2227" s="392" t="s">
        <v>71</v>
      </c>
      <c r="J2227" s="392" t="s">
        <v>23</v>
      </c>
      <c r="K2227" s="392" t="s">
        <v>24</v>
      </c>
      <c r="L2227" s="392" t="s">
        <v>25</v>
      </c>
      <c r="M2227" s="395">
        <v>45536</v>
      </c>
      <c r="N2227" s="395">
        <v>45555</v>
      </c>
      <c r="O2227" s="392" t="s">
        <v>758</v>
      </c>
      <c r="P2227" s="392" t="str">
        <f t="shared" si="68"/>
        <v>380XX00000</v>
      </c>
      <c r="Q2227" s="392" t="s">
        <v>1351</v>
      </c>
      <c r="R2227" s="392" t="s">
        <v>1630</v>
      </c>
      <c r="S2227" s="392" t="str">
        <f t="shared" si="69"/>
        <v>251100A</v>
      </c>
      <c r="T2227" s="392" t="str">
        <f>IFERROR(VLOOKUP($S2227,'Projects FERCs'!$A$9:$C$294,2,FALSE),0)</f>
        <v>Mains - Blanket - Flag</v>
      </c>
      <c r="U2227" s="392" t="s">
        <v>1632</v>
      </c>
      <c r="V2227" s="394">
        <v>-9371.26</v>
      </c>
    </row>
    <row r="2228" spans="1:22" ht="22.5" x14ac:dyDescent="0.25">
      <c r="A2228" s="396">
        <v>202412</v>
      </c>
      <c r="B2228" s="392" t="s">
        <v>1268</v>
      </c>
      <c r="C2228" s="392" t="s">
        <v>69</v>
      </c>
      <c r="D2228" s="392" t="s">
        <v>28</v>
      </c>
      <c r="E2228" s="392" t="s">
        <v>28</v>
      </c>
      <c r="F2228" s="392" t="s">
        <v>22</v>
      </c>
      <c r="G2228" s="392" t="s">
        <v>39</v>
      </c>
      <c r="H2228" s="392" t="s">
        <v>70</v>
      </c>
      <c r="I2228" s="392" t="s">
        <v>71</v>
      </c>
      <c r="J2228" s="392" t="s">
        <v>2348</v>
      </c>
      <c r="K2228" s="392" t="s">
        <v>24</v>
      </c>
      <c r="L2228" s="392" t="s">
        <v>64</v>
      </c>
      <c r="M2228" s="395">
        <v>45627</v>
      </c>
      <c r="N2228" s="395">
        <v>45569</v>
      </c>
      <c r="O2228" s="392" t="s">
        <v>758</v>
      </c>
      <c r="P2228" s="392" t="str">
        <f t="shared" si="68"/>
        <v>380XX00000</v>
      </c>
      <c r="Q2228" s="392" t="s">
        <v>1351</v>
      </c>
      <c r="R2228" s="392" t="s">
        <v>2349</v>
      </c>
      <c r="S2228" s="392" t="str">
        <f t="shared" si="69"/>
        <v>252100A</v>
      </c>
      <c r="T2228" s="392" t="str">
        <f>IFERROR(VLOOKUP($S2228,'Projects FERCs'!$A$9:$C$294,2,FALSE),0)</f>
        <v>Mains - Blanket - King</v>
      </c>
      <c r="U2228" s="392" t="s">
        <v>2348</v>
      </c>
      <c r="V2228" s="394">
        <v>3.39</v>
      </c>
    </row>
    <row r="2229" spans="1:22" ht="22.5" x14ac:dyDescent="0.25">
      <c r="A2229" s="396">
        <v>202412</v>
      </c>
      <c r="B2229" s="392" t="s">
        <v>1268</v>
      </c>
      <c r="C2229" s="392" t="s">
        <v>69</v>
      </c>
      <c r="D2229" s="392" t="s">
        <v>28</v>
      </c>
      <c r="E2229" s="392" t="s">
        <v>28</v>
      </c>
      <c r="F2229" s="392" t="s">
        <v>22</v>
      </c>
      <c r="G2229" s="392" t="s">
        <v>39</v>
      </c>
      <c r="H2229" s="392" t="s">
        <v>70</v>
      </c>
      <c r="I2229" s="392" t="s">
        <v>71</v>
      </c>
      <c r="J2229" s="392" t="s">
        <v>893</v>
      </c>
      <c r="K2229" s="392" t="s">
        <v>24</v>
      </c>
      <c r="L2229" s="392" t="s">
        <v>64</v>
      </c>
      <c r="M2229" s="395">
        <v>45292</v>
      </c>
      <c r="N2229" s="395">
        <v>45292</v>
      </c>
      <c r="O2229" s="392" t="s">
        <v>758</v>
      </c>
      <c r="P2229" s="392" t="str">
        <f t="shared" si="68"/>
        <v>380XX00000</v>
      </c>
      <c r="Q2229" s="392" t="s">
        <v>1351</v>
      </c>
      <c r="R2229" s="392" t="s">
        <v>892</v>
      </c>
      <c r="S2229" s="392" t="str">
        <f t="shared" si="69"/>
        <v>252402S</v>
      </c>
      <c r="T2229" s="392" t="str">
        <f>IFERROR(VLOOKUP($S2229,'Projects FERCs'!$A$9:$C$294,2,FALSE),0)</f>
        <v>Drisco Pipe Replacement</v>
      </c>
      <c r="U2229" s="392" t="s">
        <v>893</v>
      </c>
      <c r="V2229" s="394">
        <v>192011.58</v>
      </c>
    </row>
    <row r="2230" spans="1:22" ht="22.5" x14ac:dyDescent="0.25">
      <c r="A2230" s="396">
        <v>202412</v>
      </c>
      <c r="B2230" s="392" t="s">
        <v>1268</v>
      </c>
      <c r="C2230" s="392" t="s">
        <v>69</v>
      </c>
      <c r="D2230" s="392" t="s">
        <v>28</v>
      </c>
      <c r="E2230" s="392" t="s">
        <v>28</v>
      </c>
      <c r="F2230" s="392" t="s">
        <v>22</v>
      </c>
      <c r="G2230" s="392" t="s">
        <v>39</v>
      </c>
      <c r="H2230" s="392" t="s">
        <v>70</v>
      </c>
      <c r="I2230" s="392" t="s">
        <v>71</v>
      </c>
      <c r="J2230" s="392" t="s">
        <v>2346</v>
      </c>
      <c r="K2230" s="392" t="s">
        <v>24</v>
      </c>
      <c r="L2230" s="392" t="s">
        <v>64</v>
      </c>
      <c r="M2230" s="395">
        <v>45627</v>
      </c>
      <c r="N2230" s="395">
        <v>45643</v>
      </c>
      <c r="O2230" s="392" t="s">
        <v>758</v>
      </c>
      <c r="P2230" s="392" t="str">
        <f t="shared" si="68"/>
        <v>380XX00000</v>
      </c>
      <c r="Q2230" s="392" t="s">
        <v>1351</v>
      </c>
      <c r="R2230" s="392" t="s">
        <v>2347</v>
      </c>
      <c r="S2230" s="392" t="str">
        <f t="shared" si="69"/>
        <v>253100A</v>
      </c>
      <c r="T2230" s="392" t="str">
        <f>IFERROR(VLOOKUP($S2230,'Projects FERCs'!$A$9:$C$294,2,FALSE),0)</f>
        <v>Mains - Blanket - Pres</v>
      </c>
      <c r="U2230" s="392" t="s">
        <v>2346</v>
      </c>
      <c r="V2230" s="394">
        <v>203.76</v>
      </c>
    </row>
    <row r="2231" spans="1:22" ht="22.5" x14ac:dyDescent="0.25">
      <c r="A2231" s="396">
        <v>202412</v>
      </c>
      <c r="B2231" s="392" t="s">
        <v>1268</v>
      </c>
      <c r="C2231" s="392" t="s">
        <v>69</v>
      </c>
      <c r="D2231" s="392" t="s">
        <v>28</v>
      </c>
      <c r="E2231" s="392" t="s">
        <v>28</v>
      </c>
      <c r="F2231" s="392" t="s">
        <v>22</v>
      </c>
      <c r="G2231" s="392" t="s">
        <v>39</v>
      </c>
      <c r="H2231" s="392" t="s">
        <v>70</v>
      </c>
      <c r="I2231" s="392" t="s">
        <v>71</v>
      </c>
      <c r="J2231" s="392" t="s">
        <v>866</v>
      </c>
      <c r="K2231" s="392" t="s">
        <v>24</v>
      </c>
      <c r="L2231" s="392" t="s">
        <v>64</v>
      </c>
      <c r="M2231" s="395">
        <v>45292</v>
      </c>
      <c r="N2231" s="395">
        <v>45292</v>
      </c>
      <c r="O2231" s="392" t="s">
        <v>758</v>
      </c>
      <c r="P2231" s="392" t="str">
        <f t="shared" si="68"/>
        <v>380XX00000</v>
      </c>
      <c r="Q2231" s="392" t="s">
        <v>1351</v>
      </c>
      <c r="R2231" s="392" t="s">
        <v>865</v>
      </c>
      <c r="S2231" s="392" t="str">
        <f t="shared" si="69"/>
        <v>252380A</v>
      </c>
      <c r="T2231" s="392" t="str">
        <f>IFERROR(VLOOKUP($S2231,'Projects FERCs'!$A$9:$C$294,2,FALSE),0)</f>
        <v>Install Services - Bl - King</v>
      </c>
      <c r="U2231" s="392" t="s">
        <v>866</v>
      </c>
      <c r="V2231" s="403">
        <v>6634.34</v>
      </c>
    </row>
    <row r="2232" spans="1:22" ht="22.5" x14ac:dyDescent="0.25">
      <c r="A2232" s="396">
        <v>202412</v>
      </c>
      <c r="B2232" s="392" t="s">
        <v>1268</v>
      </c>
      <c r="C2232" s="392" t="s">
        <v>69</v>
      </c>
      <c r="D2232" s="392" t="s">
        <v>28</v>
      </c>
      <c r="E2232" s="392" t="s">
        <v>28</v>
      </c>
      <c r="F2232" s="392" t="s">
        <v>22</v>
      </c>
      <c r="G2232" s="392" t="s">
        <v>39</v>
      </c>
      <c r="H2232" s="392" t="s">
        <v>70</v>
      </c>
      <c r="I2232" s="392" t="s">
        <v>71</v>
      </c>
      <c r="J2232" s="392" t="s">
        <v>2358</v>
      </c>
      <c r="K2232" s="392" t="s">
        <v>24</v>
      </c>
      <c r="L2232" s="392" t="s">
        <v>64</v>
      </c>
      <c r="M2232" s="395">
        <v>45597</v>
      </c>
      <c r="N2232" s="395">
        <v>45604</v>
      </c>
      <c r="O2232" s="392" t="s">
        <v>758</v>
      </c>
      <c r="P2232" s="392" t="str">
        <f t="shared" si="68"/>
        <v>380XX00000</v>
      </c>
      <c r="Q2232" s="392" t="s">
        <v>1351</v>
      </c>
      <c r="R2232" s="392" t="s">
        <v>2359</v>
      </c>
      <c r="S2232" s="392" t="str">
        <f t="shared" si="69"/>
        <v>252100A</v>
      </c>
      <c r="T2232" s="392" t="str">
        <f>IFERROR(VLOOKUP($S2232,'Projects FERCs'!$A$9:$C$294,2,FALSE),0)</f>
        <v>Mains - Blanket - King</v>
      </c>
      <c r="U2232" s="392" t="s">
        <v>2358</v>
      </c>
      <c r="V2232" s="394">
        <v>111.44</v>
      </c>
    </row>
    <row r="2233" spans="1:22" ht="22.5" x14ac:dyDescent="0.25">
      <c r="A2233" s="396">
        <v>202412</v>
      </c>
      <c r="B2233" s="392" t="s">
        <v>1268</v>
      </c>
      <c r="C2233" s="392" t="s">
        <v>69</v>
      </c>
      <c r="D2233" s="392" t="s">
        <v>28</v>
      </c>
      <c r="E2233" s="392" t="s">
        <v>28</v>
      </c>
      <c r="F2233" s="392" t="s">
        <v>22</v>
      </c>
      <c r="G2233" s="392" t="s">
        <v>39</v>
      </c>
      <c r="H2233" s="392" t="s">
        <v>70</v>
      </c>
      <c r="I2233" s="392" t="s">
        <v>71</v>
      </c>
      <c r="J2233" s="392" t="s">
        <v>2352</v>
      </c>
      <c r="K2233" s="392" t="s">
        <v>24</v>
      </c>
      <c r="L2233" s="392" t="s">
        <v>64</v>
      </c>
      <c r="M2233" s="395">
        <v>45566</v>
      </c>
      <c r="N2233" s="395">
        <v>45593</v>
      </c>
      <c r="O2233" s="392" t="s">
        <v>758</v>
      </c>
      <c r="P2233" s="392" t="str">
        <f t="shared" si="68"/>
        <v>380XX00000</v>
      </c>
      <c r="Q2233" s="392" t="s">
        <v>1351</v>
      </c>
      <c r="R2233" s="392" t="s">
        <v>2353</v>
      </c>
      <c r="S2233" s="392" t="str">
        <f t="shared" si="69"/>
        <v>257100A</v>
      </c>
      <c r="T2233" s="392" t="str">
        <f>IFERROR(VLOOKUP($S2233,'Projects FERCs'!$A$9:$C$294,2,FALSE),0)</f>
        <v>Mains - Blanket - SL</v>
      </c>
      <c r="U2233" s="392" t="s">
        <v>2352</v>
      </c>
      <c r="V2233" s="394">
        <v>15.82</v>
      </c>
    </row>
    <row r="2234" spans="1:22" ht="33.75" x14ac:dyDescent="0.25">
      <c r="A2234" s="396">
        <v>202412</v>
      </c>
      <c r="B2234" s="392" t="s">
        <v>1268</v>
      </c>
      <c r="C2234" s="392" t="s">
        <v>69</v>
      </c>
      <c r="D2234" s="392" t="s">
        <v>28</v>
      </c>
      <c r="E2234" s="392" t="s">
        <v>28</v>
      </c>
      <c r="F2234" s="392" t="s">
        <v>22</v>
      </c>
      <c r="G2234" s="392" t="s">
        <v>39</v>
      </c>
      <c r="H2234" s="392" t="s">
        <v>70</v>
      </c>
      <c r="I2234" s="392" t="s">
        <v>71</v>
      </c>
      <c r="J2234" s="392" t="s">
        <v>2364</v>
      </c>
      <c r="K2234" s="392" t="s">
        <v>24</v>
      </c>
      <c r="L2234" s="392" t="s">
        <v>64</v>
      </c>
      <c r="M2234" s="395">
        <v>45566</v>
      </c>
      <c r="N2234" s="395">
        <v>45569</v>
      </c>
      <c r="O2234" s="392" t="s">
        <v>758</v>
      </c>
      <c r="P2234" s="392" t="str">
        <f t="shared" si="68"/>
        <v>380XX00000</v>
      </c>
      <c r="Q2234" s="392" t="s">
        <v>1351</v>
      </c>
      <c r="R2234" s="392" t="s">
        <v>2365</v>
      </c>
      <c r="S2234" s="392" t="str">
        <f t="shared" si="69"/>
        <v>257100A</v>
      </c>
      <c r="T2234" s="392" t="str">
        <f>IFERROR(VLOOKUP($S2234,'Projects FERCs'!$A$9:$C$294,2,FALSE),0)</f>
        <v>Mains - Blanket - SL</v>
      </c>
      <c r="U2234" s="392" t="s">
        <v>2364</v>
      </c>
      <c r="V2234" s="394">
        <v>0.63</v>
      </c>
    </row>
    <row r="2235" spans="1:22" ht="22.5" x14ac:dyDescent="0.25">
      <c r="A2235" s="396">
        <v>202412</v>
      </c>
      <c r="B2235" s="392" t="s">
        <v>1268</v>
      </c>
      <c r="C2235" s="392" t="s">
        <v>69</v>
      </c>
      <c r="D2235" s="392" t="s">
        <v>28</v>
      </c>
      <c r="E2235" s="392" t="s">
        <v>28</v>
      </c>
      <c r="F2235" s="392" t="s">
        <v>22</v>
      </c>
      <c r="G2235" s="392" t="s">
        <v>39</v>
      </c>
      <c r="H2235" s="392" t="s">
        <v>70</v>
      </c>
      <c r="I2235" s="392" t="s">
        <v>71</v>
      </c>
      <c r="J2235" s="392" t="s">
        <v>2360</v>
      </c>
      <c r="K2235" s="392" t="s">
        <v>24</v>
      </c>
      <c r="L2235" s="392" t="s">
        <v>64</v>
      </c>
      <c r="M2235" s="395">
        <v>45597</v>
      </c>
      <c r="N2235" s="395">
        <v>45603</v>
      </c>
      <c r="O2235" s="392" t="s">
        <v>758</v>
      </c>
      <c r="P2235" s="392" t="str">
        <f t="shared" si="68"/>
        <v>380XX00000</v>
      </c>
      <c r="Q2235" s="392" t="s">
        <v>1351</v>
      </c>
      <c r="R2235" s="392" t="s">
        <v>2361</v>
      </c>
      <c r="S2235" s="392" t="str">
        <f t="shared" si="69"/>
        <v>255100A</v>
      </c>
      <c r="T2235" s="392" t="str">
        <f>IFERROR(VLOOKUP($S2235,'Projects FERCs'!$A$9:$C$294,2,FALSE),0)</f>
        <v>Mains - Blanket - Verde</v>
      </c>
      <c r="U2235" s="392" t="s">
        <v>2360</v>
      </c>
      <c r="V2235" s="394">
        <v>-614.14</v>
      </c>
    </row>
    <row r="2236" spans="1:22" ht="22.5" x14ac:dyDescent="0.25">
      <c r="A2236" s="396">
        <v>202412</v>
      </c>
      <c r="B2236" s="392" t="s">
        <v>1268</v>
      </c>
      <c r="C2236" s="392" t="s">
        <v>69</v>
      </c>
      <c r="D2236" s="392" t="s">
        <v>28</v>
      </c>
      <c r="E2236" s="392" t="s">
        <v>28</v>
      </c>
      <c r="F2236" s="392" t="s">
        <v>22</v>
      </c>
      <c r="G2236" s="392" t="s">
        <v>39</v>
      </c>
      <c r="H2236" s="392" t="s">
        <v>70</v>
      </c>
      <c r="I2236" s="392" t="s">
        <v>71</v>
      </c>
      <c r="J2236" s="392" t="s">
        <v>968</v>
      </c>
      <c r="K2236" s="392" t="s">
        <v>24</v>
      </c>
      <c r="L2236" s="392" t="s">
        <v>64</v>
      </c>
      <c r="M2236" s="395">
        <v>45292</v>
      </c>
      <c r="N2236" s="395">
        <v>45292</v>
      </c>
      <c r="O2236" s="392" t="s">
        <v>758</v>
      </c>
      <c r="P2236" s="392" t="str">
        <f t="shared" si="68"/>
        <v>380XX00000</v>
      </c>
      <c r="Q2236" s="392" t="s">
        <v>1351</v>
      </c>
      <c r="R2236" s="392" t="s">
        <v>967</v>
      </c>
      <c r="S2236" s="392" t="str">
        <f t="shared" si="69"/>
        <v>253380B</v>
      </c>
      <c r="T2236" s="392" t="str">
        <f>IFERROR(VLOOKUP($S2236,'Projects FERCs'!$A$9:$C$294,2,FALSE),0)</f>
        <v>PI Services Repl - Prescott</v>
      </c>
      <c r="U2236" s="392" t="s">
        <v>968</v>
      </c>
      <c r="V2236" s="394">
        <v>3032.16</v>
      </c>
    </row>
    <row r="2237" spans="1:22" ht="22.5" x14ac:dyDescent="0.25">
      <c r="A2237" s="396">
        <v>202412</v>
      </c>
      <c r="B2237" s="392" t="s">
        <v>1268</v>
      </c>
      <c r="C2237" s="392" t="s">
        <v>69</v>
      </c>
      <c r="D2237" s="392" t="s">
        <v>28</v>
      </c>
      <c r="E2237" s="392" t="s">
        <v>28</v>
      </c>
      <c r="F2237" s="392" t="s">
        <v>22</v>
      </c>
      <c r="G2237" s="392" t="s">
        <v>39</v>
      </c>
      <c r="H2237" s="392" t="s">
        <v>70</v>
      </c>
      <c r="I2237" s="392" t="s">
        <v>71</v>
      </c>
      <c r="J2237" s="392" t="s">
        <v>1516</v>
      </c>
      <c r="K2237" s="392" t="s">
        <v>24</v>
      </c>
      <c r="L2237" s="392" t="s">
        <v>64</v>
      </c>
      <c r="M2237" s="395">
        <v>45292</v>
      </c>
      <c r="N2237" s="395">
        <v>45292</v>
      </c>
      <c r="O2237" s="392" t="s">
        <v>758</v>
      </c>
      <c r="P2237" s="392" t="str">
        <f t="shared" si="68"/>
        <v>380XX00000</v>
      </c>
      <c r="Q2237" s="392" t="s">
        <v>1351</v>
      </c>
      <c r="R2237" s="392" t="s">
        <v>1517</v>
      </c>
      <c r="S2237" s="392" t="str">
        <f t="shared" si="69"/>
        <v>252405S</v>
      </c>
      <c r="T2237" s="392" t="str">
        <f>IFERROR(VLOOKUP($S2237,'Projects FERCs'!$A$9:$C$294,2,FALSE),0)</f>
        <v>Services PVC Replacement LHC</v>
      </c>
      <c r="U2237" s="392" t="s">
        <v>1516</v>
      </c>
      <c r="V2237" s="394">
        <v>35100.11</v>
      </c>
    </row>
    <row r="2238" spans="1:22" ht="22.5" x14ac:dyDescent="0.25">
      <c r="A2238" s="396">
        <v>202412</v>
      </c>
      <c r="B2238" s="392" t="s">
        <v>1268</v>
      </c>
      <c r="C2238" s="392" t="s">
        <v>69</v>
      </c>
      <c r="D2238" s="392" t="s">
        <v>28</v>
      </c>
      <c r="E2238" s="392" t="s">
        <v>28</v>
      </c>
      <c r="F2238" s="392" t="s">
        <v>22</v>
      </c>
      <c r="G2238" s="392" t="s">
        <v>39</v>
      </c>
      <c r="H2238" s="392" t="s">
        <v>70</v>
      </c>
      <c r="I2238" s="392" t="s">
        <v>71</v>
      </c>
      <c r="J2238" s="392" t="s">
        <v>1353</v>
      </c>
      <c r="K2238" s="392" t="s">
        <v>24</v>
      </c>
      <c r="L2238" s="392" t="s">
        <v>64</v>
      </c>
      <c r="M2238" s="395">
        <v>45292</v>
      </c>
      <c r="N2238" s="395">
        <v>45292</v>
      </c>
      <c r="O2238" s="392" t="s">
        <v>758</v>
      </c>
      <c r="P2238" s="392" t="str">
        <f t="shared" si="68"/>
        <v>380XX00000</v>
      </c>
      <c r="Q2238" s="392" t="s">
        <v>1351</v>
      </c>
      <c r="R2238" s="392" t="s">
        <v>1352</v>
      </c>
      <c r="S2238" s="392" t="str">
        <f t="shared" si="69"/>
        <v>252404S</v>
      </c>
      <c r="T2238" s="392" t="str">
        <f>IFERROR(VLOOKUP($S2238,'Projects FERCs'!$A$9:$C$294,2,FALSE),0)</f>
        <v>Main &amp; Services PVC Repl KNG</v>
      </c>
      <c r="U2238" s="392" t="s">
        <v>1353</v>
      </c>
      <c r="V2238" s="394">
        <v>0</v>
      </c>
    </row>
    <row r="2239" spans="1:22" ht="22.5" x14ac:dyDescent="0.25">
      <c r="A2239" s="396">
        <v>202412</v>
      </c>
      <c r="B2239" s="392" t="s">
        <v>1268</v>
      </c>
      <c r="C2239" s="392" t="s">
        <v>69</v>
      </c>
      <c r="D2239" s="392" t="s">
        <v>28</v>
      </c>
      <c r="E2239" s="392" t="s">
        <v>28</v>
      </c>
      <c r="F2239" s="392" t="s">
        <v>22</v>
      </c>
      <c r="G2239" s="392" t="s">
        <v>39</v>
      </c>
      <c r="H2239" s="392" t="s">
        <v>70</v>
      </c>
      <c r="I2239" s="392" t="s">
        <v>71</v>
      </c>
      <c r="J2239" s="392" t="s">
        <v>2350</v>
      </c>
      <c r="K2239" s="392" t="s">
        <v>24</v>
      </c>
      <c r="L2239" s="392" t="s">
        <v>64</v>
      </c>
      <c r="M2239" s="395">
        <v>45597</v>
      </c>
      <c r="N2239" s="395">
        <v>45610</v>
      </c>
      <c r="O2239" s="392" t="s">
        <v>758</v>
      </c>
      <c r="P2239" s="392" t="str">
        <f t="shared" si="68"/>
        <v>380XX00000</v>
      </c>
      <c r="Q2239" s="392" t="s">
        <v>1351</v>
      </c>
      <c r="R2239" s="392" t="s">
        <v>2351</v>
      </c>
      <c r="S2239" s="392" t="str">
        <f t="shared" si="69"/>
        <v>255100A</v>
      </c>
      <c r="T2239" s="392" t="str">
        <f>IFERROR(VLOOKUP($S2239,'Projects FERCs'!$A$9:$C$294,2,FALSE),0)</f>
        <v>Mains - Blanket - Verde</v>
      </c>
      <c r="U2239" s="392" t="s">
        <v>2350</v>
      </c>
      <c r="V2239" s="394">
        <v>170.24</v>
      </c>
    </row>
    <row r="2240" spans="1:22" ht="22.5" x14ac:dyDescent="0.25">
      <c r="A2240" s="396">
        <v>202412</v>
      </c>
      <c r="B2240" s="392" t="s">
        <v>1268</v>
      </c>
      <c r="C2240" s="392" t="s">
        <v>69</v>
      </c>
      <c r="D2240" s="392" t="s">
        <v>28</v>
      </c>
      <c r="E2240" s="392" t="s">
        <v>28</v>
      </c>
      <c r="F2240" s="392" t="s">
        <v>22</v>
      </c>
      <c r="G2240" s="392" t="s">
        <v>39</v>
      </c>
      <c r="H2240" s="392" t="s">
        <v>70</v>
      </c>
      <c r="I2240" s="392" t="s">
        <v>71</v>
      </c>
      <c r="J2240" s="392" t="s">
        <v>785</v>
      </c>
      <c r="K2240" s="392" t="s">
        <v>24</v>
      </c>
      <c r="L2240" s="392" t="s">
        <v>64</v>
      </c>
      <c r="M2240" s="395">
        <v>45292</v>
      </c>
      <c r="N2240" s="395">
        <v>45292</v>
      </c>
      <c r="O2240" s="392" t="s">
        <v>758</v>
      </c>
      <c r="P2240" s="392" t="str">
        <f t="shared" si="68"/>
        <v>380XX00000</v>
      </c>
      <c r="Q2240" s="392" t="s">
        <v>1351</v>
      </c>
      <c r="R2240" s="392" t="s">
        <v>784</v>
      </c>
      <c r="S2240" s="392" t="str">
        <f t="shared" si="69"/>
        <v>251380R</v>
      </c>
      <c r="T2240" s="392" t="str">
        <f>IFERROR(VLOOKUP($S2240,'Projects FERCs'!$A$9:$C$294,2,FALSE),0)</f>
        <v>Service Repl - Flag</v>
      </c>
      <c r="U2240" s="392" t="s">
        <v>785</v>
      </c>
      <c r="V2240" s="394">
        <v>-2876.87</v>
      </c>
    </row>
    <row r="2241" spans="1:22" ht="22.5" x14ac:dyDescent="0.25">
      <c r="A2241" s="396">
        <v>202412</v>
      </c>
      <c r="B2241" s="392" t="s">
        <v>1268</v>
      </c>
      <c r="C2241" s="392" t="s">
        <v>69</v>
      </c>
      <c r="D2241" s="392" t="s">
        <v>28</v>
      </c>
      <c r="E2241" s="392" t="s">
        <v>28</v>
      </c>
      <c r="F2241" s="392" t="s">
        <v>22</v>
      </c>
      <c r="G2241" s="392" t="s">
        <v>39</v>
      </c>
      <c r="H2241" s="392" t="s">
        <v>70</v>
      </c>
      <c r="I2241" s="392" t="s">
        <v>71</v>
      </c>
      <c r="J2241" s="392" t="s">
        <v>872</v>
      </c>
      <c r="K2241" s="392" t="s">
        <v>24</v>
      </c>
      <c r="L2241" s="392" t="s">
        <v>64</v>
      </c>
      <c r="M2241" s="395">
        <v>45292</v>
      </c>
      <c r="N2241" s="395">
        <v>45292</v>
      </c>
      <c r="O2241" s="392" t="s">
        <v>758</v>
      </c>
      <c r="P2241" s="392" t="str">
        <f t="shared" si="68"/>
        <v>380XX00000</v>
      </c>
      <c r="Q2241" s="392" t="s">
        <v>1351</v>
      </c>
      <c r="R2241" s="392" t="s">
        <v>871</v>
      </c>
      <c r="S2241" s="392" t="str">
        <f t="shared" si="69"/>
        <v>252380R</v>
      </c>
      <c r="T2241" s="392" t="str">
        <f>IFERROR(VLOOKUP($S2241,'Projects FERCs'!$A$9:$C$294,2,FALSE),0)</f>
        <v>Service Repl - King</v>
      </c>
      <c r="U2241" s="392" t="s">
        <v>872</v>
      </c>
      <c r="V2241" s="394">
        <v>64745.34</v>
      </c>
    </row>
    <row r="2242" spans="1:22" ht="22.5" x14ac:dyDescent="0.25">
      <c r="A2242" s="396">
        <v>202412</v>
      </c>
      <c r="B2242" s="392" t="s">
        <v>1268</v>
      </c>
      <c r="C2242" s="392" t="s">
        <v>69</v>
      </c>
      <c r="D2242" s="392" t="s">
        <v>28</v>
      </c>
      <c r="E2242" s="392" t="s">
        <v>28</v>
      </c>
      <c r="F2242" s="392" t="s">
        <v>22</v>
      </c>
      <c r="G2242" s="392" t="s">
        <v>39</v>
      </c>
      <c r="H2242" s="392" t="s">
        <v>70</v>
      </c>
      <c r="I2242" s="392" t="s">
        <v>71</v>
      </c>
      <c r="J2242" s="392" t="s">
        <v>972</v>
      </c>
      <c r="K2242" s="392" t="s">
        <v>24</v>
      </c>
      <c r="L2242" s="392" t="s">
        <v>64</v>
      </c>
      <c r="M2242" s="395">
        <v>45292</v>
      </c>
      <c r="N2242" s="395">
        <v>45292</v>
      </c>
      <c r="O2242" s="392" t="s">
        <v>758</v>
      </c>
      <c r="P2242" s="392" t="str">
        <f t="shared" si="68"/>
        <v>380XX00000</v>
      </c>
      <c r="Q2242" s="392" t="s">
        <v>1351</v>
      </c>
      <c r="R2242" s="392" t="s">
        <v>971</v>
      </c>
      <c r="S2242" s="392" t="str">
        <f t="shared" si="69"/>
        <v>253380R</v>
      </c>
      <c r="T2242" s="392" t="str">
        <f>IFERROR(VLOOKUP($S2242,'Projects FERCs'!$A$9:$C$294,2,FALSE),0)</f>
        <v>Service Repl - Pres</v>
      </c>
      <c r="U2242" s="392" t="s">
        <v>972</v>
      </c>
      <c r="V2242" s="394">
        <v>25146.82</v>
      </c>
    </row>
    <row r="2243" spans="1:22" ht="22.5" x14ac:dyDescent="0.25">
      <c r="A2243" s="396">
        <v>202412</v>
      </c>
      <c r="B2243" s="392" t="s">
        <v>1268</v>
      </c>
      <c r="C2243" s="392" t="s">
        <v>69</v>
      </c>
      <c r="D2243" s="392" t="s">
        <v>28</v>
      </c>
      <c r="E2243" s="392" t="s">
        <v>28</v>
      </c>
      <c r="F2243" s="392" t="s">
        <v>22</v>
      </c>
      <c r="G2243" s="392" t="s">
        <v>39</v>
      </c>
      <c r="H2243" s="392" t="s">
        <v>70</v>
      </c>
      <c r="I2243" s="392" t="s">
        <v>71</v>
      </c>
      <c r="J2243" s="392" t="s">
        <v>1146</v>
      </c>
      <c r="K2243" s="392" t="s">
        <v>24</v>
      </c>
      <c r="L2243" s="392" t="s">
        <v>64</v>
      </c>
      <c r="M2243" s="395">
        <v>45292</v>
      </c>
      <c r="N2243" s="395">
        <v>45292</v>
      </c>
      <c r="O2243" s="392" t="s">
        <v>758</v>
      </c>
      <c r="P2243" s="392" t="str">
        <f t="shared" si="68"/>
        <v>380XX00000</v>
      </c>
      <c r="Q2243" s="392" t="s">
        <v>1351</v>
      </c>
      <c r="R2243" s="392" t="s">
        <v>1145</v>
      </c>
      <c r="S2243" s="392" t="str">
        <f t="shared" si="69"/>
        <v>256380R</v>
      </c>
      <c r="T2243" s="392" t="str">
        <f>IFERROR(VLOOKUP($S2243,'Projects FERCs'!$A$9:$C$294,2,FALSE),0)</f>
        <v>Service Repl - Santa Cruz</v>
      </c>
      <c r="U2243" s="392" t="s">
        <v>1146</v>
      </c>
      <c r="V2243" s="394">
        <v>1823.47</v>
      </c>
    </row>
    <row r="2244" spans="1:22" ht="22.5" x14ac:dyDescent="0.25">
      <c r="A2244" s="396">
        <v>202412</v>
      </c>
      <c r="B2244" s="392" t="s">
        <v>1268</v>
      </c>
      <c r="C2244" s="392" t="s">
        <v>69</v>
      </c>
      <c r="D2244" s="392" t="s">
        <v>28</v>
      </c>
      <c r="E2244" s="392" t="s">
        <v>28</v>
      </c>
      <c r="F2244" s="392" t="s">
        <v>22</v>
      </c>
      <c r="G2244" s="392" t="s">
        <v>39</v>
      </c>
      <c r="H2244" s="392" t="s">
        <v>70</v>
      </c>
      <c r="I2244" s="392" t="s">
        <v>71</v>
      </c>
      <c r="J2244" s="392" t="s">
        <v>1216</v>
      </c>
      <c r="K2244" s="392" t="s">
        <v>24</v>
      </c>
      <c r="L2244" s="392" t="s">
        <v>64</v>
      </c>
      <c r="M2244" s="395">
        <v>45292</v>
      </c>
      <c r="N2244" s="395">
        <v>45292</v>
      </c>
      <c r="O2244" s="392" t="s">
        <v>758</v>
      </c>
      <c r="P2244" s="392" t="str">
        <f t="shared" si="68"/>
        <v>380XX00000</v>
      </c>
      <c r="Q2244" s="392" t="s">
        <v>1351</v>
      </c>
      <c r="R2244" s="392" t="s">
        <v>1215</v>
      </c>
      <c r="S2244" s="392" t="str">
        <f t="shared" si="69"/>
        <v>257380R</v>
      </c>
      <c r="T2244" s="392" t="str">
        <f>IFERROR(VLOOKUP($S2244,'Projects FERCs'!$A$9:$C$294,2,FALSE),0)</f>
        <v>Service Repl - Show Low</v>
      </c>
      <c r="U2244" s="392" t="s">
        <v>1216</v>
      </c>
      <c r="V2244" s="394">
        <v>-86.86</v>
      </c>
    </row>
    <row r="2245" spans="1:22" ht="22.5" x14ac:dyDescent="0.25">
      <c r="A2245" s="396">
        <v>202412</v>
      </c>
      <c r="B2245" s="392" t="s">
        <v>1268</v>
      </c>
      <c r="C2245" s="392" t="s">
        <v>69</v>
      </c>
      <c r="D2245" s="392" t="s">
        <v>28</v>
      </c>
      <c r="E2245" s="392" t="s">
        <v>28</v>
      </c>
      <c r="F2245" s="392" t="s">
        <v>22</v>
      </c>
      <c r="G2245" s="392" t="s">
        <v>39</v>
      </c>
      <c r="H2245" s="392" t="s">
        <v>70</v>
      </c>
      <c r="I2245" s="392" t="s">
        <v>71</v>
      </c>
      <c r="J2245" s="392" t="s">
        <v>1074</v>
      </c>
      <c r="K2245" s="392" t="s">
        <v>24</v>
      </c>
      <c r="L2245" s="392" t="s">
        <v>64</v>
      </c>
      <c r="M2245" s="395">
        <v>45292</v>
      </c>
      <c r="N2245" s="395">
        <v>45292</v>
      </c>
      <c r="O2245" s="392" t="s">
        <v>758</v>
      </c>
      <c r="P2245" s="392" t="str">
        <f t="shared" si="68"/>
        <v>380XX00000</v>
      </c>
      <c r="Q2245" s="392" t="s">
        <v>1351</v>
      </c>
      <c r="R2245" s="392" t="s">
        <v>1073</v>
      </c>
      <c r="S2245" s="392" t="str">
        <f t="shared" si="69"/>
        <v>255380R</v>
      </c>
      <c r="T2245" s="392" t="str">
        <f>IFERROR(VLOOKUP($S2245,'Projects FERCs'!$A$9:$C$294,2,FALSE),0)</f>
        <v>Service Repl - Verde</v>
      </c>
      <c r="U2245" s="392" t="s">
        <v>1074</v>
      </c>
      <c r="V2245" s="394">
        <v>8610.06</v>
      </c>
    </row>
    <row r="2246" spans="1:22" ht="22.5" x14ac:dyDescent="0.25">
      <c r="A2246" s="396">
        <v>202412</v>
      </c>
      <c r="B2246" s="392" t="s">
        <v>1268</v>
      </c>
      <c r="C2246" s="392" t="s">
        <v>69</v>
      </c>
      <c r="D2246" s="392" t="s">
        <v>28</v>
      </c>
      <c r="E2246" s="392" t="s">
        <v>28</v>
      </c>
      <c r="F2246" s="392" t="s">
        <v>22</v>
      </c>
      <c r="G2246" s="392" t="s">
        <v>39</v>
      </c>
      <c r="H2246" s="392" t="s">
        <v>70</v>
      </c>
      <c r="I2246" s="392" t="s">
        <v>71</v>
      </c>
      <c r="J2246" s="392" t="s">
        <v>783</v>
      </c>
      <c r="K2246" s="392" t="s">
        <v>24</v>
      </c>
      <c r="L2246" s="392" t="s">
        <v>64</v>
      </c>
      <c r="M2246" s="395">
        <v>45292</v>
      </c>
      <c r="N2246" s="395">
        <v>45292</v>
      </c>
      <c r="O2246" s="392" t="s">
        <v>758</v>
      </c>
      <c r="P2246" s="392" t="str">
        <f t="shared" si="68"/>
        <v>380XX00000</v>
      </c>
      <c r="Q2246" s="392" t="s">
        <v>1351</v>
      </c>
      <c r="R2246" s="392" t="s">
        <v>782</v>
      </c>
      <c r="S2246" s="392" t="str">
        <f t="shared" si="69"/>
        <v>251380A</v>
      </c>
      <c r="T2246" s="392" t="str">
        <f>IFERROR(VLOOKUP($S2246,'Projects FERCs'!$A$9:$C$294,2,FALSE),0)</f>
        <v>Services - Bl - Flag</v>
      </c>
      <c r="U2246" s="392" t="s">
        <v>783</v>
      </c>
      <c r="V2246" s="403">
        <v>15966.55</v>
      </c>
    </row>
    <row r="2247" spans="1:22" ht="22.5" x14ac:dyDescent="0.25">
      <c r="A2247" s="396">
        <v>202412</v>
      </c>
      <c r="B2247" s="392" t="s">
        <v>1268</v>
      </c>
      <c r="C2247" s="392" t="s">
        <v>69</v>
      </c>
      <c r="D2247" s="392" t="s">
        <v>28</v>
      </c>
      <c r="E2247" s="392" t="s">
        <v>28</v>
      </c>
      <c r="F2247" s="392" t="s">
        <v>22</v>
      </c>
      <c r="G2247" s="392" t="s">
        <v>39</v>
      </c>
      <c r="H2247" s="392" t="s">
        <v>70</v>
      </c>
      <c r="I2247" s="392" t="s">
        <v>71</v>
      </c>
      <c r="J2247" s="392" t="s">
        <v>966</v>
      </c>
      <c r="K2247" s="392" t="s">
        <v>24</v>
      </c>
      <c r="L2247" s="392" t="s">
        <v>64</v>
      </c>
      <c r="M2247" s="395">
        <v>45292</v>
      </c>
      <c r="N2247" s="395">
        <v>45292</v>
      </c>
      <c r="O2247" s="392" t="s">
        <v>758</v>
      </c>
      <c r="P2247" s="392" t="str">
        <f t="shared" si="68"/>
        <v>380XX00000</v>
      </c>
      <c r="Q2247" s="392" t="s">
        <v>1351</v>
      </c>
      <c r="R2247" s="392" t="s">
        <v>965</v>
      </c>
      <c r="S2247" s="392" t="str">
        <f t="shared" si="69"/>
        <v>253380A</v>
      </c>
      <c r="T2247" s="392" t="str">
        <f>IFERROR(VLOOKUP($S2247,'Projects FERCs'!$A$9:$C$294,2,FALSE),0)</f>
        <v>Services - Bl - Pres</v>
      </c>
      <c r="U2247" s="392" t="s">
        <v>966</v>
      </c>
      <c r="V2247" s="403">
        <v>26088.55</v>
      </c>
    </row>
    <row r="2248" spans="1:22" ht="22.5" x14ac:dyDescent="0.25">
      <c r="A2248" s="396">
        <v>202412</v>
      </c>
      <c r="B2248" s="392" t="s">
        <v>1268</v>
      </c>
      <c r="C2248" s="392" t="s">
        <v>69</v>
      </c>
      <c r="D2248" s="392" t="s">
        <v>28</v>
      </c>
      <c r="E2248" s="392" t="s">
        <v>28</v>
      </c>
      <c r="F2248" s="392" t="s">
        <v>22</v>
      </c>
      <c r="G2248" s="392" t="s">
        <v>39</v>
      </c>
      <c r="H2248" s="392" t="s">
        <v>70</v>
      </c>
      <c r="I2248" s="392" t="s">
        <v>71</v>
      </c>
      <c r="J2248" s="392" t="s">
        <v>1214</v>
      </c>
      <c r="K2248" s="392" t="s">
        <v>24</v>
      </c>
      <c r="L2248" s="392" t="s">
        <v>64</v>
      </c>
      <c r="M2248" s="395">
        <v>45292</v>
      </c>
      <c r="N2248" s="395">
        <v>45292</v>
      </c>
      <c r="O2248" s="392" t="s">
        <v>758</v>
      </c>
      <c r="P2248" s="392" t="str">
        <f t="shared" si="68"/>
        <v>380XX00000</v>
      </c>
      <c r="Q2248" s="392" t="s">
        <v>1351</v>
      </c>
      <c r="R2248" s="392" t="s">
        <v>1213</v>
      </c>
      <c r="S2248" s="392" t="str">
        <f t="shared" si="69"/>
        <v>257380A</v>
      </c>
      <c r="T2248" s="392" t="str">
        <f>IFERROR(VLOOKUP($S2248,'Projects FERCs'!$A$9:$C$294,2,FALSE),0)</f>
        <v>Services - Bl - SL</v>
      </c>
      <c r="U2248" s="392" t="s">
        <v>1214</v>
      </c>
      <c r="V2248" s="403">
        <v>-6493.5</v>
      </c>
    </row>
    <row r="2249" spans="1:22" ht="22.5" x14ac:dyDescent="0.25">
      <c r="A2249" s="396">
        <v>202412</v>
      </c>
      <c r="B2249" s="392" t="s">
        <v>1268</v>
      </c>
      <c r="C2249" s="392" t="s">
        <v>69</v>
      </c>
      <c r="D2249" s="392" t="s">
        <v>28</v>
      </c>
      <c r="E2249" s="392" t="s">
        <v>28</v>
      </c>
      <c r="F2249" s="392" t="s">
        <v>22</v>
      </c>
      <c r="G2249" s="392" t="s">
        <v>39</v>
      </c>
      <c r="H2249" s="392" t="s">
        <v>70</v>
      </c>
      <c r="I2249" s="392" t="s">
        <v>71</v>
      </c>
      <c r="J2249" s="392" t="s">
        <v>1072</v>
      </c>
      <c r="K2249" s="392" t="s">
        <v>24</v>
      </c>
      <c r="L2249" s="392" t="s">
        <v>64</v>
      </c>
      <c r="M2249" s="395">
        <v>45292</v>
      </c>
      <c r="N2249" s="395">
        <v>45292</v>
      </c>
      <c r="O2249" s="392" t="s">
        <v>758</v>
      </c>
      <c r="P2249" s="392" t="str">
        <f t="shared" ref="P2249:P2312" si="70">CONCATENATE((MID($O2249,2,3)),$D2249,$G2249)</f>
        <v>380XX00000</v>
      </c>
      <c r="Q2249" s="392" t="s">
        <v>1351</v>
      </c>
      <c r="R2249" s="392" t="s">
        <v>1071</v>
      </c>
      <c r="S2249" s="392" t="str">
        <f t="shared" ref="S2249:S2312" si="71">RIGHT($R2249,7)</f>
        <v>255380A</v>
      </c>
      <c r="T2249" s="392" t="str">
        <f>IFERROR(VLOOKUP($S2249,'Projects FERCs'!$A$9:$C$294,2,FALSE),0)</f>
        <v>Services - Bl - Verde</v>
      </c>
      <c r="U2249" s="392" t="s">
        <v>1072</v>
      </c>
      <c r="V2249" s="403">
        <v>2055.83</v>
      </c>
    </row>
    <row r="2250" spans="1:22" ht="22.5" x14ac:dyDescent="0.25">
      <c r="A2250" s="396">
        <v>202412</v>
      </c>
      <c r="B2250" s="392" t="s">
        <v>1268</v>
      </c>
      <c r="C2250" s="392" t="s">
        <v>69</v>
      </c>
      <c r="D2250" s="392" t="s">
        <v>28</v>
      </c>
      <c r="E2250" s="392" t="s">
        <v>28</v>
      </c>
      <c r="F2250" s="392" t="s">
        <v>22</v>
      </c>
      <c r="G2250" s="392" t="s">
        <v>39</v>
      </c>
      <c r="H2250" s="392" t="s">
        <v>70</v>
      </c>
      <c r="I2250" s="392" t="s">
        <v>71</v>
      </c>
      <c r="J2250" s="392" t="s">
        <v>2362</v>
      </c>
      <c r="K2250" s="392" t="s">
        <v>24</v>
      </c>
      <c r="L2250" s="392" t="s">
        <v>64</v>
      </c>
      <c r="M2250" s="395">
        <v>45566</v>
      </c>
      <c r="N2250" s="395">
        <v>45576</v>
      </c>
      <c r="O2250" s="392" t="s">
        <v>758</v>
      </c>
      <c r="P2250" s="392" t="str">
        <f t="shared" si="70"/>
        <v>380XX00000</v>
      </c>
      <c r="Q2250" s="392" t="s">
        <v>1351</v>
      </c>
      <c r="R2250" s="392" t="s">
        <v>2363</v>
      </c>
      <c r="S2250" s="392" t="str">
        <f t="shared" si="71"/>
        <v>253100A</v>
      </c>
      <c r="T2250" s="392" t="str">
        <f>IFERROR(VLOOKUP($S2250,'Projects FERCs'!$A$9:$C$294,2,FALSE),0)</f>
        <v>Mains - Blanket - Pres</v>
      </c>
      <c r="U2250" s="392" t="s">
        <v>2362</v>
      </c>
      <c r="V2250" s="394">
        <v>-10.78</v>
      </c>
    </row>
    <row r="2251" spans="1:22" ht="22.5" x14ac:dyDescent="0.25">
      <c r="A2251" s="396">
        <v>202412</v>
      </c>
      <c r="B2251" s="392" t="s">
        <v>1268</v>
      </c>
      <c r="C2251" s="392" t="s">
        <v>69</v>
      </c>
      <c r="D2251" s="392" t="s">
        <v>28</v>
      </c>
      <c r="E2251" s="392" t="s">
        <v>28</v>
      </c>
      <c r="F2251" s="392" t="s">
        <v>22</v>
      </c>
      <c r="G2251" s="392" t="s">
        <v>39</v>
      </c>
      <c r="H2251" s="392" t="s">
        <v>70</v>
      </c>
      <c r="I2251" s="392" t="s">
        <v>71</v>
      </c>
      <c r="J2251" s="392" t="s">
        <v>2340</v>
      </c>
      <c r="K2251" s="392" t="s">
        <v>24</v>
      </c>
      <c r="L2251" s="392" t="s">
        <v>64</v>
      </c>
      <c r="M2251" s="395">
        <v>45627</v>
      </c>
      <c r="N2251" s="395">
        <v>45621</v>
      </c>
      <c r="O2251" s="392" t="s">
        <v>758</v>
      </c>
      <c r="P2251" s="392" t="str">
        <f t="shared" si="70"/>
        <v>380XX00000</v>
      </c>
      <c r="Q2251" s="392" t="s">
        <v>1351</v>
      </c>
      <c r="R2251" s="392" t="s">
        <v>2341</v>
      </c>
      <c r="S2251" s="392" t="str">
        <f t="shared" si="71"/>
        <v>253100A</v>
      </c>
      <c r="T2251" s="392" t="str">
        <f>IFERROR(VLOOKUP($S2251,'Projects FERCs'!$A$9:$C$294,2,FALSE),0)</f>
        <v>Mains - Blanket - Pres</v>
      </c>
      <c r="U2251" s="392" t="s">
        <v>2340</v>
      </c>
      <c r="V2251" s="394">
        <v>8242.39</v>
      </c>
    </row>
    <row r="2252" spans="1:22" ht="22.5" x14ac:dyDescent="0.25">
      <c r="A2252" s="396">
        <v>202412</v>
      </c>
      <c r="B2252" s="392" t="s">
        <v>1268</v>
      </c>
      <c r="C2252" s="392" t="s">
        <v>69</v>
      </c>
      <c r="D2252" s="392" t="s">
        <v>28</v>
      </c>
      <c r="E2252" s="392" t="s">
        <v>28</v>
      </c>
      <c r="F2252" s="392" t="s">
        <v>22</v>
      </c>
      <c r="G2252" s="392" t="s">
        <v>39</v>
      </c>
      <c r="H2252" s="392" t="s">
        <v>70</v>
      </c>
      <c r="I2252" s="392" t="s">
        <v>71</v>
      </c>
      <c r="J2252" s="392" t="s">
        <v>2354</v>
      </c>
      <c r="K2252" s="392" t="s">
        <v>24</v>
      </c>
      <c r="L2252" s="392" t="s">
        <v>64</v>
      </c>
      <c r="M2252" s="395">
        <v>45566</v>
      </c>
      <c r="N2252" s="395">
        <v>45589</v>
      </c>
      <c r="O2252" s="392" t="s">
        <v>758</v>
      </c>
      <c r="P2252" s="392" t="str">
        <f t="shared" si="70"/>
        <v>380XX00000</v>
      </c>
      <c r="Q2252" s="392" t="s">
        <v>1351</v>
      </c>
      <c r="R2252" s="392" t="s">
        <v>2355</v>
      </c>
      <c r="S2252" s="392" t="str">
        <f t="shared" si="71"/>
        <v>253100A</v>
      </c>
      <c r="T2252" s="392" t="str">
        <f>IFERROR(VLOOKUP($S2252,'Projects FERCs'!$A$9:$C$294,2,FALSE),0)</f>
        <v>Mains - Blanket - Pres</v>
      </c>
      <c r="U2252" s="392" t="s">
        <v>2354</v>
      </c>
      <c r="V2252" s="394">
        <v>236.56</v>
      </c>
    </row>
    <row r="2253" spans="1:22" ht="22.5" x14ac:dyDescent="0.25">
      <c r="A2253" s="396">
        <v>202412</v>
      </c>
      <c r="B2253" s="392" t="s">
        <v>1268</v>
      </c>
      <c r="C2253" s="392" t="s">
        <v>69</v>
      </c>
      <c r="D2253" s="392" t="s">
        <v>28</v>
      </c>
      <c r="E2253" s="392" t="s">
        <v>28</v>
      </c>
      <c r="F2253" s="392" t="s">
        <v>22</v>
      </c>
      <c r="G2253" s="392" t="s">
        <v>39</v>
      </c>
      <c r="H2253" s="392" t="s">
        <v>70</v>
      </c>
      <c r="I2253" s="392" t="s">
        <v>71</v>
      </c>
      <c r="J2253" s="392" t="s">
        <v>2342</v>
      </c>
      <c r="K2253" s="392" t="s">
        <v>24</v>
      </c>
      <c r="L2253" s="392" t="s">
        <v>64</v>
      </c>
      <c r="M2253" s="395">
        <v>45627</v>
      </c>
      <c r="N2253" s="395">
        <v>45646</v>
      </c>
      <c r="O2253" s="392" t="s">
        <v>758</v>
      </c>
      <c r="P2253" s="392" t="str">
        <f t="shared" si="70"/>
        <v>380XX00000</v>
      </c>
      <c r="Q2253" s="392" t="s">
        <v>1351</v>
      </c>
      <c r="R2253" s="392" t="s">
        <v>2343</v>
      </c>
      <c r="S2253" s="392" t="str">
        <f t="shared" si="71"/>
        <v>251100A</v>
      </c>
      <c r="T2253" s="392" t="str">
        <f>IFERROR(VLOOKUP($S2253,'Projects FERCs'!$A$9:$C$294,2,FALSE),0)</f>
        <v>Mains - Blanket - Flag</v>
      </c>
      <c r="U2253" s="392" t="s">
        <v>2342</v>
      </c>
      <c r="V2253" s="394">
        <v>1402.27</v>
      </c>
    </row>
    <row r="2254" spans="1:22" ht="22.5" x14ac:dyDescent="0.25">
      <c r="A2254" s="396">
        <v>202412</v>
      </c>
      <c r="B2254" s="392" t="s">
        <v>1268</v>
      </c>
      <c r="C2254" s="392" t="s">
        <v>69</v>
      </c>
      <c r="D2254" s="392" t="s">
        <v>28</v>
      </c>
      <c r="E2254" s="392" t="s">
        <v>28</v>
      </c>
      <c r="F2254" s="392" t="s">
        <v>22</v>
      </c>
      <c r="G2254" s="392" t="s">
        <v>39</v>
      </c>
      <c r="H2254" s="392" t="s">
        <v>70</v>
      </c>
      <c r="I2254" s="392" t="s">
        <v>71</v>
      </c>
      <c r="J2254" s="392" t="s">
        <v>23</v>
      </c>
      <c r="K2254" s="392" t="s">
        <v>24</v>
      </c>
      <c r="L2254" s="392" t="s">
        <v>25</v>
      </c>
      <c r="M2254" s="395">
        <v>45292</v>
      </c>
      <c r="N2254" s="395">
        <v>45292</v>
      </c>
      <c r="O2254" s="392" t="s">
        <v>758</v>
      </c>
      <c r="P2254" s="392" t="str">
        <f t="shared" si="70"/>
        <v>380XX00000</v>
      </c>
      <c r="Q2254" s="392" t="s">
        <v>1351</v>
      </c>
      <c r="R2254" s="392" t="s">
        <v>782</v>
      </c>
      <c r="S2254" s="392" t="str">
        <f t="shared" si="71"/>
        <v>251380A</v>
      </c>
      <c r="T2254" s="392" t="str">
        <f>IFERROR(VLOOKUP($S2254,'Projects FERCs'!$A$9:$C$294,2,FALSE),0)</f>
        <v>Services - Bl - Flag</v>
      </c>
      <c r="U2254" s="392" t="s">
        <v>783</v>
      </c>
      <c r="V2254" s="403">
        <v>-11009.58</v>
      </c>
    </row>
    <row r="2255" spans="1:22" ht="22.5" x14ac:dyDescent="0.25">
      <c r="A2255" s="396">
        <v>202412</v>
      </c>
      <c r="B2255" s="392" t="s">
        <v>1268</v>
      </c>
      <c r="C2255" s="392" t="s">
        <v>69</v>
      </c>
      <c r="D2255" s="392" t="s">
        <v>28</v>
      </c>
      <c r="E2255" s="392" t="s">
        <v>28</v>
      </c>
      <c r="F2255" s="392" t="s">
        <v>22</v>
      </c>
      <c r="G2255" s="392" t="s">
        <v>39</v>
      </c>
      <c r="H2255" s="392" t="s">
        <v>70</v>
      </c>
      <c r="I2255" s="392" t="s">
        <v>71</v>
      </c>
      <c r="J2255" s="392" t="s">
        <v>23</v>
      </c>
      <c r="K2255" s="392" t="s">
        <v>24</v>
      </c>
      <c r="L2255" s="392" t="s">
        <v>25</v>
      </c>
      <c r="M2255" s="395">
        <v>45292</v>
      </c>
      <c r="N2255" s="395">
        <v>45292</v>
      </c>
      <c r="O2255" s="392" t="s">
        <v>758</v>
      </c>
      <c r="P2255" s="392" t="str">
        <f t="shared" si="70"/>
        <v>380XX00000</v>
      </c>
      <c r="Q2255" s="392" t="s">
        <v>1351</v>
      </c>
      <c r="R2255" s="392" t="s">
        <v>865</v>
      </c>
      <c r="S2255" s="392" t="str">
        <f t="shared" si="71"/>
        <v>252380A</v>
      </c>
      <c r="T2255" s="392" t="str">
        <f>IFERROR(VLOOKUP($S2255,'Projects FERCs'!$A$9:$C$294,2,FALSE),0)</f>
        <v>Install Services - Bl - King</v>
      </c>
      <c r="U2255" s="392" t="s">
        <v>866</v>
      </c>
      <c r="V2255" s="403">
        <v>-2864.74</v>
      </c>
    </row>
    <row r="2256" spans="1:22" ht="22.5" x14ac:dyDescent="0.25">
      <c r="A2256" s="396">
        <v>202412</v>
      </c>
      <c r="B2256" s="392" t="s">
        <v>1268</v>
      </c>
      <c r="C2256" s="392" t="s">
        <v>69</v>
      </c>
      <c r="D2256" s="392" t="s">
        <v>28</v>
      </c>
      <c r="E2256" s="392" t="s">
        <v>28</v>
      </c>
      <c r="F2256" s="392" t="s">
        <v>22</v>
      </c>
      <c r="G2256" s="392" t="s">
        <v>39</v>
      </c>
      <c r="H2256" s="392" t="s">
        <v>70</v>
      </c>
      <c r="I2256" s="392" t="s">
        <v>71</v>
      </c>
      <c r="J2256" s="392" t="s">
        <v>23</v>
      </c>
      <c r="K2256" s="392" t="s">
        <v>24</v>
      </c>
      <c r="L2256" s="392" t="s">
        <v>25</v>
      </c>
      <c r="M2256" s="395">
        <v>45292</v>
      </c>
      <c r="N2256" s="395">
        <v>45292</v>
      </c>
      <c r="O2256" s="392" t="s">
        <v>758</v>
      </c>
      <c r="P2256" s="392" t="str">
        <f t="shared" si="70"/>
        <v>380XX00000</v>
      </c>
      <c r="Q2256" s="392" t="s">
        <v>1351</v>
      </c>
      <c r="R2256" s="392" t="s">
        <v>965</v>
      </c>
      <c r="S2256" s="392" t="str">
        <f t="shared" si="71"/>
        <v>253380A</v>
      </c>
      <c r="T2256" s="392" t="str">
        <f>IFERROR(VLOOKUP($S2256,'Projects FERCs'!$A$9:$C$294,2,FALSE),0)</f>
        <v>Services - Bl - Pres</v>
      </c>
      <c r="U2256" s="392" t="s">
        <v>966</v>
      </c>
      <c r="V2256" s="403">
        <v>-13685.22</v>
      </c>
    </row>
    <row r="2257" spans="1:22" ht="22.5" x14ac:dyDescent="0.25">
      <c r="A2257" s="396">
        <v>202412</v>
      </c>
      <c r="B2257" s="392" t="s">
        <v>1268</v>
      </c>
      <c r="C2257" s="392" t="s">
        <v>69</v>
      </c>
      <c r="D2257" s="392" t="s">
        <v>28</v>
      </c>
      <c r="E2257" s="392" t="s">
        <v>28</v>
      </c>
      <c r="F2257" s="392" t="s">
        <v>22</v>
      </c>
      <c r="G2257" s="392" t="s">
        <v>39</v>
      </c>
      <c r="H2257" s="392" t="s">
        <v>70</v>
      </c>
      <c r="I2257" s="392" t="s">
        <v>71</v>
      </c>
      <c r="J2257" s="392" t="s">
        <v>23</v>
      </c>
      <c r="K2257" s="392" t="s">
        <v>24</v>
      </c>
      <c r="L2257" s="392" t="s">
        <v>25</v>
      </c>
      <c r="M2257" s="395">
        <v>45292</v>
      </c>
      <c r="N2257" s="395">
        <v>45292</v>
      </c>
      <c r="O2257" s="392" t="s">
        <v>758</v>
      </c>
      <c r="P2257" s="392" t="str">
        <f t="shared" si="70"/>
        <v>380XX00000</v>
      </c>
      <c r="Q2257" s="392" t="s">
        <v>1351</v>
      </c>
      <c r="R2257" s="392" t="s">
        <v>1071</v>
      </c>
      <c r="S2257" s="392" t="str">
        <f t="shared" si="71"/>
        <v>255380A</v>
      </c>
      <c r="T2257" s="392" t="str">
        <f>IFERROR(VLOOKUP($S2257,'Projects FERCs'!$A$9:$C$294,2,FALSE),0)</f>
        <v>Services - Bl - Verde</v>
      </c>
      <c r="U2257" s="392" t="s">
        <v>1072</v>
      </c>
      <c r="V2257" s="403">
        <v>2361.6</v>
      </c>
    </row>
    <row r="2258" spans="1:22" ht="22.5" x14ac:dyDescent="0.25">
      <c r="A2258" s="396">
        <v>202412</v>
      </c>
      <c r="B2258" s="392" t="s">
        <v>1268</v>
      </c>
      <c r="C2258" s="392" t="s">
        <v>69</v>
      </c>
      <c r="D2258" s="392" t="s">
        <v>28</v>
      </c>
      <c r="E2258" s="392" t="s">
        <v>28</v>
      </c>
      <c r="F2258" s="392" t="s">
        <v>22</v>
      </c>
      <c r="G2258" s="392" t="s">
        <v>39</v>
      </c>
      <c r="H2258" s="392" t="s">
        <v>70</v>
      </c>
      <c r="I2258" s="392" t="s">
        <v>71</v>
      </c>
      <c r="J2258" s="392" t="s">
        <v>23</v>
      </c>
      <c r="K2258" s="392" t="s">
        <v>24</v>
      </c>
      <c r="L2258" s="392" t="s">
        <v>25</v>
      </c>
      <c r="M2258" s="395">
        <v>45292</v>
      </c>
      <c r="N2258" s="395">
        <v>45292</v>
      </c>
      <c r="O2258" s="392" t="s">
        <v>758</v>
      </c>
      <c r="P2258" s="392" t="str">
        <f t="shared" si="70"/>
        <v>380XX00000</v>
      </c>
      <c r="Q2258" s="392" t="s">
        <v>1351</v>
      </c>
      <c r="R2258" s="392" t="s">
        <v>1213</v>
      </c>
      <c r="S2258" s="392" t="str">
        <f t="shared" si="71"/>
        <v>257380A</v>
      </c>
      <c r="T2258" s="392" t="str">
        <f>IFERROR(VLOOKUP($S2258,'Projects FERCs'!$A$9:$C$294,2,FALSE),0)</f>
        <v>Services - Bl - SL</v>
      </c>
      <c r="U2258" s="392" t="s">
        <v>1214</v>
      </c>
      <c r="V2258" s="403">
        <v>-2649.47</v>
      </c>
    </row>
    <row r="2259" spans="1:22" ht="22.5" x14ac:dyDescent="0.25">
      <c r="A2259" s="396">
        <v>202412</v>
      </c>
      <c r="B2259" s="392" t="s">
        <v>1268</v>
      </c>
      <c r="C2259" s="392" t="s">
        <v>69</v>
      </c>
      <c r="D2259" s="392" t="s">
        <v>28</v>
      </c>
      <c r="E2259" s="392" t="s">
        <v>28</v>
      </c>
      <c r="F2259" s="392" t="s">
        <v>22</v>
      </c>
      <c r="G2259" s="392" t="s">
        <v>39</v>
      </c>
      <c r="H2259" s="392" t="s">
        <v>70</v>
      </c>
      <c r="I2259" s="392" t="s">
        <v>71</v>
      </c>
      <c r="J2259" s="392" t="s">
        <v>23</v>
      </c>
      <c r="K2259" s="392" t="s">
        <v>24</v>
      </c>
      <c r="L2259" s="392" t="s">
        <v>25</v>
      </c>
      <c r="M2259" s="395">
        <v>45292</v>
      </c>
      <c r="N2259" s="395">
        <v>45292</v>
      </c>
      <c r="O2259" s="392" t="s">
        <v>758</v>
      </c>
      <c r="P2259" s="392" t="str">
        <f t="shared" si="70"/>
        <v>380XX00000</v>
      </c>
      <c r="Q2259" s="392" t="s">
        <v>1351</v>
      </c>
      <c r="R2259" s="392" t="s">
        <v>1352</v>
      </c>
      <c r="S2259" s="392" t="str">
        <f t="shared" si="71"/>
        <v>252404S</v>
      </c>
      <c r="T2259" s="392" t="str">
        <f>IFERROR(VLOOKUP($S2259,'Projects FERCs'!$A$9:$C$294,2,FALSE),0)</f>
        <v>Main &amp; Services PVC Repl KNG</v>
      </c>
      <c r="U2259" s="392" t="s">
        <v>1353</v>
      </c>
      <c r="V2259" s="394">
        <v>-1173.7</v>
      </c>
    </row>
    <row r="2260" spans="1:22" ht="22.5" x14ac:dyDescent="0.25">
      <c r="A2260" s="396">
        <v>202412</v>
      </c>
      <c r="B2260" s="392" t="s">
        <v>1268</v>
      </c>
      <c r="C2260" s="392" t="s">
        <v>69</v>
      </c>
      <c r="D2260" s="392" t="s">
        <v>28</v>
      </c>
      <c r="E2260" s="392" t="s">
        <v>28</v>
      </c>
      <c r="F2260" s="392" t="s">
        <v>22</v>
      </c>
      <c r="G2260" s="392" t="s">
        <v>39</v>
      </c>
      <c r="H2260" s="392" t="s">
        <v>70</v>
      </c>
      <c r="I2260" s="392" t="s">
        <v>71</v>
      </c>
      <c r="J2260" s="392" t="s">
        <v>23</v>
      </c>
      <c r="K2260" s="392" t="s">
        <v>24</v>
      </c>
      <c r="L2260" s="392" t="s">
        <v>25</v>
      </c>
      <c r="M2260" s="395">
        <v>45536</v>
      </c>
      <c r="N2260" s="395">
        <v>45553</v>
      </c>
      <c r="O2260" s="392" t="s">
        <v>758</v>
      </c>
      <c r="P2260" s="392" t="str">
        <f t="shared" si="70"/>
        <v>380XX00000</v>
      </c>
      <c r="Q2260" s="392" t="s">
        <v>1351</v>
      </c>
      <c r="R2260" s="392" t="s">
        <v>1633</v>
      </c>
      <c r="S2260" s="392" t="str">
        <f t="shared" si="71"/>
        <v>251100A</v>
      </c>
      <c r="T2260" s="392" t="str">
        <f>IFERROR(VLOOKUP($S2260,'Projects FERCs'!$A$9:$C$294,2,FALSE),0)</f>
        <v>Mains - Blanket - Flag</v>
      </c>
      <c r="U2260" s="392" t="s">
        <v>1635</v>
      </c>
      <c r="V2260" s="394">
        <v>-870.22</v>
      </c>
    </row>
    <row r="2261" spans="1:22" ht="22.5" x14ac:dyDescent="0.25">
      <c r="A2261" s="396">
        <v>202501</v>
      </c>
      <c r="B2261" s="392" t="s">
        <v>1268</v>
      </c>
      <c r="C2261" s="392" t="s">
        <v>69</v>
      </c>
      <c r="D2261" s="392" t="s">
        <v>28</v>
      </c>
      <c r="E2261" s="392" t="s">
        <v>28</v>
      </c>
      <c r="F2261" s="392" t="s">
        <v>22</v>
      </c>
      <c r="G2261" s="392" t="s">
        <v>39</v>
      </c>
      <c r="H2261" s="392" t="s">
        <v>70</v>
      </c>
      <c r="I2261" s="392" t="s">
        <v>71</v>
      </c>
      <c r="J2261" s="392" t="s">
        <v>2338</v>
      </c>
      <c r="K2261" s="392" t="s">
        <v>24</v>
      </c>
      <c r="L2261" s="392" t="s">
        <v>64</v>
      </c>
      <c r="M2261" s="395">
        <v>45658</v>
      </c>
      <c r="N2261" s="395">
        <v>45667</v>
      </c>
      <c r="O2261" s="392" t="s">
        <v>758</v>
      </c>
      <c r="P2261" s="392" t="str">
        <f t="shared" si="70"/>
        <v>380XX00000</v>
      </c>
      <c r="Q2261" s="392" t="s">
        <v>1351</v>
      </c>
      <c r="R2261" s="392" t="s">
        <v>2339</v>
      </c>
      <c r="S2261" s="392" t="str">
        <f t="shared" si="71"/>
        <v>251100A</v>
      </c>
      <c r="T2261" s="392" t="str">
        <f>IFERROR(VLOOKUP($S2261,'Projects FERCs'!$A$9:$C$294,2,FALSE),0)</f>
        <v>Mains - Blanket - Flag</v>
      </c>
      <c r="U2261" s="392" t="s">
        <v>2338</v>
      </c>
      <c r="V2261" s="394">
        <v>429.94</v>
      </c>
    </row>
    <row r="2262" spans="1:22" ht="22.5" x14ac:dyDescent="0.25">
      <c r="A2262" s="396">
        <v>202501</v>
      </c>
      <c r="B2262" s="392" t="s">
        <v>1268</v>
      </c>
      <c r="C2262" s="392" t="s">
        <v>69</v>
      </c>
      <c r="D2262" s="392" t="s">
        <v>28</v>
      </c>
      <c r="E2262" s="392" t="s">
        <v>28</v>
      </c>
      <c r="F2262" s="392" t="s">
        <v>22</v>
      </c>
      <c r="G2262" s="392" t="s">
        <v>39</v>
      </c>
      <c r="H2262" s="392" t="s">
        <v>70</v>
      </c>
      <c r="I2262" s="392" t="s">
        <v>71</v>
      </c>
      <c r="J2262" s="392" t="s">
        <v>2348</v>
      </c>
      <c r="K2262" s="392" t="s">
        <v>24</v>
      </c>
      <c r="L2262" s="392" t="s">
        <v>64</v>
      </c>
      <c r="M2262" s="395">
        <v>45658</v>
      </c>
      <c r="N2262" s="395">
        <v>45569</v>
      </c>
      <c r="O2262" s="392" t="s">
        <v>758</v>
      </c>
      <c r="P2262" s="392" t="str">
        <f t="shared" si="70"/>
        <v>380XX00000</v>
      </c>
      <c r="Q2262" s="392" t="s">
        <v>1351</v>
      </c>
      <c r="R2262" s="392" t="s">
        <v>2349</v>
      </c>
      <c r="S2262" s="392" t="str">
        <f t="shared" si="71"/>
        <v>252100A</v>
      </c>
      <c r="T2262" s="392" t="str">
        <f>IFERROR(VLOOKUP($S2262,'Projects FERCs'!$A$9:$C$294,2,FALSE),0)</f>
        <v>Mains - Blanket - King</v>
      </c>
      <c r="U2262" s="392" t="s">
        <v>2348</v>
      </c>
      <c r="V2262" s="394">
        <v>0.31</v>
      </c>
    </row>
    <row r="2263" spans="1:22" ht="22.5" x14ac:dyDescent="0.25">
      <c r="A2263" s="396">
        <v>202501</v>
      </c>
      <c r="B2263" s="392" t="s">
        <v>1268</v>
      </c>
      <c r="C2263" s="392" t="s">
        <v>69</v>
      </c>
      <c r="D2263" s="392" t="s">
        <v>28</v>
      </c>
      <c r="E2263" s="392" t="s">
        <v>28</v>
      </c>
      <c r="F2263" s="392" t="s">
        <v>22</v>
      </c>
      <c r="G2263" s="392" t="s">
        <v>39</v>
      </c>
      <c r="H2263" s="392" t="s">
        <v>70</v>
      </c>
      <c r="I2263" s="392" t="s">
        <v>71</v>
      </c>
      <c r="J2263" s="392" t="s">
        <v>2356</v>
      </c>
      <c r="K2263" s="392" t="s">
        <v>24</v>
      </c>
      <c r="L2263" s="392" t="s">
        <v>64</v>
      </c>
      <c r="M2263" s="395">
        <v>45658</v>
      </c>
      <c r="N2263" s="395">
        <v>45555</v>
      </c>
      <c r="O2263" s="392" t="s">
        <v>758</v>
      </c>
      <c r="P2263" s="392" t="str">
        <f t="shared" si="70"/>
        <v>380XX00000</v>
      </c>
      <c r="Q2263" s="392" t="s">
        <v>1351</v>
      </c>
      <c r="R2263" s="392" t="s">
        <v>2357</v>
      </c>
      <c r="S2263" s="392" t="str">
        <f t="shared" si="71"/>
        <v>251100A</v>
      </c>
      <c r="T2263" s="392" t="str">
        <f>IFERROR(VLOOKUP($S2263,'Projects FERCs'!$A$9:$C$294,2,FALSE),0)</f>
        <v>Mains - Blanket - Flag</v>
      </c>
      <c r="U2263" s="392" t="s">
        <v>2356</v>
      </c>
      <c r="V2263" s="394">
        <v>552.01</v>
      </c>
    </row>
    <row r="2264" spans="1:22" ht="22.5" x14ac:dyDescent="0.25">
      <c r="A2264" s="396">
        <v>202501</v>
      </c>
      <c r="B2264" s="392" t="s">
        <v>1268</v>
      </c>
      <c r="C2264" s="392" t="s">
        <v>69</v>
      </c>
      <c r="D2264" s="392" t="s">
        <v>28</v>
      </c>
      <c r="E2264" s="392" t="s">
        <v>28</v>
      </c>
      <c r="F2264" s="392" t="s">
        <v>22</v>
      </c>
      <c r="G2264" s="392" t="s">
        <v>39</v>
      </c>
      <c r="H2264" s="392" t="s">
        <v>70</v>
      </c>
      <c r="I2264" s="392" t="s">
        <v>71</v>
      </c>
      <c r="J2264" s="392" t="s">
        <v>893</v>
      </c>
      <c r="K2264" s="392" t="s">
        <v>24</v>
      </c>
      <c r="L2264" s="392" t="s">
        <v>64</v>
      </c>
      <c r="M2264" s="395">
        <v>45658</v>
      </c>
      <c r="N2264" s="395">
        <v>45658</v>
      </c>
      <c r="O2264" s="392" t="s">
        <v>758</v>
      </c>
      <c r="P2264" s="392" t="str">
        <f t="shared" si="70"/>
        <v>380XX00000</v>
      </c>
      <c r="Q2264" s="392" t="s">
        <v>1351</v>
      </c>
      <c r="R2264" s="392" t="s">
        <v>892</v>
      </c>
      <c r="S2264" s="392" t="str">
        <f t="shared" si="71"/>
        <v>252402S</v>
      </c>
      <c r="T2264" s="392" t="str">
        <f>IFERROR(VLOOKUP($S2264,'Projects FERCs'!$A$9:$C$294,2,FALSE),0)</f>
        <v>Drisco Pipe Replacement</v>
      </c>
      <c r="U2264" s="392" t="s">
        <v>893</v>
      </c>
      <c r="V2264" s="394">
        <v>149826.60999999999</v>
      </c>
    </row>
    <row r="2265" spans="1:22" ht="22.5" x14ac:dyDescent="0.25">
      <c r="A2265" s="396">
        <v>202501</v>
      </c>
      <c r="B2265" s="392" t="s">
        <v>1268</v>
      </c>
      <c r="C2265" s="392" t="s">
        <v>69</v>
      </c>
      <c r="D2265" s="392" t="s">
        <v>28</v>
      </c>
      <c r="E2265" s="392" t="s">
        <v>28</v>
      </c>
      <c r="F2265" s="392" t="s">
        <v>22</v>
      </c>
      <c r="G2265" s="392" t="s">
        <v>39</v>
      </c>
      <c r="H2265" s="392" t="s">
        <v>70</v>
      </c>
      <c r="I2265" s="392" t="s">
        <v>71</v>
      </c>
      <c r="J2265" s="392" t="s">
        <v>2346</v>
      </c>
      <c r="K2265" s="392" t="s">
        <v>24</v>
      </c>
      <c r="L2265" s="392" t="s">
        <v>64</v>
      </c>
      <c r="M2265" s="395">
        <v>45658</v>
      </c>
      <c r="N2265" s="395">
        <v>45643</v>
      </c>
      <c r="O2265" s="392" t="s">
        <v>758</v>
      </c>
      <c r="P2265" s="392" t="str">
        <f t="shared" si="70"/>
        <v>380XX00000</v>
      </c>
      <c r="Q2265" s="392" t="s">
        <v>1351</v>
      </c>
      <c r="R2265" s="392" t="s">
        <v>2347</v>
      </c>
      <c r="S2265" s="392" t="str">
        <f t="shared" si="71"/>
        <v>253100A</v>
      </c>
      <c r="T2265" s="392" t="str">
        <f>IFERROR(VLOOKUP($S2265,'Projects FERCs'!$A$9:$C$294,2,FALSE),0)</f>
        <v>Mains - Blanket - Pres</v>
      </c>
      <c r="U2265" s="392" t="s">
        <v>2346</v>
      </c>
      <c r="V2265" s="394">
        <v>34.96</v>
      </c>
    </row>
    <row r="2266" spans="1:22" ht="22.5" x14ac:dyDescent="0.25">
      <c r="A2266" s="396">
        <v>202501</v>
      </c>
      <c r="B2266" s="392" t="s">
        <v>1268</v>
      </c>
      <c r="C2266" s="392" t="s">
        <v>69</v>
      </c>
      <c r="D2266" s="392" t="s">
        <v>28</v>
      </c>
      <c r="E2266" s="392" t="s">
        <v>28</v>
      </c>
      <c r="F2266" s="392" t="s">
        <v>22</v>
      </c>
      <c r="G2266" s="392" t="s">
        <v>39</v>
      </c>
      <c r="H2266" s="392" t="s">
        <v>70</v>
      </c>
      <c r="I2266" s="392" t="s">
        <v>71</v>
      </c>
      <c r="J2266" s="392" t="s">
        <v>866</v>
      </c>
      <c r="K2266" s="392" t="s">
        <v>24</v>
      </c>
      <c r="L2266" s="392" t="s">
        <v>64</v>
      </c>
      <c r="M2266" s="395">
        <v>45658</v>
      </c>
      <c r="N2266" s="395">
        <v>45658</v>
      </c>
      <c r="O2266" s="392" t="s">
        <v>758</v>
      </c>
      <c r="P2266" s="392" t="str">
        <f t="shared" si="70"/>
        <v>380XX00000</v>
      </c>
      <c r="Q2266" s="392" t="s">
        <v>1351</v>
      </c>
      <c r="R2266" s="392" t="s">
        <v>865</v>
      </c>
      <c r="S2266" s="392" t="str">
        <f t="shared" si="71"/>
        <v>252380A</v>
      </c>
      <c r="T2266" s="392" t="str">
        <f>IFERROR(VLOOKUP($S2266,'Projects FERCs'!$A$9:$C$294,2,FALSE),0)</f>
        <v>Install Services - Bl - King</v>
      </c>
      <c r="U2266" s="392" t="s">
        <v>866</v>
      </c>
      <c r="V2266" s="403">
        <v>-11134.12</v>
      </c>
    </row>
    <row r="2267" spans="1:22" ht="22.5" x14ac:dyDescent="0.25">
      <c r="A2267" s="396">
        <v>202501</v>
      </c>
      <c r="B2267" s="392" t="s">
        <v>1268</v>
      </c>
      <c r="C2267" s="392" t="s">
        <v>69</v>
      </c>
      <c r="D2267" s="392" t="s">
        <v>28</v>
      </c>
      <c r="E2267" s="392" t="s">
        <v>28</v>
      </c>
      <c r="F2267" s="392" t="s">
        <v>22</v>
      </c>
      <c r="G2267" s="392" t="s">
        <v>39</v>
      </c>
      <c r="H2267" s="392" t="s">
        <v>70</v>
      </c>
      <c r="I2267" s="392" t="s">
        <v>71</v>
      </c>
      <c r="J2267" s="392" t="s">
        <v>2336</v>
      </c>
      <c r="K2267" s="392" t="s">
        <v>24</v>
      </c>
      <c r="L2267" s="392" t="s">
        <v>64</v>
      </c>
      <c r="M2267" s="395">
        <v>45658</v>
      </c>
      <c r="N2267" s="395">
        <v>45667</v>
      </c>
      <c r="O2267" s="392" t="s">
        <v>758</v>
      </c>
      <c r="P2267" s="392" t="str">
        <f t="shared" si="70"/>
        <v>380XX00000</v>
      </c>
      <c r="Q2267" s="392" t="s">
        <v>1351</v>
      </c>
      <c r="R2267" s="392" t="s">
        <v>2337</v>
      </c>
      <c r="S2267" s="392" t="str">
        <f t="shared" si="71"/>
        <v>257100A</v>
      </c>
      <c r="T2267" s="392" t="str">
        <f>IFERROR(VLOOKUP($S2267,'Projects FERCs'!$A$9:$C$294,2,FALSE),0)</f>
        <v>Mains - Blanket - SL</v>
      </c>
      <c r="U2267" s="392" t="s">
        <v>2336</v>
      </c>
      <c r="V2267" s="394">
        <v>835.06</v>
      </c>
    </row>
    <row r="2268" spans="1:22" ht="22.5" x14ac:dyDescent="0.25">
      <c r="A2268" s="396">
        <v>202501</v>
      </c>
      <c r="B2268" s="392" t="s">
        <v>1268</v>
      </c>
      <c r="C2268" s="392" t="s">
        <v>69</v>
      </c>
      <c r="D2268" s="392" t="s">
        <v>28</v>
      </c>
      <c r="E2268" s="392" t="s">
        <v>28</v>
      </c>
      <c r="F2268" s="392" t="s">
        <v>22</v>
      </c>
      <c r="G2268" s="392" t="s">
        <v>39</v>
      </c>
      <c r="H2268" s="392" t="s">
        <v>70</v>
      </c>
      <c r="I2268" s="392" t="s">
        <v>71</v>
      </c>
      <c r="J2268" s="392" t="s">
        <v>2352</v>
      </c>
      <c r="K2268" s="392" t="s">
        <v>24</v>
      </c>
      <c r="L2268" s="392" t="s">
        <v>64</v>
      </c>
      <c r="M2268" s="395">
        <v>45658</v>
      </c>
      <c r="N2268" s="395">
        <v>45593</v>
      </c>
      <c r="O2268" s="392" t="s">
        <v>758</v>
      </c>
      <c r="P2268" s="392" t="str">
        <f t="shared" si="70"/>
        <v>380XX00000</v>
      </c>
      <c r="Q2268" s="392" t="s">
        <v>1351</v>
      </c>
      <c r="R2268" s="392" t="s">
        <v>2353</v>
      </c>
      <c r="S2268" s="392" t="str">
        <f t="shared" si="71"/>
        <v>257100A</v>
      </c>
      <c r="T2268" s="392" t="str">
        <f>IFERROR(VLOOKUP($S2268,'Projects FERCs'!$A$9:$C$294,2,FALSE),0)</f>
        <v>Mains - Blanket - SL</v>
      </c>
      <c r="U2268" s="392" t="s">
        <v>2352</v>
      </c>
      <c r="V2268" s="394">
        <v>0.03</v>
      </c>
    </row>
    <row r="2269" spans="1:22" ht="22.5" x14ac:dyDescent="0.25">
      <c r="A2269" s="396">
        <v>202501</v>
      </c>
      <c r="B2269" s="392" t="s">
        <v>1268</v>
      </c>
      <c r="C2269" s="392" t="s">
        <v>69</v>
      </c>
      <c r="D2269" s="392" t="s">
        <v>28</v>
      </c>
      <c r="E2269" s="392" t="s">
        <v>28</v>
      </c>
      <c r="F2269" s="392" t="s">
        <v>22</v>
      </c>
      <c r="G2269" s="392" t="s">
        <v>39</v>
      </c>
      <c r="H2269" s="392" t="s">
        <v>70</v>
      </c>
      <c r="I2269" s="392" t="s">
        <v>71</v>
      </c>
      <c r="J2269" s="392" t="s">
        <v>968</v>
      </c>
      <c r="K2269" s="392" t="s">
        <v>24</v>
      </c>
      <c r="L2269" s="392" t="s">
        <v>64</v>
      </c>
      <c r="M2269" s="395">
        <v>45658</v>
      </c>
      <c r="N2269" s="395">
        <v>45658</v>
      </c>
      <c r="O2269" s="392" t="s">
        <v>758</v>
      </c>
      <c r="P2269" s="392" t="str">
        <f t="shared" si="70"/>
        <v>380XX00000</v>
      </c>
      <c r="Q2269" s="392" t="s">
        <v>1351</v>
      </c>
      <c r="R2269" s="392" t="s">
        <v>967</v>
      </c>
      <c r="S2269" s="392" t="str">
        <f t="shared" si="71"/>
        <v>253380B</v>
      </c>
      <c r="T2269" s="392" t="str">
        <f>IFERROR(VLOOKUP($S2269,'Projects FERCs'!$A$9:$C$294,2,FALSE),0)</f>
        <v>PI Services Repl - Prescott</v>
      </c>
      <c r="U2269" s="392" t="s">
        <v>968</v>
      </c>
      <c r="V2269" s="394">
        <v>900.1</v>
      </c>
    </row>
    <row r="2270" spans="1:22" ht="22.5" x14ac:dyDescent="0.25">
      <c r="A2270" s="396">
        <v>202501</v>
      </c>
      <c r="B2270" s="392" t="s">
        <v>1268</v>
      </c>
      <c r="C2270" s="392" t="s">
        <v>69</v>
      </c>
      <c r="D2270" s="392" t="s">
        <v>28</v>
      </c>
      <c r="E2270" s="392" t="s">
        <v>28</v>
      </c>
      <c r="F2270" s="392" t="s">
        <v>22</v>
      </c>
      <c r="G2270" s="392" t="s">
        <v>39</v>
      </c>
      <c r="H2270" s="392" t="s">
        <v>70</v>
      </c>
      <c r="I2270" s="392" t="s">
        <v>71</v>
      </c>
      <c r="J2270" s="392" t="s">
        <v>2312</v>
      </c>
      <c r="K2270" s="392" t="s">
        <v>24</v>
      </c>
      <c r="L2270" s="392" t="s">
        <v>64</v>
      </c>
      <c r="M2270" s="395">
        <v>45658</v>
      </c>
      <c r="N2270" s="395">
        <v>45673</v>
      </c>
      <c r="O2270" s="392" t="s">
        <v>758</v>
      </c>
      <c r="P2270" s="392" t="str">
        <f t="shared" si="70"/>
        <v>380XX00000</v>
      </c>
      <c r="Q2270" s="392" t="s">
        <v>1351</v>
      </c>
      <c r="R2270" s="392" t="s">
        <v>2313</v>
      </c>
      <c r="S2270" s="392" t="str">
        <f t="shared" si="71"/>
        <v>251100A</v>
      </c>
      <c r="T2270" s="392" t="str">
        <f>IFERROR(VLOOKUP($S2270,'Projects FERCs'!$A$9:$C$294,2,FALSE),0)</f>
        <v>Mains - Blanket - Flag</v>
      </c>
      <c r="U2270" s="392" t="s">
        <v>2312</v>
      </c>
      <c r="V2270" s="394">
        <v>109.41</v>
      </c>
    </row>
    <row r="2271" spans="1:22" ht="22.5" x14ac:dyDescent="0.25">
      <c r="A2271" s="396">
        <v>202501</v>
      </c>
      <c r="B2271" s="392" t="s">
        <v>1268</v>
      </c>
      <c r="C2271" s="392" t="s">
        <v>69</v>
      </c>
      <c r="D2271" s="392" t="s">
        <v>28</v>
      </c>
      <c r="E2271" s="392" t="s">
        <v>28</v>
      </c>
      <c r="F2271" s="392" t="s">
        <v>22</v>
      </c>
      <c r="G2271" s="392" t="s">
        <v>39</v>
      </c>
      <c r="H2271" s="392" t="s">
        <v>70</v>
      </c>
      <c r="I2271" s="392" t="s">
        <v>71</v>
      </c>
      <c r="J2271" s="392" t="s">
        <v>1516</v>
      </c>
      <c r="K2271" s="392" t="s">
        <v>24</v>
      </c>
      <c r="L2271" s="392" t="s">
        <v>64</v>
      </c>
      <c r="M2271" s="395">
        <v>45658</v>
      </c>
      <c r="N2271" s="395">
        <v>45658</v>
      </c>
      <c r="O2271" s="392" t="s">
        <v>758</v>
      </c>
      <c r="P2271" s="392" t="str">
        <f t="shared" si="70"/>
        <v>380XX00000</v>
      </c>
      <c r="Q2271" s="392" t="s">
        <v>1351</v>
      </c>
      <c r="R2271" s="392" t="s">
        <v>1517</v>
      </c>
      <c r="S2271" s="392" t="str">
        <f t="shared" si="71"/>
        <v>252405S</v>
      </c>
      <c r="T2271" s="392" t="str">
        <f>IFERROR(VLOOKUP($S2271,'Projects FERCs'!$A$9:$C$294,2,FALSE),0)</f>
        <v>Services PVC Replacement LHC</v>
      </c>
      <c r="U2271" s="392" t="s">
        <v>1516</v>
      </c>
      <c r="V2271" s="394">
        <v>3393.09</v>
      </c>
    </row>
    <row r="2272" spans="1:22" ht="22.5" x14ac:dyDescent="0.25">
      <c r="A2272" s="396">
        <v>202501</v>
      </c>
      <c r="B2272" s="392" t="s">
        <v>1268</v>
      </c>
      <c r="C2272" s="392" t="s">
        <v>69</v>
      </c>
      <c r="D2272" s="392" t="s">
        <v>28</v>
      </c>
      <c r="E2272" s="392" t="s">
        <v>28</v>
      </c>
      <c r="F2272" s="392" t="s">
        <v>22</v>
      </c>
      <c r="G2272" s="392" t="s">
        <v>39</v>
      </c>
      <c r="H2272" s="392" t="s">
        <v>70</v>
      </c>
      <c r="I2272" s="392" t="s">
        <v>71</v>
      </c>
      <c r="J2272" s="392" t="s">
        <v>1353</v>
      </c>
      <c r="K2272" s="392" t="s">
        <v>24</v>
      </c>
      <c r="L2272" s="392" t="s">
        <v>64</v>
      </c>
      <c r="M2272" s="395">
        <v>45658</v>
      </c>
      <c r="N2272" s="395">
        <v>45658</v>
      </c>
      <c r="O2272" s="392" t="s">
        <v>758</v>
      </c>
      <c r="P2272" s="392" t="str">
        <f t="shared" si="70"/>
        <v>380XX00000</v>
      </c>
      <c r="Q2272" s="392" t="s">
        <v>1351</v>
      </c>
      <c r="R2272" s="392" t="s">
        <v>1352</v>
      </c>
      <c r="S2272" s="392" t="str">
        <f t="shared" si="71"/>
        <v>252404S</v>
      </c>
      <c r="T2272" s="392" t="str">
        <f>IFERROR(VLOOKUP($S2272,'Projects FERCs'!$A$9:$C$294,2,FALSE),0)</f>
        <v>Main &amp; Services PVC Repl KNG</v>
      </c>
      <c r="U2272" s="392" t="s">
        <v>1353</v>
      </c>
      <c r="V2272" s="394">
        <v>8290.31</v>
      </c>
    </row>
    <row r="2273" spans="1:22" ht="22.5" x14ac:dyDescent="0.25">
      <c r="A2273" s="396">
        <v>202501</v>
      </c>
      <c r="B2273" s="392" t="s">
        <v>1268</v>
      </c>
      <c r="C2273" s="392" t="s">
        <v>69</v>
      </c>
      <c r="D2273" s="392" t="s">
        <v>28</v>
      </c>
      <c r="E2273" s="392" t="s">
        <v>28</v>
      </c>
      <c r="F2273" s="392" t="s">
        <v>22</v>
      </c>
      <c r="G2273" s="392" t="s">
        <v>39</v>
      </c>
      <c r="H2273" s="392" t="s">
        <v>70</v>
      </c>
      <c r="I2273" s="392" t="s">
        <v>71</v>
      </c>
      <c r="J2273" s="392" t="s">
        <v>2350</v>
      </c>
      <c r="K2273" s="392" t="s">
        <v>24</v>
      </c>
      <c r="L2273" s="392" t="s">
        <v>64</v>
      </c>
      <c r="M2273" s="395">
        <v>45658</v>
      </c>
      <c r="N2273" s="395">
        <v>45610</v>
      </c>
      <c r="O2273" s="392" t="s">
        <v>758</v>
      </c>
      <c r="P2273" s="392" t="str">
        <f t="shared" si="70"/>
        <v>380XX00000</v>
      </c>
      <c r="Q2273" s="392" t="s">
        <v>1351</v>
      </c>
      <c r="R2273" s="392" t="s">
        <v>2351</v>
      </c>
      <c r="S2273" s="392" t="str">
        <f t="shared" si="71"/>
        <v>255100A</v>
      </c>
      <c r="T2273" s="392" t="str">
        <f>IFERROR(VLOOKUP($S2273,'Projects FERCs'!$A$9:$C$294,2,FALSE),0)</f>
        <v>Mains - Blanket - Verde</v>
      </c>
      <c r="U2273" s="392" t="s">
        <v>2350</v>
      </c>
      <c r="V2273" s="394">
        <v>355.16</v>
      </c>
    </row>
    <row r="2274" spans="1:22" ht="22.5" x14ac:dyDescent="0.25">
      <c r="A2274" s="396">
        <v>202501</v>
      </c>
      <c r="B2274" s="392" t="s">
        <v>1268</v>
      </c>
      <c r="C2274" s="392" t="s">
        <v>69</v>
      </c>
      <c r="D2274" s="392" t="s">
        <v>28</v>
      </c>
      <c r="E2274" s="392" t="s">
        <v>28</v>
      </c>
      <c r="F2274" s="392" t="s">
        <v>22</v>
      </c>
      <c r="G2274" s="392" t="s">
        <v>39</v>
      </c>
      <c r="H2274" s="392" t="s">
        <v>70</v>
      </c>
      <c r="I2274" s="392" t="s">
        <v>71</v>
      </c>
      <c r="J2274" s="392" t="s">
        <v>785</v>
      </c>
      <c r="K2274" s="392" t="s">
        <v>24</v>
      </c>
      <c r="L2274" s="392" t="s">
        <v>64</v>
      </c>
      <c r="M2274" s="395">
        <v>45658</v>
      </c>
      <c r="N2274" s="395">
        <v>45658</v>
      </c>
      <c r="O2274" s="392" t="s">
        <v>758</v>
      </c>
      <c r="P2274" s="392" t="str">
        <f t="shared" si="70"/>
        <v>380XX00000</v>
      </c>
      <c r="Q2274" s="392" t="s">
        <v>1351</v>
      </c>
      <c r="R2274" s="392" t="s">
        <v>784</v>
      </c>
      <c r="S2274" s="392" t="str">
        <f t="shared" si="71"/>
        <v>251380R</v>
      </c>
      <c r="T2274" s="392" t="str">
        <f>IFERROR(VLOOKUP($S2274,'Projects FERCs'!$A$9:$C$294,2,FALSE),0)</f>
        <v>Service Repl - Flag</v>
      </c>
      <c r="U2274" s="392" t="s">
        <v>785</v>
      </c>
      <c r="V2274" s="394">
        <v>5318.44</v>
      </c>
    </row>
    <row r="2275" spans="1:22" ht="22.5" x14ac:dyDescent="0.25">
      <c r="A2275" s="396">
        <v>202501</v>
      </c>
      <c r="B2275" s="392" t="s">
        <v>1268</v>
      </c>
      <c r="C2275" s="392" t="s">
        <v>69</v>
      </c>
      <c r="D2275" s="392" t="s">
        <v>28</v>
      </c>
      <c r="E2275" s="392" t="s">
        <v>28</v>
      </c>
      <c r="F2275" s="392" t="s">
        <v>22</v>
      </c>
      <c r="G2275" s="392" t="s">
        <v>39</v>
      </c>
      <c r="H2275" s="392" t="s">
        <v>70</v>
      </c>
      <c r="I2275" s="392" t="s">
        <v>71</v>
      </c>
      <c r="J2275" s="392" t="s">
        <v>872</v>
      </c>
      <c r="K2275" s="392" t="s">
        <v>24</v>
      </c>
      <c r="L2275" s="392" t="s">
        <v>64</v>
      </c>
      <c r="M2275" s="395">
        <v>45658</v>
      </c>
      <c r="N2275" s="395">
        <v>45658</v>
      </c>
      <c r="O2275" s="392" t="s">
        <v>758</v>
      </c>
      <c r="P2275" s="392" t="str">
        <f t="shared" si="70"/>
        <v>380XX00000</v>
      </c>
      <c r="Q2275" s="392" t="s">
        <v>1351</v>
      </c>
      <c r="R2275" s="392" t="s">
        <v>871</v>
      </c>
      <c r="S2275" s="392" t="str">
        <f t="shared" si="71"/>
        <v>252380R</v>
      </c>
      <c r="T2275" s="392" t="str">
        <f>IFERROR(VLOOKUP($S2275,'Projects FERCs'!$A$9:$C$294,2,FALSE),0)</f>
        <v>Service Repl - King</v>
      </c>
      <c r="U2275" s="392" t="s">
        <v>872</v>
      </c>
      <c r="V2275" s="394">
        <v>785.39</v>
      </c>
    </row>
    <row r="2276" spans="1:22" ht="22.5" x14ac:dyDescent="0.25">
      <c r="A2276" s="396">
        <v>202501</v>
      </c>
      <c r="B2276" s="392" t="s">
        <v>1268</v>
      </c>
      <c r="C2276" s="392" t="s">
        <v>69</v>
      </c>
      <c r="D2276" s="392" t="s">
        <v>28</v>
      </c>
      <c r="E2276" s="392" t="s">
        <v>28</v>
      </c>
      <c r="F2276" s="392" t="s">
        <v>22</v>
      </c>
      <c r="G2276" s="392" t="s">
        <v>39</v>
      </c>
      <c r="H2276" s="392" t="s">
        <v>70</v>
      </c>
      <c r="I2276" s="392" t="s">
        <v>71</v>
      </c>
      <c r="J2276" s="392" t="s">
        <v>972</v>
      </c>
      <c r="K2276" s="392" t="s">
        <v>24</v>
      </c>
      <c r="L2276" s="392" t="s">
        <v>64</v>
      </c>
      <c r="M2276" s="395">
        <v>45658</v>
      </c>
      <c r="N2276" s="395">
        <v>45658</v>
      </c>
      <c r="O2276" s="392" t="s">
        <v>758</v>
      </c>
      <c r="P2276" s="392" t="str">
        <f t="shared" si="70"/>
        <v>380XX00000</v>
      </c>
      <c r="Q2276" s="392" t="s">
        <v>1351</v>
      </c>
      <c r="R2276" s="392" t="s">
        <v>971</v>
      </c>
      <c r="S2276" s="392" t="str">
        <f t="shared" si="71"/>
        <v>253380R</v>
      </c>
      <c r="T2276" s="392" t="str">
        <f>IFERROR(VLOOKUP($S2276,'Projects FERCs'!$A$9:$C$294,2,FALSE),0)</f>
        <v>Service Repl - Pres</v>
      </c>
      <c r="U2276" s="392" t="s">
        <v>972</v>
      </c>
      <c r="V2276" s="394">
        <v>24843.21</v>
      </c>
    </row>
    <row r="2277" spans="1:22" ht="22.5" x14ac:dyDescent="0.25">
      <c r="A2277" s="396">
        <v>202501</v>
      </c>
      <c r="B2277" s="392" t="s">
        <v>1268</v>
      </c>
      <c r="C2277" s="392" t="s">
        <v>69</v>
      </c>
      <c r="D2277" s="392" t="s">
        <v>28</v>
      </c>
      <c r="E2277" s="392" t="s">
        <v>28</v>
      </c>
      <c r="F2277" s="392" t="s">
        <v>22</v>
      </c>
      <c r="G2277" s="392" t="s">
        <v>39</v>
      </c>
      <c r="H2277" s="392" t="s">
        <v>70</v>
      </c>
      <c r="I2277" s="392" t="s">
        <v>71</v>
      </c>
      <c r="J2277" s="392" t="s">
        <v>1146</v>
      </c>
      <c r="K2277" s="392" t="s">
        <v>24</v>
      </c>
      <c r="L2277" s="392" t="s">
        <v>64</v>
      </c>
      <c r="M2277" s="395">
        <v>45658</v>
      </c>
      <c r="N2277" s="395">
        <v>45658</v>
      </c>
      <c r="O2277" s="392" t="s">
        <v>758</v>
      </c>
      <c r="P2277" s="392" t="str">
        <f t="shared" si="70"/>
        <v>380XX00000</v>
      </c>
      <c r="Q2277" s="392" t="s">
        <v>1351</v>
      </c>
      <c r="R2277" s="392" t="s">
        <v>1145</v>
      </c>
      <c r="S2277" s="392" t="str">
        <f t="shared" si="71"/>
        <v>256380R</v>
      </c>
      <c r="T2277" s="392" t="str">
        <f>IFERROR(VLOOKUP($S2277,'Projects FERCs'!$A$9:$C$294,2,FALSE),0)</f>
        <v>Service Repl - Santa Cruz</v>
      </c>
      <c r="U2277" s="392" t="s">
        <v>1146</v>
      </c>
      <c r="V2277" s="394">
        <v>-6.96</v>
      </c>
    </row>
    <row r="2278" spans="1:22" ht="22.5" x14ac:dyDescent="0.25">
      <c r="A2278" s="396">
        <v>202501</v>
      </c>
      <c r="B2278" s="392" t="s">
        <v>1268</v>
      </c>
      <c r="C2278" s="392" t="s">
        <v>69</v>
      </c>
      <c r="D2278" s="392" t="s">
        <v>28</v>
      </c>
      <c r="E2278" s="392" t="s">
        <v>28</v>
      </c>
      <c r="F2278" s="392" t="s">
        <v>22</v>
      </c>
      <c r="G2278" s="392" t="s">
        <v>39</v>
      </c>
      <c r="H2278" s="392" t="s">
        <v>70</v>
      </c>
      <c r="I2278" s="392" t="s">
        <v>71</v>
      </c>
      <c r="J2278" s="392" t="s">
        <v>1216</v>
      </c>
      <c r="K2278" s="392" t="s">
        <v>24</v>
      </c>
      <c r="L2278" s="392" t="s">
        <v>64</v>
      </c>
      <c r="M2278" s="395">
        <v>45658</v>
      </c>
      <c r="N2278" s="395">
        <v>45658</v>
      </c>
      <c r="O2278" s="392" t="s">
        <v>758</v>
      </c>
      <c r="P2278" s="392" t="str">
        <f t="shared" si="70"/>
        <v>380XX00000</v>
      </c>
      <c r="Q2278" s="392" t="s">
        <v>1351</v>
      </c>
      <c r="R2278" s="392" t="s">
        <v>1215</v>
      </c>
      <c r="S2278" s="392" t="str">
        <f t="shared" si="71"/>
        <v>257380R</v>
      </c>
      <c r="T2278" s="392" t="str">
        <f>IFERROR(VLOOKUP($S2278,'Projects FERCs'!$A$9:$C$294,2,FALSE),0)</f>
        <v>Service Repl - Show Low</v>
      </c>
      <c r="U2278" s="392" t="s">
        <v>1216</v>
      </c>
      <c r="V2278" s="394">
        <v>-1592.23</v>
      </c>
    </row>
    <row r="2279" spans="1:22" ht="22.5" x14ac:dyDescent="0.25">
      <c r="A2279" s="396">
        <v>202501</v>
      </c>
      <c r="B2279" s="392" t="s">
        <v>1268</v>
      </c>
      <c r="C2279" s="392" t="s">
        <v>69</v>
      </c>
      <c r="D2279" s="392" t="s">
        <v>28</v>
      </c>
      <c r="E2279" s="392" t="s">
        <v>28</v>
      </c>
      <c r="F2279" s="392" t="s">
        <v>22</v>
      </c>
      <c r="G2279" s="392" t="s">
        <v>39</v>
      </c>
      <c r="H2279" s="392" t="s">
        <v>70</v>
      </c>
      <c r="I2279" s="392" t="s">
        <v>71</v>
      </c>
      <c r="J2279" s="392" t="s">
        <v>1074</v>
      </c>
      <c r="K2279" s="392" t="s">
        <v>24</v>
      </c>
      <c r="L2279" s="392" t="s">
        <v>64</v>
      </c>
      <c r="M2279" s="395">
        <v>45658</v>
      </c>
      <c r="N2279" s="395">
        <v>45658</v>
      </c>
      <c r="O2279" s="392" t="s">
        <v>758</v>
      </c>
      <c r="P2279" s="392" t="str">
        <f t="shared" si="70"/>
        <v>380XX00000</v>
      </c>
      <c r="Q2279" s="392" t="s">
        <v>1351</v>
      </c>
      <c r="R2279" s="392" t="s">
        <v>1073</v>
      </c>
      <c r="S2279" s="392" t="str">
        <f t="shared" si="71"/>
        <v>255380R</v>
      </c>
      <c r="T2279" s="392" t="str">
        <f>IFERROR(VLOOKUP($S2279,'Projects FERCs'!$A$9:$C$294,2,FALSE),0)</f>
        <v>Service Repl - Verde</v>
      </c>
      <c r="U2279" s="392" t="s">
        <v>1074</v>
      </c>
      <c r="V2279" s="394">
        <v>-2304.2800000000002</v>
      </c>
    </row>
    <row r="2280" spans="1:22" ht="22.5" x14ac:dyDescent="0.25">
      <c r="A2280" s="396">
        <v>202501</v>
      </c>
      <c r="B2280" s="392" t="s">
        <v>1268</v>
      </c>
      <c r="C2280" s="392" t="s">
        <v>69</v>
      </c>
      <c r="D2280" s="392" t="s">
        <v>28</v>
      </c>
      <c r="E2280" s="392" t="s">
        <v>28</v>
      </c>
      <c r="F2280" s="392" t="s">
        <v>22</v>
      </c>
      <c r="G2280" s="392" t="s">
        <v>39</v>
      </c>
      <c r="H2280" s="392" t="s">
        <v>70</v>
      </c>
      <c r="I2280" s="392" t="s">
        <v>71</v>
      </c>
      <c r="J2280" s="392" t="s">
        <v>783</v>
      </c>
      <c r="K2280" s="392" t="s">
        <v>24</v>
      </c>
      <c r="L2280" s="392" t="s">
        <v>64</v>
      </c>
      <c r="M2280" s="395">
        <v>45658</v>
      </c>
      <c r="N2280" s="395">
        <v>45658</v>
      </c>
      <c r="O2280" s="392" t="s">
        <v>758</v>
      </c>
      <c r="P2280" s="392" t="str">
        <f t="shared" si="70"/>
        <v>380XX00000</v>
      </c>
      <c r="Q2280" s="392" t="s">
        <v>1351</v>
      </c>
      <c r="R2280" s="392" t="s">
        <v>782</v>
      </c>
      <c r="S2280" s="392" t="str">
        <f t="shared" si="71"/>
        <v>251380A</v>
      </c>
      <c r="T2280" s="392" t="str">
        <f>IFERROR(VLOOKUP($S2280,'Projects FERCs'!$A$9:$C$294,2,FALSE),0)</f>
        <v>Services - Bl - Flag</v>
      </c>
      <c r="U2280" s="392" t="s">
        <v>783</v>
      </c>
      <c r="V2280" s="403">
        <v>28181.86</v>
      </c>
    </row>
    <row r="2281" spans="1:22" ht="22.5" x14ac:dyDescent="0.25">
      <c r="A2281" s="396">
        <v>202501</v>
      </c>
      <c r="B2281" s="392" t="s">
        <v>1268</v>
      </c>
      <c r="C2281" s="392" t="s">
        <v>69</v>
      </c>
      <c r="D2281" s="392" t="s">
        <v>28</v>
      </c>
      <c r="E2281" s="392" t="s">
        <v>28</v>
      </c>
      <c r="F2281" s="392" t="s">
        <v>22</v>
      </c>
      <c r="G2281" s="392" t="s">
        <v>39</v>
      </c>
      <c r="H2281" s="392" t="s">
        <v>70</v>
      </c>
      <c r="I2281" s="392" t="s">
        <v>71</v>
      </c>
      <c r="J2281" s="392" t="s">
        <v>1144</v>
      </c>
      <c r="K2281" s="392" t="s">
        <v>24</v>
      </c>
      <c r="L2281" s="392" t="s">
        <v>64</v>
      </c>
      <c r="M2281" s="395">
        <v>45658</v>
      </c>
      <c r="N2281" s="395">
        <v>45658</v>
      </c>
      <c r="O2281" s="392" t="s">
        <v>758</v>
      </c>
      <c r="P2281" s="392" t="str">
        <f t="shared" si="70"/>
        <v>380XX00000</v>
      </c>
      <c r="Q2281" s="392" t="s">
        <v>1351</v>
      </c>
      <c r="R2281" s="392" t="s">
        <v>1143</v>
      </c>
      <c r="S2281" s="392" t="str">
        <f t="shared" si="71"/>
        <v>256380A</v>
      </c>
      <c r="T2281" s="392" t="str">
        <f>IFERROR(VLOOKUP($S2281,'Projects FERCs'!$A$9:$C$294,2,FALSE),0)</f>
        <v>Services - Bl - Nog</v>
      </c>
      <c r="U2281" s="392" t="s">
        <v>1144</v>
      </c>
      <c r="V2281" s="403">
        <v>-411</v>
      </c>
    </row>
    <row r="2282" spans="1:22" ht="22.5" x14ac:dyDescent="0.25">
      <c r="A2282" s="396">
        <v>202501</v>
      </c>
      <c r="B2282" s="392" t="s">
        <v>1268</v>
      </c>
      <c r="C2282" s="392" t="s">
        <v>69</v>
      </c>
      <c r="D2282" s="392" t="s">
        <v>28</v>
      </c>
      <c r="E2282" s="392" t="s">
        <v>28</v>
      </c>
      <c r="F2282" s="392" t="s">
        <v>22</v>
      </c>
      <c r="G2282" s="392" t="s">
        <v>39</v>
      </c>
      <c r="H2282" s="392" t="s">
        <v>70</v>
      </c>
      <c r="I2282" s="392" t="s">
        <v>71</v>
      </c>
      <c r="J2282" s="392" t="s">
        <v>966</v>
      </c>
      <c r="K2282" s="392" t="s">
        <v>24</v>
      </c>
      <c r="L2282" s="392" t="s">
        <v>64</v>
      </c>
      <c r="M2282" s="395">
        <v>45658</v>
      </c>
      <c r="N2282" s="395">
        <v>45658</v>
      </c>
      <c r="O2282" s="392" t="s">
        <v>758</v>
      </c>
      <c r="P2282" s="392" t="str">
        <f t="shared" si="70"/>
        <v>380XX00000</v>
      </c>
      <c r="Q2282" s="392" t="s">
        <v>1351</v>
      </c>
      <c r="R2282" s="392" t="s">
        <v>965</v>
      </c>
      <c r="S2282" s="392" t="str">
        <f t="shared" si="71"/>
        <v>253380A</v>
      </c>
      <c r="T2282" s="392" t="str">
        <f>IFERROR(VLOOKUP($S2282,'Projects FERCs'!$A$9:$C$294,2,FALSE),0)</f>
        <v>Services - Bl - Pres</v>
      </c>
      <c r="U2282" s="392" t="s">
        <v>966</v>
      </c>
      <c r="V2282" s="403">
        <v>16226.15</v>
      </c>
    </row>
    <row r="2283" spans="1:22" ht="22.5" x14ac:dyDescent="0.25">
      <c r="A2283" s="396">
        <v>202501</v>
      </c>
      <c r="B2283" s="392" t="s">
        <v>1268</v>
      </c>
      <c r="C2283" s="392" t="s">
        <v>69</v>
      </c>
      <c r="D2283" s="392" t="s">
        <v>28</v>
      </c>
      <c r="E2283" s="392" t="s">
        <v>28</v>
      </c>
      <c r="F2283" s="392" t="s">
        <v>22</v>
      </c>
      <c r="G2283" s="392" t="s">
        <v>39</v>
      </c>
      <c r="H2283" s="392" t="s">
        <v>70</v>
      </c>
      <c r="I2283" s="392" t="s">
        <v>71</v>
      </c>
      <c r="J2283" s="392" t="s">
        <v>1214</v>
      </c>
      <c r="K2283" s="392" t="s">
        <v>24</v>
      </c>
      <c r="L2283" s="392" t="s">
        <v>64</v>
      </c>
      <c r="M2283" s="395">
        <v>45658</v>
      </c>
      <c r="N2283" s="395">
        <v>45658</v>
      </c>
      <c r="O2283" s="392" t="s">
        <v>758</v>
      </c>
      <c r="P2283" s="392" t="str">
        <f t="shared" si="70"/>
        <v>380XX00000</v>
      </c>
      <c r="Q2283" s="392" t="s">
        <v>1351</v>
      </c>
      <c r="R2283" s="392" t="s">
        <v>1213</v>
      </c>
      <c r="S2283" s="392" t="str">
        <f t="shared" si="71"/>
        <v>257380A</v>
      </c>
      <c r="T2283" s="392" t="str">
        <f>IFERROR(VLOOKUP($S2283,'Projects FERCs'!$A$9:$C$294,2,FALSE),0)</f>
        <v>Services - Bl - SL</v>
      </c>
      <c r="U2283" s="392" t="s">
        <v>1214</v>
      </c>
      <c r="V2283" s="403">
        <v>-10130.280000000001</v>
      </c>
    </row>
    <row r="2284" spans="1:22" ht="22.5" x14ac:dyDescent="0.25">
      <c r="A2284" s="396">
        <v>202501</v>
      </c>
      <c r="B2284" s="392" t="s">
        <v>1268</v>
      </c>
      <c r="C2284" s="392" t="s">
        <v>69</v>
      </c>
      <c r="D2284" s="392" t="s">
        <v>28</v>
      </c>
      <c r="E2284" s="392" t="s">
        <v>28</v>
      </c>
      <c r="F2284" s="392" t="s">
        <v>22</v>
      </c>
      <c r="G2284" s="392" t="s">
        <v>39</v>
      </c>
      <c r="H2284" s="392" t="s">
        <v>70</v>
      </c>
      <c r="I2284" s="392" t="s">
        <v>71</v>
      </c>
      <c r="J2284" s="392" t="s">
        <v>1072</v>
      </c>
      <c r="K2284" s="392" t="s">
        <v>24</v>
      </c>
      <c r="L2284" s="392" t="s">
        <v>64</v>
      </c>
      <c r="M2284" s="395">
        <v>45658</v>
      </c>
      <c r="N2284" s="395">
        <v>45658</v>
      </c>
      <c r="O2284" s="392" t="s">
        <v>758</v>
      </c>
      <c r="P2284" s="392" t="str">
        <f t="shared" si="70"/>
        <v>380XX00000</v>
      </c>
      <c r="Q2284" s="392" t="s">
        <v>1351</v>
      </c>
      <c r="R2284" s="392" t="s">
        <v>1071</v>
      </c>
      <c r="S2284" s="392" t="str">
        <f t="shared" si="71"/>
        <v>255380A</v>
      </c>
      <c r="T2284" s="392" t="str">
        <f>IFERROR(VLOOKUP($S2284,'Projects FERCs'!$A$9:$C$294,2,FALSE),0)</f>
        <v>Services - Bl - Verde</v>
      </c>
      <c r="U2284" s="392" t="s">
        <v>1072</v>
      </c>
      <c r="V2284" s="403">
        <v>1578.09</v>
      </c>
    </row>
    <row r="2285" spans="1:22" ht="22.5" x14ac:dyDescent="0.25">
      <c r="A2285" s="396">
        <v>202501</v>
      </c>
      <c r="B2285" s="392" t="s">
        <v>1268</v>
      </c>
      <c r="C2285" s="392" t="s">
        <v>69</v>
      </c>
      <c r="D2285" s="392" t="s">
        <v>28</v>
      </c>
      <c r="E2285" s="392" t="s">
        <v>28</v>
      </c>
      <c r="F2285" s="392" t="s">
        <v>22</v>
      </c>
      <c r="G2285" s="392" t="s">
        <v>39</v>
      </c>
      <c r="H2285" s="392" t="s">
        <v>70</v>
      </c>
      <c r="I2285" s="392" t="s">
        <v>71</v>
      </c>
      <c r="J2285" s="392" t="s">
        <v>2340</v>
      </c>
      <c r="K2285" s="392" t="s">
        <v>24</v>
      </c>
      <c r="L2285" s="392" t="s">
        <v>64</v>
      </c>
      <c r="M2285" s="395">
        <v>45658</v>
      </c>
      <c r="N2285" s="395">
        <v>45621</v>
      </c>
      <c r="O2285" s="392" t="s">
        <v>758</v>
      </c>
      <c r="P2285" s="392" t="str">
        <f t="shared" si="70"/>
        <v>380XX00000</v>
      </c>
      <c r="Q2285" s="392" t="s">
        <v>1351</v>
      </c>
      <c r="R2285" s="392" t="s">
        <v>2341</v>
      </c>
      <c r="S2285" s="392" t="str">
        <f t="shared" si="71"/>
        <v>253100A</v>
      </c>
      <c r="T2285" s="392" t="str">
        <f>IFERROR(VLOOKUP($S2285,'Projects FERCs'!$A$9:$C$294,2,FALSE),0)</f>
        <v>Mains - Blanket - Pres</v>
      </c>
      <c r="U2285" s="392" t="s">
        <v>2340</v>
      </c>
      <c r="V2285" s="394">
        <v>294.95</v>
      </c>
    </row>
    <row r="2286" spans="1:22" ht="22.5" x14ac:dyDescent="0.25">
      <c r="A2286" s="396">
        <v>202501</v>
      </c>
      <c r="B2286" s="392" t="s">
        <v>1268</v>
      </c>
      <c r="C2286" s="392" t="s">
        <v>69</v>
      </c>
      <c r="D2286" s="392" t="s">
        <v>28</v>
      </c>
      <c r="E2286" s="392" t="s">
        <v>28</v>
      </c>
      <c r="F2286" s="392" t="s">
        <v>22</v>
      </c>
      <c r="G2286" s="392" t="s">
        <v>39</v>
      </c>
      <c r="H2286" s="392" t="s">
        <v>70</v>
      </c>
      <c r="I2286" s="392" t="s">
        <v>71</v>
      </c>
      <c r="J2286" s="392" t="s">
        <v>2354</v>
      </c>
      <c r="K2286" s="392" t="s">
        <v>24</v>
      </c>
      <c r="L2286" s="392" t="s">
        <v>64</v>
      </c>
      <c r="M2286" s="395">
        <v>45658</v>
      </c>
      <c r="N2286" s="395">
        <v>45589</v>
      </c>
      <c r="O2286" s="392" t="s">
        <v>758</v>
      </c>
      <c r="P2286" s="392" t="str">
        <f t="shared" si="70"/>
        <v>380XX00000</v>
      </c>
      <c r="Q2286" s="392" t="s">
        <v>1351</v>
      </c>
      <c r="R2286" s="392" t="s">
        <v>2355</v>
      </c>
      <c r="S2286" s="392" t="str">
        <f t="shared" si="71"/>
        <v>253100A</v>
      </c>
      <c r="T2286" s="392" t="str">
        <f>IFERROR(VLOOKUP($S2286,'Projects FERCs'!$A$9:$C$294,2,FALSE),0)</f>
        <v>Mains - Blanket - Pres</v>
      </c>
      <c r="U2286" s="392" t="s">
        <v>2354</v>
      </c>
      <c r="V2286" s="394">
        <v>-8.4700000000000006</v>
      </c>
    </row>
    <row r="2287" spans="1:22" ht="22.5" x14ac:dyDescent="0.25">
      <c r="A2287" s="396">
        <v>202501</v>
      </c>
      <c r="B2287" s="392" t="s">
        <v>1268</v>
      </c>
      <c r="C2287" s="392" t="s">
        <v>69</v>
      </c>
      <c r="D2287" s="392" t="s">
        <v>28</v>
      </c>
      <c r="E2287" s="392" t="s">
        <v>28</v>
      </c>
      <c r="F2287" s="392" t="s">
        <v>22</v>
      </c>
      <c r="G2287" s="392" t="s">
        <v>39</v>
      </c>
      <c r="H2287" s="392" t="s">
        <v>70</v>
      </c>
      <c r="I2287" s="392" t="s">
        <v>71</v>
      </c>
      <c r="J2287" s="392" t="s">
        <v>2342</v>
      </c>
      <c r="K2287" s="392" t="s">
        <v>24</v>
      </c>
      <c r="L2287" s="392" t="s">
        <v>64</v>
      </c>
      <c r="M2287" s="395">
        <v>45658</v>
      </c>
      <c r="N2287" s="395">
        <v>45646</v>
      </c>
      <c r="O2287" s="392" t="s">
        <v>758</v>
      </c>
      <c r="P2287" s="392" t="str">
        <f t="shared" si="70"/>
        <v>380XX00000</v>
      </c>
      <c r="Q2287" s="392" t="s">
        <v>1351</v>
      </c>
      <c r="R2287" s="392" t="s">
        <v>2343</v>
      </c>
      <c r="S2287" s="392" t="str">
        <f t="shared" si="71"/>
        <v>251100A</v>
      </c>
      <c r="T2287" s="392" t="str">
        <f>IFERROR(VLOOKUP($S2287,'Projects FERCs'!$A$9:$C$294,2,FALSE),0)</f>
        <v>Mains - Blanket - Flag</v>
      </c>
      <c r="U2287" s="392" t="s">
        <v>2342</v>
      </c>
      <c r="V2287" s="394">
        <v>581.04</v>
      </c>
    </row>
    <row r="2288" spans="1:22" ht="22.5" x14ac:dyDescent="0.25">
      <c r="A2288" s="396">
        <v>202501</v>
      </c>
      <c r="B2288" s="392" t="s">
        <v>1268</v>
      </c>
      <c r="C2288" s="392" t="s">
        <v>69</v>
      </c>
      <c r="D2288" s="392" t="s">
        <v>28</v>
      </c>
      <c r="E2288" s="392" t="s">
        <v>28</v>
      </c>
      <c r="F2288" s="392" t="s">
        <v>22</v>
      </c>
      <c r="G2288" s="392" t="s">
        <v>39</v>
      </c>
      <c r="H2288" s="392" t="s">
        <v>70</v>
      </c>
      <c r="I2288" s="392" t="s">
        <v>71</v>
      </c>
      <c r="J2288" s="392" t="s">
        <v>23</v>
      </c>
      <c r="K2288" s="392" t="s">
        <v>24</v>
      </c>
      <c r="L2288" s="392" t="s">
        <v>25</v>
      </c>
      <c r="M2288" s="395">
        <v>45292</v>
      </c>
      <c r="N2288" s="395">
        <v>45292</v>
      </c>
      <c r="O2288" s="392" t="s">
        <v>758</v>
      </c>
      <c r="P2288" s="392" t="str">
        <f t="shared" si="70"/>
        <v>380XX00000</v>
      </c>
      <c r="Q2288" s="392" t="s">
        <v>1351</v>
      </c>
      <c r="R2288" s="392" t="s">
        <v>782</v>
      </c>
      <c r="S2288" s="392" t="str">
        <f t="shared" si="71"/>
        <v>251380A</v>
      </c>
      <c r="T2288" s="392" t="str">
        <f>IFERROR(VLOOKUP($S2288,'Projects FERCs'!$A$9:$C$294,2,FALSE),0)</f>
        <v>Services - Bl - Flag</v>
      </c>
      <c r="U2288" s="392" t="s">
        <v>783</v>
      </c>
      <c r="V2288" s="403">
        <v>-15966.55</v>
      </c>
    </row>
    <row r="2289" spans="1:22" ht="22.5" x14ac:dyDescent="0.25">
      <c r="A2289" s="396">
        <v>202501</v>
      </c>
      <c r="B2289" s="392" t="s">
        <v>1268</v>
      </c>
      <c r="C2289" s="392" t="s">
        <v>69</v>
      </c>
      <c r="D2289" s="392" t="s">
        <v>28</v>
      </c>
      <c r="E2289" s="392" t="s">
        <v>28</v>
      </c>
      <c r="F2289" s="392" t="s">
        <v>22</v>
      </c>
      <c r="G2289" s="392" t="s">
        <v>39</v>
      </c>
      <c r="H2289" s="392" t="s">
        <v>70</v>
      </c>
      <c r="I2289" s="392" t="s">
        <v>71</v>
      </c>
      <c r="J2289" s="392" t="s">
        <v>23</v>
      </c>
      <c r="K2289" s="392" t="s">
        <v>24</v>
      </c>
      <c r="L2289" s="392" t="s">
        <v>25</v>
      </c>
      <c r="M2289" s="395">
        <v>45292</v>
      </c>
      <c r="N2289" s="395">
        <v>45292</v>
      </c>
      <c r="O2289" s="392" t="s">
        <v>758</v>
      </c>
      <c r="P2289" s="392" t="str">
        <f t="shared" si="70"/>
        <v>380XX00000</v>
      </c>
      <c r="Q2289" s="392" t="s">
        <v>1351</v>
      </c>
      <c r="R2289" s="392" t="s">
        <v>865</v>
      </c>
      <c r="S2289" s="392" t="str">
        <f t="shared" si="71"/>
        <v>252380A</v>
      </c>
      <c r="T2289" s="392" t="str">
        <f>IFERROR(VLOOKUP($S2289,'Projects FERCs'!$A$9:$C$294,2,FALSE),0)</f>
        <v>Install Services - Bl - King</v>
      </c>
      <c r="U2289" s="392" t="s">
        <v>866</v>
      </c>
      <c r="V2289" s="403">
        <v>-6634.34</v>
      </c>
    </row>
    <row r="2290" spans="1:22" ht="22.5" x14ac:dyDescent="0.25">
      <c r="A2290" s="396">
        <v>202501</v>
      </c>
      <c r="B2290" s="392" t="s">
        <v>1268</v>
      </c>
      <c r="C2290" s="392" t="s">
        <v>69</v>
      </c>
      <c r="D2290" s="392" t="s">
        <v>28</v>
      </c>
      <c r="E2290" s="392" t="s">
        <v>28</v>
      </c>
      <c r="F2290" s="392" t="s">
        <v>22</v>
      </c>
      <c r="G2290" s="392" t="s">
        <v>39</v>
      </c>
      <c r="H2290" s="392" t="s">
        <v>70</v>
      </c>
      <c r="I2290" s="392" t="s">
        <v>71</v>
      </c>
      <c r="J2290" s="392" t="s">
        <v>23</v>
      </c>
      <c r="K2290" s="392" t="s">
        <v>24</v>
      </c>
      <c r="L2290" s="392" t="s">
        <v>25</v>
      </c>
      <c r="M2290" s="395">
        <v>45292</v>
      </c>
      <c r="N2290" s="395">
        <v>45292</v>
      </c>
      <c r="O2290" s="392" t="s">
        <v>758</v>
      </c>
      <c r="P2290" s="392" t="str">
        <f t="shared" si="70"/>
        <v>380XX00000</v>
      </c>
      <c r="Q2290" s="392" t="s">
        <v>1351</v>
      </c>
      <c r="R2290" s="392" t="s">
        <v>871</v>
      </c>
      <c r="S2290" s="392" t="str">
        <f t="shared" si="71"/>
        <v>252380R</v>
      </c>
      <c r="T2290" s="392" t="str">
        <f>IFERROR(VLOOKUP($S2290,'Projects FERCs'!$A$9:$C$294,2,FALSE),0)</f>
        <v>Service Repl - King</v>
      </c>
      <c r="U2290" s="392" t="s">
        <v>872</v>
      </c>
      <c r="V2290" s="394">
        <v>-182635.19</v>
      </c>
    </row>
    <row r="2291" spans="1:22" ht="22.5" x14ac:dyDescent="0.25">
      <c r="A2291" s="396">
        <v>202501</v>
      </c>
      <c r="B2291" s="392" t="s">
        <v>1268</v>
      </c>
      <c r="C2291" s="392" t="s">
        <v>69</v>
      </c>
      <c r="D2291" s="392" t="s">
        <v>28</v>
      </c>
      <c r="E2291" s="392" t="s">
        <v>28</v>
      </c>
      <c r="F2291" s="392" t="s">
        <v>22</v>
      </c>
      <c r="G2291" s="392" t="s">
        <v>39</v>
      </c>
      <c r="H2291" s="392" t="s">
        <v>70</v>
      </c>
      <c r="I2291" s="392" t="s">
        <v>71</v>
      </c>
      <c r="J2291" s="392" t="s">
        <v>23</v>
      </c>
      <c r="K2291" s="392" t="s">
        <v>24</v>
      </c>
      <c r="L2291" s="392" t="s">
        <v>25</v>
      </c>
      <c r="M2291" s="395">
        <v>45292</v>
      </c>
      <c r="N2291" s="395">
        <v>45292</v>
      </c>
      <c r="O2291" s="392" t="s">
        <v>758</v>
      </c>
      <c r="P2291" s="392" t="str">
        <f t="shared" si="70"/>
        <v>380XX00000</v>
      </c>
      <c r="Q2291" s="392" t="s">
        <v>1351</v>
      </c>
      <c r="R2291" s="392" t="s">
        <v>892</v>
      </c>
      <c r="S2291" s="392" t="str">
        <f t="shared" si="71"/>
        <v>252402S</v>
      </c>
      <c r="T2291" s="392" t="str">
        <f>IFERROR(VLOOKUP($S2291,'Projects FERCs'!$A$9:$C$294,2,FALSE),0)</f>
        <v>Drisco Pipe Replacement</v>
      </c>
      <c r="U2291" s="392" t="s">
        <v>893</v>
      </c>
      <c r="V2291" s="394">
        <v>-831242.98</v>
      </c>
    </row>
    <row r="2292" spans="1:22" ht="22.5" x14ac:dyDescent="0.25">
      <c r="A2292" s="396">
        <v>202501</v>
      </c>
      <c r="B2292" s="392" t="s">
        <v>1268</v>
      </c>
      <c r="C2292" s="392" t="s">
        <v>69</v>
      </c>
      <c r="D2292" s="392" t="s">
        <v>28</v>
      </c>
      <c r="E2292" s="392" t="s">
        <v>28</v>
      </c>
      <c r="F2292" s="392" t="s">
        <v>22</v>
      </c>
      <c r="G2292" s="392" t="s">
        <v>39</v>
      </c>
      <c r="H2292" s="392" t="s">
        <v>70</v>
      </c>
      <c r="I2292" s="392" t="s">
        <v>71</v>
      </c>
      <c r="J2292" s="392" t="s">
        <v>23</v>
      </c>
      <c r="K2292" s="392" t="s">
        <v>24</v>
      </c>
      <c r="L2292" s="392" t="s">
        <v>25</v>
      </c>
      <c r="M2292" s="395">
        <v>45292</v>
      </c>
      <c r="N2292" s="395">
        <v>45292</v>
      </c>
      <c r="O2292" s="392" t="s">
        <v>758</v>
      </c>
      <c r="P2292" s="392" t="str">
        <f t="shared" si="70"/>
        <v>380XX00000</v>
      </c>
      <c r="Q2292" s="392" t="s">
        <v>1351</v>
      </c>
      <c r="R2292" s="392" t="s">
        <v>965</v>
      </c>
      <c r="S2292" s="392" t="str">
        <f t="shared" si="71"/>
        <v>253380A</v>
      </c>
      <c r="T2292" s="392" t="str">
        <f>IFERROR(VLOOKUP($S2292,'Projects FERCs'!$A$9:$C$294,2,FALSE),0)</f>
        <v>Services - Bl - Pres</v>
      </c>
      <c r="U2292" s="392" t="s">
        <v>966</v>
      </c>
      <c r="V2292" s="403">
        <v>-26088.55</v>
      </c>
    </row>
    <row r="2293" spans="1:22" ht="22.5" x14ac:dyDescent="0.25">
      <c r="A2293" s="396">
        <v>202501</v>
      </c>
      <c r="B2293" s="392" t="s">
        <v>1268</v>
      </c>
      <c r="C2293" s="392" t="s">
        <v>69</v>
      </c>
      <c r="D2293" s="392" t="s">
        <v>28</v>
      </c>
      <c r="E2293" s="392" t="s">
        <v>28</v>
      </c>
      <c r="F2293" s="392" t="s">
        <v>22</v>
      </c>
      <c r="G2293" s="392" t="s">
        <v>39</v>
      </c>
      <c r="H2293" s="392" t="s">
        <v>70</v>
      </c>
      <c r="I2293" s="392" t="s">
        <v>71</v>
      </c>
      <c r="J2293" s="392" t="s">
        <v>23</v>
      </c>
      <c r="K2293" s="392" t="s">
        <v>24</v>
      </c>
      <c r="L2293" s="392" t="s">
        <v>25</v>
      </c>
      <c r="M2293" s="395">
        <v>45292</v>
      </c>
      <c r="N2293" s="395">
        <v>45292</v>
      </c>
      <c r="O2293" s="392" t="s">
        <v>758</v>
      </c>
      <c r="P2293" s="392" t="str">
        <f t="shared" si="70"/>
        <v>380XX00000</v>
      </c>
      <c r="Q2293" s="392" t="s">
        <v>1351</v>
      </c>
      <c r="R2293" s="392" t="s">
        <v>1071</v>
      </c>
      <c r="S2293" s="392" t="str">
        <f t="shared" si="71"/>
        <v>255380A</v>
      </c>
      <c r="T2293" s="392" t="str">
        <f>IFERROR(VLOOKUP($S2293,'Projects FERCs'!$A$9:$C$294,2,FALSE),0)</f>
        <v>Services - Bl - Verde</v>
      </c>
      <c r="U2293" s="392" t="s">
        <v>1072</v>
      </c>
      <c r="V2293" s="403">
        <v>-2055.83</v>
      </c>
    </row>
    <row r="2294" spans="1:22" ht="22.5" x14ac:dyDescent="0.25">
      <c r="A2294" s="396">
        <v>202501</v>
      </c>
      <c r="B2294" s="392" t="s">
        <v>1268</v>
      </c>
      <c r="C2294" s="392" t="s">
        <v>69</v>
      </c>
      <c r="D2294" s="392" t="s">
        <v>28</v>
      </c>
      <c r="E2294" s="392" t="s">
        <v>28</v>
      </c>
      <c r="F2294" s="392" t="s">
        <v>22</v>
      </c>
      <c r="G2294" s="392" t="s">
        <v>39</v>
      </c>
      <c r="H2294" s="392" t="s">
        <v>70</v>
      </c>
      <c r="I2294" s="392" t="s">
        <v>71</v>
      </c>
      <c r="J2294" s="392" t="s">
        <v>23</v>
      </c>
      <c r="K2294" s="392" t="s">
        <v>24</v>
      </c>
      <c r="L2294" s="392" t="s">
        <v>25</v>
      </c>
      <c r="M2294" s="395">
        <v>45292</v>
      </c>
      <c r="N2294" s="395">
        <v>45292</v>
      </c>
      <c r="O2294" s="392" t="s">
        <v>758</v>
      </c>
      <c r="P2294" s="392" t="str">
        <f t="shared" si="70"/>
        <v>380XX00000</v>
      </c>
      <c r="Q2294" s="392" t="s">
        <v>1351</v>
      </c>
      <c r="R2294" s="392" t="s">
        <v>1213</v>
      </c>
      <c r="S2294" s="392" t="str">
        <f t="shared" si="71"/>
        <v>257380A</v>
      </c>
      <c r="T2294" s="392" t="str">
        <f>IFERROR(VLOOKUP($S2294,'Projects FERCs'!$A$9:$C$294,2,FALSE),0)</f>
        <v>Services - Bl - SL</v>
      </c>
      <c r="U2294" s="392" t="s">
        <v>1214</v>
      </c>
      <c r="V2294" s="403">
        <v>6493.5</v>
      </c>
    </row>
    <row r="2295" spans="1:22" ht="22.5" x14ac:dyDescent="0.25">
      <c r="A2295" s="396">
        <v>202501</v>
      </c>
      <c r="B2295" s="392" t="s">
        <v>1268</v>
      </c>
      <c r="C2295" s="392" t="s">
        <v>69</v>
      </c>
      <c r="D2295" s="392" t="s">
        <v>28</v>
      </c>
      <c r="E2295" s="392" t="s">
        <v>28</v>
      </c>
      <c r="F2295" s="392" t="s">
        <v>22</v>
      </c>
      <c r="G2295" s="392" t="s">
        <v>39</v>
      </c>
      <c r="H2295" s="392" t="s">
        <v>70</v>
      </c>
      <c r="I2295" s="392" t="s">
        <v>71</v>
      </c>
      <c r="J2295" s="392" t="s">
        <v>23</v>
      </c>
      <c r="K2295" s="392" t="s">
        <v>24</v>
      </c>
      <c r="L2295" s="392" t="s">
        <v>25</v>
      </c>
      <c r="M2295" s="395">
        <v>45292</v>
      </c>
      <c r="N2295" s="395">
        <v>45292</v>
      </c>
      <c r="O2295" s="392" t="s">
        <v>758</v>
      </c>
      <c r="P2295" s="392" t="str">
        <f t="shared" si="70"/>
        <v>380XX00000</v>
      </c>
      <c r="Q2295" s="392" t="s">
        <v>1351</v>
      </c>
      <c r="R2295" s="392" t="s">
        <v>1517</v>
      </c>
      <c r="S2295" s="392" t="str">
        <f t="shared" si="71"/>
        <v>252405S</v>
      </c>
      <c r="T2295" s="392" t="str">
        <f>IFERROR(VLOOKUP($S2295,'Projects FERCs'!$A$9:$C$294,2,FALSE),0)</f>
        <v>Services PVC Replacement LHC</v>
      </c>
      <c r="U2295" s="392" t="s">
        <v>1516</v>
      </c>
      <c r="V2295" s="394">
        <v>-411170.13</v>
      </c>
    </row>
    <row r="2296" spans="1:22" ht="22.5" x14ac:dyDescent="0.25">
      <c r="A2296" s="396">
        <v>202501</v>
      </c>
      <c r="B2296" s="392" t="s">
        <v>1268</v>
      </c>
      <c r="C2296" s="392" t="s">
        <v>69</v>
      </c>
      <c r="D2296" s="392" t="s">
        <v>28</v>
      </c>
      <c r="E2296" s="392" t="s">
        <v>28</v>
      </c>
      <c r="F2296" s="392" t="s">
        <v>22</v>
      </c>
      <c r="G2296" s="392" t="s">
        <v>39</v>
      </c>
      <c r="H2296" s="392" t="s">
        <v>70</v>
      </c>
      <c r="I2296" s="392" t="s">
        <v>71</v>
      </c>
      <c r="J2296" s="392" t="s">
        <v>23</v>
      </c>
      <c r="K2296" s="392" t="s">
        <v>24</v>
      </c>
      <c r="L2296" s="392" t="s">
        <v>25</v>
      </c>
      <c r="M2296" s="395">
        <v>45292</v>
      </c>
      <c r="N2296" s="395">
        <v>45292</v>
      </c>
      <c r="O2296" s="392" t="s">
        <v>758</v>
      </c>
      <c r="P2296" s="392" t="str">
        <f t="shared" si="70"/>
        <v>380XX00000</v>
      </c>
      <c r="Q2296" s="392" t="s">
        <v>1351</v>
      </c>
      <c r="R2296" s="392" t="s">
        <v>1352</v>
      </c>
      <c r="S2296" s="392" t="str">
        <f t="shared" si="71"/>
        <v>252404S</v>
      </c>
      <c r="T2296" s="392" t="str">
        <f>IFERROR(VLOOKUP($S2296,'Projects FERCs'!$A$9:$C$294,2,FALSE),0)</f>
        <v>Main &amp; Services PVC Repl KNG</v>
      </c>
      <c r="U2296" s="392" t="s">
        <v>1353</v>
      </c>
      <c r="V2296" s="394">
        <v>0</v>
      </c>
    </row>
    <row r="2297" spans="1:22" ht="33.75" x14ac:dyDescent="0.25">
      <c r="A2297" s="396">
        <v>202501</v>
      </c>
      <c r="B2297" s="392" t="s">
        <v>1268</v>
      </c>
      <c r="C2297" s="392" t="s">
        <v>69</v>
      </c>
      <c r="D2297" s="392" t="s">
        <v>28</v>
      </c>
      <c r="E2297" s="392" t="s">
        <v>28</v>
      </c>
      <c r="F2297" s="392" t="s">
        <v>22</v>
      </c>
      <c r="G2297" s="392" t="s">
        <v>39</v>
      </c>
      <c r="H2297" s="392" t="s">
        <v>70</v>
      </c>
      <c r="I2297" s="392" t="s">
        <v>71</v>
      </c>
      <c r="J2297" s="392" t="s">
        <v>23</v>
      </c>
      <c r="K2297" s="392" t="s">
        <v>24</v>
      </c>
      <c r="L2297" s="392" t="s">
        <v>25</v>
      </c>
      <c r="M2297" s="395">
        <v>45566</v>
      </c>
      <c r="N2297" s="395">
        <v>45567</v>
      </c>
      <c r="O2297" s="392" t="s">
        <v>758</v>
      </c>
      <c r="P2297" s="392" t="str">
        <f t="shared" si="70"/>
        <v>380XX00000</v>
      </c>
      <c r="Q2297" s="392" t="s">
        <v>1351</v>
      </c>
      <c r="R2297" s="392" t="s">
        <v>2367</v>
      </c>
      <c r="S2297" s="392" t="str">
        <f t="shared" si="71"/>
        <v>251100A</v>
      </c>
      <c r="T2297" s="392" t="str">
        <f>IFERROR(VLOOKUP($S2297,'Projects FERCs'!$A$9:$C$294,2,FALSE),0)</f>
        <v>Mains - Blanket - Flag</v>
      </c>
      <c r="U2297" s="392" t="s">
        <v>2366</v>
      </c>
      <c r="V2297" s="394">
        <v>-1389.55</v>
      </c>
    </row>
    <row r="2298" spans="1:22" ht="22.5" x14ac:dyDescent="0.25">
      <c r="A2298" s="396">
        <v>202502</v>
      </c>
      <c r="B2298" s="392" t="s">
        <v>1268</v>
      </c>
      <c r="C2298" s="392" t="s">
        <v>69</v>
      </c>
      <c r="D2298" s="392" t="s">
        <v>28</v>
      </c>
      <c r="E2298" s="392" t="s">
        <v>28</v>
      </c>
      <c r="F2298" s="392" t="s">
        <v>22</v>
      </c>
      <c r="G2298" s="392" t="s">
        <v>39</v>
      </c>
      <c r="H2298" s="392" t="s">
        <v>70</v>
      </c>
      <c r="I2298" s="392" t="s">
        <v>71</v>
      </c>
      <c r="J2298" s="392" t="s">
        <v>2338</v>
      </c>
      <c r="K2298" s="392" t="s">
        <v>24</v>
      </c>
      <c r="L2298" s="392" t="s">
        <v>64</v>
      </c>
      <c r="M2298" s="395">
        <v>45689</v>
      </c>
      <c r="N2298" s="395">
        <v>45667</v>
      </c>
      <c r="O2298" s="392" t="s">
        <v>758</v>
      </c>
      <c r="P2298" s="392" t="str">
        <f t="shared" si="70"/>
        <v>380XX00000</v>
      </c>
      <c r="Q2298" s="392" t="s">
        <v>1351</v>
      </c>
      <c r="R2298" s="392" t="s">
        <v>2339</v>
      </c>
      <c r="S2298" s="392" t="str">
        <f t="shared" si="71"/>
        <v>251100A</v>
      </c>
      <c r="T2298" s="392" t="str">
        <f>IFERROR(VLOOKUP($S2298,'Projects FERCs'!$A$9:$C$294,2,FALSE),0)</f>
        <v>Mains - Blanket - Flag</v>
      </c>
      <c r="U2298" s="392" t="s">
        <v>2338</v>
      </c>
      <c r="V2298" s="394">
        <v>142.75</v>
      </c>
    </row>
    <row r="2299" spans="1:22" ht="22.5" x14ac:dyDescent="0.25">
      <c r="A2299" s="396">
        <v>202502</v>
      </c>
      <c r="B2299" s="392" t="s">
        <v>1268</v>
      </c>
      <c r="C2299" s="392" t="s">
        <v>69</v>
      </c>
      <c r="D2299" s="392" t="s">
        <v>28</v>
      </c>
      <c r="E2299" s="392" t="s">
        <v>28</v>
      </c>
      <c r="F2299" s="392" t="s">
        <v>22</v>
      </c>
      <c r="G2299" s="392" t="s">
        <v>39</v>
      </c>
      <c r="H2299" s="392" t="s">
        <v>70</v>
      </c>
      <c r="I2299" s="392" t="s">
        <v>71</v>
      </c>
      <c r="J2299" s="392" t="s">
        <v>2348</v>
      </c>
      <c r="K2299" s="392" t="s">
        <v>24</v>
      </c>
      <c r="L2299" s="392" t="s">
        <v>64</v>
      </c>
      <c r="M2299" s="395">
        <v>45689</v>
      </c>
      <c r="N2299" s="395">
        <v>45569</v>
      </c>
      <c r="O2299" s="392" t="s">
        <v>758</v>
      </c>
      <c r="P2299" s="392" t="str">
        <f t="shared" si="70"/>
        <v>380XX00000</v>
      </c>
      <c r="Q2299" s="392" t="s">
        <v>1351</v>
      </c>
      <c r="R2299" s="392" t="s">
        <v>2349</v>
      </c>
      <c r="S2299" s="392" t="str">
        <f t="shared" si="71"/>
        <v>252100A</v>
      </c>
      <c r="T2299" s="392" t="str">
        <f>IFERROR(VLOOKUP($S2299,'Projects FERCs'!$A$9:$C$294,2,FALSE),0)</f>
        <v>Mains - Blanket - King</v>
      </c>
      <c r="U2299" s="392" t="s">
        <v>2348</v>
      </c>
      <c r="V2299" s="394">
        <v>8.67</v>
      </c>
    </row>
    <row r="2300" spans="1:22" ht="33.75" x14ac:dyDescent="0.25">
      <c r="A2300" s="396">
        <v>202502</v>
      </c>
      <c r="B2300" s="392" t="s">
        <v>1268</v>
      </c>
      <c r="C2300" s="392" t="s">
        <v>69</v>
      </c>
      <c r="D2300" s="392" t="s">
        <v>28</v>
      </c>
      <c r="E2300" s="392" t="s">
        <v>28</v>
      </c>
      <c r="F2300" s="392" t="s">
        <v>22</v>
      </c>
      <c r="G2300" s="392" t="s">
        <v>39</v>
      </c>
      <c r="H2300" s="392" t="s">
        <v>70</v>
      </c>
      <c r="I2300" s="392" t="s">
        <v>71</v>
      </c>
      <c r="J2300" s="392" t="s">
        <v>2334</v>
      </c>
      <c r="K2300" s="392" t="s">
        <v>24</v>
      </c>
      <c r="L2300" s="392" t="s">
        <v>64</v>
      </c>
      <c r="M2300" s="395">
        <v>45689</v>
      </c>
      <c r="N2300" s="395">
        <v>45685</v>
      </c>
      <c r="O2300" s="392" t="s">
        <v>758</v>
      </c>
      <c r="P2300" s="392" t="str">
        <f t="shared" si="70"/>
        <v>380XX00000</v>
      </c>
      <c r="Q2300" s="392" t="s">
        <v>1351</v>
      </c>
      <c r="R2300" s="392" t="s">
        <v>2335</v>
      </c>
      <c r="S2300" s="392" t="str">
        <f t="shared" si="71"/>
        <v>252100A</v>
      </c>
      <c r="T2300" s="392" t="str">
        <f>IFERROR(VLOOKUP($S2300,'Projects FERCs'!$A$9:$C$294,2,FALSE),0)</f>
        <v>Mains - Blanket - King</v>
      </c>
      <c r="U2300" s="392" t="s">
        <v>2334</v>
      </c>
      <c r="V2300" s="394">
        <v>1.68</v>
      </c>
    </row>
    <row r="2301" spans="1:22" ht="22.5" x14ac:dyDescent="0.25">
      <c r="A2301" s="396">
        <v>202502</v>
      </c>
      <c r="B2301" s="392" t="s">
        <v>1268</v>
      </c>
      <c r="C2301" s="392" t="s">
        <v>69</v>
      </c>
      <c r="D2301" s="392" t="s">
        <v>28</v>
      </c>
      <c r="E2301" s="392" t="s">
        <v>28</v>
      </c>
      <c r="F2301" s="392" t="s">
        <v>22</v>
      </c>
      <c r="G2301" s="392" t="s">
        <v>39</v>
      </c>
      <c r="H2301" s="392" t="s">
        <v>70</v>
      </c>
      <c r="I2301" s="392" t="s">
        <v>71</v>
      </c>
      <c r="J2301" s="392" t="s">
        <v>893</v>
      </c>
      <c r="K2301" s="392" t="s">
        <v>24</v>
      </c>
      <c r="L2301" s="392" t="s">
        <v>64</v>
      </c>
      <c r="M2301" s="395">
        <v>45658</v>
      </c>
      <c r="N2301" s="395">
        <v>45658</v>
      </c>
      <c r="O2301" s="392" t="s">
        <v>758</v>
      </c>
      <c r="P2301" s="392" t="str">
        <f t="shared" si="70"/>
        <v>380XX00000</v>
      </c>
      <c r="Q2301" s="392" t="s">
        <v>1351</v>
      </c>
      <c r="R2301" s="392" t="s">
        <v>892</v>
      </c>
      <c r="S2301" s="392" t="str">
        <f t="shared" si="71"/>
        <v>252402S</v>
      </c>
      <c r="T2301" s="392" t="str">
        <f>IFERROR(VLOOKUP($S2301,'Projects FERCs'!$A$9:$C$294,2,FALSE),0)</f>
        <v>Drisco Pipe Replacement</v>
      </c>
      <c r="U2301" s="392" t="s">
        <v>893</v>
      </c>
      <c r="V2301" s="394">
        <v>115483.04</v>
      </c>
    </row>
    <row r="2302" spans="1:22" ht="22.5" x14ac:dyDescent="0.25">
      <c r="A2302" s="396">
        <v>202502</v>
      </c>
      <c r="B2302" s="392" t="s">
        <v>1268</v>
      </c>
      <c r="C2302" s="392" t="s">
        <v>69</v>
      </c>
      <c r="D2302" s="392" t="s">
        <v>28</v>
      </c>
      <c r="E2302" s="392" t="s">
        <v>28</v>
      </c>
      <c r="F2302" s="392" t="s">
        <v>22</v>
      </c>
      <c r="G2302" s="392" t="s">
        <v>39</v>
      </c>
      <c r="H2302" s="392" t="s">
        <v>70</v>
      </c>
      <c r="I2302" s="392" t="s">
        <v>71</v>
      </c>
      <c r="J2302" s="392" t="s">
        <v>2346</v>
      </c>
      <c r="K2302" s="392" t="s">
        <v>24</v>
      </c>
      <c r="L2302" s="392" t="s">
        <v>64</v>
      </c>
      <c r="M2302" s="395">
        <v>45689</v>
      </c>
      <c r="N2302" s="395">
        <v>45643</v>
      </c>
      <c r="O2302" s="392" t="s">
        <v>758</v>
      </c>
      <c r="P2302" s="392" t="str">
        <f t="shared" si="70"/>
        <v>380XX00000</v>
      </c>
      <c r="Q2302" s="392" t="s">
        <v>1351</v>
      </c>
      <c r="R2302" s="392" t="s">
        <v>2347</v>
      </c>
      <c r="S2302" s="392" t="str">
        <f t="shared" si="71"/>
        <v>253100A</v>
      </c>
      <c r="T2302" s="392" t="str">
        <f>IFERROR(VLOOKUP($S2302,'Projects FERCs'!$A$9:$C$294,2,FALSE),0)</f>
        <v>Mains - Blanket - Pres</v>
      </c>
      <c r="U2302" s="392" t="s">
        <v>2346</v>
      </c>
      <c r="V2302" s="394">
        <v>4.3</v>
      </c>
    </row>
    <row r="2303" spans="1:22" ht="22.5" x14ac:dyDescent="0.25">
      <c r="A2303" s="396">
        <v>202502</v>
      </c>
      <c r="B2303" s="392" t="s">
        <v>1268</v>
      </c>
      <c r="C2303" s="392" t="s">
        <v>69</v>
      </c>
      <c r="D2303" s="392" t="s">
        <v>28</v>
      </c>
      <c r="E2303" s="392" t="s">
        <v>28</v>
      </c>
      <c r="F2303" s="392" t="s">
        <v>22</v>
      </c>
      <c r="G2303" s="392" t="s">
        <v>39</v>
      </c>
      <c r="H2303" s="392" t="s">
        <v>70</v>
      </c>
      <c r="I2303" s="392" t="s">
        <v>71</v>
      </c>
      <c r="J2303" s="392" t="s">
        <v>866</v>
      </c>
      <c r="K2303" s="392" t="s">
        <v>24</v>
      </c>
      <c r="L2303" s="392" t="s">
        <v>64</v>
      </c>
      <c r="M2303" s="395">
        <v>45658</v>
      </c>
      <c r="N2303" s="395">
        <v>45658</v>
      </c>
      <c r="O2303" s="392" t="s">
        <v>758</v>
      </c>
      <c r="P2303" s="392" t="str">
        <f t="shared" si="70"/>
        <v>380XX00000</v>
      </c>
      <c r="Q2303" s="392" t="s">
        <v>1351</v>
      </c>
      <c r="R2303" s="392" t="s">
        <v>865</v>
      </c>
      <c r="S2303" s="392" t="str">
        <f t="shared" si="71"/>
        <v>252380A</v>
      </c>
      <c r="T2303" s="392" t="str">
        <f>IFERROR(VLOOKUP($S2303,'Projects FERCs'!$A$9:$C$294,2,FALSE),0)</f>
        <v>Install Services - Bl - King</v>
      </c>
      <c r="U2303" s="392" t="s">
        <v>866</v>
      </c>
      <c r="V2303" s="403">
        <v>59.25</v>
      </c>
    </row>
    <row r="2304" spans="1:22" ht="22.5" x14ac:dyDescent="0.25">
      <c r="A2304" s="396">
        <v>202502</v>
      </c>
      <c r="B2304" s="392" t="s">
        <v>1268</v>
      </c>
      <c r="C2304" s="392" t="s">
        <v>69</v>
      </c>
      <c r="D2304" s="392" t="s">
        <v>28</v>
      </c>
      <c r="E2304" s="392" t="s">
        <v>28</v>
      </c>
      <c r="F2304" s="392" t="s">
        <v>22</v>
      </c>
      <c r="G2304" s="392" t="s">
        <v>39</v>
      </c>
      <c r="H2304" s="392" t="s">
        <v>70</v>
      </c>
      <c r="I2304" s="392" t="s">
        <v>71</v>
      </c>
      <c r="J2304" s="392" t="s">
        <v>2336</v>
      </c>
      <c r="K2304" s="392" t="s">
        <v>24</v>
      </c>
      <c r="L2304" s="392" t="s">
        <v>64</v>
      </c>
      <c r="M2304" s="395">
        <v>45689</v>
      </c>
      <c r="N2304" s="395">
        <v>45667</v>
      </c>
      <c r="O2304" s="392" t="s">
        <v>758</v>
      </c>
      <c r="P2304" s="392" t="str">
        <f t="shared" si="70"/>
        <v>380XX00000</v>
      </c>
      <c r="Q2304" s="392" t="s">
        <v>1351</v>
      </c>
      <c r="R2304" s="392" t="s">
        <v>2337</v>
      </c>
      <c r="S2304" s="392" t="str">
        <f t="shared" si="71"/>
        <v>257100A</v>
      </c>
      <c r="T2304" s="392" t="str">
        <f>IFERROR(VLOOKUP($S2304,'Projects FERCs'!$A$9:$C$294,2,FALSE),0)</f>
        <v>Mains - Blanket - SL</v>
      </c>
      <c r="U2304" s="392" t="s">
        <v>2336</v>
      </c>
      <c r="V2304" s="394">
        <v>740.61</v>
      </c>
    </row>
    <row r="2305" spans="1:22" ht="22.5" x14ac:dyDescent="0.25">
      <c r="A2305" s="396">
        <v>202502</v>
      </c>
      <c r="B2305" s="392" t="s">
        <v>1268</v>
      </c>
      <c r="C2305" s="392" t="s">
        <v>69</v>
      </c>
      <c r="D2305" s="392" t="s">
        <v>28</v>
      </c>
      <c r="E2305" s="392" t="s">
        <v>28</v>
      </c>
      <c r="F2305" s="392" t="s">
        <v>22</v>
      </c>
      <c r="G2305" s="392" t="s">
        <v>39</v>
      </c>
      <c r="H2305" s="392" t="s">
        <v>70</v>
      </c>
      <c r="I2305" s="392" t="s">
        <v>71</v>
      </c>
      <c r="J2305" s="392" t="s">
        <v>968</v>
      </c>
      <c r="K2305" s="392" t="s">
        <v>24</v>
      </c>
      <c r="L2305" s="392" t="s">
        <v>64</v>
      </c>
      <c r="M2305" s="395">
        <v>45658</v>
      </c>
      <c r="N2305" s="395">
        <v>45658</v>
      </c>
      <c r="O2305" s="392" t="s">
        <v>758</v>
      </c>
      <c r="P2305" s="392" t="str">
        <f t="shared" si="70"/>
        <v>380XX00000</v>
      </c>
      <c r="Q2305" s="392" t="s">
        <v>1351</v>
      </c>
      <c r="R2305" s="392" t="s">
        <v>967</v>
      </c>
      <c r="S2305" s="392" t="str">
        <f t="shared" si="71"/>
        <v>253380B</v>
      </c>
      <c r="T2305" s="392" t="str">
        <f>IFERROR(VLOOKUP($S2305,'Projects FERCs'!$A$9:$C$294,2,FALSE),0)</f>
        <v>PI Services Repl - Prescott</v>
      </c>
      <c r="U2305" s="392" t="s">
        <v>968</v>
      </c>
      <c r="V2305" s="394">
        <v>57.8</v>
      </c>
    </row>
    <row r="2306" spans="1:22" ht="22.5" x14ac:dyDescent="0.25">
      <c r="A2306" s="396">
        <v>202502</v>
      </c>
      <c r="B2306" s="392" t="s">
        <v>1268</v>
      </c>
      <c r="C2306" s="392" t="s">
        <v>69</v>
      </c>
      <c r="D2306" s="392" t="s">
        <v>28</v>
      </c>
      <c r="E2306" s="392" t="s">
        <v>28</v>
      </c>
      <c r="F2306" s="392" t="s">
        <v>22</v>
      </c>
      <c r="G2306" s="392" t="s">
        <v>39</v>
      </c>
      <c r="H2306" s="392" t="s">
        <v>70</v>
      </c>
      <c r="I2306" s="392" t="s">
        <v>71</v>
      </c>
      <c r="J2306" s="392" t="s">
        <v>2312</v>
      </c>
      <c r="K2306" s="392" t="s">
        <v>24</v>
      </c>
      <c r="L2306" s="392" t="s">
        <v>64</v>
      </c>
      <c r="M2306" s="395">
        <v>45689</v>
      </c>
      <c r="N2306" s="395">
        <v>45673</v>
      </c>
      <c r="O2306" s="392" t="s">
        <v>758</v>
      </c>
      <c r="P2306" s="392" t="str">
        <f t="shared" si="70"/>
        <v>380XX00000</v>
      </c>
      <c r="Q2306" s="392" t="s">
        <v>1351</v>
      </c>
      <c r="R2306" s="392" t="s">
        <v>2313</v>
      </c>
      <c r="S2306" s="392" t="str">
        <f t="shared" si="71"/>
        <v>251100A</v>
      </c>
      <c r="T2306" s="392" t="str">
        <f>IFERROR(VLOOKUP($S2306,'Projects FERCs'!$A$9:$C$294,2,FALSE),0)</f>
        <v>Mains - Blanket - Flag</v>
      </c>
      <c r="U2306" s="392" t="s">
        <v>2312</v>
      </c>
      <c r="V2306" s="394">
        <v>3.14</v>
      </c>
    </row>
    <row r="2307" spans="1:22" ht="22.5" x14ac:dyDescent="0.25">
      <c r="A2307" s="396">
        <v>202502</v>
      </c>
      <c r="B2307" s="392" t="s">
        <v>1268</v>
      </c>
      <c r="C2307" s="392" t="s">
        <v>69</v>
      </c>
      <c r="D2307" s="392" t="s">
        <v>28</v>
      </c>
      <c r="E2307" s="392" t="s">
        <v>28</v>
      </c>
      <c r="F2307" s="392" t="s">
        <v>22</v>
      </c>
      <c r="G2307" s="392" t="s">
        <v>39</v>
      </c>
      <c r="H2307" s="392" t="s">
        <v>70</v>
      </c>
      <c r="I2307" s="392" t="s">
        <v>71</v>
      </c>
      <c r="J2307" s="392" t="s">
        <v>1516</v>
      </c>
      <c r="K2307" s="392" t="s">
        <v>24</v>
      </c>
      <c r="L2307" s="392" t="s">
        <v>64</v>
      </c>
      <c r="M2307" s="395">
        <v>45658</v>
      </c>
      <c r="N2307" s="395">
        <v>45658</v>
      </c>
      <c r="O2307" s="392" t="s">
        <v>758</v>
      </c>
      <c r="P2307" s="392" t="str">
        <f t="shared" si="70"/>
        <v>380XX00000</v>
      </c>
      <c r="Q2307" s="392" t="s">
        <v>1351</v>
      </c>
      <c r="R2307" s="392" t="s">
        <v>1517</v>
      </c>
      <c r="S2307" s="392" t="str">
        <f t="shared" si="71"/>
        <v>252405S</v>
      </c>
      <c r="T2307" s="392" t="str">
        <f>IFERROR(VLOOKUP($S2307,'Projects FERCs'!$A$9:$C$294,2,FALSE),0)</f>
        <v>Services PVC Replacement LHC</v>
      </c>
      <c r="U2307" s="392" t="s">
        <v>1516</v>
      </c>
      <c r="V2307" s="394">
        <v>1458.01</v>
      </c>
    </row>
    <row r="2308" spans="1:22" ht="22.5" x14ac:dyDescent="0.25">
      <c r="A2308" s="396">
        <v>202502</v>
      </c>
      <c r="B2308" s="392" t="s">
        <v>1268</v>
      </c>
      <c r="C2308" s="392" t="s">
        <v>69</v>
      </c>
      <c r="D2308" s="392" t="s">
        <v>28</v>
      </c>
      <c r="E2308" s="392" t="s">
        <v>28</v>
      </c>
      <c r="F2308" s="392" t="s">
        <v>22</v>
      </c>
      <c r="G2308" s="392" t="s">
        <v>39</v>
      </c>
      <c r="H2308" s="392" t="s">
        <v>70</v>
      </c>
      <c r="I2308" s="392" t="s">
        <v>71</v>
      </c>
      <c r="J2308" s="392" t="s">
        <v>2310</v>
      </c>
      <c r="K2308" s="392" t="s">
        <v>24</v>
      </c>
      <c r="L2308" s="392" t="s">
        <v>64</v>
      </c>
      <c r="M2308" s="395">
        <v>45689</v>
      </c>
      <c r="N2308" s="395">
        <v>45698</v>
      </c>
      <c r="O2308" s="392" t="s">
        <v>758</v>
      </c>
      <c r="P2308" s="392" t="str">
        <f t="shared" si="70"/>
        <v>380XX00000</v>
      </c>
      <c r="Q2308" s="392" t="s">
        <v>1351</v>
      </c>
      <c r="R2308" s="392" t="s">
        <v>2311</v>
      </c>
      <c r="S2308" s="392" t="str">
        <f t="shared" si="71"/>
        <v>251100A</v>
      </c>
      <c r="T2308" s="392" t="str">
        <f>IFERROR(VLOOKUP($S2308,'Projects FERCs'!$A$9:$C$294,2,FALSE),0)</f>
        <v>Mains - Blanket - Flag</v>
      </c>
      <c r="U2308" s="392" t="s">
        <v>2310</v>
      </c>
      <c r="V2308" s="394">
        <v>4737.3599999999997</v>
      </c>
    </row>
    <row r="2309" spans="1:22" ht="22.5" x14ac:dyDescent="0.25">
      <c r="A2309" s="396">
        <v>202502</v>
      </c>
      <c r="B2309" s="392" t="s">
        <v>1268</v>
      </c>
      <c r="C2309" s="392" t="s">
        <v>69</v>
      </c>
      <c r="D2309" s="392" t="s">
        <v>28</v>
      </c>
      <c r="E2309" s="392" t="s">
        <v>28</v>
      </c>
      <c r="F2309" s="392" t="s">
        <v>22</v>
      </c>
      <c r="G2309" s="392" t="s">
        <v>39</v>
      </c>
      <c r="H2309" s="392" t="s">
        <v>70</v>
      </c>
      <c r="I2309" s="392" t="s">
        <v>71</v>
      </c>
      <c r="J2309" s="392" t="s">
        <v>1353</v>
      </c>
      <c r="K2309" s="392" t="s">
        <v>24</v>
      </c>
      <c r="L2309" s="392" t="s">
        <v>64</v>
      </c>
      <c r="M2309" s="395">
        <v>45658</v>
      </c>
      <c r="N2309" s="395">
        <v>45658</v>
      </c>
      <c r="O2309" s="392" t="s">
        <v>758</v>
      </c>
      <c r="P2309" s="392" t="str">
        <f t="shared" si="70"/>
        <v>380XX00000</v>
      </c>
      <c r="Q2309" s="392" t="s">
        <v>1351</v>
      </c>
      <c r="R2309" s="392" t="s">
        <v>1352</v>
      </c>
      <c r="S2309" s="392" t="str">
        <f t="shared" si="71"/>
        <v>252404S</v>
      </c>
      <c r="T2309" s="392" t="str">
        <f>IFERROR(VLOOKUP($S2309,'Projects FERCs'!$A$9:$C$294,2,FALSE),0)</f>
        <v>Main &amp; Services PVC Repl KNG</v>
      </c>
      <c r="U2309" s="392" t="s">
        <v>1353</v>
      </c>
      <c r="V2309" s="394">
        <v>2940.2</v>
      </c>
    </row>
    <row r="2310" spans="1:22" ht="22.5" x14ac:dyDescent="0.25">
      <c r="A2310" s="396">
        <v>202502</v>
      </c>
      <c r="B2310" s="392" t="s">
        <v>1268</v>
      </c>
      <c r="C2310" s="392" t="s">
        <v>69</v>
      </c>
      <c r="D2310" s="392" t="s">
        <v>28</v>
      </c>
      <c r="E2310" s="392" t="s">
        <v>28</v>
      </c>
      <c r="F2310" s="392" t="s">
        <v>22</v>
      </c>
      <c r="G2310" s="392" t="s">
        <v>39</v>
      </c>
      <c r="H2310" s="392" t="s">
        <v>70</v>
      </c>
      <c r="I2310" s="392" t="s">
        <v>71</v>
      </c>
      <c r="J2310" s="392" t="s">
        <v>785</v>
      </c>
      <c r="K2310" s="392" t="s">
        <v>24</v>
      </c>
      <c r="L2310" s="392" t="s">
        <v>64</v>
      </c>
      <c r="M2310" s="395">
        <v>45658</v>
      </c>
      <c r="N2310" s="395">
        <v>45658</v>
      </c>
      <c r="O2310" s="392" t="s">
        <v>758</v>
      </c>
      <c r="P2310" s="392" t="str">
        <f t="shared" si="70"/>
        <v>380XX00000</v>
      </c>
      <c r="Q2310" s="392" t="s">
        <v>1351</v>
      </c>
      <c r="R2310" s="392" t="s">
        <v>784</v>
      </c>
      <c r="S2310" s="392" t="str">
        <f t="shared" si="71"/>
        <v>251380R</v>
      </c>
      <c r="T2310" s="392" t="str">
        <f>IFERROR(VLOOKUP($S2310,'Projects FERCs'!$A$9:$C$294,2,FALSE),0)</f>
        <v>Service Repl - Flag</v>
      </c>
      <c r="U2310" s="392" t="s">
        <v>785</v>
      </c>
      <c r="V2310" s="394">
        <v>-4660.33</v>
      </c>
    </row>
    <row r="2311" spans="1:22" ht="22.5" x14ac:dyDescent="0.25">
      <c r="A2311" s="396">
        <v>202502</v>
      </c>
      <c r="B2311" s="392" t="s">
        <v>1268</v>
      </c>
      <c r="C2311" s="392" t="s">
        <v>69</v>
      </c>
      <c r="D2311" s="392" t="s">
        <v>28</v>
      </c>
      <c r="E2311" s="392" t="s">
        <v>28</v>
      </c>
      <c r="F2311" s="392" t="s">
        <v>22</v>
      </c>
      <c r="G2311" s="392" t="s">
        <v>39</v>
      </c>
      <c r="H2311" s="392" t="s">
        <v>70</v>
      </c>
      <c r="I2311" s="392" t="s">
        <v>71</v>
      </c>
      <c r="J2311" s="392" t="s">
        <v>872</v>
      </c>
      <c r="K2311" s="392" t="s">
        <v>24</v>
      </c>
      <c r="L2311" s="392" t="s">
        <v>64</v>
      </c>
      <c r="M2311" s="395">
        <v>45658</v>
      </c>
      <c r="N2311" s="395">
        <v>45658</v>
      </c>
      <c r="O2311" s="392" t="s">
        <v>758</v>
      </c>
      <c r="P2311" s="392" t="str">
        <f t="shared" si="70"/>
        <v>380XX00000</v>
      </c>
      <c r="Q2311" s="392" t="s">
        <v>1351</v>
      </c>
      <c r="R2311" s="392" t="s">
        <v>871</v>
      </c>
      <c r="S2311" s="392" t="str">
        <f t="shared" si="71"/>
        <v>252380R</v>
      </c>
      <c r="T2311" s="392" t="str">
        <f>IFERROR(VLOOKUP($S2311,'Projects FERCs'!$A$9:$C$294,2,FALSE),0)</f>
        <v>Service Repl - King</v>
      </c>
      <c r="U2311" s="392" t="s">
        <v>872</v>
      </c>
      <c r="V2311" s="394">
        <v>34796.230000000003</v>
      </c>
    </row>
    <row r="2312" spans="1:22" ht="22.5" x14ac:dyDescent="0.25">
      <c r="A2312" s="396">
        <v>202502</v>
      </c>
      <c r="B2312" s="392" t="s">
        <v>1268</v>
      </c>
      <c r="C2312" s="392" t="s">
        <v>69</v>
      </c>
      <c r="D2312" s="392" t="s">
        <v>28</v>
      </c>
      <c r="E2312" s="392" t="s">
        <v>28</v>
      </c>
      <c r="F2312" s="392" t="s">
        <v>22</v>
      </c>
      <c r="G2312" s="392" t="s">
        <v>39</v>
      </c>
      <c r="H2312" s="392" t="s">
        <v>70</v>
      </c>
      <c r="I2312" s="392" t="s">
        <v>71</v>
      </c>
      <c r="J2312" s="392" t="s">
        <v>972</v>
      </c>
      <c r="K2312" s="392" t="s">
        <v>24</v>
      </c>
      <c r="L2312" s="392" t="s">
        <v>64</v>
      </c>
      <c r="M2312" s="395">
        <v>45658</v>
      </c>
      <c r="N2312" s="395">
        <v>45658</v>
      </c>
      <c r="O2312" s="392" t="s">
        <v>758</v>
      </c>
      <c r="P2312" s="392" t="str">
        <f t="shared" si="70"/>
        <v>380XX00000</v>
      </c>
      <c r="Q2312" s="392" t="s">
        <v>1351</v>
      </c>
      <c r="R2312" s="392" t="s">
        <v>971</v>
      </c>
      <c r="S2312" s="392" t="str">
        <f t="shared" si="71"/>
        <v>253380R</v>
      </c>
      <c r="T2312" s="392" t="str">
        <f>IFERROR(VLOOKUP($S2312,'Projects FERCs'!$A$9:$C$294,2,FALSE),0)</f>
        <v>Service Repl - Pres</v>
      </c>
      <c r="U2312" s="392" t="s">
        <v>972</v>
      </c>
      <c r="V2312" s="394">
        <v>29557.24</v>
      </c>
    </row>
    <row r="2313" spans="1:22" ht="22.5" x14ac:dyDescent="0.25">
      <c r="A2313" s="396">
        <v>202502</v>
      </c>
      <c r="B2313" s="392" t="s">
        <v>1268</v>
      </c>
      <c r="C2313" s="392" t="s">
        <v>69</v>
      </c>
      <c r="D2313" s="392" t="s">
        <v>28</v>
      </c>
      <c r="E2313" s="392" t="s">
        <v>28</v>
      </c>
      <c r="F2313" s="392" t="s">
        <v>22</v>
      </c>
      <c r="G2313" s="392" t="s">
        <v>39</v>
      </c>
      <c r="H2313" s="392" t="s">
        <v>70</v>
      </c>
      <c r="I2313" s="392" t="s">
        <v>71</v>
      </c>
      <c r="J2313" s="392" t="s">
        <v>1146</v>
      </c>
      <c r="K2313" s="392" t="s">
        <v>24</v>
      </c>
      <c r="L2313" s="392" t="s">
        <v>64</v>
      </c>
      <c r="M2313" s="395">
        <v>45658</v>
      </c>
      <c r="N2313" s="395">
        <v>45658</v>
      </c>
      <c r="O2313" s="392" t="s">
        <v>758</v>
      </c>
      <c r="P2313" s="392" t="str">
        <f t="shared" ref="P2313:P2376" si="72">CONCATENATE((MID($O2313,2,3)),$D2313,$G2313)</f>
        <v>380XX00000</v>
      </c>
      <c r="Q2313" s="392" t="s">
        <v>1351</v>
      </c>
      <c r="R2313" s="392" t="s">
        <v>1145</v>
      </c>
      <c r="S2313" s="392" t="str">
        <f t="shared" ref="S2313:S2376" si="73">RIGHT($R2313,7)</f>
        <v>256380R</v>
      </c>
      <c r="T2313" s="392" t="str">
        <f>IFERROR(VLOOKUP($S2313,'Projects FERCs'!$A$9:$C$294,2,FALSE),0)</f>
        <v>Service Repl - Santa Cruz</v>
      </c>
      <c r="U2313" s="392" t="s">
        <v>1146</v>
      </c>
      <c r="V2313" s="394">
        <v>-193.62</v>
      </c>
    </row>
    <row r="2314" spans="1:22" ht="22.5" x14ac:dyDescent="0.25">
      <c r="A2314" s="396">
        <v>202502</v>
      </c>
      <c r="B2314" s="392" t="s">
        <v>1268</v>
      </c>
      <c r="C2314" s="392" t="s">
        <v>69</v>
      </c>
      <c r="D2314" s="392" t="s">
        <v>28</v>
      </c>
      <c r="E2314" s="392" t="s">
        <v>28</v>
      </c>
      <c r="F2314" s="392" t="s">
        <v>22</v>
      </c>
      <c r="G2314" s="392" t="s">
        <v>39</v>
      </c>
      <c r="H2314" s="392" t="s">
        <v>70</v>
      </c>
      <c r="I2314" s="392" t="s">
        <v>71</v>
      </c>
      <c r="J2314" s="392" t="s">
        <v>1216</v>
      </c>
      <c r="K2314" s="392" t="s">
        <v>24</v>
      </c>
      <c r="L2314" s="392" t="s">
        <v>64</v>
      </c>
      <c r="M2314" s="395">
        <v>45658</v>
      </c>
      <c r="N2314" s="395">
        <v>45658</v>
      </c>
      <c r="O2314" s="392" t="s">
        <v>758</v>
      </c>
      <c r="P2314" s="392" t="str">
        <f t="shared" si="72"/>
        <v>380XX00000</v>
      </c>
      <c r="Q2314" s="392" t="s">
        <v>1351</v>
      </c>
      <c r="R2314" s="392" t="s">
        <v>1215</v>
      </c>
      <c r="S2314" s="392" t="str">
        <f t="shared" si="73"/>
        <v>257380R</v>
      </c>
      <c r="T2314" s="392" t="str">
        <f>IFERROR(VLOOKUP($S2314,'Projects FERCs'!$A$9:$C$294,2,FALSE),0)</f>
        <v>Service Repl - Show Low</v>
      </c>
      <c r="U2314" s="392" t="s">
        <v>1216</v>
      </c>
      <c r="V2314" s="394">
        <v>9678.01</v>
      </c>
    </row>
    <row r="2315" spans="1:22" ht="22.5" x14ac:dyDescent="0.25">
      <c r="A2315" s="396">
        <v>202502</v>
      </c>
      <c r="B2315" s="392" t="s">
        <v>1268</v>
      </c>
      <c r="C2315" s="392" t="s">
        <v>69</v>
      </c>
      <c r="D2315" s="392" t="s">
        <v>28</v>
      </c>
      <c r="E2315" s="392" t="s">
        <v>28</v>
      </c>
      <c r="F2315" s="392" t="s">
        <v>22</v>
      </c>
      <c r="G2315" s="392" t="s">
        <v>39</v>
      </c>
      <c r="H2315" s="392" t="s">
        <v>70</v>
      </c>
      <c r="I2315" s="392" t="s">
        <v>71</v>
      </c>
      <c r="J2315" s="392" t="s">
        <v>1074</v>
      </c>
      <c r="K2315" s="392" t="s">
        <v>24</v>
      </c>
      <c r="L2315" s="392" t="s">
        <v>64</v>
      </c>
      <c r="M2315" s="395">
        <v>45658</v>
      </c>
      <c r="N2315" s="395">
        <v>45658</v>
      </c>
      <c r="O2315" s="392" t="s">
        <v>758</v>
      </c>
      <c r="P2315" s="392" t="str">
        <f t="shared" si="72"/>
        <v>380XX00000</v>
      </c>
      <c r="Q2315" s="392" t="s">
        <v>1351</v>
      </c>
      <c r="R2315" s="392" t="s">
        <v>1073</v>
      </c>
      <c r="S2315" s="392" t="str">
        <f t="shared" si="73"/>
        <v>255380R</v>
      </c>
      <c r="T2315" s="392" t="str">
        <f>IFERROR(VLOOKUP($S2315,'Projects FERCs'!$A$9:$C$294,2,FALSE),0)</f>
        <v>Service Repl - Verde</v>
      </c>
      <c r="U2315" s="392" t="s">
        <v>1074</v>
      </c>
      <c r="V2315" s="394">
        <v>3509.89</v>
      </c>
    </row>
    <row r="2316" spans="1:22" ht="22.5" x14ac:dyDescent="0.25">
      <c r="A2316" s="396">
        <v>202502</v>
      </c>
      <c r="B2316" s="392" t="s">
        <v>1268</v>
      </c>
      <c r="C2316" s="392" t="s">
        <v>69</v>
      </c>
      <c r="D2316" s="392" t="s">
        <v>28</v>
      </c>
      <c r="E2316" s="392" t="s">
        <v>28</v>
      </c>
      <c r="F2316" s="392" t="s">
        <v>22</v>
      </c>
      <c r="G2316" s="392" t="s">
        <v>39</v>
      </c>
      <c r="H2316" s="392" t="s">
        <v>70</v>
      </c>
      <c r="I2316" s="392" t="s">
        <v>71</v>
      </c>
      <c r="J2316" s="392" t="s">
        <v>783</v>
      </c>
      <c r="K2316" s="392" t="s">
        <v>24</v>
      </c>
      <c r="L2316" s="392" t="s">
        <v>64</v>
      </c>
      <c r="M2316" s="395">
        <v>45658</v>
      </c>
      <c r="N2316" s="395">
        <v>45658</v>
      </c>
      <c r="O2316" s="392" t="s">
        <v>758</v>
      </c>
      <c r="P2316" s="392" t="str">
        <f t="shared" si="72"/>
        <v>380XX00000</v>
      </c>
      <c r="Q2316" s="392" t="s">
        <v>1351</v>
      </c>
      <c r="R2316" s="392" t="s">
        <v>782</v>
      </c>
      <c r="S2316" s="392" t="str">
        <f t="shared" si="73"/>
        <v>251380A</v>
      </c>
      <c r="T2316" s="392" t="str">
        <f>IFERROR(VLOOKUP($S2316,'Projects FERCs'!$A$9:$C$294,2,FALSE),0)</f>
        <v>Services - Bl - Flag</v>
      </c>
      <c r="U2316" s="392" t="s">
        <v>783</v>
      </c>
      <c r="V2316" s="403">
        <v>32818.86</v>
      </c>
    </row>
    <row r="2317" spans="1:22" ht="22.5" x14ac:dyDescent="0.25">
      <c r="A2317" s="396">
        <v>202502</v>
      </c>
      <c r="B2317" s="392" t="s">
        <v>1268</v>
      </c>
      <c r="C2317" s="392" t="s">
        <v>69</v>
      </c>
      <c r="D2317" s="392" t="s">
        <v>28</v>
      </c>
      <c r="E2317" s="392" t="s">
        <v>28</v>
      </c>
      <c r="F2317" s="392" t="s">
        <v>22</v>
      </c>
      <c r="G2317" s="392" t="s">
        <v>39</v>
      </c>
      <c r="H2317" s="392" t="s">
        <v>70</v>
      </c>
      <c r="I2317" s="392" t="s">
        <v>71</v>
      </c>
      <c r="J2317" s="392" t="s">
        <v>966</v>
      </c>
      <c r="K2317" s="392" t="s">
        <v>24</v>
      </c>
      <c r="L2317" s="392" t="s">
        <v>64</v>
      </c>
      <c r="M2317" s="395">
        <v>45658</v>
      </c>
      <c r="N2317" s="395">
        <v>45658</v>
      </c>
      <c r="O2317" s="392" t="s">
        <v>758</v>
      </c>
      <c r="P2317" s="392" t="str">
        <f t="shared" si="72"/>
        <v>380XX00000</v>
      </c>
      <c r="Q2317" s="392" t="s">
        <v>1351</v>
      </c>
      <c r="R2317" s="392" t="s">
        <v>965</v>
      </c>
      <c r="S2317" s="392" t="str">
        <f t="shared" si="73"/>
        <v>253380A</v>
      </c>
      <c r="T2317" s="392" t="str">
        <f>IFERROR(VLOOKUP($S2317,'Projects FERCs'!$A$9:$C$294,2,FALSE),0)</f>
        <v>Services - Bl - Pres</v>
      </c>
      <c r="U2317" s="392" t="s">
        <v>966</v>
      </c>
      <c r="V2317" s="403">
        <v>32625.54</v>
      </c>
    </row>
    <row r="2318" spans="1:22" ht="22.5" x14ac:dyDescent="0.25">
      <c r="A2318" s="396">
        <v>202502</v>
      </c>
      <c r="B2318" s="392" t="s">
        <v>1268</v>
      </c>
      <c r="C2318" s="392" t="s">
        <v>69</v>
      </c>
      <c r="D2318" s="392" t="s">
        <v>28</v>
      </c>
      <c r="E2318" s="392" t="s">
        <v>28</v>
      </c>
      <c r="F2318" s="392" t="s">
        <v>22</v>
      </c>
      <c r="G2318" s="392" t="s">
        <v>39</v>
      </c>
      <c r="H2318" s="392" t="s">
        <v>70</v>
      </c>
      <c r="I2318" s="392" t="s">
        <v>71</v>
      </c>
      <c r="J2318" s="392" t="s">
        <v>1214</v>
      </c>
      <c r="K2318" s="392" t="s">
        <v>24</v>
      </c>
      <c r="L2318" s="392" t="s">
        <v>64</v>
      </c>
      <c r="M2318" s="395">
        <v>45658</v>
      </c>
      <c r="N2318" s="395">
        <v>45658</v>
      </c>
      <c r="O2318" s="392" t="s">
        <v>758</v>
      </c>
      <c r="P2318" s="392" t="str">
        <f t="shared" si="72"/>
        <v>380XX00000</v>
      </c>
      <c r="Q2318" s="392" t="s">
        <v>1351</v>
      </c>
      <c r="R2318" s="392" t="s">
        <v>1213</v>
      </c>
      <c r="S2318" s="392" t="str">
        <f t="shared" si="73"/>
        <v>257380A</v>
      </c>
      <c r="T2318" s="392" t="str">
        <f>IFERROR(VLOOKUP($S2318,'Projects FERCs'!$A$9:$C$294,2,FALSE),0)</f>
        <v>Services - Bl - SL</v>
      </c>
      <c r="U2318" s="392" t="s">
        <v>1214</v>
      </c>
      <c r="V2318" s="403">
        <v>1005.73</v>
      </c>
    </row>
    <row r="2319" spans="1:22" ht="22.5" x14ac:dyDescent="0.25">
      <c r="A2319" s="396">
        <v>202502</v>
      </c>
      <c r="B2319" s="392" t="s">
        <v>1268</v>
      </c>
      <c r="C2319" s="392" t="s">
        <v>69</v>
      </c>
      <c r="D2319" s="392" t="s">
        <v>28</v>
      </c>
      <c r="E2319" s="392" t="s">
        <v>28</v>
      </c>
      <c r="F2319" s="392" t="s">
        <v>22</v>
      </c>
      <c r="G2319" s="392" t="s">
        <v>39</v>
      </c>
      <c r="H2319" s="392" t="s">
        <v>70</v>
      </c>
      <c r="I2319" s="392" t="s">
        <v>71</v>
      </c>
      <c r="J2319" s="392" t="s">
        <v>1072</v>
      </c>
      <c r="K2319" s="392" t="s">
        <v>24</v>
      </c>
      <c r="L2319" s="392" t="s">
        <v>64</v>
      </c>
      <c r="M2319" s="395">
        <v>45658</v>
      </c>
      <c r="N2319" s="395">
        <v>45658</v>
      </c>
      <c r="O2319" s="392" t="s">
        <v>758</v>
      </c>
      <c r="P2319" s="392" t="str">
        <f t="shared" si="72"/>
        <v>380XX00000</v>
      </c>
      <c r="Q2319" s="392" t="s">
        <v>1351</v>
      </c>
      <c r="R2319" s="392" t="s">
        <v>1071</v>
      </c>
      <c r="S2319" s="392" t="str">
        <f t="shared" si="73"/>
        <v>255380A</v>
      </c>
      <c r="T2319" s="392" t="str">
        <f>IFERROR(VLOOKUP($S2319,'Projects FERCs'!$A$9:$C$294,2,FALSE),0)</f>
        <v>Services - Bl - Verde</v>
      </c>
      <c r="U2319" s="392" t="s">
        <v>1072</v>
      </c>
      <c r="V2319" s="403">
        <v>3519.05</v>
      </c>
    </row>
    <row r="2320" spans="1:22" ht="22.5" x14ac:dyDescent="0.25">
      <c r="A2320" s="396">
        <v>202502</v>
      </c>
      <c r="B2320" s="392" t="s">
        <v>1268</v>
      </c>
      <c r="C2320" s="392" t="s">
        <v>69</v>
      </c>
      <c r="D2320" s="392" t="s">
        <v>28</v>
      </c>
      <c r="E2320" s="392" t="s">
        <v>28</v>
      </c>
      <c r="F2320" s="392" t="s">
        <v>22</v>
      </c>
      <c r="G2320" s="392" t="s">
        <v>39</v>
      </c>
      <c r="H2320" s="392" t="s">
        <v>70</v>
      </c>
      <c r="I2320" s="392" t="s">
        <v>71</v>
      </c>
      <c r="J2320" s="392" t="s">
        <v>2340</v>
      </c>
      <c r="K2320" s="392" t="s">
        <v>24</v>
      </c>
      <c r="L2320" s="392" t="s">
        <v>64</v>
      </c>
      <c r="M2320" s="395">
        <v>45689</v>
      </c>
      <c r="N2320" s="395">
        <v>45621</v>
      </c>
      <c r="O2320" s="392" t="s">
        <v>758</v>
      </c>
      <c r="P2320" s="392" t="str">
        <f t="shared" si="72"/>
        <v>380XX00000</v>
      </c>
      <c r="Q2320" s="392" t="s">
        <v>1351</v>
      </c>
      <c r="R2320" s="392" t="s">
        <v>2341</v>
      </c>
      <c r="S2320" s="392" t="str">
        <f t="shared" si="73"/>
        <v>253100A</v>
      </c>
      <c r="T2320" s="392" t="str">
        <f>IFERROR(VLOOKUP($S2320,'Projects FERCs'!$A$9:$C$294,2,FALSE),0)</f>
        <v>Mains - Blanket - Pres</v>
      </c>
      <c r="U2320" s="392" t="s">
        <v>2340</v>
      </c>
      <c r="V2320" s="394">
        <v>337.94</v>
      </c>
    </row>
    <row r="2321" spans="1:22" ht="22.5" x14ac:dyDescent="0.25">
      <c r="A2321" s="396">
        <v>202502</v>
      </c>
      <c r="B2321" s="392" t="s">
        <v>1268</v>
      </c>
      <c r="C2321" s="392" t="s">
        <v>69</v>
      </c>
      <c r="D2321" s="392" t="s">
        <v>28</v>
      </c>
      <c r="E2321" s="392" t="s">
        <v>28</v>
      </c>
      <c r="F2321" s="392" t="s">
        <v>22</v>
      </c>
      <c r="G2321" s="392" t="s">
        <v>39</v>
      </c>
      <c r="H2321" s="392" t="s">
        <v>70</v>
      </c>
      <c r="I2321" s="392" t="s">
        <v>71</v>
      </c>
      <c r="J2321" s="392" t="s">
        <v>2342</v>
      </c>
      <c r="K2321" s="392" t="s">
        <v>24</v>
      </c>
      <c r="L2321" s="392" t="s">
        <v>64</v>
      </c>
      <c r="M2321" s="395">
        <v>45689</v>
      </c>
      <c r="N2321" s="395">
        <v>45646</v>
      </c>
      <c r="O2321" s="392" t="s">
        <v>758</v>
      </c>
      <c r="P2321" s="392" t="str">
        <f t="shared" si="72"/>
        <v>380XX00000</v>
      </c>
      <c r="Q2321" s="392" t="s">
        <v>1351</v>
      </c>
      <c r="R2321" s="392" t="s">
        <v>2343</v>
      </c>
      <c r="S2321" s="392" t="str">
        <f t="shared" si="73"/>
        <v>251100A</v>
      </c>
      <c r="T2321" s="392" t="str">
        <f>IFERROR(VLOOKUP($S2321,'Projects FERCs'!$A$9:$C$294,2,FALSE),0)</f>
        <v>Mains - Blanket - Flag</v>
      </c>
      <c r="U2321" s="392" t="s">
        <v>2342</v>
      </c>
      <c r="V2321" s="394">
        <v>47.37</v>
      </c>
    </row>
    <row r="2322" spans="1:22" ht="22.5" x14ac:dyDescent="0.25">
      <c r="A2322" s="396">
        <v>202502</v>
      </c>
      <c r="B2322" s="392" t="s">
        <v>1268</v>
      </c>
      <c r="C2322" s="392" t="s">
        <v>69</v>
      </c>
      <c r="D2322" s="392" t="s">
        <v>28</v>
      </c>
      <c r="E2322" s="392" t="s">
        <v>28</v>
      </c>
      <c r="F2322" s="392" t="s">
        <v>22</v>
      </c>
      <c r="G2322" s="392" t="s">
        <v>39</v>
      </c>
      <c r="H2322" s="392" t="s">
        <v>70</v>
      </c>
      <c r="I2322" s="392" t="s">
        <v>71</v>
      </c>
      <c r="J2322" s="392" t="s">
        <v>23</v>
      </c>
      <c r="K2322" s="392" t="s">
        <v>24</v>
      </c>
      <c r="L2322" s="392" t="s">
        <v>25</v>
      </c>
      <c r="M2322" s="395">
        <v>43466</v>
      </c>
      <c r="N2322" s="395">
        <v>43466</v>
      </c>
      <c r="O2322" s="392" t="s">
        <v>758</v>
      </c>
      <c r="P2322" s="392" t="str">
        <f t="shared" si="72"/>
        <v>380XX00000</v>
      </c>
      <c r="Q2322" s="392" t="s">
        <v>1351</v>
      </c>
      <c r="R2322" s="392" t="s">
        <v>967</v>
      </c>
      <c r="S2322" s="392" t="str">
        <f t="shared" si="73"/>
        <v>253380B</v>
      </c>
      <c r="T2322" s="392" t="str">
        <f>IFERROR(VLOOKUP($S2322,'Projects FERCs'!$A$9:$C$294,2,FALSE),0)</f>
        <v>PI Services Repl - Prescott</v>
      </c>
      <c r="U2322" s="392" t="s">
        <v>968</v>
      </c>
      <c r="V2322" s="394">
        <v>-4714.6499999999996</v>
      </c>
    </row>
    <row r="2323" spans="1:22" ht="22.5" x14ac:dyDescent="0.25">
      <c r="A2323" s="396">
        <v>202502</v>
      </c>
      <c r="B2323" s="392" t="s">
        <v>1268</v>
      </c>
      <c r="C2323" s="392" t="s">
        <v>69</v>
      </c>
      <c r="D2323" s="392" t="s">
        <v>28</v>
      </c>
      <c r="E2323" s="392" t="s">
        <v>28</v>
      </c>
      <c r="F2323" s="392" t="s">
        <v>22</v>
      </c>
      <c r="G2323" s="392" t="s">
        <v>39</v>
      </c>
      <c r="H2323" s="392" t="s">
        <v>70</v>
      </c>
      <c r="I2323" s="392" t="s">
        <v>71</v>
      </c>
      <c r="J2323" s="392" t="s">
        <v>23</v>
      </c>
      <c r="K2323" s="392" t="s">
        <v>24</v>
      </c>
      <c r="L2323" s="392" t="s">
        <v>25</v>
      </c>
      <c r="M2323" s="395">
        <v>43831</v>
      </c>
      <c r="N2323" s="395">
        <v>43831</v>
      </c>
      <c r="O2323" s="392" t="s">
        <v>758</v>
      </c>
      <c r="P2323" s="392" t="str">
        <f t="shared" si="72"/>
        <v>380XX00000</v>
      </c>
      <c r="Q2323" s="392" t="s">
        <v>1351</v>
      </c>
      <c r="R2323" s="392" t="s">
        <v>967</v>
      </c>
      <c r="S2323" s="392" t="str">
        <f t="shared" si="73"/>
        <v>253380B</v>
      </c>
      <c r="T2323" s="392" t="str">
        <f>IFERROR(VLOOKUP($S2323,'Projects FERCs'!$A$9:$C$294,2,FALSE),0)</f>
        <v>PI Services Repl - Prescott</v>
      </c>
      <c r="U2323" s="392" t="s">
        <v>968</v>
      </c>
      <c r="V2323" s="394">
        <v>-5216.76</v>
      </c>
    </row>
    <row r="2324" spans="1:22" ht="22.5" x14ac:dyDescent="0.25">
      <c r="A2324" s="396">
        <v>202502</v>
      </c>
      <c r="B2324" s="392" t="s">
        <v>1268</v>
      </c>
      <c r="C2324" s="392" t="s">
        <v>69</v>
      </c>
      <c r="D2324" s="392" t="s">
        <v>28</v>
      </c>
      <c r="E2324" s="392" t="s">
        <v>28</v>
      </c>
      <c r="F2324" s="392" t="s">
        <v>22</v>
      </c>
      <c r="G2324" s="392" t="s">
        <v>39</v>
      </c>
      <c r="H2324" s="392" t="s">
        <v>70</v>
      </c>
      <c r="I2324" s="392" t="s">
        <v>71</v>
      </c>
      <c r="J2324" s="392" t="s">
        <v>23</v>
      </c>
      <c r="K2324" s="392" t="s">
        <v>24</v>
      </c>
      <c r="L2324" s="392" t="s">
        <v>25</v>
      </c>
      <c r="M2324" s="395">
        <v>44256</v>
      </c>
      <c r="N2324" s="395">
        <v>44256</v>
      </c>
      <c r="O2324" s="392" t="s">
        <v>758</v>
      </c>
      <c r="P2324" s="392" t="str">
        <f t="shared" si="72"/>
        <v>380XX00000</v>
      </c>
      <c r="Q2324" s="392" t="s">
        <v>1351</v>
      </c>
      <c r="R2324" s="392" t="s">
        <v>967</v>
      </c>
      <c r="S2324" s="392" t="str">
        <f t="shared" si="73"/>
        <v>253380B</v>
      </c>
      <c r="T2324" s="392" t="str">
        <f>IFERROR(VLOOKUP($S2324,'Projects FERCs'!$A$9:$C$294,2,FALSE),0)</f>
        <v>PI Services Repl - Prescott</v>
      </c>
      <c r="U2324" s="392" t="s">
        <v>968</v>
      </c>
      <c r="V2324" s="394">
        <v>-3824.68</v>
      </c>
    </row>
    <row r="2325" spans="1:22" ht="22.5" x14ac:dyDescent="0.25">
      <c r="A2325" s="396">
        <v>202502</v>
      </c>
      <c r="B2325" s="392" t="s">
        <v>1268</v>
      </c>
      <c r="C2325" s="392" t="s">
        <v>69</v>
      </c>
      <c r="D2325" s="392" t="s">
        <v>28</v>
      </c>
      <c r="E2325" s="392" t="s">
        <v>28</v>
      </c>
      <c r="F2325" s="392" t="s">
        <v>22</v>
      </c>
      <c r="G2325" s="392" t="s">
        <v>39</v>
      </c>
      <c r="H2325" s="392" t="s">
        <v>70</v>
      </c>
      <c r="I2325" s="392" t="s">
        <v>71</v>
      </c>
      <c r="J2325" s="392" t="s">
        <v>23</v>
      </c>
      <c r="K2325" s="392" t="s">
        <v>24</v>
      </c>
      <c r="L2325" s="392" t="s">
        <v>25</v>
      </c>
      <c r="M2325" s="395">
        <v>44743</v>
      </c>
      <c r="N2325" s="395">
        <v>44743</v>
      </c>
      <c r="O2325" s="392" t="s">
        <v>758</v>
      </c>
      <c r="P2325" s="392" t="str">
        <f t="shared" si="72"/>
        <v>380XX00000</v>
      </c>
      <c r="Q2325" s="392" t="s">
        <v>1351</v>
      </c>
      <c r="R2325" s="392" t="s">
        <v>967</v>
      </c>
      <c r="S2325" s="392" t="str">
        <f t="shared" si="73"/>
        <v>253380B</v>
      </c>
      <c r="T2325" s="392" t="str">
        <f>IFERROR(VLOOKUP($S2325,'Projects FERCs'!$A$9:$C$294,2,FALSE),0)</f>
        <v>PI Services Repl - Prescott</v>
      </c>
      <c r="U2325" s="392" t="s">
        <v>968</v>
      </c>
      <c r="V2325" s="394">
        <v>-27476.95</v>
      </c>
    </row>
    <row r="2326" spans="1:22" ht="22.5" x14ac:dyDescent="0.25">
      <c r="A2326" s="396">
        <v>202502</v>
      </c>
      <c r="B2326" s="392" t="s">
        <v>1268</v>
      </c>
      <c r="C2326" s="392" t="s">
        <v>69</v>
      </c>
      <c r="D2326" s="392" t="s">
        <v>28</v>
      </c>
      <c r="E2326" s="392" t="s">
        <v>28</v>
      </c>
      <c r="F2326" s="392" t="s">
        <v>22</v>
      </c>
      <c r="G2326" s="392" t="s">
        <v>39</v>
      </c>
      <c r="H2326" s="392" t="s">
        <v>70</v>
      </c>
      <c r="I2326" s="392" t="s">
        <v>71</v>
      </c>
      <c r="J2326" s="392" t="s">
        <v>23</v>
      </c>
      <c r="K2326" s="392" t="s">
        <v>24</v>
      </c>
      <c r="L2326" s="392" t="s">
        <v>25</v>
      </c>
      <c r="M2326" s="395">
        <v>44927</v>
      </c>
      <c r="N2326" s="395">
        <v>44927</v>
      </c>
      <c r="O2326" s="392" t="s">
        <v>758</v>
      </c>
      <c r="P2326" s="392" t="str">
        <f t="shared" si="72"/>
        <v>380XX00000</v>
      </c>
      <c r="Q2326" s="392" t="s">
        <v>1351</v>
      </c>
      <c r="R2326" s="392" t="s">
        <v>967</v>
      </c>
      <c r="S2326" s="392" t="str">
        <f t="shared" si="73"/>
        <v>253380B</v>
      </c>
      <c r="T2326" s="392" t="str">
        <f>IFERROR(VLOOKUP($S2326,'Projects FERCs'!$A$9:$C$294,2,FALSE),0)</f>
        <v>PI Services Repl - Prescott</v>
      </c>
      <c r="U2326" s="392" t="s">
        <v>968</v>
      </c>
      <c r="V2326" s="394">
        <v>6470.5</v>
      </c>
    </row>
    <row r="2327" spans="1:22" ht="22.5" x14ac:dyDescent="0.25">
      <c r="A2327" s="396">
        <v>202502</v>
      </c>
      <c r="B2327" s="392" t="s">
        <v>1268</v>
      </c>
      <c r="C2327" s="392" t="s">
        <v>69</v>
      </c>
      <c r="D2327" s="392" t="s">
        <v>28</v>
      </c>
      <c r="E2327" s="392" t="s">
        <v>28</v>
      </c>
      <c r="F2327" s="392" t="s">
        <v>22</v>
      </c>
      <c r="G2327" s="392" t="s">
        <v>39</v>
      </c>
      <c r="H2327" s="392" t="s">
        <v>70</v>
      </c>
      <c r="I2327" s="392" t="s">
        <v>71</v>
      </c>
      <c r="J2327" s="392" t="s">
        <v>23</v>
      </c>
      <c r="K2327" s="392" t="s">
        <v>24</v>
      </c>
      <c r="L2327" s="392" t="s">
        <v>25</v>
      </c>
      <c r="M2327" s="395">
        <v>45292</v>
      </c>
      <c r="N2327" s="395">
        <v>45292</v>
      </c>
      <c r="O2327" s="392" t="s">
        <v>758</v>
      </c>
      <c r="P2327" s="392" t="str">
        <f t="shared" si="72"/>
        <v>380XX00000</v>
      </c>
      <c r="Q2327" s="392" t="s">
        <v>1351</v>
      </c>
      <c r="R2327" s="392" t="s">
        <v>967</v>
      </c>
      <c r="S2327" s="392" t="str">
        <f t="shared" si="73"/>
        <v>253380B</v>
      </c>
      <c r="T2327" s="392" t="str">
        <f>IFERROR(VLOOKUP($S2327,'Projects FERCs'!$A$9:$C$294,2,FALSE),0)</f>
        <v>PI Services Repl - Prescott</v>
      </c>
      <c r="U2327" s="392" t="s">
        <v>968</v>
      </c>
      <c r="V2327" s="394">
        <v>-45787.21</v>
      </c>
    </row>
    <row r="2328" spans="1:22" ht="22.5" x14ac:dyDescent="0.25">
      <c r="A2328" s="396">
        <v>202502</v>
      </c>
      <c r="B2328" s="392" t="s">
        <v>1268</v>
      </c>
      <c r="C2328" s="392" t="s">
        <v>69</v>
      </c>
      <c r="D2328" s="392" t="s">
        <v>28</v>
      </c>
      <c r="E2328" s="392" t="s">
        <v>28</v>
      </c>
      <c r="F2328" s="392" t="s">
        <v>22</v>
      </c>
      <c r="G2328" s="392" t="s">
        <v>39</v>
      </c>
      <c r="H2328" s="392" t="s">
        <v>70</v>
      </c>
      <c r="I2328" s="392" t="s">
        <v>71</v>
      </c>
      <c r="J2328" s="392" t="s">
        <v>23</v>
      </c>
      <c r="K2328" s="392" t="s">
        <v>24</v>
      </c>
      <c r="L2328" s="392" t="s">
        <v>25</v>
      </c>
      <c r="M2328" s="395">
        <v>45536</v>
      </c>
      <c r="N2328" s="395">
        <v>45560</v>
      </c>
      <c r="O2328" s="392" t="s">
        <v>758</v>
      </c>
      <c r="P2328" s="392" t="str">
        <f t="shared" si="72"/>
        <v>380XX00000</v>
      </c>
      <c r="Q2328" s="392" t="s">
        <v>1351</v>
      </c>
      <c r="R2328" s="392" t="s">
        <v>1627</v>
      </c>
      <c r="S2328" s="392" t="str">
        <f t="shared" si="73"/>
        <v>253100A</v>
      </c>
      <c r="T2328" s="392" t="str">
        <f>IFERROR(VLOOKUP($S2328,'Projects FERCs'!$A$9:$C$294,2,FALSE),0)</f>
        <v>Mains - Blanket - Pres</v>
      </c>
      <c r="U2328" s="392" t="s">
        <v>1629</v>
      </c>
      <c r="V2328" s="394">
        <v>-6799.83</v>
      </c>
    </row>
    <row r="2329" spans="1:22" ht="33.75" x14ac:dyDescent="0.25">
      <c r="A2329" s="396">
        <v>202502</v>
      </c>
      <c r="B2329" s="392" t="s">
        <v>1268</v>
      </c>
      <c r="C2329" s="392" t="s">
        <v>69</v>
      </c>
      <c r="D2329" s="392" t="s">
        <v>28</v>
      </c>
      <c r="E2329" s="392" t="s">
        <v>28</v>
      </c>
      <c r="F2329" s="392" t="s">
        <v>22</v>
      </c>
      <c r="G2329" s="392" t="s">
        <v>39</v>
      </c>
      <c r="H2329" s="392" t="s">
        <v>70</v>
      </c>
      <c r="I2329" s="392" t="s">
        <v>71</v>
      </c>
      <c r="J2329" s="392" t="s">
        <v>23</v>
      </c>
      <c r="K2329" s="392" t="s">
        <v>24</v>
      </c>
      <c r="L2329" s="392" t="s">
        <v>25</v>
      </c>
      <c r="M2329" s="395">
        <v>45566</v>
      </c>
      <c r="N2329" s="395">
        <v>45569</v>
      </c>
      <c r="O2329" s="392" t="s">
        <v>758</v>
      </c>
      <c r="P2329" s="392" t="str">
        <f t="shared" si="72"/>
        <v>380XX00000</v>
      </c>
      <c r="Q2329" s="392" t="s">
        <v>1351</v>
      </c>
      <c r="R2329" s="392" t="s">
        <v>2365</v>
      </c>
      <c r="S2329" s="392" t="str">
        <f t="shared" si="73"/>
        <v>257100A</v>
      </c>
      <c r="T2329" s="392" t="str">
        <f>IFERROR(VLOOKUP($S2329,'Projects FERCs'!$A$9:$C$294,2,FALSE),0)</f>
        <v>Mains - Blanket - SL</v>
      </c>
      <c r="U2329" s="392" t="s">
        <v>2364</v>
      </c>
      <c r="V2329" s="394">
        <v>-366.24</v>
      </c>
    </row>
    <row r="2330" spans="1:22" ht="22.5" x14ac:dyDescent="0.25">
      <c r="A2330" s="396">
        <v>202502</v>
      </c>
      <c r="B2330" s="392" t="s">
        <v>1268</v>
      </c>
      <c r="C2330" s="392" t="s">
        <v>69</v>
      </c>
      <c r="D2330" s="392" t="s">
        <v>28</v>
      </c>
      <c r="E2330" s="392" t="s">
        <v>28</v>
      </c>
      <c r="F2330" s="392" t="s">
        <v>22</v>
      </c>
      <c r="G2330" s="392" t="s">
        <v>39</v>
      </c>
      <c r="H2330" s="392" t="s">
        <v>70</v>
      </c>
      <c r="I2330" s="392" t="s">
        <v>71</v>
      </c>
      <c r="J2330" s="392" t="s">
        <v>23</v>
      </c>
      <c r="K2330" s="392" t="s">
        <v>24</v>
      </c>
      <c r="L2330" s="392" t="s">
        <v>25</v>
      </c>
      <c r="M2330" s="395">
        <v>45566</v>
      </c>
      <c r="N2330" s="395">
        <v>45576</v>
      </c>
      <c r="O2330" s="392" t="s">
        <v>758</v>
      </c>
      <c r="P2330" s="392" t="str">
        <f t="shared" si="72"/>
        <v>380XX00000</v>
      </c>
      <c r="Q2330" s="392" t="s">
        <v>1351</v>
      </c>
      <c r="R2330" s="392" t="s">
        <v>2363</v>
      </c>
      <c r="S2330" s="392" t="str">
        <f t="shared" si="73"/>
        <v>253100A</v>
      </c>
      <c r="T2330" s="392" t="str">
        <f>IFERROR(VLOOKUP($S2330,'Projects FERCs'!$A$9:$C$294,2,FALSE),0)</f>
        <v>Mains - Blanket - Pres</v>
      </c>
      <c r="U2330" s="392" t="s">
        <v>2362</v>
      </c>
      <c r="V2330" s="394">
        <v>-5562.15</v>
      </c>
    </row>
    <row r="2331" spans="1:22" ht="22.5" x14ac:dyDescent="0.25">
      <c r="A2331" s="396">
        <v>202502</v>
      </c>
      <c r="B2331" s="392" t="s">
        <v>1268</v>
      </c>
      <c r="C2331" s="392" t="s">
        <v>69</v>
      </c>
      <c r="D2331" s="392" t="s">
        <v>28</v>
      </c>
      <c r="E2331" s="392" t="s">
        <v>28</v>
      </c>
      <c r="F2331" s="392" t="s">
        <v>22</v>
      </c>
      <c r="G2331" s="392" t="s">
        <v>39</v>
      </c>
      <c r="H2331" s="392" t="s">
        <v>70</v>
      </c>
      <c r="I2331" s="392" t="s">
        <v>71</v>
      </c>
      <c r="J2331" s="392" t="s">
        <v>23</v>
      </c>
      <c r="K2331" s="392" t="s">
        <v>24</v>
      </c>
      <c r="L2331" s="392" t="s">
        <v>25</v>
      </c>
      <c r="M2331" s="395">
        <v>45658</v>
      </c>
      <c r="N2331" s="395">
        <v>45658</v>
      </c>
      <c r="O2331" s="392" t="s">
        <v>758</v>
      </c>
      <c r="P2331" s="392" t="str">
        <f t="shared" si="72"/>
        <v>380XX00000</v>
      </c>
      <c r="Q2331" s="392" t="s">
        <v>1351</v>
      </c>
      <c r="R2331" s="392" t="s">
        <v>782</v>
      </c>
      <c r="S2331" s="392" t="str">
        <f t="shared" si="73"/>
        <v>251380A</v>
      </c>
      <c r="T2331" s="392" t="str">
        <f>IFERROR(VLOOKUP($S2331,'Projects FERCs'!$A$9:$C$294,2,FALSE),0)</f>
        <v>Services - Bl - Flag</v>
      </c>
      <c r="U2331" s="392" t="s">
        <v>783</v>
      </c>
      <c r="V2331" s="403">
        <v>-28181.86</v>
      </c>
    </row>
    <row r="2332" spans="1:22" ht="22.5" x14ac:dyDescent="0.25">
      <c r="A2332" s="396">
        <v>202502</v>
      </c>
      <c r="B2332" s="392" t="s">
        <v>1268</v>
      </c>
      <c r="C2332" s="392" t="s">
        <v>69</v>
      </c>
      <c r="D2332" s="392" t="s">
        <v>28</v>
      </c>
      <c r="E2332" s="392" t="s">
        <v>28</v>
      </c>
      <c r="F2332" s="392" t="s">
        <v>22</v>
      </c>
      <c r="G2332" s="392" t="s">
        <v>39</v>
      </c>
      <c r="H2332" s="392" t="s">
        <v>70</v>
      </c>
      <c r="I2332" s="392" t="s">
        <v>71</v>
      </c>
      <c r="J2332" s="392" t="s">
        <v>23</v>
      </c>
      <c r="K2332" s="392" t="s">
        <v>24</v>
      </c>
      <c r="L2332" s="392" t="s">
        <v>25</v>
      </c>
      <c r="M2332" s="395">
        <v>45658</v>
      </c>
      <c r="N2332" s="395">
        <v>45658</v>
      </c>
      <c r="O2332" s="392" t="s">
        <v>758</v>
      </c>
      <c r="P2332" s="392" t="str">
        <f t="shared" si="72"/>
        <v>380XX00000</v>
      </c>
      <c r="Q2332" s="392" t="s">
        <v>1351</v>
      </c>
      <c r="R2332" s="392" t="s">
        <v>865</v>
      </c>
      <c r="S2332" s="392" t="str">
        <f t="shared" si="73"/>
        <v>252380A</v>
      </c>
      <c r="T2332" s="392" t="str">
        <f>IFERROR(VLOOKUP($S2332,'Projects FERCs'!$A$9:$C$294,2,FALSE),0)</f>
        <v>Install Services - Bl - King</v>
      </c>
      <c r="U2332" s="392" t="s">
        <v>866</v>
      </c>
      <c r="V2332" s="403">
        <v>11134.12</v>
      </c>
    </row>
    <row r="2333" spans="1:22" ht="22.5" x14ac:dyDescent="0.25">
      <c r="A2333" s="396">
        <v>202502</v>
      </c>
      <c r="B2333" s="392" t="s">
        <v>1268</v>
      </c>
      <c r="C2333" s="392" t="s">
        <v>69</v>
      </c>
      <c r="D2333" s="392" t="s">
        <v>28</v>
      </c>
      <c r="E2333" s="392" t="s">
        <v>28</v>
      </c>
      <c r="F2333" s="392" t="s">
        <v>22</v>
      </c>
      <c r="G2333" s="392" t="s">
        <v>39</v>
      </c>
      <c r="H2333" s="392" t="s">
        <v>70</v>
      </c>
      <c r="I2333" s="392" t="s">
        <v>71</v>
      </c>
      <c r="J2333" s="392" t="s">
        <v>23</v>
      </c>
      <c r="K2333" s="392" t="s">
        <v>24</v>
      </c>
      <c r="L2333" s="392" t="s">
        <v>25</v>
      </c>
      <c r="M2333" s="395">
        <v>45658</v>
      </c>
      <c r="N2333" s="395">
        <v>45658</v>
      </c>
      <c r="O2333" s="392" t="s">
        <v>758</v>
      </c>
      <c r="P2333" s="392" t="str">
        <f t="shared" si="72"/>
        <v>380XX00000</v>
      </c>
      <c r="Q2333" s="392" t="s">
        <v>1351</v>
      </c>
      <c r="R2333" s="392" t="s">
        <v>892</v>
      </c>
      <c r="S2333" s="392" t="str">
        <f t="shared" si="73"/>
        <v>252402S</v>
      </c>
      <c r="T2333" s="392" t="str">
        <f>IFERROR(VLOOKUP($S2333,'Projects FERCs'!$A$9:$C$294,2,FALSE),0)</f>
        <v>Drisco Pipe Replacement</v>
      </c>
      <c r="U2333" s="392" t="s">
        <v>893</v>
      </c>
      <c r="V2333" s="394">
        <v>-149826.60999999999</v>
      </c>
    </row>
    <row r="2334" spans="1:22" ht="22.5" x14ac:dyDescent="0.25">
      <c r="A2334" s="396">
        <v>202502</v>
      </c>
      <c r="B2334" s="392" t="s">
        <v>1268</v>
      </c>
      <c r="C2334" s="392" t="s">
        <v>69</v>
      </c>
      <c r="D2334" s="392" t="s">
        <v>28</v>
      </c>
      <c r="E2334" s="392" t="s">
        <v>28</v>
      </c>
      <c r="F2334" s="392" t="s">
        <v>22</v>
      </c>
      <c r="G2334" s="392" t="s">
        <v>39</v>
      </c>
      <c r="H2334" s="392" t="s">
        <v>70</v>
      </c>
      <c r="I2334" s="392" t="s">
        <v>71</v>
      </c>
      <c r="J2334" s="392" t="s">
        <v>23</v>
      </c>
      <c r="K2334" s="392" t="s">
        <v>24</v>
      </c>
      <c r="L2334" s="392" t="s">
        <v>25</v>
      </c>
      <c r="M2334" s="395">
        <v>45658</v>
      </c>
      <c r="N2334" s="395">
        <v>45658</v>
      </c>
      <c r="O2334" s="392" t="s">
        <v>758</v>
      </c>
      <c r="P2334" s="392" t="str">
        <f t="shared" si="72"/>
        <v>380XX00000</v>
      </c>
      <c r="Q2334" s="392" t="s">
        <v>1351</v>
      </c>
      <c r="R2334" s="392" t="s">
        <v>965</v>
      </c>
      <c r="S2334" s="392" t="str">
        <f t="shared" si="73"/>
        <v>253380A</v>
      </c>
      <c r="T2334" s="392" t="str">
        <f>IFERROR(VLOOKUP($S2334,'Projects FERCs'!$A$9:$C$294,2,FALSE),0)</f>
        <v>Services - Bl - Pres</v>
      </c>
      <c r="U2334" s="392" t="s">
        <v>966</v>
      </c>
      <c r="V2334" s="403">
        <v>-16226.15</v>
      </c>
    </row>
    <row r="2335" spans="1:22" ht="22.5" x14ac:dyDescent="0.25">
      <c r="A2335" s="396">
        <v>202502</v>
      </c>
      <c r="B2335" s="392" t="s">
        <v>1268</v>
      </c>
      <c r="C2335" s="392" t="s">
        <v>69</v>
      </c>
      <c r="D2335" s="392" t="s">
        <v>28</v>
      </c>
      <c r="E2335" s="392" t="s">
        <v>28</v>
      </c>
      <c r="F2335" s="392" t="s">
        <v>22</v>
      </c>
      <c r="G2335" s="392" t="s">
        <v>39</v>
      </c>
      <c r="H2335" s="392" t="s">
        <v>70</v>
      </c>
      <c r="I2335" s="392" t="s">
        <v>71</v>
      </c>
      <c r="J2335" s="392" t="s">
        <v>23</v>
      </c>
      <c r="K2335" s="392" t="s">
        <v>24</v>
      </c>
      <c r="L2335" s="392" t="s">
        <v>25</v>
      </c>
      <c r="M2335" s="395">
        <v>45658</v>
      </c>
      <c r="N2335" s="395">
        <v>45658</v>
      </c>
      <c r="O2335" s="392" t="s">
        <v>758</v>
      </c>
      <c r="P2335" s="392" t="str">
        <f t="shared" si="72"/>
        <v>380XX00000</v>
      </c>
      <c r="Q2335" s="392" t="s">
        <v>1351</v>
      </c>
      <c r="R2335" s="392" t="s">
        <v>967</v>
      </c>
      <c r="S2335" s="392" t="str">
        <f t="shared" si="73"/>
        <v>253380B</v>
      </c>
      <c r="T2335" s="392" t="str">
        <f>IFERROR(VLOOKUP($S2335,'Projects FERCs'!$A$9:$C$294,2,FALSE),0)</f>
        <v>PI Services Repl - Prescott</v>
      </c>
      <c r="U2335" s="392" t="s">
        <v>968</v>
      </c>
      <c r="V2335" s="394">
        <v>-900.1</v>
      </c>
    </row>
    <row r="2336" spans="1:22" ht="22.5" x14ac:dyDescent="0.25">
      <c r="A2336" s="396">
        <v>202502</v>
      </c>
      <c r="B2336" s="392" t="s">
        <v>1268</v>
      </c>
      <c r="C2336" s="392" t="s">
        <v>69</v>
      </c>
      <c r="D2336" s="392" t="s">
        <v>28</v>
      </c>
      <c r="E2336" s="392" t="s">
        <v>28</v>
      </c>
      <c r="F2336" s="392" t="s">
        <v>22</v>
      </c>
      <c r="G2336" s="392" t="s">
        <v>39</v>
      </c>
      <c r="H2336" s="392" t="s">
        <v>70</v>
      </c>
      <c r="I2336" s="392" t="s">
        <v>71</v>
      </c>
      <c r="J2336" s="392" t="s">
        <v>23</v>
      </c>
      <c r="K2336" s="392" t="s">
        <v>24</v>
      </c>
      <c r="L2336" s="392" t="s">
        <v>25</v>
      </c>
      <c r="M2336" s="395">
        <v>45658</v>
      </c>
      <c r="N2336" s="395">
        <v>45658</v>
      </c>
      <c r="O2336" s="392" t="s">
        <v>758</v>
      </c>
      <c r="P2336" s="392" t="str">
        <f t="shared" si="72"/>
        <v>380XX00000</v>
      </c>
      <c r="Q2336" s="392" t="s">
        <v>1351</v>
      </c>
      <c r="R2336" s="392" t="s">
        <v>1071</v>
      </c>
      <c r="S2336" s="392" t="str">
        <f t="shared" si="73"/>
        <v>255380A</v>
      </c>
      <c r="T2336" s="392" t="str">
        <f>IFERROR(VLOOKUP($S2336,'Projects FERCs'!$A$9:$C$294,2,FALSE),0)</f>
        <v>Services - Bl - Verde</v>
      </c>
      <c r="U2336" s="392" t="s">
        <v>1072</v>
      </c>
      <c r="V2336" s="403">
        <v>-1578.09</v>
      </c>
    </row>
    <row r="2337" spans="1:22" ht="22.5" x14ac:dyDescent="0.25">
      <c r="A2337" s="396">
        <v>202502</v>
      </c>
      <c r="B2337" s="392" t="s">
        <v>1268</v>
      </c>
      <c r="C2337" s="392" t="s">
        <v>69</v>
      </c>
      <c r="D2337" s="392" t="s">
        <v>28</v>
      </c>
      <c r="E2337" s="392" t="s">
        <v>28</v>
      </c>
      <c r="F2337" s="392" t="s">
        <v>22</v>
      </c>
      <c r="G2337" s="392" t="s">
        <v>39</v>
      </c>
      <c r="H2337" s="392" t="s">
        <v>70</v>
      </c>
      <c r="I2337" s="392" t="s">
        <v>71</v>
      </c>
      <c r="J2337" s="392" t="s">
        <v>23</v>
      </c>
      <c r="K2337" s="392" t="s">
        <v>24</v>
      </c>
      <c r="L2337" s="392" t="s">
        <v>25</v>
      </c>
      <c r="M2337" s="395">
        <v>45658</v>
      </c>
      <c r="N2337" s="395">
        <v>45658</v>
      </c>
      <c r="O2337" s="392" t="s">
        <v>758</v>
      </c>
      <c r="P2337" s="392" t="str">
        <f t="shared" si="72"/>
        <v>380XX00000</v>
      </c>
      <c r="Q2337" s="392" t="s">
        <v>1351</v>
      </c>
      <c r="R2337" s="392" t="s">
        <v>1143</v>
      </c>
      <c r="S2337" s="392" t="str">
        <f t="shared" si="73"/>
        <v>256380A</v>
      </c>
      <c r="T2337" s="392" t="str">
        <f>IFERROR(VLOOKUP($S2337,'Projects FERCs'!$A$9:$C$294,2,FALSE),0)</f>
        <v>Services - Bl - Nog</v>
      </c>
      <c r="U2337" s="392" t="s">
        <v>1144</v>
      </c>
      <c r="V2337" s="403">
        <v>411</v>
      </c>
    </row>
    <row r="2338" spans="1:22" ht="22.5" x14ac:dyDescent="0.25">
      <c r="A2338" s="396">
        <v>202502</v>
      </c>
      <c r="B2338" s="392" t="s">
        <v>1268</v>
      </c>
      <c r="C2338" s="392" t="s">
        <v>69</v>
      </c>
      <c r="D2338" s="392" t="s">
        <v>28</v>
      </c>
      <c r="E2338" s="392" t="s">
        <v>28</v>
      </c>
      <c r="F2338" s="392" t="s">
        <v>22</v>
      </c>
      <c r="G2338" s="392" t="s">
        <v>39</v>
      </c>
      <c r="H2338" s="392" t="s">
        <v>70</v>
      </c>
      <c r="I2338" s="392" t="s">
        <v>71</v>
      </c>
      <c r="J2338" s="392" t="s">
        <v>23</v>
      </c>
      <c r="K2338" s="392" t="s">
        <v>24</v>
      </c>
      <c r="L2338" s="392" t="s">
        <v>25</v>
      </c>
      <c r="M2338" s="395">
        <v>45658</v>
      </c>
      <c r="N2338" s="395">
        <v>45658</v>
      </c>
      <c r="O2338" s="392" t="s">
        <v>758</v>
      </c>
      <c r="P2338" s="392" t="str">
        <f t="shared" si="72"/>
        <v>380XX00000</v>
      </c>
      <c r="Q2338" s="392" t="s">
        <v>1351</v>
      </c>
      <c r="R2338" s="392" t="s">
        <v>1213</v>
      </c>
      <c r="S2338" s="392" t="str">
        <f t="shared" si="73"/>
        <v>257380A</v>
      </c>
      <c r="T2338" s="392" t="str">
        <f>IFERROR(VLOOKUP($S2338,'Projects FERCs'!$A$9:$C$294,2,FALSE),0)</f>
        <v>Services - Bl - SL</v>
      </c>
      <c r="U2338" s="392" t="s">
        <v>1214</v>
      </c>
      <c r="V2338" s="403">
        <v>10130.280000000001</v>
      </c>
    </row>
    <row r="2339" spans="1:22" ht="22.5" x14ac:dyDescent="0.25">
      <c r="A2339" s="396">
        <v>202502</v>
      </c>
      <c r="B2339" s="392" t="s">
        <v>1268</v>
      </c>
      <c r="C2339" s="392" t="s">
        <v>69</v>
      </c>
      <c r="D2339" s="392" t="s">
        <v>28</v>
      </c>
      <c r="E2339" s="392" t="s">
        <v>28</v>
      </c>
      <c r="F2339" s="392" t="s">
        <v>22</v>
      </c>
      <c r="G2339" s="392" t="s">
        <v>39</v>
      </c>
      <c r="H2339" s="392" t="s">
        <v>70</v>
      </c>
      <c r="I2339" s="392" t="s">
        <v>71</v>
      </c>
      <c r="J2339" s="392" t="s">
        <v>23</v>
      </c>
      <c r="K2339" s="392" t="s">
        <v>24</v>
      </c>
      <c r="L2339" s="392" t="s">
        <v>25</v>
      </c>
      <c r="M2339" s="395">
        <v>45658</v>
      </c>
      <c r="N2339" s="395">
        <v>45658</v>
      </c>
      <c r="O2339" s="392" t="s">
        <v>758</v>
      </c>
      <c r="P2339" s="392" t="str">
        <f t="shared" si="72"/>
        <v>380XX00000</v>
      </c>
      <c r="Q2339" s="392" t="s">
        <v>1351</v>
      </c>
      <c r="R2339" s="392" t="s">
        <v>1517</v>
      </c>
      <c r="S2339" s="392" t="str">
        <f t="shared" si="73"/>
        <v>252405S</v>
      </c>
      <c r="T2339" s="392" t="str">
        <f>IFERROR(VLOOKUP($S2339,'Projects FERCs'!$A$9:$C$294,2,FALSE),0)</f>
        <v>Services PVC Replacement LHC</v>
      </c>
      <c r="U2339" s="392" t="s">
        <v>1516</v>
      </c>
      <c r="V2339" s="394">
        <v>-3393.09</v>
      </c>
    </row>
    <row r="2340" spans="1:22" ht="22.5" x14ac:dyDescent="0.25">
      <c r="A2340" s="396">
        <v>202502</v>
      </c>
      <c r="B2340" s="392" t="s">
        <v>1268</v>
      </c>
      <c r="C2340" s="392" t="s">
        <v>69</v>
      </c>
      <c r="D2340" s="392" t="s">
        <v>28</v>
      </c>
      <c r="E2340" s="392" t="s">
        <v>28</v>
      </c>
      <c r="F2340" s="392" t="s">
        <v>22</v>
      </c>
      <c r="G2340" s="392" t="s">
        <v>39</v>
      </c>
      <c r="H2340" s="392" t="s">
        <v>70</v>
      </c>
      <c r="I2340" s="392" t="s">
        <v>71</v>
      </c>
      <c r="J2340" s="392" t="s">
        <v>23</v>
      </c>
      <c r="K2340" s="392" t="s">
        <v>24</v>
      </c>
      <c r="L2340" s="392" t="s">
        <v>25</v>
      </c>
      <c r="M2340" s="395">
        <v>45658</v>
      </c>
      <c r="N2340" s="395">
        <v>45658</v>
      </c>
      <c r="O2340" s="392" t="s">
        <v>758</v>
      </c>
      <c r="P2340" s="392" t="str">
        <f t="shared" si="72"/>
        <v>380XX00000</v>
      </c>
      <c r="Q2340" s="392" t="s">
        <v>1351</v>
      </c>
      <c r="R2340" s="392" t="s">
        <v>1352</v>
      </c>
      <c r="S2340" s="392" t="str">
        <f t="shared" si="73"/>
        <v>252404S</v>
      </c>
      <c r="T2340" s="392" t="str">
        <f>IFERROR(VLOOKUP($S2340,'Projects FERCs'!$A$9:$C$294,2,FALSE),0)</f>
        <v>Main &amp; Services PVC Repl KNG</v>
      </c>
      <c r="U2340" s="392" t="s">
        <v>1353</v>
      </c>
      <c r="V2340" s="394">
        <v>-8290.31</v>
      </c>
    </row>
    <row r="2341" spans="1:22" ht="22.5" x14ac:dyDescent="0.25">
      <c r="A2341" s="396">
        <v>202503</v>
      </c>
      <c r="B2341" s="392" t="s">
        <v>1268</v>
      </c>
      <c r="C2341" s="392" t="s">
        <v>69</v>
      </c>
      <c r="D2341" s="392" t="s">
        <v>28</v>
      </c>
      <c r="E2341" s="392" t="s">
        <v>28</v>
      </c>
      <c r="F2341" s="392" t="s">
        <v>22</v>
      </c>
      <c r="G2341" s="392" t="s">
        <v>39</v>
      </c>
      <c r="H2341" s="392" t="s">
        <v>70</v>
      </c>
      <c r="I2341" s="392" t="s">
        <v>71</v>
      </c>
      <c r="J2341" s="392" t="s">
        <v>2328</v>
      </c>
      <c r="K2341" s="392" t="s">
        <v>24</v>
      </c>
      <c r="L2341" s="392" t="s">
        <v>64</v>
      </c>
      <c r="M2341" s="395">
        <v>45717</v>
      </c>
      <c r="N2341" s="395">
        <v>45740</v>
      </c>
      <c r="O2341" s="392" t="s">
        <v>758</v>
      </c>
      <c r="P2341" s="392" t="str">
        <f t="shared" si="72"/>
        <v>380XX00000</v>
      </c>
      <c r="Q2341" s="392" t="s">
        <v>1351</v>
      </c>
      <c r="R2341" s="392" t="s">
        <v>2329</v>
      </c>
      <c r="S2341" s="392" t="str">
        <f t="shared" si="73"/>
        <v>255100A</v>
      </c>
      <c r="T2341" s="392" t="str">
        <f>IFERROR(VLOOKUP($S2341,'Projects FERCs'!$A$9:$C$294,2,FALSE),0)</f>
        <v>Mains - Blanket - Verde</v>
      </c>
      <c r="U2341" s="392" t="s">
        <v>2328</v>
      </c>
      <c r="V2341" s="394">
        <v>372.1</v>
      </c>
    </row>
    <row r="2342" spans="1:22" ht="22.5" x14ac:dyDescent="0.25">
      <c r="A2342" s="396">
        <v>202503</v>
      </c>
      <c r="B2342" s="392" t="s">
        <v>1268</v>
      </c>
      <c r="C2342" s="392" t="s">
        <v>69</v>
      </c>
      <c r="D2342" s="392" t="s">
        <v>28</v>
      </c>
      <c r="E2342" s="392" t="s">
        <v>28</v>
      </c>
      <c r="F2342" s="392" t="s">
        <v>22</v>
      </c>
      <c r="G2342" s="392" t="s">
        <v>39</v>
      </c>
      <c r="H2342" s="392" t="s">
        <v>70</v>
      </c>
      <c r="I2342" s="392" t="s">
        <v>71</v>
      </c>
      <c r="J2342" s="392" t="s">
        <v>2338</v>
      </c>
      <c r="K2342" s="392" t="s">
        <v>24</v>
      </c>
      <c r="L2342" s="392" t="s">
        <v>64</v>
      </c>
      <c r="M2342" s="395">
        <v>45717</v>
      </c>
      <c r="N2342" s="395">
        <v>45667</v>
      </c>
      <c r="O2342" s="392" t="s">
        <v>758</v>
      </c>
      <c r="P2342" s="392" t="str">
        <f t="shared" si="72"/>
        <v>380XX00000</v>
      </c>
      <c r="Q2342" s="392" t="s">
        <v>1351</v>
      </c>
      <c r="R2342" s="392" t="s">
        <v>2339</v>
      </c>
      <c r="S2342" s="392" t="str">
        <f t="shared" si="73"/>
        <v>251100A</v>
      </c>
      <c r="T2342" s="392" t="str">
        <f>IFERROR(VLOOKUP($S2342,'Projects FERCs'!$A$9:$C$294,2,FALSE),0)</f>
        <v>Mains - Blanket - Flag</v>
      </c>
      <c r="U2342" s="392" t="s">
        <v>2338</v>
      </c>
      <c r="V2342" s="394">
        <v>19.28</v>
      </c>
    </row>
    <row r="2343" spans="1:22" ht="33.75" x14ac:dyDescent="0.25">
      <c r="A2343" s="396">
        <v>202503</v>
      </c>
      <c r="B2343" s="392" t="s">
        <v>1268</v>
      </c>
      <c r="C2343" s="392" t="s">
        <v>69</v>
      </c>
      <c r="D2343" s="392" t="s">
        <v>28</v>
      </c>
      <c r="E2343" s="392" t="s">
        <v>28</v>
      </c>
      <c r="F2343" s="392" t="s">
        <v>22</v>
      </c>
      <c r="G2343" s="392" t="s">
        <v>39</v>
      </c>
      <c r="H2343" s="392" t="s">
        <v>70</v>
      </c>
      <c r="I2343" s="392" t="s">
        <v>71</v>
      </c>
      <c r="J2343" s="392" t="s">
        <v>2334</v>
      </c>
      <c r="K2343" s="392" t="s">
        <v>24</v>
      </c>
      <c r="L2343" s="392" t="s">
        <v>64</v>
      </c>
      <c r="M2343" s="395">
        <v>45717</v>
      </c>
      <c r="N2343" s="395">
        <v>45685</v>
      </c>
      <c r="O2343" s="392" t="s">
        <v>758</v>
      </c>
      <c r="P2343" s="392" t="str">
        <f t="shared" si="72"/>
        <v>380XX00000</v>
      </c>
      <c r="Q2343" s="392" t="s">
        <v>1351</v>
      </c>
      <c r="R2343" s="392" t="s">
        <v>2335</v>
      </c>
      <c r="S2343" s="392" t="str">
        <f t="shared" si="73"/>
        <v>252100A</v>
      </c>
      <c r="T2343" s="392" t="str">
        <f>IFERROR(VLOOKUP($S2343,'Projects FERCs'!$A$9:$C$294,2,FALSE),0)</f>
        <v>Mains - Blanket - King</v>
      </c>
      <c r="U2343" s="392" t="s">
        <v>2334</v>
      </c>
      <c r="V2343" s="394">
        <v>15.69</v>
      </c>
    </row>
    <row r="2344" spans="1:22" ht="22.5" x14ac:dyDescent="0.25">
      <c r="A2344" s="396">
        <v>202503</v>
      </c>
      <c r="B2344" s="392" t="s">
        <v>1268</v>
      </c>
      <c r="C2344" s="392" t="s">
        <v>69</v>
      </c>
      <c r="D2344" s="392" t="s">
        <v>28</v>
      </c>
      <c r="E2344" s="392" t="s">
        <v>28</v>
      </c>
      <c r="F2344" s="392" t="s">
        <v>22</v>
      </c>
      <c r="G2344" s="392" t="s">
        <v>39</v>
      </c>
      <c r="H2344" s="392" t="s">
        <v>70</v>
      </c>
      <c r="I2344" s="392" t="s">
        <v>71</v>
      </c>
      <c r="J2344" s="392" t="s">
        <v>2177</v>
      </c>
      <c r="K2344" s="392" t="s">
        <v>24</v>
      </c>
      <c r="L2344" s="392" t="s">
        <v>64</v>
      </c>
      <c r="M2344" s="395">
        <v>45717</v>
      </c>
      <c r="N2344" s="395">
        <v>45544</v>
      </c>
      <c r="O2344" s="392" t="s">
        <v>758</v>
      </c>
      <c r="P2344" s="392" t="str">
        <f t="shared" si="72"/>
        <v>380XX00000</v>
      </c>
      <c r="Q2344" s="392" t="s">
        <v>1351</v>
      </c>
      <c r="R2344" s="392" t="s">
        <v>2175</v>
      </c>
      <c r="S2344" s="392" t="str">
        <f t="shared" si="73"/>
        <v>253100A</v>
      </c>
      <c r="T2344" s="392" t="str">
        <f>IFERROR(VLOOKUP($S2344,'Projects FERCs'!$A$9:$C$294,2,FALSE),0)</f>
        <v>Mains - Blanket - Pres</v>
      </c>
      <c r="U2344" s="392" t="s">
        <v>2177</v>
      </c>
      <c r="V2344" s="394">
        <v>17.11</v>
      </c>
    </row>
    <row r="2345" spans="1:22" ht="22.5" x14ac:dyDescent="0.25">
      <c r="A2345" s="396">
        <v>202503</v>
      </c>
      <c r="B2345" s="392" t="s">
        <v>1268</v>
      </c>
      <c r="C2345" s="392" t="s">
        <v>69</v>
      </c>
      <c r="D2345" s="392" t="s">
        <v>28</v>
      </c>
      <c r="E2345" s="392" t="s">
        <v>28</v>
      </c>
      <c r="F2345" s="392" t="s">
        <v>22</v>
      </c>
      <c r="G2345" s="392" t="s">
        <v>39</v>
      </c>
      <c r="H2345" s="392" t="s">
        <v>70</v>
      </c>
      <c r="I2345" s="392" t="s">
        <v>71</v>
      </c>
      <c r="J2345" s="392" t="s">
        <v>893</v>
      </c>
      <c r="K2345" s="392" t="s">
        <v>24</v>
      </c>
      <c r="L2345" s="392" t="s">
        <v>64</v>
      </c>
      <c r="M2345" s="395">
        <v>45658</v>
      </c>
      <c r="N2345" s="395">
        <v>45658</v>
      </c>
      <c r="O2345" s="392" t="s">
        <v>758</v>
      </c>
      <c r="P2345" s="392" t="str">
        <f t="shared" si="72"/>
        <v>380XX00000</v>
      </c>
      <c r="Q2345" s="392" t="s">
        <v>1351</v>
      </c>
      <c r="R2345" s="392" t="s">
        <v>892</v>
      </c>
      <c r="S2345" s="392" t="str">
        <f t="shared" si="73"/>
        <v>252402S</v>
      </c>
      <c r="T2345" s="392" t="str">
        <f>IFERROR(VLOOKUP($S2345,'Projects FERCs'!$A$9:$C$294,2,FALSE),0)</f>
        <v>Drisco Pipe Replacement</v>
      </c>
      <c r="U2345" s="392" t="s">
        <v>893</v>
      </c>
      <c r="V2345" s="394">
        <v>261978.8</v>
      </c>
    </row>
    <row r="2346" spans="1:22" ht="22.5" x14ac:dyDescent="0.25">
      <c r="A2346" s="396">
        <v>202503</v>
      </c>
      <c r="B2346" s="392" t="s">
        <v>1268</v>
      </c>
      <c r="C2346" s="392" t="s">
        <v>69</v>
      </c>
      <c r="D2346" s="392" t="s">
        <v>28</v>
      </c>
      <c r="E2346" s="392" t="s">
        <v>28</v>
      </c>
      <c r="F2346" s="392" t="s">
        <v>22</v>
      </c>
      <c r="G2346" s="392" t="s">
        <v>39</v>
      </c>
      <c r="H2346" s="392" t="s">
        <v>70</v>
      </c>
      <c r="I2346" s="392" t="s">
        <v>71</v>
      </c>
      <c r="J2346" s="392" t="s">
        <v>866</v>
      </c>
      <c r="K2346" s="392" t="s">
        <v>24</v>
      </c>
      <c r="L2346" s="392" t="s">
        <v>64</v>
      </c>
      <c r="M2346" s="395">
        <v>45658</v>
      </c>
      <c r="N2346" s="395">
        <v>45658</v>
      </c>
      <c r="O2346" s="392" t="s">
        <v>758</v>
      </c>
      <c r="P2346" s="392" t="str">
        <f t="shared" si="72"/>
        <v>380XX00000</v>
      </c>
      <c r="Q2346" s="392" t="s">
        <v>1351</v>
      </c>
      <c r="R2346" s="392" t="s">
        <v>865</v>
      </c>
      <c r="S2346" s="392" t="str">
        <f t="shared" si="73"/>
        <v>252380A</v>
      </c>
      <c r="T2346" s="392" t="str">
        <f>IFERROR(VLOOKUP($S2346,'Projects FERCs'!$A$9:$C$294,2,FALSE),0)</f>
        <v>Install Services - Bl - King</v>
      </c>
      <c r="U2346" s="392" t="s">
        <v>866</v>
      </c>
      <c r="V2346" s="403">
        <v>5461.74</v>
      </c>
    </row>
    <row r="2347" spans="1:22" ht="22.5" x14ac:dyDescent="0.25">
      <c r="A2347" s="396">
        <v>202503</v>
      </c>
      <c r="B2347" s="392" t="s">
        <v>1268</v>
      </c>
      <c r="C2347" s="392" t="s">
        <v>69</v>
      </c>
      <c r="D2347" s="392" t="s">
        <v>28</v>
      </c>
      <c r="E2347" s="392" t="s">
        <v>28</v>
      </c>
      <c r="F2347" s="392" t="s">
        <v>22</v>
      </c>
      <c r="G2347" s="392" t="s">
        <v>39</v>
      </c>
      <c r="H2347" s="392" t="s">
        <v>70</v>
      </c>
      <c r="I2347" s="392" t="s">
        <v>71</v>
      </c>
      <c r="J2347" s="392" t="s">
        <v>2322</v>
      </c>
      <c r="K2347" s="392" t="s">
        <v>24</v>
      </c>
      <c r="L2347" s="392" t="s">
        <v>64</v>
      </c>
      <c r="M2347" s="395">
        <v>45717</v>
      </c>
      <c r="N2347" s="395">
        <v>45741</v>
      </c>
      <c r="O2347" s="392" t="s">
        <v>758</v>
      </c>
      <c r="P2347" s="392" t="str">
        <f t="shared" si="72"/>
        <v>380XX00000</v>
      </c>
      <c r="Q2347" s="392" t="s">
        <v>1351</v>
      </c>
      <c r="R2347" s="392" t="s">
        <v>2323</v>
      </c>
      <c r="S2347" s="392" t="str">
        <f t="shared" si="73"/>
        <v>252100A</v>
      </c>
      <c r="T2347" s="392" t="str">
        <f>IFERROR(VLOOKUP($S2347,'Projects FERCs'!$A$9:$C$294,2,FALSE),0)</f>
        <v>Mains - Blanket - King</v>
      </c>
      <c r="U2347" s="392" t="s">
        <v>2322</v>
      </c>
      <c r="V2347" s="394">
        <v>12152.56</v>
      </c>
    </row>
    <row r="2348" spans="1:22" ht="22.5" x14ac:dyDescent="0.25">
      <c r="A2348" s="396">
        <v>202503</v>
      </c>
      <c r="B2348" s="392" t="s">
        <v>1268</v>
      </c>
      <c r="C2348" s="392" t="s">
        <v>69</v>
      </c>
      <c r="D2348" s="392" t="s">
        <v>28</v>
      </c>
      <c r="E2348" s="392" t="s">
        <v>28</v>
      </c>
      <c r="F2348" s="392" t="s">
        <v>22</v>
      </c>
      <c r="G2348" s="392" t="s">
        <v>39</v>
      </c>
      <c r="H2348" s="392" t="s">
        <v>70</v>
      </c>
      <c r="I2348" s="392" t="s">
        <v>71</v>
      </c>
      <c r="J2348" s="392" t="s">
        <v>2332</v>
      </c>
      <c r="K2348" s="392" t="s">
        <v>24</v>
      </c>
      <c r="L2348" s="392" t="s">
        <v>64</v>
      </c>
      <c r="M2348" s="395">
        <v>45717</v>
      </c>
      <c r="N2348" s="395">
        <v>45715</v>
      </c>
      <c r="O2348" s="392" t="s">
        <v>758</v>
      </c>
      <c r="P2348" s="392" t="str">
        <f t="shared" si="72"/>
        <v>380XX00000</v>
      </c>
      <c r="Q2348" s="392" t="s">
        <v>1351</v>
      </c>
      <c r="R2348" s="392" t="s">
        <v>2333</v>
      </c>
      <c r="S2348" s="392" t="str">
        <f t="shared" si="73"/>
        <v>257100A</v>
      </c>
      <c r="T2348" s="392" t="str">
        <f>IFERROR(VLOOKUP($S2348,'Projects FERCs'!$A$9:$C$294,2,FALSE),0)</f>
        <v>Mains - Blanket - SL</v>
      </c>
      <c r="U2348" s="392" t="s">
        <v>2332</v>
      </c>
      <c r="V2348" s="394">
        <v>176.35</v>
      </c>
    </row>
    <row r="2349" spans="1:22" ht="22.5" x14ac:dyDescent="0.25">
      <c r="A2349" s="396">
        <v>202503</v>
      </c>
      <c r="B2349" s="392" t="s">
        <v>1268</v>
      </c>
      <c r="C2349" s="392" t="s">
        <v>69</v>
      </c>
      <c r="D2349" s="392" t="s">
        <v>28</v>
      </c>
      <c r="E2349" s="392" t="s">
        <v>28</v>
      </c>
      <c r="F2349" s="392" t="s">
        <v>22</v>
      </c>
      <c r="G2349" s="392" t="s">
        <v>39</v>
      </c>
      <c r="H2349" s="392" t="s">
        <v>70</v>
      </c>
      <c r="I2349" s="392" t="s">
        <v>71</v>
      </c>
      <c r="J2349" s="392" t="s">
        <v>2336</v>
      </c>
      <c r="K2349" s="392" t="s">
        <v>24</v>
      </c>
      <c r="L2349" s="392" t="s">
        <v>64</v>
      </c>
      <c r="M2349" s="395">
        <v>45717</v>
      </c>
      <c r="N2349" s="395">
        <v>45667</v>
      </c>
      <c r="O2349" s="392" t="s">
        <v>758</v>
      </c>
      <c r="P2349" s="392" t="str">
        <f t="shared" si="72"/>
        <v>380XX00000</v>
      </c>
      <c r="Q2349" s="392" t="s">
        <v>1351</v>
      </c>
      <c r="R2349" s="392" t="s">
        <v>2337</v>
      </c>
      <c r="S2349" s="392" t="str">
        <f t="shared" si="73"/>
        <v>257100A</v>
      </c>
      <c r="T2349" s="392" t="str">
        <f>IFERROR(VLOOKUP($S2349,'Projects FERCs'!$A$9:$C$294,2,FALSE),0)</f>
        <v>Mains - Blanket - SL</v>
      </c>
      <c r="U2349" s="392" t="s">
        <v>2336</v>
      </c>
      <c r="V2349" s="394">
        <v>277.04000000000002</v>
      </c>
    </row>
    <row r="2350" spans="1:22" ht="22.5" x14ac:dyDescent="0.25">
      <c r="A2350" s="396">
        <v>202503</v>
      </c>
      <c r="B2350" s="392" t="s">
        <v>1268</v>
      </c>
      <c r="C2350" s="392" t="s">
        <v>69</v>
      </c>
      <c r="D2350" s="392" t="s">
        <v>28</v>
      </c>
      <c r="E2350" s="392" t="s">
        <v>28</v>
      </c>
      <c r="F2350" s="392" t="s">
        <v>22</v>
      </c>
      <c r="G2350" s="392" t="s">
        <v>39</v>
      </c>
      <c r="H2350" s="392" t="s">
        <v>70</v>
      </c>
      <c r="I2350" s="392" t="s">
        <v>71</v>
      </c>
      <c r="J2350" s="392" t="s">
        <v>968</v>
      </c>
      <c r="K2350" s="392" t="s">
        <v>24</v>
      </c>
      <c r="L2350" s="392" t="s">
        <v>64</v>
      </c>
      <c r="M2350" s="395">
        <v>45658</v>
      </c>
      <c r="N2350" s="395">
        <v>45658</v>
      </c>
      <c r="O2350" s="392" t="s">
        <v>758</v>
      </c>
      <c r="P2350" s="392" t="str">
        <f t="shared" si="72"/>
        <v>380XX00000</v>
      </c>
      <c r="Q2350" s="392" t="s">
        <v>1351</v>
      </c>
      <c r="R2350" s="392" t="s">
        <v>967</v>
      </c>
      <c r="S2350" s="392" t="str">
        <f t="shared" si="73"/>
        <v>253380B</v>
      </c>
      <c r="T2350" s="392" t="str">
        <f>IFERROR(VLOOKUP($S2350,'Projects FERCs'!$A$9:$C$294,2,FALSE),0)</f>
        <v>PI Services Repl - Prescott</v>
      </c>
      <c r="U2350" s="392" t="s">
        <v>968</v>
      </c>
      <c r="V2350" s="394">
        <v>1241.8599999999999</v>
      </c>
    </row>
    <row r="2351" spans="1:22" ht="22.5" x14ac:dyDescent="0.25">
      <c r="A2351" s="396">
        <v>202503</v>
      </c>
      <c r="B2351" s="392" t="s">
        <v>1268</v>
      </c>
      <c r="C2351" s="392" t="s">
        <v>69</v>
      </c>
      <c r="D2351" s="392" t="s">
        <v>28</v>
      </c>
      <c r="E2351" s="392" t="s">
        <v>28</v>
      </c>
      <c r="F2351" s="392" t="s">
        <v>22</v>
      </c>
      <c r="G2351" s="392" t="s">
        <v>39</v>
      </c>
      <c r="H2351" s="392" t="s">
        <v>70</v>
      </c>
      <c r="I2351" s="392" t="s">
        <v>71</v>
      </c>
      <c r="J2351" s="392" t="s">
        <v>2312</v>
      </c>
      <c r="K2351" s="392" t="s">
        <v>24</v>
      </c>
      <c r="L2351" s="392" t="s">
        <v>64</v>
      </c>
      <c r="M2351" s="395">
        <v>45717</v>
      </c>
      <c r="N2351" s="395">
        <v>45673</v>
      </c>
      <c r="O2351" s="392" t="s">
        <v>758</v>
      </c>
      <c r="P2351" s="392" t="str">
        <f t="shared" si="72"/>
        <v>380XX00000</v>
      </c>
      <c r="Q2351" s="392" t="s">
        <v>1351</v>
      </c>
      <c r="R2351" s="392" t="s">
        <v>2313</v>
      </c>
      <c r="S2351" s="392" t="str">
        <f t="shared" si="73"/>
        <v>251100A</v>
      </c>
      <c r="T2351" s="392" t="str">
        <f>IFERROR(VLOOKUP($S2351,'Projects FERCs'!$A$9:$C$294,2,FALSE),0)</f>
        <v>Mains - Blanket - Flag</v>
      </c>
      <c r="U2351" s="392" t="s">
        <v>2312</v>
      </c>
      <c r="V2351" s="394">
        <v>16.66</v>
      </c>
    </row>
    <row r="2352" spans="1:22" ht="22.5" x14ac:dyDescent="0.25">
      <c r="A2352" s="396">
        <v>202503</v>
      </c>
      <c r="B2352" s="392" t="s">
        <v>1268</v>
      </c>
      <c r="C2352" s="392" t="s">
        <v>69</v>
      </c>
      <c r="D2352" s="392" t="s">
        <v>28</v>
      </c>
      <c r="E2352" s="392" t="s">
        <v>28</v>
      </c>
      <c r="F2352" s="392" t="s">
        <v>22</v>
      </c>
      <c r="G2352" s="392" t="s">
        <v>39</v>
      </c>
      <c r="H2352" s="392" t="s">
        <v>70</v>
      </c>
      <c r="I2352" s="392" t="s">
        <v>71</v>
      </c>
      <c r="J2352" s="392" t="s">
        <v>1516</v>
      </c>
      <c r="K2352" s="392" t="s">
        <v>24</v>
      </c>
      <c r="L2352" s="392" t="s">
        <v>64</v>
      </c>
      <c r="M2352" s="395">
        <v>45658</v>
      </c>
      <c r="N2352" s="395">
        <v>45658</v>
      </c>
      <c r="O2352" s="392" t="s">
        <v>758</v>
      </c>
      <c r="P2352" s="392" t="str">
        <f t="shared" si="72"/>
        <v>380XX00000</v>
      </c>
      <c r="Q2352" s="392" t="s">
        <v>1351</v>
      </c>
      <c r="R2352" s="392" t="s">
        <v>1517</v>
      </c>
      <c r="S2352" s="392" t="str">
        <f t="shared" si="73"/>
        <v>252405S</v>
      </c>
      <c r="T2352" s="392" t="str">
        <f>IFERROR(VLOOKUP($S2352,'Projects FERCs'!$A$9:$C$294,2,FALSE),0)</f>
        <v>Services PVC Replacement LHC</v>
      </c>
      <c r="U2352" s="392" t="s">
        <v>1516</v>
      </c>
      <c r="V2352" s="394">
        <v>13076.24</v>
      </c>
    </row>
    <row r="2353" spans="1:22" ht="22.5" x14ac:dyDescent="0.25">
      <c r="A2353" s="396">
        <v>202503</v>
      </c>
      <c r="B2353" s="392" t="s">
        <v>1268</v>
      </c>
      <c r="C2353" s="392" t="s">
        <v>69</v>
      </c>
      <c r="D2353" s="392" t="s">
        <v>28</v>
      </c>
      <c r="E2353" s="392" t="s">
        <v>28</v>
      </c>
      <c r="F2353" s="392" t="s">
        <v>22</v>
      </c>
      <c r="G2353" s="392" t="s">
        <v>39</v>
      </c>
      <c r="H2353" s="392" t="s">
        <v>70</v>
      </c>
      <c r="I2353" s="392" t="s">
        <v>71</v>
      </c>
      <c r="J2353" s="392" t="s">
        <v>2310</v>
      </c>
      <c r="K2353" s="392" t="s">
        <v>24</v>
      </c>
      <c r="L2353" s="392" t="s">
        <v>64</v>
      </c>
      <c r="M2353" s="395">
        <v>45717</v>
      </c>
      <c r="N2353" s="395">
        <v>45698</v>
      </c>
      <c r="O2353" s="392" t="s">
        <v>758</v>
      </c>
      <c r="P2353" s="392" t="str">
        <f t="shared" si="72"/>
        <v>380XX00000</v>
      </c>
      <c r="Q2353" s="392" t="s">
        <v>1351</v>
      </c>
      <c r="R2353" s="392" t="s">
        <v>2311</v>
      </c>
      <c r="S2353" s="392" t="str">
        <f t="shared" si="73"/>
        <v>251100A</v>
      </c>
      <c r="T2353" s="392" t="str">
        <f>IFERROR(VLOOKUP($S2353,'Projects FERCs'!$A$9:$C$294,2,FALSE),0)</f>
        <v>Mains - Blanket - Flag</v>
      </c>
      <c r="U2353" s="392" t="s">
        <v>2310</v>
      </c>
      <c r="V2353" s="394">
        <v>562.49</v>
      </c>
    </row>
    <row r="2354" spans="1:22" ht="22.5" x14ac:dyDescent="0.25">
      <c r="A2354" s="396">
        <v>202503</v>
      </c>
      <c r="B2354" s="392" t="s">
        <v>1268</v>
      </c>
      <c r="C2354" s="392" t="s">
        <v>69</v>
      </c>
      <c r="D2354" s="392" t="s">
        <v>28</v>
      </c>
      <c r="E2354" s="392" t="s">
        <v>28</v>
      </c>
      <c r="F2354" s="392" t="s">
        <v>22</v>
      </c>
      <c r="G2354" s="392" t="s">
        <v>39</v>
      </c>
      <c r="H2354" s="392" t="s">
        <v>70</v>
      </c>
      <c r="I2354" s="392" t="s">
        <v>71</v>
      </c>
      <c r="J2354" s="392" t="s">
        <v>1353</v>
      </c>
      <c r="K2354" s="392" t="s">
        <v>24</v>
      </c>
      <c r="L2354" s="392" t="s">
        <v>64</v>
      </c>
      <c r="M2354" s="395">
        <v>45658</v>
      </c>
      <c r="N2354" s="395">
        <v>45658</v>
      </c>
      <c r="O2354" s="392" t="s">
        <v>758</v>
      </c>
      <c r="P2354" s="392" t="str">
        <f t="shared" si="72"/>
        <v>380XX00000</v>
      </c>
      <c r="Q2354" s="392" t="s">
        <v>1351</v>
      </c>
      <c r="R2354" s="392" t="s">
        <v>1352</v>
      </c>
      <c r="S2354" s="392" t="str">
        <f t="shared" si="73"/>
        <v>252404S</v>
      </c>
      <c r="T2354" s="392" t="str">
        <f>IFERROR(VLOOKUP($S2354,'Projects FERCs'!$A$9:$C$294,2,FALSE),0)</f>
        <v>Main &amp; Services PVC Repl KNG</v>
      </c>
      <c r="U2354" s="392" t="s">
        <v>1353</v>
      </c>
      <c r="V2354" s="394">
        <v>0</v>
      </c>
    </row>
    <row r="2355" spans="1:22" ht="22.5" x14ac:dyDescent="0.25">
      <c r="A2355" s="396">
        <v>202503</v>
      </c>
      <c r="B2355" s="392" t="s">
        <v>1268</v>
      </c>
      <c r="C2355" s="392" t="s">
        <v>69</v>
      </c>
      <c r="D2355" s="392" t="s">
        <v>28</v>
      </c>
      <c r="E2355" s="392" t="s">
        <v>28</v>
      </c>
      <c r="F2355" s="392" t="s">
        <v>22</v>
      </c>
      <c r="G2355" s="392" t="s">
        <v>39</v>
      </c>
      <c r="H2355" s="392" t="s">
        <v>70</v>
      </c>
      <c r="I2355" s="392" t="s">
        <v>71</v>
      </c>
      <c r="J2355" s="392" t="s">
        <v>785</v>
      </c>
      <c r="K2355" s="392" t="s">
        <v>24</v>
      </c>
      <c r="L2355" s="392" t="s">
        <v>64</v>
      </c>
      <c r="M2355" s="395">
        <v>45658</v>
      </c>
      <c r="N2355" s="395">
        <v>45658</v>
      </c>
      <c r="O2355" s="392" t="s">
        <v>758</v>
      </c>
      <c r="P2355" s="392" t="str">
        <f t="shared" si="72"/>
        <v>380XX00000</v>
      </c>
      <c r="Q2355" s="392" t="s">
        <v>1351</v>
      </c>
      <c r="R2355" s="392" t="s">
        <v>784</v>
      </c>
      <c r="S2355" s="392" t="str">
        <f t="shared" si="73"/>
        <v>251380R</v>
      </c>
      <c r="T2355" s="392" t="str">
        <f>IFERROR(VLOOKUP($S2355,'Projects FERCs'!$A$9:$C$294,2,FALSE),0)</f>
        <v>Service Repl - Flag</v>
      </c>
      <c r="U2355" s="392" t="s">
        <v>785</v>
      </c>
      <c r="V2355" s="394">
        <v>6851.39</v>
      </c>
    </row>
    <row r="2356" spans="1:22" ht="22.5" x14ac:dyDescent="0.25">
      <c r="A2356" s="396">
        <v>202503</v>
      </c>
      <c r="B2356" s="392" t="s">
        <v>1268</v>
      </c>
      <c r="C2356" s="392" t="s">
        <v>69</v>
      </c>
      <c r="D2356" s="392" t="s">
        <v>28</v>
      </c>
      <c r="E2356" s="392" t="s">
        <v>28</v>
      </c>
      <c r="F2356" s="392" t="s">
        <v>22</v>
      </c>
      <c r="G2356" s="392" t="s">
        <v>39</v>
      </c>
      <c r="H2356" s="392" t="s">
        <v>70</v>
      </c>
      <c r="I2356" s="392" t="s">
        <v>71</v>
      </c>
      <c r="J2356" s="392" t="s">
        <v>872</v>
      </c>
      <c r="K2356" s="392" t="s">
        <v>24</v>
      </c>
      <c r="L2356" s="392" t="s">
        <v>64</v>
      </c>
      <c r="M2356" s="395">
        <v>45658</v>
      </c>
      <c r="N2356" s="395">
        <v>45658</v>
      </c>
      <c r="O2356" s="392" t="s">
        <v>758</v>
      </c>
      <c r="P2356" s="392" t="str">
        <f t="shared" si="72"/>
        <v>380XX00000</v>
      </c>
      <c r="Q2356" s="392" t="s">
        <v>1351</v>
      </c>
      <c r="R2356" s="392" t="s">
        <v>871</v>
      </c>
      <c r="S2356" s="392" t="str">
        <f t="shared" si="73"/>
        <v>252380R</v>
      </c>
      <c r="T2356" s="392" t="str">
        <f>IFERROR(VLOOKUP($S2356,'Projects FERCs'!$A$9:$C$294,2,FALSE),0)</f>
        <v>Service Repl - King</v>
      </c>
      <c r="U2356" s="392" t="s">
        <v>872</v>
      </c>
      <c r="V2356" s="394">
        <v>31657.64</v>
      </c>
    </row>
    <row r="2357" spans="1:22" ht="22.5" x14ac:dyDescent="0.25">
      <c r="A2357" s="396">
        <v>202503</v>
      </c>
      <c r="B2357" s="392" t="s">
        <v>1268</v>
      </c>
      <c r="C2357" s="392" t="s">
        <v>69</v>
      </c>
      <c r="D2357" s="392" t="s">
        <v>28</v>
      </c>
      <c r="E2357" s="392" t="s">
        <v>28</v>
      </c>
      <c r="F2357" s="392" t="s">
        <v>22</v>
      </c>
      <c r="G2357" s="392" t="s">
        <v>39</v>
      </c>
      <c r="H2357" s="392" t="s">
        <v>70</v>
      </c>
      <c r="I2357" s="392" t="s">
        <v>71</v>
      </c>
      <c r="J2357" s="392" t="s">
        <v>972</v>
      </c>
      <c r="K2357" s="392" t="s">
        <v>24</v>
      </c>
      <c r="L2357" s="392" t="s">
        <v>64</v>
      </c>
      <c r="M2357" s="395">
        <v>45658</v>
      </c>
      <c r="N2357" s="395">
        <v>45658</v>
      </c>
      <c r="O2357" s="392" t="s">
        <v>758</v>
      </c>
      <c r="P2357" s="392" t="str">
        <f t="shared" si="72"/>
        <v>380XX00000</v>
      </c>
      <c r="Q2357" s="392" t="s">
        <v>1351</v>
      </c>
      <c r="R2357" s="392" t="s">
        <v>971</v>
      </c>
      <c r="S2357" s="392" t="str">
        <f t="shared" si="73"/>
        <v>253380R</v>
      </c>
      <c r="T2357" s="392" t="str">
        <f>IFERROR(VLOOKUP($S2357,'Projects FERCs'!$A$9:$C$294,2,FALSE),0)</f>
        <v>Service Repl - Pres</v>
      </c>
      <c r="U2357" s="392" t="s">
        <v>972</v>
      </c>
      <c r="V2357" s="394">
        <v>13238.12</v>
      </c>
    </row>
    <row r="2358" spans="1:22" ht="22.5" x14ac:dyDescent="0.25">
      <c r="A2358" s="396">
        <v>202503</v>
      </c>
      <c r="B2358" s="392" t="s">
        <v>1268</v>
      </c>
      <c r="C2358" s="392" t="s">
        <v>69</v>
      </c>
      <c r="D2358" s="392" t="s">
        <v>28</v>
      </c>
      <c r="E2358" s="392" t="s">
        <v>28</v>
      </c>
      <c r="F2358" s="392" t="s">
        <v>22</v>
      </c>
      <c r="G2358" s="392" t="s">
        <v>39</v>
      </c>
      <c r="H2358" s="392" t="s">
        <v>70</v>
      </c>
      <c r="I2358" s="392" t="s">
        <v>71</v>
      </c>
      <c r="J2358" s="392" t="s">
        <v>1216</v>
      </c>
      <c r="K2358" s="392" t="s">
        <v>24</v>
      </c>
      <c r="L2358" s="392" t="s">
        <v>64</v>
      </c>
      <c r="M2358" s="395">
        <v>45658</v>
      </c>
      <c r="N2358" s="395">
        <v>45658</v>
      </c>
      <c r="O2358" s="392" t="s">
        <v>758</v>
      </c>
      <c r="P2358" s="392" t="str">
        <f t="shared" si="72"/>
        <v>380XX00000</v>
      </c>
      <c r="Q2358" s="392" t="s">
        <v>1351</v>
      </c>
      <c r="R2358" s="392" t="s">
        <v>1215</v>
      </c>
      <c r="S2358" s="392" t="str">
        <f t="shared" si="73"/>
        <v>257380R</v>
      </c>
      <c r="T2358" s="392" t="str">
        <f>IFERROR(VLOOKUP($S2358,'Projects FERCs'!$A$9:$C$294,2,FALSE),0)</f>
        <v>Service Repl - Show Low</v>
      </c>
      <c r="U2358" s="392" t="s">
        <v>1216</v>
      </c>
      <c r="V2358" s="394">
        <v>5113.2</v>
      </c>
    </row>
    <row r="2359" spans="1:22" ht="22.5" x14ac:dyDescent="0.25">
      <c r="A2359" s="396">
        <v>202503</v>
      </c>
      <c r="B2359" s="392" t="s">
        <v>1268</v>
      </c>
      <c r="C2359" s="392" t="s">
        <v>69</v>
      </c>
      <c r="D2359" s="392" t="s">
        <v>28</v>
      </c>
      <c r="E2359" s="392" t="s">
        <v>28</v>
      </c>
      <c r="F2359" s="392" t="s">
        <v>22</v>
      </c>
      <c r="G2359" s="392" t="s">
        <v>39</v>
      </c>
      <c r="H2359" s="392" t="s">
        <v>70</v>
      </c>
      <c r="I2359" s="392" t="s">
        <v>71</v>
      </c>
      <c r="J2359" s="392" t="s">
        <v>1074</v>
      </c>
      <c r="K2359" s="392" t="s">
        <v>24</v>
      </c>
      <c r="L2359" s="392" t="s">
        <v>64</v>
      </c>
      <c r="M2359" s="395">
        <v>45658</v>
      </c>
      <c r="N2359" s="395">
        <v>45658</v>
      </c>
      <c r="O2359" s="392" t="s">
        <v>758</v>
      </c>
      <c r="P2359" s="392" t="str">
        <f t="shared" si="72"/>
        <v>380XX00000</v>
      </c>
      <c r="Q2359" s="392" t="s">
        <v>1351</v>
      </c>
      <c r="R2359" s="392" t="s">
        <v>1073</v>
      </c>
      <c r="S2359" s="392" t="str">
        <f t="shared" si="73"/>
        <v>255380R</v>
      </c>
      <c r="T2359" s="392" t="str">
        <f>IFERROR(VLOOKUP($S2359,'Projects FERCs'!$A$9:$C$294,2,FALSE),0)</f>
        <v>Service Repl - Verde</v>
      </c>
      <c r="U2359" s="392" t="s">
        <v>1074</v>
      </c>
      <c r="V2359" s="394">
        <v>961.99</v>
      </c>
    </row>
    <row r="2360" spans="1:22" ht="22.5" x14ac:dyDescent="0.25">
      <c r="A2360" s="396">
        <v>202503</v>
      </c>
      <c r="B2360" s="392" t="s">
        <v>1268</v>
      </c>
      <c r="C2360" s="392" t="s">
        <v>69</v>
      </c>
      <c r="D2360" s="392" t="s">
        <v>28</v>
      </c>
      <c r="E2360" s="392" t="s">
        <v>28</v>
      </c>
      <c r="F2360" s="392" t="s">
        <v>22</v>
      </c>
      <c r="G2360" s="392" t="s">
        <v>39</v>
      </c>
      <c r="H2360" s="392" t="s">
        <v>70</v>
      </c>
      <c r="I2360" s="392" t="s">
        <v>71</v>
      </c>
      <c r="J2360" s="392" t="s">
        <v>783</v>
      </c>
      <c r="K2360" s="392" t="s">
        <v>24</v>
      </c>
      <c r="L2360" s="392" t="s">
        <v>64</v>
      </c>
      <c r="M2360" s="395">
        <v>45658</v>
      </c>
      <c r="N2360" s="395">
        <v>45658</v>
      </c>
      <c r="O2360" s="392" t="s">
        <v>758</v>
      </c>
      <c r="P2360" s="392" t="str">
        <f t="shared" si="72"/>
        <v>380XX00000</v>
      </c>
      <c r="Q2360" s="392" t="s">
        <v>1351</v>
      </c>
      <c r="R2360" s="392" t="s">
        <v>782</v>
      </c>
      <c r="S2360" s="392" t="str">
        <f t="shared" si="73"/>
        <v>251380A</v>
      </c>
      <c r="T2360" s="392" t="str">
        <f>IFERROR(VLOOKUP($S2360,'Projects FERCs'!$A$9:$C$294,2,FALSE),0)</f>
        <v>Services - Bl - Flag</v>
      </c>
      <c r="U2360" s="392" t="s">
        <v>783</v>
      </c>
      <c r="V2360" s="403">
        <v>10028.01</v>
      </c>
    </row>
    <row r="2361" spans="1:22" ht="22.5" x14ac:dyDescent="0.25">
      <c r="A2361" s="396">
        <v>202503</v>
      </c>
      <c r="B2361" s="392" t="s">
        <v>1268</v>
      </c>
      <c r="C2361" s="392" t="s">
        <v>69</v>
      </c>
      <c r="D2361" s="392" t="s">
        <v>28</v>
      </c>
      <c r="E2361" s="392" t="s">
        <v>28</v>
      </c>
      <c r="F2361" s="392" t="s">
        <v>22</v>
      </c>
      <c r="G2361" s="392" t="s">
        <v>39</v>
      </c>
      <c r="H2361" s="392" t="s">
        <v>70</v>
      </c>
      <c r="I2361" s="392" t="s">
        <v>71</v>
      </c>
      <c r="J2361" s="392" t="s">
        <v>966</v>
      </c>
      <c r="K2361" s="392" t="s">
        <v>24</v>
      </c>
      <c r="L2361" s="392" t="s">
        <v>64</v>
      </c>
      <c r="M2361" s="395">
        <v>45658</v>
      </c>
      <c r="N2361" s="395">
        <v>45658</v>
      </c>
      <c r="O2361" s="392" t="s">
        <v>758</v>
      </c>
      <c r="P2361" s="392" t="str">
        <f t="shared" si="72"/>
        <v>380XX00000</v>
      </c>
      <c r="Q2361" s="392" t="s">
        <v>1351</v>
      </c>
      <c r="R2361" s="392" t="s">
        <v>965</v>
      </c>
      <c r="S2361" s="392" t="str">
        <f t="shared" si="73"/>
        <v>253380A</v>
      </c>
      <c r="T2361" s="392" t="str">
        <f>IFERROR(VLOOKUP($S2361,'Projects FERCs'!$A$9:$C$294,2,FALSE),0)</f>
        <v>Services - Bl - Pres</v>
      </c>
      <c r="U2361" s="392" t="s">
        <v>966</v>
      </c>
      <c r="V2361" s="403">
        <v>7911.75</v>
      </c>
    </row>
    <row r="2362" spans="1:22" ht="22.5" x14ac:dyDescent="0.25">
      <c r="A2362" s="396">
        <v>202503</v>
      </c>
      <c r="B2362" s="392" t="s">
        <v>1268</v>
      </c>
      <c r="C2362" s="392" t="s">
        <v>69</v>
      </c>
      <c r="D2362" s="392" t="s">
        <v>28</v>
      </c>
      <c r="E2362" s="392" t="s">
        <v>28</v>
      </c>
      <c r="F2362" s="392" t="s">
        <v>22</v>
      </c>
      <c r="G2362" s="392" t="s">
        <v>39</v>
      </c>
      <c r="H2362" s="392" t="s">
        <v>70</v>
      </c>
      <c r="I2362" s="392" t="s">
        <v>71</v>
      </c>
      <c r="J2362" s="392" t="s">
        <v>1214</v>
      </c>
      <c r="K2362" s="392" t="s">
        <v>24</v>
      </c>
      <c r="L2362" s="392" t="s">
        <v>64</v>
      </c>
      <c r="M2362" s="395">
        <v>45658</v>
      </c>
      <c r="N2362" s="395">
        <v>45658</v>
      </c>
      <c r="O2362" s="392" t="s">
        <v>758</v>
      </c>
      <c r="P2362" s="392" t="str">
        <f t="shared" si="72"/>
        <v>380XX00000</v>
      </c>
      <c r="Q2362" s="392" t="s">
        <v>1351</v>
      </c>
      <c r="R2362" s="392" t="s">
        <v>1213</v>
      </c>
      <c r="S2362" s="392" t="str">
        <f t="shared" si="73"/>
        <v>257380A</v>
      </c>
      <c r="T2362" s="392" t="str">
        <f>IFERROR(VLOOKUP($S2362,'Projects FERCs'!$A$9:$C$294,2,FALSE),0)</f>
        <v>Services - Bl - SL</v>
      </c>
      <c r="U2362" s="392" t="s">
        <v>1214</v>
      </c>
      <c r="V2362" s="403">
        <v>-1687.5</v>
      </c>
    </row>
    <row r="2363" spans="1:22" ht="22.5" x14ac:dyDescent="0.25">
      <c r="A2363" s="396">
        <v>202503</v>
      </c>
      <c r="B2363" s="392" t="s">
        <v>1268</v>
      </c>
      <c r="C2363" s="392" t="s">
        <v>69</v>
      </c>
      <c r="D2363" s="392" t="s">
        <v>28</v>
      </c>
      <c r="E2363" s="392" t="s">
        <v>28</v>
      </c>
      <c r="F2363" s="392" t="s">
        <v>22</v>
      </c>
      <c r="G2363" s="392" t="s">
        <v>39</v>
      </c>
      <c r="H2363" s="392" t="s">
        <v>70</v>
      </c>
      <c r="I2363" s="392" t="s">
        <v>71</v>
      </c>
      <c r="J2363" s="392" t="s">
        <v>1072</v>
      </c>
      <c r="K2363" s="392" t="s">
        <v>24</v>
      </c>
      <c r="L2363" s="392" t="s">
        <v>64</v>
      </c>
      <c r="M2363" s="395">
        <v>45658</v>
      </c>
      <c r="N2363" s="395">
        <v>45658</v>
      </c>
      <c r="O2363" s="392" t="s">
        <v>758</v>
      </c>
      <c r="P2363" s="392" t="str">
        <f t="shared" si="72"/>
        <v>380XX00000</v>
      </c>
      <c r="Q2363" s="392" t="s">
        <v>1351</v>
      </c>
      <c r="R2363" s="392" t="s">
        <v>1071</v>
      </c>
      <c r="S2363" s="392" t="str">
        <f t="shared" si="73"/>
        <v>255380A</v>
      </c>
      <c r="T2363" s="392" t="str">
        <f>IFERROR(VLOOKUP($S2363,'Projects FERCs'!$A$9:$C$294,2,FALSE),0)</f>
        <v>Services - Bl - Verde</v>
      </c>
      <c r="U2363" s="392" t="s">
        <v>1072</v>
      </c>
      <c r="V2363" s="403">
        <v>6901.94</v>
      </c>
    </row>
    <row r="2364" spans="1:22" ht="22.5" x14ac:dyDescent="0.25">
      <c r="A2364" s="396">
        <v>202503</v>
      </c>
      <c r="B2364" s="392" t="s">
        <v>1268</v>
      </c>
      <c r="C2364" s="392" t="s">
        <v>69</v>
      </c>
      <c r="D2364" s="392" t="s">
        <v>28</v>
      </c>
      <c r="E2364" s="392" t="s">
        <v>28</v>
      </c>
      <c r="F2364" s="392" t="s">
        <v>22</v>
      </c>
      <c r="G2364" s="392" t="s">
        <v>39</v>
      </c>
      <c r="H2364" s="392" t="s">
        <v>70</v>
      </c>
      <c r="I2364" s="392" t="s">
        <v>71</v>
      </c>
      <c r="J2364" s="392" t="s">
        <v>2340</v>
      </c>
      <c r="K2364" s="392" t="s">
        <v>24</v>
      </c>
      <c r="L2364" s="392" t="s">
        <v>64</v>
      </c>
      <c r="M2364" s="395">
        <v>45717</v>
      </c>
      <c r="N2364" s="395">
        <v>45621</v>
      </c>
      <c r="O2364" s="392" t="s">
        <v>758</v>
      </c>
      <c r="P2364" s="392" t="str">
        <f t="shared" si="72"/>
        <v>380XX00000</v>
      </c>
      <c r="Q2364" s="392" t="s">
        <v>1351</v>
      </c>
      <c r="R2364" s="392" t="s">
        <v>2341</v>
      </c>
      <c r="S2364" s="392" t="str">
        <f t="shared" si="73"/>
        <v>253100A</v>
      </c>
      <c r="T2364" s="392" t="str">
        <f>IFERROR(VLOOKUP($S2364,'Projects FERCs'!$A$9:$C$294,2,FALSE),0)</f>
        <v>Mains - Blanket - Pres</v>
      </c>
      <c r="U2364" s="392" t="s">
        <v>2340</v>
      </c>
      <c r="V2364" s="394">
        <v>182.2</v>
      </c>
    </row>
    <row r="2365" spans="1:22" ht="22.5" x14ac:dyDescent="0.25">
      <c r="A2365" s="396">
        <v>202503</v>
      </c>
      <c r="B2365" s="392" t="s">
        <v>1268</v>
      </c>
      <c r="C2365" s="392" t="s">
        <v>69</v>
      </c>
      <c r="D2365" s="392" t="s">
        <v>28</v>
      </c>
      <c r="E2365" s="392" t="s">
        <v>28</v>
      </c>
      <c r="F2365" s="392" t="s">
        <v>22</v>
      </c>
      <c r="G2365" s="392" t="s">
        <v>39</v>
      </c>
      <c r="H2365" s="392" t="s">
        <v>70</v>
      </c>
      <c r="I2365" s="392" t="s">
        <v>71</v>
      </c>
      <c r="J2365" s="392" t="s">
        <v>23</v>
      </c>
      <c r="K2365" s="392" t="s">
        <v>24</v>
      </c>
      <c r="L2365" s="392" t="s">
        <v>25</v>
      </c>
      <c r="M2365" s="395">
        <v>45536</v>
      </c>
      <c r="N2365" s="395">
        <v>45555</v>
      </c>
      <c r="O2365" s="392" t="s">
        <v>758</v>
      </c>
      <c r="P2365" s="392" t="str">
        <f t="shared" si="72"/>
        <v>380XX00000</v>
      </c>
      <c r="Q2365" s="392" t="s">
        <v>1351</v>
      </c>
      <c r="R2365" s="392" t="s">
        <v>2357</v>
      </c>
      <c r="S2365" s="392" t="str">
        <f t="shared" si="73"/>
        <v>251100A</v>
      </c>
      <c r="T2365" s="392" t="str">
        <f>IFERROR(VLOOKUP($S2365,'Projects FERCs'!$A$9:$C$294,2,FALSE),0)</f>
        <v>Mains - Blanket - Flag</v>
      </c>
      <c r="U2365" s="392" t="s">
        <v>2356</v>
      </c>
      <c r="V2365" s="394">
        <v>-5583.68</v>
      </c>
    </row>
    <row r="2366" spans="1:22" ht="22.5" x14ac:dyDescent="0.25">
      <c r="A2366" s="396">
        <v>202503</v>
      </c>
      <c r="B2366" s="392" t="s">
        <v>1268</v>
      </c>
      <c r="C2366" s="392" t="s">
        <v>69</v>
      </c>
      <c r="D2366" s="392" t="s">
        <v>28</v>
      </c>
      <c r="E2366" s="392" t="s">
        <v>28</v>
      </c>
      <c r="F2366" s="392" t="s">
        <v>22</v>
      </c>
      <c r="G2366" s="392" t="s">
        <v>39</v>
      </c>
      <c r="H2366" s="392" t="s">
        <v>70</v>
      </c>
      <c r="I2366" s="392" t="s">
        <v>71</v>
      </c>
      <c r="J2366" s="392" t="s">
        <v>23</v>
      </c>
      <c r="K2366" s="392" t="s">
        <v>24</v>
      </c>
      <c r="L2366" s="392" t="s">
        <v>25</v>
      </c>
      <c r="M2366" s="395">
        <v>45566</v>
      </c>
      <c r="N2366" s="395">
        <v>45589</v>
      </c>
      <c r="O2366" s="392" t="s">
        <v>758</v>
      </c>
      <c r="P2366" s="392" t="str">
        <f t="shared" si="72"/>
        <v>380XX00000</v>
      </c>
      <c r="Q2366" s="392" t="s">
        <v>1351</v>
      </c>
      <c r="R2366" s="392" t="s">
        <v>2355</v>
      </c>
      <c r="S2366" s="392" t="str">
        <f t="shared" si="73"/>
        <v>253100A</v>
      </c>
      <c r="T2366" s="392" t="str">
        <f>IFERROR(VLOOKUP($S2366,'Projects FERCs'!$A$9:$C$294,2,FALSE),0)</f>
        <v>Mains - Blanket - Pres</v>
      </c>
      <c r="U2366" s="392" t="s">
        <v>2354</v>
      </c>
      <c r="V2366" s="394">
        <v>-1975.08</v>
      </c>
    </row>
    <row r="2367" spans="1:22" ht="22.5" x14ac:dyDescent="0.25">
      <c r="A2367" s="396">
        <v>202503</v>
      </c>
      <c r="B2367" s="392" t="s">
        <v>1268</v>
      </c>
      <c r="C2367" s="392" t="s">
        <v>69</v>
      </c>
      <c r="D2367" s="392" t="s">
        <v>28</v>
      </c>
      <c r="E2367" s="392" t="s">
        <v>28</v>
      </c>
      <c r="F2367" s="392" t="s">
        <v>22</v>
      </c>
      <c r="G2367" s="392" t="s">
        <v>39</v>
      </c>
      <c r="H2367" s="392" t="s">
        <v>70</v>
      </c>
      <c r="I2367" s="392" t="s">
        <v>71</v>
      </c>
      <c r="J2367" s="392" t="s">
        <v>23</v>
      </c>
      <c r="K2367" s="392" t="s">
        <v>24</v>
      </c>
      <c r="L2367" s="392" t="s">
        <v>25</v>
      </c>
      <c r="M2367" s="395">
        <v>45566</v>
      </c>
      <c r="N2367" s="395">
        <v>45593</v>
      </c>
      <c r="O2367" s="392" t="s">
        <v>758</v>
      </c>
      <c r="P2367" s="392" t="str">
        <f t="shared" si="72"/>
        <v>380XX00000</v>
      </c>
      <c r="Q2367" s="392" t="s">
        <v>1351</v>
      </c>
      <c r="R2367" s="392" t="s">
        <v>2353</v>
      </c>
      <c r="S2367" s="392" t="str">
        <f t="shared" si="73"/>
        <v>257100A</v>
      </c>
      <c r="T2367" s="392" t="str">
        <f>IFERROR(VLOOKUP($S2367,'Projects FERCs'!$A$9:$C$294,2,FALSE),0)</f>
        <v>Mains - Blanket - SL</v>
      </c>
      <c r="U2367" s="392" t="s">
        <v>2352</v>
      </c>
      <c r="V2367" s="394">
        <v>-60.92</v>
      </c>
    </row>
    <row r="2368" spans="1:22" ht="22.5" x14ac:dyDescent="0.25">
      <c r="A2368" s="396">
        <v>202503</v>
      </c>
      <c r="B2368" s="392" t="s">
        <v>1268</v>
      </c>
      <c r="C2368" s="392" t="s">
        <v>69</v>
      </c>
      <c r="D2368" s="392" t="s">
        <v>28</v>
      </c>
      <c r="E2368" s="392" t="s">
        <v>28</v>
      </c>
      <c r="F2368" s="392" t="s">
        <v>22</v>
      </c>
      <c r="G2368" s="392" t="s">
        <v>39</v>
      </c>
      <c r="H2368" s="392" t="s">
        <v>70</v>
      </c>
      <c r="I2368" s="392" t="s">
        <v>71</v>
      </c>
      <c r="J2368" s="392" t="s">
        <v>23</v>
      </c>
      <c r="K2368" s="392" t="s">
        <v>24</v>
      </c>
      <c r="L2368" s="392" t="s">
        <v>25</v>
      </c>
      <c r="M2368" s="395">
        <v>45597</v>
      </c>
      <c r="N2368" s="395">
        <v>45603</v>
      </c>
      <c r="O2368" s="392" t="s">
        <v>758</v>
      </c>
      <c r="P2368" s="392" t="str">
        <f t="shared" si="72"/>
        <v>380XX00000</v>
      </c>
      <c r="Q2368" s="392" t="s">
        <v>1351</v>
      </c>
      <c r="R2368" s="392" t="s">
        <v>2361</v>
      </c>
      <c r="S2368" s="392" t="str">
        <f t="shared" si="73"/>
        <v>255100A</v>
      </c>
      <c r="T2368" s="392" t="str">
        <f>IFERROR(VLOOKUP($S2368,'Projects FERCs'!$A$9:$C$294,2,FALSE),0)</f>
        <v>Mains - Blanket - Verde</v>
      </c>
      <c r="U2368" s="392" t="s">
        <v>2360</v>
      </c>
      <c r="V2368" s="394">
        <v>-2227.64</v>
      </c>
    </row>
    <row r="2369" spans="1:22" ht="22.5" x14ac:dyDescent="0.25">
      <c r="A2369" s="396">
        <v>202503</v>
      </c>
      <c r="B2369" s="392" t="s">
        <v>1268</v>
      </c>
      <c r="C2369" s="392" t="s">
        <v>69</v>
      </c>
      <c r="D2369" s="392" t="s">
        <v>28</v>
      </c>
      <c r="E2369" s="392" t="s">
        <v>28</v>
      </c>
      <c r="F2369" s="392" t="s">
        <v>22</v>
      </c>
      <c r="G2369" s="392" t="s">
        <v>39</v>
      </c>
      <c r="H2369" s="392" t="s">
        <v>70</v>
      </c>
      <c r="I2369" s="392" t="s">
        <v>71</v>
      </c>
      <c r="J2369" s="392" t="s">
        <v>23</v>
      </c>
      <c r="K2369" s="392" t="s">
        <v>24</v>
      </c>
      <c r="L2369" s="392" t="s">
        <v>25</v>
      </c>
      <c r="M2369" s="395">
        <v>45597</v>
      </c>
      <c r="N2369" s="395">
        <v>45604</v>
      </c>
      <c r="O2369" s="392" t="s">
        <v>758</v>
      </c>
      <c r="P2369" s="392" t="str">
        <f t="shared" si="72"/>
        <v>380XX00000</v>
      </c>
      <c r="Q2369" s="392" t="s">
        <v>1351</v>
      </c>
      <c r="R2369" s="392" t="s">
        <v>2359</v>
      </c>
      <c r="S2369" s="392" t="str">
        <f t="shared" si="73"/>
        <v>252100A</v>
      </c>
      <c r="T2369" s="392" t="str">
        <f>IFERROR(VLOOKUP($S2369,'Projects FERCs'!$A$9:$C$294,2,FALSE),0)</f>
        <v>Mains - Blanket - King</v>
      </c>
      <c r="U2369" s="392" t="s">
        <v>2358</v>
      </c>
      <c r="V2369" s="394">
        <v>-9950.25</v>
      </c>
    </row>
    <row r="2370" spans="1:22" ht="22.5" x14ac:dyDescent="0.25">
      <c r="A2370" s="396">
        <v>202503</v>
      </c>
      <c r="B2370" s="392" t="s">
        <v>1268</v>
      </c>
      <c r="C2370" s="392" t="s">
        <v>69</v>
      </c>
      <c r="D2370" s="392" t="s">
        <v>28</v>
      </c>
      <c r="E2370" s="392" t="s">
        <v>28</v>
      </c>
      <c r="F2370" s="392" t="s">
        <v>22</v>
      </c>
      <c r="G2370" s="392" t="s">
        <v>39</v>
      </c>
      <c r="H2370" s="392" t="s">
        <v>70</v>
      </c>
      <c r="I2370" s="392" t="s">
        <v>71</v>
      </c>
      <c r="J2370" s="392" t="s">
        <v>23</v>
      </c>
      <c r="K2370" s="392" t="s">
        <v>24</v>
      </c>
      <c r="L2370" s="392" t="s">
        <v>25</v>
      </c>
      <c r="M2370" s="395">
        <v>45597</v>
      </c>
      <c r="N2370" s="395">
        <v>45610</v>
      </c>
      <c r="O2370" s="392" t="s">
        <v>758</v>
      </c>
      <c r="P2370" s="392" t="str">
        <f t="shared" si="72"/>
        <v>380XX00000</v>
      </c>
      <c r="Q2370" s="392" t="s">
        <v>1351</v>
      </c>
      <c r="R2370" s="392" t="s">
        <v>2351</v>
      </c>
      <c r="S2370" s="392" t="str">
        <f t="shared" si="73"/>
        <v>255100A</v>
      </c>
      <c r="T2370" s="392" t="str">
        <f>IFERROR(VLOOKUP($S2370,'Projects FERCs'!$A$9:$C$294,2,FALSE),0)</f>
        <v>Mains - Blanket - Verde</v>
      </c>
      <c r="U2370" s="392" t="s">
        <v>2350</v>
      </c>
      <c r="V2370" s="394">
        <v>-11356</v>
      </c>
    </row>
    <row r="2371" spans="1:22" ht="22.5" x14ac:dyDescent="0.25">
      <c r="A2371" s="396">
        <v>202503</v>
      </c>
      <c r="B2371" s="392" t="s">
        <v>1268</v>
      </c>
      <c r="C2371" s="392" t="s">
        <v>69</v>
      </c>
      <c r="D2371" s="392" t="s">
        <v>28</v>
      </c>
      <c r="E2371" s="392" t="s">
        <v>28</v>
      </c>
      <c r="F2371" s="392" t="s">
        <v>22</v>
      </c>
      <c r="G2371" s="392" t="s">
        <v>39</v>
      </c>
      <c r="H2371" s="392" t="s">
        <v>70</v>
      </c>
      <c r="I2371" s="392" t="s">
        <v>71</v>
      </c>
      <c r="J2371" s="392" t="s">
        <v>23</v>
      </c>
      <c r="K2371" s="392" t="s">
        <v>24</v>
      </c>
      <c r="L2371" s="392" t="s">
        <v>25</v>
      </c>
      <c r="M2371" s="395">
        <v>45627</v>
      </c>
      <c r="N2371" s="395">
        <v>45569</v>
      </c>
      <c r="O2371" s="392" t="s">
        <v>758</v>
      </c>
      <c r="P2371" s="392" t="str">
        <f t="shared" si="72"/>
        <v>380XX00000</v>
      </c>
      <c r="Q2371" s="392" t="s">
        <v>1351</v>
      </c>
      <c r="R2371" s="392" t="s">
        <v>2349</v>
      </c>
      <c r="S2371" s="392" t="str">
        <f t="shared" si="73"/>
        <v>252100A</v>
      </c>
      <c r="T2371" s="392" t="str">
        <f>IFERROR(VLOOKUP($S2371,'Projects FERCs'!$A$9:$C$294,2,FALSE),0)</f>
        <v>Mains - Blanket - King</v>
      </c>
      <c r="U2371" s="392" t="s">
        <v>2348</v>
      </c>
      <c r="V2371" s="394">
        <v>-3.39</v>
      </c>
    </row>
    <row r="2372" spans="1:22" ht="22.5" x14ac:dyDescent="0.25">
      <c r="A2372" s="396">
        <v>202503</v>
      </c>
      <c r="B2372" s="392" t="s">
        <v>1268</v>
      </c>
      <c r="C2372" s="392" t="s">
        <v>69</v>
      </c>
      <c r="D2372" s="392" t="s">
        <v>28</v>
      </c>
      <c r="E2372" s="392" t="s">
        <v>28</v>
      </c>
      <c r="F2372" s="392" t="s">
        <v>22</v>
      </c>
      <c r="G2372" s="392" t="s">
        <v>39</v>
      </c>
      <c r="H2372" s="392" t="s">
        <v>70</v>
      </c>
      <c r="I2372" s="392" t="s">
        <v>71</v>
      </c>
      <c r="J2372" s="392" t="s">
        <v>23</v>
      </c>
      <c r="K2372" s="392" t="s">
        <v>24</v>
      </c>
      <c r="L2372" s="392" t="s">
        <v>25</v>
      </c>
      <c r="M2372" s="395">
        <v>45627</v>
      </c>
      <c r="N2372" s="395">
        <v>45643</v>
      </c>
      <c r="O2372" s="392" t="s">
        <v>758</v>
      </c>
      <c r="P2372" s="392" t="str">
        <f t="shared" si="72"/>
        <v>380XX00000</v>
      </c>
      <c r="Q2372" s="392" t="s">
        <v>1351</v>
      </c>
      <c r="R2372" s="392" t="s">
        <v>2347</v>
      </c>
      <c r="S2372" s="392" t="str">
        <f t="shared" si="73"/>
        <v>253100A</v>
      </c>
      <c r="T2372" s="392" t="str">
        <f>IFERROR(VLOOKUP($S2372,'Projects FERCs'!$A$9:$C$294,2,FALSE),0)</f>
        <v>Mains - Blanket - Pres</v>
      </c>
      <c r="U2372" s="392" t="s">
        <v>2346</v>
      </c>
      <c r="V2372" s="394">
        <v>-203.76</v>
      </c>
    </row>
    <row r="2373" spans="1:22" ht="22.5" x14ac:dyDescent="0.25">
      <c r="A2373" s="396">
        <v>202503</v>
      </c>
      <c r="B2373" s="392" t="s">
        <v>1268</v>
      </c>
      <c r="C2373" s="392" t="s">
        <v>69</v>
      </c>
      <c r="D2373" s="392" t="s">
        <v>28</v>
      </c>
      <c r="E2373" s="392" t="s">
        <v>28</v>
      </c>
      <c r="F2373" s="392" t="s">
        <v>22</v>
      </c>
      <c r="G2373" s="392" t="s">
        <v>39</v>
      </c>
      <c r="H2373" s="392" t="s">
        <v>70</v>
      </c>
      <c r="I2373" s="392" t="s">
        <v>71</v>
      </c>
      <c r="J2373" s="392" t="s">
        <v>23</v>
      </c>
      <c r="K2373" s="392" t="s">
        <v>24</v>
      </c>
      <c r="L2373" s="392" t="s">
        <v>25</v>
      </c>
      <c r="M2373" s="395">
        <v>45658</v>
      </c>
      <c r="N2373" s="395">
        <v>45555</v>
      </c>
      <c r="O2373" s="392" t="s">
        <v>758</v>
      </c>
      <c r="P2373" s="392" t="str">
        <f t="shared" si="72"/>
        <v>380XX00000</v>
      </c>
      <c r="Q2373" s="392" t="s">
        <v>1351</v>
      </c>
      <c r="R2373" s="392" t="s">
        <v>2357</v>
      </c>
      <c r="S2373" s="392" t="str">
        <f t="shared" si="73"/>
        <v>251100A</v>
      </c>
      <c r="T2373" s="392" t="str">
        <f>IFERROR(VLOOKUP($S2373,'Projects FERCs'!$A$9:$C$294,2,FALSE),0)</f>
        <v>Mains - Blanket - Flag</v>
      </c>
      <c r="U2373" s="392" t="s">
        <v>2356</v>
      </c>
      <c r="V2373" s="394">
        <v>-552.01</v>
      </c>
    </row>
    <row r="2374" spans="1:22" ht="22.5" x14ac:dyDescent="0.25">
      <c r="A2374" s="396">
        <v>202503</v>
      </c>
      <c r="B2374" s="392" t="s">
        <v>1268</v>
      </c>
      <c r="C2374" s="392" t="s">
        <v>69</v>
      </c>
      <c r="D2374" s="392" t="s">
        <v>28</v>
      </c>
      <c r="E2374" s="392" t="s">
        <v>28</v>
      </c>
      <c r="F2374" s="392" t="s">
        <v>22</v>
      </c>
      <c r="G2374" s="392" t="s">
        <v>39</v>
      </c>
      <c r="H2374" s="392" t="s">
        <v>70</v>
      </c>
      <c r="I2374" s="392" t="s">
        <v>71</v>
      </c>
      <c r="J2374" s="392" t="s">
        <v>23</v>
      </c>
      <c r="K2374" s="392" t="s">
        <v>24</v>
      </c>
      <c r="L2374" s="392" t="s">
        <v>25</v>
      </c>
      <c r="M2374" s="395">
        <v>45658</v>
      </c>
      <c r="N2374" s="395">
        <v>45569</v>
      </c>
      <c r="O2374" s="392" t="s">
        <v>758</v>
      </c>
      <c r="P2374" s="392" t="str">
        <f t="shared" si="72"/>
        <v>380XX00000</v>
      </c>
      <c r="Q2374" s="392" t="s">
        <v>1351</v>
      </c>
      <c r="R2374" s="392" t="s">
        <v>2349</v>
      </c>
      <c r="S2374" s="392" t="str">
        <f t="shared" si="73"/>
        <v>252100A</v>
      </c>
      <c r="T2374" s="392" t="str">
        <f>IFERROR(VLOOKUP($S2374,'Projects FERCs'!$A$9:$C$294,2,FALSE),0)</f>
        <v>Mains - Blanket - King</v>
      </c>
      <c r="U2374" s="392" t="s">
        <v>2348</v>
      </c>
      <c r="V2374" s="394">
        <v>-0.31</v>
      </c>
    </row>
    <row r="2375" spans="1:22" ht="22.5" x14ac:dyDescent="0.25">
      <c r="A2375" s="396">
        <v>202503</v>
      </c>
      <c r="B2375" s="392" t="s">
        <v>1268</v>
      </c>
      <c r="C2375" s="392" t="s">
        <v>69</v>
      </c>
      <c r="D2375" s="392" t="s">
        <v>28</v>
      </c>
      <c r="E2375" s="392" t="s">
        <v>28</v>
      </c>
      <c r="F2375" s="392" t="s">
        <v>22</v>
      </c>
      <c r="G2375" s="392" t="s">
        <v>39</v>
      </c>
      <c r="H2375" s="392" t="s">
        <v>70</v>
      </c>
      <c r="I2375" s="392" t="s">
        <v>71</v>
      </c>
      <c r="J2375" s="392" t="s">
        <v>23</v>
      </c>
      <c r="K2375" s="392" t="s">
        <v>24</v>
      </c>
      <c r="L2375" s="392" t="s">
        <v>25</v>
      </c>
      <c r="M2375" s="395">
        <v>45658</v>
      </c>
      <c r="N2375" s="395">
        <v>45589</v>
      </c>
      <c r="O2375" s="392" t="s">
        <v>758</v>
      </c>
      <c r="P2375" s="392" t="str">
        <f t="shared" si="72"/>
        <v>380XX00000</v>
      </c>
      <c r="Q2375" s="392" t="s">
        <v>1351</v>
      </c>
      <c r="R2375" s="392" t="s">
        <v>2355</v>
      </c>
      <c r="S2375" s="392" t="str">
        <f t="shared" si="73"/>
        <v>253100A</v>
      </c>
      <c r="T2375" s="392" t="str">
        <f>IFERROR(VLOOKUP($S2375,'Projects FERCs'!$A$9:$C$294,2,FALSE),0)</f>
        <v>Mains - Blanket - Pres</v>
      </c>
      <c r="U2375" s="392" t="s">
        <v>2354</v>
      </c>
      <c r="V2375" s="394">
        <v>8.4700000000000006</v>
      </c>
    </row>
    <row r="2376" spans="1:22" ht="22.5" x14ac:dyDescent="0.25">
      <c r="A2376" s="396">
        <v>202503</v>
      </c>
      <c r="B2376" s="392" t="s">
        <v>1268</v>
      </c>
      <c r="C2376" s="392" t="s">
        <v>69</v>
      </c>
      <c r="D2376" s="392" t="s">
        <v>28</v>
      </c>
      <c r="E2376" s="392" t="s">
        <v>28</v>
      </c>
      <c r="F2376" s="392" t="s">
        <v>22</v>
      </c>
      <c r="G2376" s="392" t="s">
        <v>39</v>
      </c>
      <c r="H2376" s="392" t="s">
        <v>70</v>
      </c>
      <c r="I2376" s="392" t="s">
        <v>71</v>
      </c>
      <c r="J2376" s="392" t="s">
        <v>23</v>
      </c>
      <c r="K2376" s="392" t="s">
        <v>24</v>
      </c>
      <c r="L2376" s="392" t="s">
        <v>25</v>
      </c>
      <c r="M2376" s="395">
        <v>45658</v>
      </c>
      <c r="N2376" s="395">
        <v>45593</v>
      </c>
      <c r="O2376" s="392" t="s">
        <v>758</v>
      </c>
      <c r="P2376" s="392" t="str">
        <f t="shared" si="72"/>
        <v>380XX00000</v>
      </c>
      <c r="Q2376" s="392" t="s">
        <v>1351</v>
      </c>
      <c r="R2376" s="392" t="s">
        <v>2353</v>
      </c>
      <c r="S2376" s="392" t="str">
        <f t="shared" si="73"/>
        <v>257100A</v>
      </c>
      <c r="T2376" s="392" t="str">
        <f>IFERROR(VLOOKUP($S2376,'Projects FERCs'!$A$9:$C$294,2,FALSE),0)</f>
        <v>Mains - Blanket - SL</v>
      </c>
      <c r="U2376" s="392" t="s">
        <v>2352</v>
      </c>
      <c r="V2376" s="394">
        <v>-0.03</v>
      </c>
    </row>
    <row r="2377" spans="1:22" ht="22.5" x14ac:dyDescent="0.25">
      <c r="A2377" s="396">
        <v>202503</v>
      </c>
      <c r="B2377" s="392" t="s">
        <v>1268</v>
      </c>
      <c r="C2377" s="392" t="s">
        <v>69</v>
      </c>
      <c r="D2377" s="392" t="s">
        <v>28</v>
      </c>
      <c r="E2377" s="392" t="s">
        <v>28</v>
      </c>
      <c r="F2377" s="392" t="s">
        <v>22</v>
      </c>
      <c r="G2377" s="392" t="s">
        <v>39</v>
      </c>
      <c r="H2377" s="392" t="s">
        <v>70</v>
      </c>
      <c r="I2377" s="392" t="s">
        <v>71</v>
      </c>
      <c r="J2377" s="392" t="s">
        <v>23</v>
      </c>
      <c r="K2377" s="392" t="s">
        <v>24</v>
      </c>
      <c r="L2377" s="392" t="s">
        <v>25</v>
      </c>
      <c r="M2377" s="395">
        <v>45658</v>
      </c>
      <c r="N2377" s="395">
        <v>45610</v>
      </c>
      <c r="O2377" s="392" t="s">
        <v>758</v>
      </c>
      <c r="P2377" s="392" t="str">
        <f t="shared" ref="P2377:P2440" si="74">CONCATENATE((MID($O2377,2,3)),$D2377,$G2377)</f>
        <v>380XX00000</v>
      </c>
      <c r="Q2377" s="392" t="s">
        <v>1351</v>
      </c>
      <c r="R2377" s="392" t="s">
        <v>2351</v>
      </c>
      <c r="S2377" s="392" t="str">
        <f t="shared" ref="S2377:S2440" si="75">RIGHT($R2377,7)</f>
        <v>255100A</v>
      </c>
      <c r="T2377" s="392" t="str">
        <f>IFERROR(VLOOKUP($S2377,'Projects FERCs'!$A$9:$C$294,2,FALSE),0)</f>
        <v>Mains - Blanket - Verde</v>
      </c>
      <c r="U2377" s="392" t="s">
        <v>2350</v>
      </c>
      <c r="V2377" s="394">
        <v>-355.16</v>
      </c>
    </row>
    <row r="2378" spans="1:22" ht="22.5" x14ac:dyDescent="0.25">
      <c r="A2378" s="396">
        <v>202503</v>
      </c>
      <c r="B2378" s="392" t="s">
        <v>1268</v>
      </c>
      <c r="C2378" s="392" t="s">
        <v>69</v>
      </c>
      <c r="D2378" s="392" t="s">
        <v>28</v>
      </c>
      <c r="E2378" s="392" t="s">
        <v>28</v>
      </c>
      <c r="F2378" s="392" t="s">
        <v>22</v>
      </c>
      <c r="G2378" s="392" t="s">
        <v>39</v>
      </c>
      <c r="H2378" s="392" t="s">
        <v>70</v>
      </c>
      <c r="I2378" s="392" t="s">
        <v>71</v>
      </c>
      <c r="J2378" s="392" t="s">
        <v>23</v>
      </c>
      <c r="K2378" s="392" t="s">
        <v>24</v>
      </c>
      <c r="L2378" s="392" t="s">
        <v>25</v>
      </c>
      <c r="M2378" s="395">
        <v>45658</v>
      </c>
      <c r="N2378" s="395">
        <v>45643</v>
      </c>
      <c r="O2378" s="392" t="s">
        <v>758</v>
      </c>
      <c r="P2378" s="392" t="str">
        <f t="shared" si="74"/>
        <v>380XX00000</v>
      </c>
      <c r="Q2378" s="392" t="s">
        <v>1351</v>
      </c>
      <c r="R2378" s="392" t="s">
        <v>2347</v>
      </c>
      <c r="S2378" s="392" t="str">
        <f t="shared" si="75"/>
        <v>253100A</v>
      </c>
      <c r="T2378" s="392" t="str">
        <f>IFERROR(VLOOKUP($S2378,'Projects FERCs'!$A$9:$C$294,2,FALSE),0)</f>
        <v>Mains - Blanket - Pres</v>
      </c>
      <c r="U2378" s="392" t="s">
        <v>2346</v>
      </c>
      <c r="V2378" s="394">
        <v>-34.96</v>
      </c>
    </row>
    <row r="2379" spans="1:22" ht="22.5" x14ac:dyDescent="0.25">
      <c r="A2379" s="396">
        <v>202503</v>
      </c>
      <c r="B2379" s="392" t="s">
        <v>1268</v>
      </c>
      <c r="C2379" s="392" t="s">
        <v>69</v>
      </c>
      <c r="D2379" s="392" t="s">
        <v>28</v>
      </c>
      <c r="E2379" s="392" t="s">
        <v>28</v>
      </c>
      <c r="F2379" s="392" t="s">
        <v>22</v>
      </c>
      <c r="G2379" s="392" t="s">
        <v>39</v>
      </c>
      <c r="H2379" s="392" t="s">
        <v>70</v>
      </c>
      <c r="I2379" s="392" t="s">
        <v>71</v>
      </c>
      <c r="J2379" s="392" t="s">
        <v>23</v>
      </c>
      <c r="K2379" s="392" t="s">
        <v>24</v>
      </c>
      <c r="L2379" s="392" t="s">
        <v>25</v>
      </c>
      <c r="M2379" s="395">
        <v>45658</v>
      </c>
      <c r="N2379" s="395">
        <v>45658</v>
      </c>
      <c r="O2379" s="392" t="s">
        <v>758</v>
      </c>
      <c r="P2379" s="392" t="str">
        <f t="shared" si="74"/>
        <v>380XX00000</v>
      </c>
      <c r="Q2379" s="392" t="s">
        <v>1351</v>
      </c>
      <c r="R2379" s="392" t="s">
        <v>782</v>
      </c>
      <c r="S2379" s="392" t="str">
        <f t="shared" si="75"/>
        <v>251380A</v>
      </c>
      <c r="T2379" s="392" t="str">
        <f>IFERROR(VLOOKUP($S2379,'Projects FERCs'!$A$9:$C$294,2,FALSE),0)</f>
        <v>Services - Bl - Flag</v>
      </c>
      <c r="U2379" s="392" t="s">
        <v>783</v>
      </c>
      <c r="V2379" s="403">
        <v>-32818.86</v>
      </c>
    </row>
    <row r="2380" spans="1:22" ht="22.5" x14ac:dyDescent="0.25">
      <c r="A2380" s="396">
        <v>202503</v>
      </c>
      <c r="B2380" s="392" t="s">
        <v>1268</v>
      </c>
      <c r="C2380" s="392" t="s">
        <v>69</v>
      </c>
      <c r="D2380" s="392" t="s">
        <v>28</v>
      </c>
      <c r="E2380" s="392" t="s">
        <v>28</v>
      </c>
      <c r="F2380" s="392" t="s">
        <v>22</v>
      </c>
      <c r="G2380" s="392" t="s">
        <v>39</v>
      </c>
      <c r="H2380" s="392" t="s">
        <v>70</v>
      </c>
      <c r="I2380" s="392" t="s">
        <v>71</v>
      </c>
      <c r="J2380" s="392" t="s">
        <v>23</v>
      </c>
      <c r="K2380" s="392" t="s">
        <v>24</v>
      </c>
      <c r="L2380" s="392" t="s">
        <v>25</v>
      </c>
      <c r="M2380" s="395">
        <v>45658</v>
      </c>
      <c r="N2380" s="395">
        <v>45658</v>
      </c>
      <c r="O2380" s="392" t="s">
        <v>758</v>
      </c>
      <c r="P2380" s="392" t="str">
        <f t="shared" si="74"/>
        <v>380XX00000</v>
      </c>
      <c r="Q2380" s="392" t="s">
        <v>1351</v>
      </c>
      <c r="R2380" s="392" t="s">
        <v>865</v>
      </c>
      <c r="S2380" s="392" t="str">
        <f t="shared" si="75"/>
        <v>252380A</v>
      </c>
      <c r="T2380" s="392" t="str">
        <f>IFERROR(VLOOKUP($S2380,'Projects FERCs'!$A$9:$C$294,2,FALSE),0)</f>
        <v>Install Services - Bl - King</v>
      </c>
      <c r="U2380" s="392" t="s">
        <v>866</v>
      </c>
      <c r="V2380" s="403">
        <v>-59.25</v>
      </c>
    </row>
    <row r="2381" spans="1:22" ht="22.5" x14ac:dyDescent="0.25">
      <c r="A2381" s="396">
        <v>202503</v>
      </c>
      <c r="B2381" s="392" t="s">
        <v>1268</v>
      </c>
      <c r="C2381" s="392" t="s">
        <v>69</v>
      </c>
      <c r="D2381" s="392" t="s">
        <v>28</v>
      </c>
      <c r="E2381" s="392" t="s">
        <v>28</v>
      </c>
      <c r="F2381" s="392" t="s">
        <v>22</v>
      </c>
      <c r="G2381" s="392" t="s">
        <v>39</v>
      </c>
      <c r="H2381" s="392" t="s">
        <v>70</v>
      </c>
      <c r="I2381" s="392" t="s">
        <v>71</v>
      </c>
      <c r="J2381" s="392" t="s">
        <v>23</v>
      </c>
      <c r="K2381" s="392" t="s">
        <v>24</v>
      </c>
      <c r="L2381" s="392" t="s">
        <v>25</v>
      </c>
      <c r="M2381" s="395">
        <v>45658</v>
      </c>
      <c r="N2381" s="395">
        <v>45658</v>
      </c>
      <c r="O2381" s="392" t="s">
        <v>758</v>
      </c>
      <c r="P2381" s="392" t="str">
        <f t="shared" si="74"/>
        <v>380XX00000</v>
      </c>
      <c r="Q2381" s="392" t="s">
        <v>1351</v>
      </c>
      <c r="R2381" s="392" t="s">
        <v>892</v>
      </c>
      <c r="S2381" s="392" t="str">
        <f t="shared" si="75"/>
        <v>252402S</v>
      </c>
      <c r="T2381" s="392" t="str">
        <f>IFERROR(VLOOKUP($S2381,'Projects FERCs'!$A$9:$C$294,2,FALSE),0)</f>
        <v>Drisco Pipe Replacement</v>
      </c>
      <c r="U2381" s="392" t="s">
        <v>893</v>
      </c>
      <c r="V2381" s="394">
        <v>-115483.04</v>
      </c>
    </row>
    <row r="2382" spans="1:22" ht="22.5" x14ac:dyDescent="0.25">
      <c r="A2382" s="396">
        <v>202503</v>
      </c>
      <c r="B2382" s="392" t="s">
        <v>1268</v>
      </c>
      <c r="C2382" s="392" t="s">
        <v>69</v>
      </c>
      <c r="D2382" s="392" t="s">
        <v>28</v>
      </c>
      <c r="E2382" s="392" t="s">
        <v>28</v>
      </c>
      <c r="F2382" s="392" t="s">
        <v>22</v>
      </c>
      <c r="G2382" s="392" t="s">
        <v>39</v>
      </c>
      <c r="H2382" s="392" t="s">
        <v>70</v>
      </c>
      <c r="I2382" s="392" t="s">
        <v>71</v>
      </c>
      <c r="J2382" s="392" t="s">
        <v>23</v>
      </c>
      <c r="K2382" s="392" t="s">
        <v>24</v>
      </c>
      <c r="L2382" s="392" t="s">
        <v>25</v>
      </c>
      <c r="M2382" s="395">
        <v>45658</v>
      </c>
      <c r="N2382" s="395">
        <v>45658</v>
      </c>
      <c r="O2382" s="392" t="s">
        <v>758</v>
      </c>
      <c r="P2382" s="392" t="str">
        <f t="shared" si="74"/>
        <v>380XX00000</v>
      </c>
      <c r="Q2382" s="392" t="s">
        <v>1351</v>
      </c>
      <c r="R2382" s="392" t="s">
        <v>965</v>
      </c>
      <c r="S2382" s="392" t="str">
        <f t="shared" si="75"/>
        <v>253380A</v>
      </c>
      <c r="T2382" s="392" t="str">
        <f>IFERROR(VLOOKUP($S2382,'Projects FERCs'!$A$9:$C$294,2,FALSE),0)</f>
        <v>Services - Bl - Pres</v>
      </c>
      <c r="U2382" s="392" t="s">
        <v>966</v>
      </c>
      <c r="V2382" s="403">
        <v>-32625.54</v>
      </c>
    </row>
    <row r="2383" spans="1:22" ht="22.5" x14ac:dyDescent="0.25">
      <c r="A2383" s="396">
        <v>202503</v>
      </c>
      <c r="B2383" s="392" t="s">
        <v>1268</v>
      </c>
      <c r="C2383" s="392" t="s">
        <v>69</v>
      </c>
      <c r="D2383" s="392" t="s">
        <v>28</v>
      </c>
      <c r="E2383" s="392" t="s">
        <v>28</v>
      </c>
      <c r="F2383" s="392" t="s">
        <v>22</v>
      </c>
      <c r="G2383" s="392" t="s">
        <v>39</v>
      </c>
      <c r="H2383" s="392" t="s">
        <v>70</v>
      </c>
      <c r="I2383" s="392" t="s">
        <v>71</v>
      </c>
      <c r="J2383" s="392" t="s">
        <v>23</v>
      </c>
      <c r="K2383" s="392" t="s">
        <v>24</v>
      </c>
      <c r="L2383" s="392" t="s">
        <v>25</v>
      </c>
      <c r="M2383" s="395">
        <v>45658</v>
      </c>
      <c r="N2383" s="395">
        <v>45658</v>
      </c>
      <c r="O2383" s="392" t="s">
        <v>758</v>
      </c>
      <c r="P2383" s="392" t="str">
        <f t="shared" si="74"/>
        <v>380XX00000</v>
      </c>
      <c r="Q2383" s="392" t="s">
        <v>1351</v>
      </c>
      <c r="R2383" s="392" t="s">
        <v>1071</v>
      </c>
      <c r="S2383" s="392" t="str">
        <f t="shared" si="75"/>
        <v>255380A</v>
      </c>
      <c r="T2383" s="392" t="str">
        <f>IFERROR(VLOOKUP($S2383,'Projects FERCs'!$A$9:$C$294,2,FALSE),0)</f>
        <v>Services - Bl - Verde</v>
      </c>
      <c r="U2383" s="392" t="s">
        <v>1072</v>
      </c>
      <c r="V2383" s="403">
        <v>-3519.05</v>
      </c>
    </row>
    <row r="2384" spans="1:22" ht="22.5" x14ac:dyDescent="0.25">
      <c r="A2384" s="396">
        <v>202503</v>
      </c>
      <c r="B2384" s="392" t="s">
        <v>1268</v>
      </c>
      <c r="C2384" s="392" t="s">
        <v>69</v>
      </c>
      <c r="D2384" s="392" t="s">
        <v>28</v>
      </c>
      <c r="E2384" s="392" t="s">
        <v>28</v>
      </c>
      <c r="F2384" s="392" t="s">
        <v>22</v>
      </c>
      <c r="G2384" s="392" t="s">
        <v>39</v>
      </c>
      <c r="H2384" s="392" t="s">
        <v>70</v>
      </c>
      <c r="I2384" s="392" t="s">
        <v>71</v>
      </c>
      <c r="J2384" s="392" t="s">
        <v>23</v>
      </c>
      <c r="K2384" s="392" t="s">
        <v>24</v>
      </c>
      <c r="L2384" s="392" t="s">
        <v>25</v>
      </c>
      <c r="M2384" s="395">
        <v>45658</v>
      </c>
      <c r="N2384" s="395">
        <v>45658</v>
      </c>
      <c r="O2384" s="392" t="s">
        <v>758</v>
      </c>
      <c r="P2384" s="392" t="str">
        <f t="shared" si="74"/>
        <v>380XX00000</v>
      </c>
      <c r="Q2384" s="392" t="s">
        <v>1351</v>
      </c>
      <c r="R2384" s="392" t="s">
        <v>1213</v>
      </c>
      <c r="S2384" s="392" t="str">
        <f t="shared" si="75"/>
        <v>257380A</v>
      </c>
      <c r="T2384" s="392" t="str">
        <f>IFERROR(VLOOKUP($S2384,'Projects FERCs'!$A$9:$C$294,2,FALSE),0)</f>
        <v>Services - Bl - SL</v>
      </c>
      <c r="U2384" s="392" t="s">
        <v>1214</v>
      </c>
      <c r="V2384" s="403">
        <v>-1005.73</v>
      </c>
    </row>
    <row r="2385" spans="1:22" ht="22.5" x14ac:dyDescent="0.25">
      <c r="A2385" s="396">
        <v>202503</v>
      </c>
      <c r="B2385" s="392" t="s">
        <v>1268</v>
      </c>
      <c r="C2385" s="392" t="s">
        <v>69</v>
      </c>
      <c r="D2385" s="392" t="s">
        <v>28</v>
      </c>
      <c r="E2385" s="392" t="s">
        <v>28</v>
      </c>
      <c r="F2385" s="392" t="s">
        <v>22</v>
      </c>
      <c r="G2385" s="392" t="s">
        <v>39</v>
      </c>
      <c r="H2385" s="392" t="s">
        <v>70</v>
      </c>
      <c r="I2385" s="392" t="s">
        <v>71</v>
      </c>
      <c r="J2385" s="392" t="s">
        <v>23</v>
      </c>
      <c r="K2385" s="392" t="s">
        <v>24</v>
      </c>
      <c r="L2385" s="392" t="s">
        <v>25</v>
      </c>
      <c r="M2385" s="395">
        <v>45658</v>
      </c>
      <c r="N2385" s="395">
        <v>45658</v>
      </c>
      <c r="O2385" s="392" t="s">
        <v>758</v>
      </c>
      <c r="P2385" s="392" t="str">
        <f t="shared" si="74"/>
        <v>380XX00000</v>
      </c>
      <c r="Q2385" s="392" t="s">
        <v>1351</v>
      </c>
      <c r="R2385" s="392" t="s">
        <v>1517</v>
      </c>
      <c r="S2385" s="392" t="str">
        <f t="shared" si="75"/>
        <v>252405S</v>
      </c>
      <c r="T2385" s="392" t="str">
        <f>IFERROR(VLOOKUP($S2385,'Projects FERCs'!$A$9:$C$294,2,FALSE),0)</f>
        <v>Services PVC Replacement LHC</v>
      </c>
      <c r="U2385" s="392" t="s">
        <v>1516</v>
      </c>
      <c r="V2385" s="394">
        <v>-1458.01</v>
      </c>
    </row>
    <row r="2386" spans="1:22" ht="22.5" x14ac:dyDescent="0.25">
      <c r="A2386" s="396">
        <v>202503</v>
      </c>
      <c r="B2386" s="392" t="s">
        <v>1268</v>
      </c>
      <c r="C2386" s="392" t="s">
        <v>69</v>
      </c>
      <c r="D2386" s="392" t="s">
        <v>28</v>
      </c>
      <c r="E2386" s="392" t="s">
        <v>28</v>
      </c>
      <c r="F2386" s="392" t="s">
        <v>22</v>
      </c>
      <c r="G2386" s="392" t="s">
        <v>39</v>
      </c>
      <c r="H2386" s="392" t="s">
        <v>70</v>
      </c>
      <c r="I2386" s="392" t="s">
        <v>71</v>
      </c>
      <c r="J2386" s="392" t="s">
        <v>23</v>
      </c>
      <c r="K2386" s="392" t="s">
        <v>24</v>
      </c>
      <c r="L2386" s="392" t="s">
        <v>25</v>
      </c>
      <c r="M2386" s="395">
        <v>45658</v>
      </c>
      <c r="N2386" s="395">
        <v>45658</v>
      </c>
      <c r="O2386" s="392" t="s">
        <v>758</v>
      </c>
      <c r="P2386" s="392" t="str">
        <f t="shared" si="74"/>
        <v>380XX00000</v>
      </c>
      <c r="Q2386" s="392" t="s">
        <v>1351</v>
      </c>
      <c r="R2386" s="392" t="s">
        <v>1352</v>
      </c>
      <c r="S2386" s="392" t="str">
        <f t="shared" si="75"/>
        <v>252404S</v>
      </c>
      <c r="T2386" s="392" t="str">
        <f>IFERROR(VLOOKUP($S2386,'Projects FERCs'!$A$9:$C$294,2,FALSE),0)</f>
        <v>Main &amp; Services PVC Repl KNG</v>
      </c>
      <c r="U2386" s="392" t="s">
        <v>1353</v>
      </c>
      <c r="V2386" s="394">
        <v>-2940.2</v>
      </c>
    </row>
    <row r="2387" spans="1:22" ht="22.5" x14ac:dyDescent="0.25">
      <c r="A2387" s="396">
        <v>202503</v>
      </c>
      <c r="B2387" s="392" t="s">
        <v>1268</v>
      </c>
      <c r="C2387" s="392" t="s">
        <v>69</v>
      </c>
      <c r="D2387" s="392" t="s">
        <v>28</v>
      </c>
      <c r="E2387" s="392" t="s">
        <v>28</v>
      </c>
      <c r="F2387" s="392" t="s">
        <v>22</v>
      </c>
      <c r="G2387" s="392" t="s">
        <v>39</v>
      </c>
      <c r="H2387" s="392" t="s">
        <v>70</v>
      </c>
      <c r="I2387" s="392" t="s">
        <v>71</v>
      </c>
      <c r="J2387" s="392" t="s">
        <v>23</v>
      </c>
      <c r="K2387" s="392" t="s">
        <v>24</v>
      </c>
      <c r="L2387" s="392" t="s">
        <v>25</v>
      </c>
      <c r="M2387" s="395">
        <v>45689</v>
      </c>
      <c r="N2387" s="395">
        <v>45569</v>
      </c>
      <c r="O2387" s="392" t="s">
        <v>758</v>
      </c>
      <c r="P2387" s="392" t="str">
        <f t="shared" si="74"/>
        <v>380XX00000</v>
      </c>
      <c r="Q2387" s="392" t="s">
        <v>1351</v>
      </c>
      <c r="R2387" s="392" t="s">
        <v>2349</v>
      </c>
      <c r="S2387" s="392" t="str">
        <f t="shared" si="75"/>
        <v>252100A</v>
      </c>
      <c r="T2387" s="392" t="str">
        <f>IFERROR(VLOOKUP($S2387,'Projects FERCs'!$A$9:$C$294,2,FALSE),0)</f>
        <v>Mains - Blanket - King</v>
      </c>
      <c r="U2387" s="392" t="s">
        <v>2348</v>
      </c>
      <c r="V2387" s="394">
        <v>-8.67</v>
      </c>
    </row>
    <row r="2388" spans="1:22" ht="22.5" x14ac:dyDescent="0.25">
      <c r="A2388" s="396">
        <v>202503</v>
      </c>
      <c r="B2388" s="392" t="s">
        <v>1268</v>
      </c>
      <c r="C2388" s="392" t="s">
        <v>69</v>
      </c>
      <c r="D2388" s="392" t="s">
        <v>28</v>
      </c>
      <c r="E2388" s="392" t="s">
        <v>28</v>
      </c>
      <c r="F2388" s="392" t="s">
        <v>22</v>
      </c>
      <c r="G2388" s="392" t="s">
        <v>39</v>
      </c>
      <c r="H2388" s="392" t="s">
        <v>70</v>
      </c>
      <c r="I2388" s="392" t="s">
        <v>71</v>
      </c>
      <c r="J2388" s="392" t="s">
        <v>23</v>
      </c>
      <c r="K2388" s="392" t="s">
        <v>24</v>
      </c>
      <c r="L2388" s="392" t="s">
        <v>25</v>
      </c>
      <c r="M2388" s="395">
        <v>45689</v>
      </c>
      <c r="N2388" s="395">
        <v>45643</v>
      </c>
      <c r="O2388" s="392" t="s">
        <v>758</v>
      </c>
      <c r="P2388" s="392" t="str">
        <f t="shared" si="74"/>
        <v>380XX00000</v>
      </c>
      <c r="Q2388" s="392" t="s">
        <v>1351</v>
      </c>
      <c r="R2388" s="392" t="s">
        <v>2347</v>
      </c>
      <c r="S2388" s="392" t="str">
        <f t="shared" si="75"/>
        <v>253100A</v>
      </c>
      <c r="T2388" s="392" t="str">
        <f>IFERROR(VLOOKUP($S2388,'Projects FERCs'!$A$9:$C$294,2,FALSE),0)</f>
        <v>Mains - Blanket - Pres</v>
      </c>
      <c r="U2388" s="392" t="s">
        <v>2346</v>
      </c>
      <c r="V2388" s="394">
        <v>-4.3</v>
      </c>
    </row>
    <row r="2389" spans="1:22" ht="22.5" x14ac:dyDescent="0.25">
      <c r="A2389" s="396">
        <v>202504</v>
      </c>
      <c r="B2389" s="392" t="s">
        <v>1268</v>
      </c>
      <c r="C2389" s="392" t="s">
        <v>69</v>
      </c>
      <c r="D2389" s="392" t="s">
        <v>28</v>
      </c>
      <c r="E2389" s="392" t="s">
        <v>28</v>
      </c>
      <c r="F2389" s="392" t="s">
        <v>22</v>
      </c>
      <c r="G2389" s="392" t="s">
        <v>39</v>
      </c>
      <c r="H2389" s="392" t="s">
        <v>70</v>
      </c>
      <c r="I2389" s="392" t="s">
        <v>71</v>
      </c>
      <c r="J2389" s="392" t="s">
        <v>2330</v>
      </c>
      <c r="K2389" s="392" t="s">
        <v>24</v>
      </c>
      <c r="L2389" s="392" t="s">
        <v>64</v>
      </c>
      <c r="M2389" s="395">
        <v>45748</v>
      </c>
      <c r="N2389" s="395">
        <v>45748</v>
      </c>
      <c r="O2389" s="392" t="s">
        <v>758</v>
      </c>
      <c r="P2389" s="392" t="str">
        <f t="shared" si="74"/>
        <v>380XX00000</v>
      </c>
      <c r="Q2389" s="392" t="s">
        <v>1351</v>
      </c>
      <c r="R2389" s="392" t="s">
        <v>2331</v>
      </c>
      <c r="S2389" s="392" t="str">
        <f t="shared" si="75"/>
        <v>253500B</v>
      </c>
      <c r="T2389" s="392" t="str">
        <f>IFERROR(VLOOKUP($S2389,'Projects FERCs'!$A$9:$C$294,2,FALSE),0)</f>
        <v>PI Mains - Prescott</v>
      </c>
      <c r="U2389" s="392" t="s">
        <v>2330</v>
      </c>
      <c r="V2389" s="394">
        <v>32819.18</v>
      </c>
    </row>
    <row r="2390" spans="1:22" ht="22.5" x14ac:dyDescent="0.25">
      <c r="A2390" s="396">
        <v>202504</v>
      </c>
      <c r="B2390" s="392" t="s">
        <v>1268</v>
      </c>
      <c r="C2390" s="392" t="s">
        <v>69</v>
      </c>
      <c r="D2390" s="392" t="s">
        <v>28</v>
      </c>
      <c r="E2390" s="392" t="s">
        <v>28</v>
      </c>
      <c r="F2390" s="392" t="s">
        <v>22</v>
      </c>
      <c r="G2390" s="392" t="s">
        <v>39</v>
      </c>
      <c r="H2390" s="392" t="s">
        <v>70</v>
      </c>
      <c r="I2390" s="392" t="s">
        <v>71</v>
      </c>
      <c r="J2390" s="392" t="s">
        <v>2328</v>
      </c>
      <c r="K2390" s="392" t="s">
        <v>24</v>
      </c>
      <c r="L2390" s="392" t="s">
        <v>64</v>
      </c>
      <c r="M2390" s="395">
        <v>45717</v>
      </c>
      <c r="N2390" s="395">
        <v>45740</v>
      </c>
      <c r="O2390" s="392" t="s">
        <v>758</v>
      </c>
      <c r="P2390" s="392" t="str">
        <f t="shared" si="74"/>
        <v>380XX00000</v>
      </c>
      <c r="Q2390" s="392" t="s">
        <v>1351</v>
      </c>
      <c r="R2390" s="392" t="s">
        <v>2329</v>
      </c>
      <c r="S2390" s="392" t="str">
        <f t="shared" si="75"/>
        <v>255100A</v>
      </c>
      <c r="T2390" s="392" t="str">
        <f>IFERROR(VLOOKUP($S2390,'Projects FERCs'!$A$9:$C$294,2,FALSE),0)</f>
        <v>Mains - Blanket - Verde</v>
      </c>
      <c r="U2390" s="392" t="s">
        <v>2328</v>
      </c>
      <c r="V2390" s="394">
        <v>77.11</v>
      </c>
    </row>
    <row r="2391" spans="1:22" ht="22.5" x14ac:dyDescent="0.25">
      <c r="A2391" s="396">
        <v>202504</v>
      </c>
      <c r="B2391" s="392" t="s">
        <v>1268</v>
      </c>
      <c r="C2391" s="392" t="s">
        <v>69</v>
      </c>
      <c r="D2391" s="392" t="s">
        <v>28</v>
      </c>
      <c r="E2391" s="392" t="s">
        <v>28</v>
      </c>
      <c r="F2391" s="392" t="s">
        <v>22</v>
      </c>
      <c r="G2391" s="392" t="s">
        <v>39</v>
      </c>
      <c r="H2391" s="392" t="s">
        <v>70</v>
      </c>
      <c r="I2391" s="392" t="s">
        <v>71</v>
      </c>
      <c r="J2391" s="392" t="s">
        <v>2338</v>
      </c>
      <c r="K2391" s="392" t="s">
        <v>24</v>
      </c>
      <c r="L2391" s="392" t="s">
        <v>64</v>
      </c>
      <c r="M2391" s="395">
        <v>45717</v>
      </c>
      <c r="N2391" s="395">
        <v>45667</v>
      </c>
      <c r="O2391" s="392" t="s">
        <v>758</v>
      </c>
      <c r="P2391" s="392" t="str">
        <f t="shared" si="74"/>
        <v>380XX00000</v>
      </c>
      <c r="Q2391" s="392" t="s">
        <v>1351</v>
      </c>
      <c r="R2391" s="392" t="s">
        <v>2339</v>
      </c>
      <c r="S2391" s="392" t="str">
        <f t="shared" si="75"/>
        <v>251100A</v>
      </c>
      <c r="T2391" s="392" t="str">
        <f>IFERROR(VLOOKUP($S2391,'Projects FERCs'!$A$9:$C$294,2,FALSE),0)</f>
        <v>Mains - Blanket - Flag</v>
      </c>
      <c r="U2391" s="392" t="s">
        <v>2338</v>
      </c>
      <c r="V2391" s="394">
        <v>-2.73</v>
      </c>
    </row>
    <row r="2392" spans="1:22" ht="33.75" x14ac:dyDescent="0.25">
      <c r="A2392" s="396">
        <v>202504</v>
      </c>
      <c r="B2392" s="392" t="s">
        <v>1268</v>
      </c>
      <c r="C2392" s="392" t="s">
        <v>69</v>
      </c>
      <c r="D2392" s="392" t="s">
        <v>28</v>
      </c>
      <c r="E2392" s="392" t="s">
        <v>28</v>
      </c>
      <c r="F2392" s="392" t="s">
        <v>22</v>
      </c>
      <c r="G2392" s="392" t="s">
        <v>39</v>
      </c>
      <c r="H2392" s="392" t="s">
        <v>70</v>
      </c>
      <c r="I2392" s="392" t="s">
        <v>71</v>
      </c>
      <c r="J2392" s="392" t="s">
        <v>2334</v>
      </c>
      <c r="K2392" s="392" t="s">
        <v>24</v>
      </c>
      <c r="L2392" s="392" t="s">
        <v>64</v>
      </c>
      <c r="M2392" s="395">
        <v>45717</v>
      </c>
      <c r="N2392" s="395">
        <v>45685</v>
      </c>
      <c r="O2392" s="392" t="s">
        <v>758</v>
      </c>
      <c r="P2392" s="392" t="str">
        <f t="shared" si="74"/>
        <v>380XX00000</v>
      </c>
      <c r="Q2392" s="392" t="s">
        <v>1351</v>
      </c>
      <c r="R2392" s="392" t="s">
        <v>2335</v>
      </c>
      <c r="S2392" s="392" t="str">
        <f t="shared" si="75"/>
        <v>252100A</v>
      </c>
      <c r="T2392" s="392" t="str">
        <f>IFERROR(VLOOKUP($S2392,'Projects FERCs'!$A$9:$C$294,2,FALSE),0)</f>
        <v>Mains - Blanket - King</v>
      </c>
      <c r="U2392" s="392" t="s">
        <v>2334</v>
      </c>
      <c r="V2392" s="394">
        <v>1.36</v>
      </c>
    </row>
    <row r="2393" spans="1:22" ht="22.5" x14ac:dyDescent="0.25">
      <c r="A2393" s="396">
        <v>202504</v>
      </c>
      <c r="B2393" s="392" t="s">
        <v>1268</v>
      </c>
      <c r="C2393" s="392" t="s">
        <v>69</v>
      </c>
      <c r="D2393" s="392" t="s">
        <v>28</v>
      </c>
      <c r="E2393" s="392" t="s">
        <v>28</v>
      </c>
      <c r="F2393" s="392" t="s">
        <v>22</v>
      </c>
      <c r="G2393" s="392" t="s">
        <v>39</v>
      </c>
      <c r="H2393" s="392" t="s">
        <v>70</v>
      </c>
      <c r="I2393" s="392" t="s">
        <v>71</v>
      </c>
      <c r="J2393" s="392" t="s">
        <v>893</v>
      </c>
      <c r="K2393" s="392" t="s">
        <v>24</v>
      </c>
      <c r="L2393" s="392" t="s">
        <v>64</v>
      </c>
      <c r="M2393" s="395">
        <v>45658</v>
      </c>
      <c r="N2393" s="395">
        <v>45658</v>
      </c>
      <c r="O2393" s="392" t="s">
        <v>758</v>
      </c>
      <c r="P2393" s="392" t="str">
        <f t="shared" si="74"/>
        <v>380XX00000</v>
      </c>
      <c r="Q2393" s="392" t="s">
        <v>1351</v>
      </c>
      <c r="R2393" s="392" t="s">
        <v>892</v>
      </c>
      <c r="S2393" s="392" t="str">
        <f t="shared" si="75"/>
        <v>252402S</v>
      </c>
      <c r="T2393" s="392" t="str">
        <f>IFERROR(VLOOKUP($S2393,'Projects FERCs'!$A$9:$C$294,2,FALSE),0)</f>
        <v>Drisco Pipe Replacement</v>
      </c>
      <c r="U2393" s="392" t="s">
        <v>893</v>
      </c>
      <c r="V2393" s="394">
        <v>146743.26999999999</v>
      </c>
    </row>
    <row r="2394" spans="1:22" ht="22.5" x14ac:dyDescent="0.25">
      <c r="A2394" s="396">
        <v>202504</v>
      </c>
      <c r="B2394" s="392" t="s">
        <v>1268</v>
      </c>
      <c r="C2394" s="392" t="s">
        <v>69</v>
      </c>
      <c r="D2394" s="392" t="s">
        <v>28</v>
      </c>
      <c r="E2394" s="392" t="s">
        <v>28</v>
      </c>
      <c r="F2394" s="392" t="s">
        <v>22</v>
      </c>
      <c r="G2394" s="392" t="s">
        <v>39</v>
      </c>
      <c r="H2394" s="392" t="s">
        <v>70</v>
      </c>
      <c r="I2394" s="392" t="s">
        <v>71</v>
      </c>
      <c r="J2394" s="392" t="s">
        <v>866</v>
      </c>
      <c r="K2394" s="392" t="s">
        <v>24</v>
      </c>
      <c r="L2394" s="392" t="s">
        <v>64</v>
      </c>
      <c r="M2394" s="395">
        <v>45658</v>
      </c>
      <c r="N2394" s="395">
        <v>45658</v>
      </c>
      <c r="O2394" s="392" t="s">
        <v>758</v>
      </c>
      <c r="P2394" s="392" t="str">
        <f t="shared" si="74"/>
        <v>380XX00000</v>
      </c>
      <c r="Q2394" s="392" t="s">
        <v>1351</v>
      </c>
      <c r="R2394" s="392" t="s">
        <v>865</v>
      </c>
      <c r="S2394" s="392" t="str">
        <f t="shared" si="75"/>
        <v>252380A</v>
      </c>
      <c r="T2394" s="392" t="str">
        <f>IFERROR(VLOOKUP($S2394,'Projects FERCs'!$A$9:$C$294,2,FALSE),0)</f>
        <v>Install Services - Bl - King</v>
      </c>
      <c r="U2394" s="392" t="s">
        <v>866</v>
      </c>
      <c r="V2394" s="403">
        <v>2632.39</v>
      </c>
    </row>
    <row r="2395" spans="1:22" ht="22.5" x14ac:dyDescent="0.25">
      <c r="A2395" s="396">
        <v>202504</v>
      </c>
      <c r="B2395" s="392" t="s">
        <v>1268</v>
      </c>
      <c r="C2395" s="392" t="s">
        <v>69</v>
      </c>
      <c r="D2395" s="392" t="s">
        <v>28</v>
      </c>
      <c r="E2395" s="392" t="s">
        <v>28</v>
      </c>
      <c r="F2395" s="392" t="s">
        <v>22</v>
      </c>
      <c r="G2395" s="392" t="s">
        <v>39</v>
      </c>
      <c r="H2395" s="392" t="s">
        <v>70</v>
      </c>
      <c r="I2395" s="392" t="s">
        <v>71</v>
      </c>
      <c r="J2395" s="392" t="s">
        <v>2322</v>
      </c>
      <c r="K2395" s="392" t="s">
        <v>24</v>
      </c>
      <c r="L2395" s="392" t="s">
        <v>64</v>
      </c>
      <c r="M2395" s="395">
        <v>45717</v>
      </c>
      <c r="N2395" s="395">
        <v>45741</v>
      </c>
      <c r="O2395" s="392" t="s">
        <v>758</v>
      </c>
      <c r="P2395" s="392" t="str">
        <f t="shared" si="74"/>
        <v>380XX00000</v>
      </c>
      <c r="Q2395" s="392" t="s">
        <v>1351</v>
      </c>
      <c r="R2395" s="392" t="s">
        <v>2323</v>
      </c>
      <c r="S2395" s="392" t="str">
        <f t="shared" si="75"/>
        <v>252100A</v>
      </c>
      <c r="T2395" s="392" t="str">
        <f>IFERROR(VLOOKUP($S2395,'Projects FERCs'!$A$9:$C$294,2,FALSE),0)</f>
        <v>Mains - Blanket - King</v>
      </c>
      <c r="U2395" s="392" t="s">
        <v>2322</v>
      </c>
      <c r="V2395" s="394">
        <v>5981.17</v>
      </c>
    </row>
    <row r="2396" spans="1:22" ht="22.5" x14ac:dyDescent="0.25">
      <c r="A2396" s="396">
        <v>202504</v>
      </c>
      <c r="B2396" s="392" t="s">
        <v>1268</v>
      </c>
      <c r="C2396" s="392" t="s">
        <v>69</v>
      </c>
      <c r="D2396" s="392" t="s">
        <v>28</v>
      </c>
      <c r="E2396" s="392" t="s">
        <v>28</v>
      </c>
      <c r="F2396" s="392" t="s">
        <v>22</v>
      </c>
      <c r="G2396" s="392" t="s">
        <v>39</v>
      </c>
      <c r="H2396" s="392" t="s">
        <v>70</v>
      </c>
      <c r="I2396" s="392" t="s">
        <v>71</v>
      </c>
      <c r="J2396" s="392" t="s">
        <v>2332</v>
      </c>
      <c r="K2396" s="392" t="s">
        <v>24</v>
      </c>
      <c r="L2396" s="392" t="s">
        <v>64</v>
      </c>
      <c r="M2396" s="395">
        <v>45717</v>
      </c>
      <c r="N2396" s="395">
        <v>45715</v>
      </c>
      <c r="O2396" s="392" t="s">
        <v>758</v>
      </c>
      <c r="P2396" s="392" t="str">
        <f t="shared" si="74"/>
        <v>380XX00000</v>
      </c>
      <c r="Q2396" s="392" t="s">
        <v>1351</v>
      </c>
      <c r="R2396" s="392" t="s">
        <v>2333</v>
      </c>
      <c r="S2396" s="392" t="str">
        <f t="shared" si="75"/>
        <v>257100A</v>
      </c>
      <c r="T2396" s="392" t="str">
        <f>IFERROR(VLOOKUP($S2396,'Projects FERCs'!$A$9:$C$294,2,FALSE),0)</f>
        <v>Mains - Blanket - SL</v>
      </c>
      <c r="U2396" s="392" t="s">
        <v>2332</v>
      </c>
      <c r="V2396" s="394">
        <v>34.29</v>
      </c>
    </row>
    <row r="2397" spans="1:22" ht="22.5" x14ac:dyDescent="0.25">
      <c r="A2397" s="396">
        <v>202504</v>
      </c>
      <c r="B2397" s="392" t="s">
        <v>1268</v>
      </c>
      <c r="C2397" s="392" t="s">
        <v>69</v>
      </c>
      <c r="D2397" s="392" t="s">
        <v>28</v>
      </c>
      <c r="E2397" s="392" t="s">
        <v>28</v>
      </c>
      <c r="F2397" s="392" t="s">
        <v>22</v>
      </c>
      <c r="G2397" s="392" t="s">
        <v>39</v>
      </c>
      <c r="H2397" s="392" t="s">
        <v>70</v>
      </c>
      <c r="I2397" s="392" t="s">
        <v>71</v>
      </c>
      <c r="J2397" s="392" t="s">
        <v>968</v>
      </c>
      <c r="K2397" s="392" t="s">
        <v>24</v>
      </c>
      <c r="L2397" s="392" t="s">
        <v>64</v>
      </c>
      <c r="M2397" s="395">
        <v>45658</v>
      </c>
      <c r="N2397" s="395">
        <v>45658</v>
      </c>
      <c r="O2397" s="392" t="s">
        <v>758</v>
      </c>
      <c r="P2397" s="392" t="str">
        <f t="shared" si="74"/>
        <v>380XX00000</v>
      </c>
      <c r="Q2397" s="392" t="s">
        <v>1351</v>
      </c>
      <c r="R2397" s="392" t="s">
        <v>967</v>
      </c>
      <c r="S2397" s="392" t="str">
        <f t="shared" si="75"/>
        <v>253380B</v>
      </c>
      <c r="T2397" s="392" t="str">
        <f>IFERROR(VLOOKUP($S2397,'Projects FERCs'!$A$9:$C$294,2,FALSE),0)</f>
        <v>PI Services Repl - Prescott</v>
      </c>
      <c r="U2397" s="392" t="s">
        <v>968</v>
      </c>
      <c r="V2397" s="394">
        <v>1308.0999999999999</v>
      </c>
    </row>
    <row r="2398" spans="1:22" ht="22.5" x14ac:dyDescent="0.25">
      <c r="A2398" s="396">
        <v>202504</v>
      </c>
      <c r="B2398" s="392" t="s">
        <v>1268</v>
      </c>
      <c r="C2398" s="392" t="s">
        <v>69</v>
      </c>
      <c r="D2398" s="392" t="s">
        <v>28</v>
      </c>
      <c r="E2398" s="392" t="s">
        <v>28</v>
      </c>
      <c r="F2398" s="392" t="s">
        <v>22</v>
      </c>
      <c r="G2398" s="392" t="s">
        <v>39</v>
      </c>
      <c r="H2398" s="392" t="s">
        <v>70</v>
      </c>
      <c r="I2398" s="392" t="s">
        <v>71</v>
      </c>
      <c r="J2398" s="392" t="s">
        <v>2312</v>
      </c>
      <c r="K2398" s="392" t="s">
        <v>24</v>
      </c>
      <c r="L2398" s="392" t="s">
        <v>64</v>
      </c>
      <c r="M2398" s="395">
        <v>45717</v>
      </c>
      <c r="N2398" s="395">
        <v>45673</v>
      </c>
      <c r="O2398" s="392" t="s">
        <v>758</v>
      </c>
      <c r="P2398" s="392" t="str">
        <f t="shared" si="74"/>
        <v>380XX00000</v>
      </c>
      <c r="Q2398" s="392" t="s">
        <v>1351</v>
      </c>
      <c r="R2398" s="392" t="s">
        <v>2313</v>
      </c>
      <c r="S2398" s="392" t="str">
        <f t="shared" si="75"/>
        <v>251100A</v>
      </c>
      <c r="T2398" s="392" t="str">
        <f>IFERROR(VLOOKUP($S2398,'Projects FERCs'!$A$9:$C$294,2,FALSE),0)</f>
        <v>Mains - Blanket - Flag</v>
      </c>
      <c r="U2398" s="392" t="s">
        <v>2312</v>
      </c>
      <c r="V2398" s="394">
        <v>-0.37</v>
      </c>
    </row>
    <row r="2399" spans="1:22" ht="33.75" x14ac:dyDescent="0.25">
      <c r="A2399" s="396">
        <v>202504</v>
      </c>
      <c r="B2399" s="392" t="s">
        <v>1268</v>
      </c>
      <c r="C2399" s="392" t="s">
        <v>69</v>
      </c>
      <c r="D2399" s="392" t="s">
        <v>28</v>
      </c>
      <c r="E2399" s="392" t="s">
        <v>28</v>
      </c>
      <c r="F2399" s="392" t="s">
        <v>22</v>
      </c>
      <c r="G2399" s="392" t="s">
        <v>39</v>
      </c>
      <c r="H2399" s="392" t="s">
        <v>70</v>
      </c>
      <c r="I2399" s="392" t="s">
        <v>71</v>
      </c>
      <c r="J2399" s="392" t="s">
        <v>2320</v>
      </c>
      <c r="K2399" s="392" t="s">
        <v>24</v>
      </c>
      <c r="L2399" s="392" t="s">
        <v>64</v>
      </c>
      <c r="M2399" s="395">
        <v>45748</v>
      </c>
      <c r="N2399" s="395">
        <v>45762</v>
      </c>
      <c r="O2399" s="392" t="s">
        <v>758</v>
      </c>
      <c r="P2399" s="392" t="str">
        <f t="shared" si="74"/>
        <v>380XX00000</v>
      </c>
      <c r="Q2399" s="392" t="s">
        <v>1351</v>
      </c>
      <c r="R2399" s="392" t="s">
        <v>2321</v>
      </c>
      <c r="S2399" s="392" t="str">
        <f t="shared" si="75"/>
        <v>251100A</v>
      </c>
      <c r="T2399" s="392" t="str">
        <f>IFERROR(VLOOKUP($S2399,'Projects FERCs'!$A$9:$C$294,2,FALSE),0)</f>
        <v>Mains - Blanket - Flag</v>
      </c>
      <c r="U2399" s="392" t="s">
        <v>2320</v>
      </c>
      <c r="V2399" s="394">
        <v>7026.86</v>
      </c>
    </row>
    <row r="2400" spans="1:22" ht="22.5" x14ac:dyDescent="0.25">
      <c r="A2400" s="396">
        <v>202504</v>
      </c>
      <c r="B2400" s="392" t="s">
        <v>1268</v>
      </c>
      <c r="C2400" s="392" t="s">
        <v>69</v>
      </c>
      <c r="D2400" s="392" t="s">
        <v>28</v>
      </c>
      <c r="E2400" s="392" t="s">
        <v>28</v>
      </c>
      <c r="F2400" s="392" t="s">
        <v>22</v>
      </c>
      <c r="G2400" s="392" t="s">
        <v>39</v>
      </c>
      <c r="H2400" s="392" t="s">
        <v>70</v>
      </c>
      <c r="I2400" s="392" t="s">
        <v>71</v>
      </c>
      <c r="J2400" s="392" t="s">
        <v>1353</v>
      </c>
      <c r="K2400" s="392" t="s">
        <v>24</v>
      </c>
      <c r="L2400" s="392" t="s">
        <v>64</v>
      </c>
      <c r="M2400" s="395">
        <v>45658</v>
      </c>
      <c r="N2400" s="395">
        <v>45658</v>
      </c>
      <c r="O2400" s="392" t="s">
        <v>758</v>
      </c>
      <c r="P2400" s="392" t="str">
        <f t="shared" si="74"/>
        <v>380XX00000</v>
      </c>
      <c r="Q2400" s="392" t="s">
        <v>1351</v>
      </c>
      <c r="R2400" s="392" t="s">
        <v>1352</v>
      </c>
      <c r="S2400" s="392" t="str">
        <f t="shared" si="75"/>
        <v>252404S</v>
      </c>
      <c r="T2400" s="392" t="str">
        <f>IFERROR(VLOOKUP($S2400,'Projects FERCs'!$A$9:$C$294,2,FALSE),0)</f>
        <v>Main &amp; Services PVC Repl KNG</v>
      </c>
      <c r="U2400" s="392" t="s">
        <v>1353</v>
      </c>
      <c r="V2400" s="394">
        <v>-2339.4699999999998</v>
      </c>
    </row>
    <row r="2401" spans="1:22" ht="22.5" x14ac:dyDescent="0.25">
      <c r="A2401" s="396">
        <v>202504</v>
      </c>
      <c r="B2401" s="392" t="s">
        <v>1268</v>
      </c>
      <c r="C2401" s="392" t="s">
        <v>69</v>
      </c>
      <c r="D2401" s="392" t="s">
        <v>28</v>
      </c>
      <c r="E2401" s="392" t="s">
        <v>28</v>
      </c>
      <c r="F2401" s="392" t="s">
        <v>22</v>
      </c>
      <c r="G2401" s="392" t="s">
        <v>39</v>
      </c>
      <c r="H2401" s="392" t="s">
        <v>70</v>
      </c>
      <c r="I2401" s="392" t="s">
        <v>71</v>
      </c>
      <c r="J2401" s="392" t="s">
        <v>2318</v>
      </c>
      <c r="K2401" s="392" t="s">
        <v>24</v>
      </c>
      <c r="L2401" s="392" t="s">
        <v>64</v>
      </c>
      <c r="M2401" s="395">
        <v>45748</v>
      </c>
      <c r="N2401" s="395">
        <v>45769</v>
      </c>
      <c r="O2401" s="392" t="s">
        <v>758</v>
      </c>
      <c r="P2401" s="392" t="str">
        <f t="shared" si="74"/>
        <v>380XX00000</v>
      </c>
      <c r="Q2401" s="392" t="s">
        <v>1351</v>
      </c>
      <c r="R2401" s="392" t="s">
        <v>2319</v>
      </c>
      <c r="S2401" s="392" t="str">
        <f t="shared" si="75"/>
        <v>251100A</v>
      </c>
      <c r="T2401" s="392" t="str">
        <f>IFERROR(VLOOKUP($S2401,'Projects FERCs'!$A$9:$C$294,2,FALSE),0)</f>
        <v>Mains - Blanket - Flag</v>
      </c>
      <c r="U2401" s="392" t="s">
        <v>2318</v>
      </c>
      <c r="V2401" s="394">
        <v>4614.03</v>
      </c>
    </row>
    <row r="2402" spans="1:22" ht="22.5" x14ac:dyDescent="0.25">
      <c r="A2402" s="396">
        <v>202504</v>
      </c>
      <c r="B2402" s="392" t="s">
        <v>1268</v>
      </c>
      <c r="C2402" s="392" t="s">
        <v>69</v>
      </c>
      <c r="D2402" s="392" t="s">
        <v>28</v>
      </c>
      <c r="E2402" s="392" t="s">
        <v>28</v>
      </c>
      <c r="F2402" s="392" t="s">
        <v>22</v>
      </c>
      <c r="G2402" s="392" t="s">
        <v>39</v>
      </c>
      <c r="H2402" s="392" t="s">
        <v>70</v>
      </c>
      <c r="I2402" s="392" t="s">
        <v>71</v>
      </c>
      <c r="J2402" s="392" t="s">
        <v>785</v>
      </c>
      <c r="K2402" s="392" t="s">
        <v>24</v>
      </c>
      <c r="L2402" s="392" t="s">
        <v>64</v>
      </c>
      <c r="M2402" s="395">
        <v>45658</v>
      </c>
      <c r="N2402" s="395">
        <v>45658</v>
      </c>
      <c r="O2402" s="392" t="s">
        <v>758</v>
      </c>
      <c r="P2402" s="392" t="str">
        <f t="shared" si="74"/>
        <v>380XX00000</v>
      </c>
      <c r="Q2402" s="392" t="s">
        <v>1351</v>
      </c>
      <c r="R2402" s="392" t="s">
        <v>784</v>
      </c>
      <c r="S2402" s="392" t="str">
        <f t="shared" si="75"/>
        <v>251380R</v>
      </c>
      <c r="T2402" s="392" t="str">
        <f>IFERROR(VLOOKUP($S2402,'Projects FERCs'!$A$9:$C$294,2,FALSE),0)</f>
        <v>Service Repl - Flag</v>
      </c>
      <c r="U2402" s="392" t="s">
        <v>785</v>
      </c>
      <c r="V2402" s="394">
        <v>4990.46</v>
      </c>
    </row>
    <row r="2403" spans="1:22" ht="22.5" x14ac:dyDescent="0.25">
      <c r="A2403" s="396">
        <v>202504</v>
      </c>
      <c r="B2403" s="392" t="s">
        <v>1268</v>
      </c>
      <c r="C2403" s="392" t="s">
        <v>69</v>
      </c>
      <c r="D2403" s="392" t="s">
        <v>28</v>
      </c>
      <c r="E2403" s="392" t="s">
        <v>28</v>
      </c>
      <c r="F2403" s="392" t="s">
        <v>22</v>
      </c>
      <c r="G2403" s="392" t="s">
        <v>39</v>
      </c>
      <c r="H2403" s="392" t="s">
        <v>70</v>
      </c>
      <c r="I2403" s="392" t="s">
        <v>71</v>
      </c>
      <c r="J2403" s="392" t="s">
        <v>872</v>
      </c>
      <c r="K2403" s="392" t="s">
        <v>24</v>
      </c>
      <c r="L2403" s="392" t="s">
        <v>64</v>
      </c>
      <c r="M2403" s="395">
        <v>45658</v>
      </c>
      <c r="N2403" s="395">
        <v>45658</v>
      </c>
      <c r="O2403" s="392" t="s">
        <v>758</v>
      </c>
      <c r="P2403" s="392" t="str">
        <f t="shared" si="74"/>
        <v>380XX00000</v>
      </c>
      <c r="Q2403" s="392" t="s">
        <v>1351</v>
      </c>
      <c r="R2403" s="392" t="s">
        <v>871</v>
      </c>
      <c r="S2403" s="392" t="str">
        <f t="shared" si="75"/>
        <v>252380R</v>
      </c>
      <c r="T2403" s="392" t="str">
        <f>IFERROR(VLOOKUP($S2403,'Projects FERCs'!$A$9:$C$294,2,FALSE),0)</f>
        <v>Service Repl - King</v>
      </c>
      <c r="U2403" s="392" t="s">
        <v>872</v>
      </c>
      <c r="V2403" s="394">
        <v>35962.269999999997</v>
      </c>
    </row>
    <row r="2404" spans="1:22" ht="22.5" x14ac:dyDescent="0.25">
      <c r="A2404" s="396">
        <v>202504</v>
      </c>
      <c r="B2404" s="392" t="s">
        <v>1268</v>
      </c>
      <c r="C2404" s="392" t="s">
        <v>69</v>
      </c>
      <c r="D2404" s="392" t="s">
        <v>28</v>
      </c>
      <c r="E2404" s="392" t="s">
        <v>28</v>
      </c>
      <c r="F2404" s="392" t="s">
        <v>22</v>
      </c>
      <c r="G2404" s="392" t="s">
        <v>39</v>
      </c>
      <c r="H2404" s="392" t="s">
        <v>70</v>
      </c>
      <c r="I2404" s="392" t="s">
        <v>71</v>
      </c>
      <c r="J2404" s="392" t="s">
        <v>972</v>
      </c>
      <c r="K2404" s="392" t="s">
        <v>24</v>
      </c>
      <c r="L2404" s="392" t="s">
        <v>64</v>
      </c>
      <c r="M2404" s="395">
        <v>45658</v>
      </c>
      <c r="N2404" s="395">
        <v>45658</v>
      </c>
      <c r="O2404" s="392" t="s">
        <v>758</v>
      </c>
      <c r="P2404" s="392" t="str">
        <f t="shared" si="74"/>
        <v>380XX00000</v>
      </c>
      <c r="Q2404" s="392" t="s">
        <v>1351</v>
      </c>
      <c r="R2404" s="392" t="s">
        <v>971</v>
      </c>
      <c r="S2404" s="392" t="str">
        <f t="shared" si="75"/>
        <v>253380R</v>
      </c>
      <c r="T2404" s="392" t="str">
        <f>IFERROR(VLOOKUP($S2404,'Projects FERCs'!$A$9:$C$294,2,FALSE),0)</f>
        <v>Service Repl - Pres</v>
      </c>
      <c r="U2404" s="392" t="s">
        <v>972</v>
      </c>
      <c r="V2404" s="394">
        <v>43576.639999999999</v>
      </c>
    </row>
    <row r="2405" spans="1:22" ht="22.5" x14ac:dyDescent="0.25">
      <c r="A2405" s="396">
        <v>202504</v>
      </c>
      <c r="B2405" s="392" t="s">
        <v>1268</v>
      </c>
      <c r="C2405" s="392" t="s">
        <v>69</v>
      </c>
      <c r="D2405" s="392" t="s">
        <v>28</v>
      </c>
      <c r="E2405" s="392" t="s">
        <v>28</v>
      </c>
      <c r="F2405" s="392" t="s">
        <v>22</v>
      </c>
      <c r="G2405" s="392" t="s">
        <v>39</v>
      </c>
      <c r="H2405" s="392" t="s">
        <v>70</v>
      </c>
      <c r="I2405" s="392" t="s">
        <v>71</v>
      </c>
      <c r="J2405" s="392" t="s">
        <v>1146</v>
      </c>
      <c r="K2405" s="392" t="s">
        <v>24</v>
      </c>
      <c r="L2405" s="392" t="s">
        <v>64</v>
      </c>
      <c r="M2405" s="395">
        <v>45658</v>
      </c>
      <c r="N2405" s="395">
        <v>45658</v>
      </c>
      <c r="O2405" s="392" t="s">
        <v>758</v>
      </c>
      <c r="P2405" s="392" t="str">
        <f t="shared" si="74"/>
        <v>380XX00000</v>
      </c>
      <c r="Q2405" s="392" t="s">
        <v>1351</v>
      </c>
      <c r="R2405" s="392" t="s">
        <v>1145</v>
      </c>
      <c r="S2405" s="392" t="str">
        <f t="shared" si="75"/>
        <v>256380R</v>
      </c>
      <c r="T2405" s="392" t="str">
        <f>IFERROR(VLOOKUP($S2405,'Projects FERCs'!$A$9:$C$294,2,FALSE),0)</f>
        <v>Service Repl - Santa Cruz</v>
      </c>
      <c r="U2405" s="392" t="s">
        <v>1146</v>
      </c>
      <c r="V2405" s="394">
        <v>4586.1499999999996</v>
      </c>
    </row>
    <row r="2406" spans="1:22" ht="22.5" x14ac:dyDescent="0.25">
      <c r="A2406" s="396">
        <v>202504</v>
      </c>
      <c r="B2406" s="392" t="s">
        <v>1268</v>
      </c>
      <c r="C2406" s="392" t="s">
        <v>69</v>
      </c>
      <c r="D2406" s="392" t="s">
        <v>28</v>
      </c>
      <c r="E2406" s="392" t="s">
        <v>28</v>
      </c>
      <c r="F2406" s="392" t="s">
        <v>22</v>
      </c>
      <c r="G2406" s="392" t="s">
        <v>39</v>
      </c>
      <c r="H2406" s="392" t="s">
        <v>70</v>
      </c>
      <c r="I2406" s="392" t="s">
        <v>71</v>
      </c>
      <c r="J2406" s="392" t="s">
        <v>1216</v>
      </c>
      <c r="K2406" s="392" t="s">
        <v>24</v>
      </c>
      <c r="L2406" s="392" t="s">
        <v>64</v>
      </c>
      <c r="M2406" s="395">
        <v>45658</v>
      </c>
      <c r="N2406" s="395">
        <v>45658</v>
      </c>
      <c r="O2406" s="392" t="s">
        <v>758</v>
      </c>
      <c r="P2406" s="392" t="str">
        <f t="shared" si="74"/>
        <v>380XX00000</v>
      </c>
      <c r="Q2406" s="392" t="s">
        <v>1351</v>
      </c>
      <c r="R2406" s="392" t="s">
        <v>1215</v>
      </c>
      <c r="S2406" s="392" t="str">
        <f t="shared" si="75"/>
        <v>257380R</v>
      </c>
      <c r="T2406" s="392" t="str">
        <f>IFERROR(VLOOKUP($S2406,'Projects FERCs'!$A$9:$C$294,2,FALSE),0)</f>
        <v>Service Repl - Show Low</v>
      </c>
      <c r="U2406" s="392" t="s">
        <v>1216</v>
      </c>
      <c r="V2406" s="394">
        <v>-850.44</v>
      </c>
    </row>
    <row r="2407" spans="1:22" ht="22.5" x14ac:dyDescent="0.25">
      <c r="A2407" s="396">
        <v>202504</v>
      </c>
      <c r="B2407" s="392" t="s">
        <v>1268</v>
      </c>
      <c r="C2407" s="392" t="s">
        <v>69</v>
      </c>
      <c r="D2407" s="392" t="s">
        <v>28</v>
      </c>
      <c r="E2407" s="392" t="s">
        <v>28</v>
      </c>
      <c r="F2407" s="392" t="s">
        <v>22</v>
      </c>
      <c r="G2407" s="392" t="s">
        <v>39</v>
      </c>
      <c r="H2407" s="392" t="s">
        <v>70</v>
      </c>
      <c r="I2407" s="392" t="s">
        <v>71</v>
      </c>
      <c r="J2407" s="392" t="s">
        <v>1074</v>
      </c>
      <c r="K2407" s="392" t="s">
        <v>24</v>
      </c>
      <c r="L2407" s="392" t="s">
        <v>64</v>
      </c>
      <c r="M2407" s="395">
        <v>45658</v>
      </c>
      <c r="N2407" s="395">
        <v>45658</v>
      </c>
      <c r="O2407" s="392" t="s">
        <v>758</v>
      </c>
      <c r="P2407" s="392" t="str">
        <f t="shared" si="74"/>
        <v>380XX00000</v>
      </c>
      <c r="Q2407" s="392" t="s">
        <v>1351</v>
      </c>
      <c r="R2407" s="392" t="s">
        <v>1073</v>
      </c>
      <c r="S2407" s="392" t="str">
        <f t="shared" si="75"/>
        <v>255380R</v>
      </c>
      <c r="T2407" s="392" t="str">
        <f>IFERROR(VLOOKUP($S2407,'Projects FERCs'!$A$9:$C$294,2,FALSE),0)</f>
        <v>Service Repl - Verde</v>
      </c>
      <c r="U2407" s="392" t="s">
        <v>1074</v>
      </c>
      <c r="V2407" s="394">
        <v>2223.7399999999998</v>
      </c>
    </row>
    <row r="2408" spans="1:22" ht="22.5" x14ac:dyDescent="0.25">
      <c r="A2408" s="396">
        <v>202504</v>
      </c>
      <c r="B2408" s="392" t="s">
        <v>1268</v>
      </c>
      <c r="C2408" s="392" t="s">
        <v>69</v>
      </c>
      <c r="D2408" s="392" t="s">
        <v>28</v>
      </c>
      <c r="E2408" s="392" t="s">
        <v>28</v>
      </c>
      <c r="F2408" s="392" t="s">
        <v>22</v>
      </c>
      <c r="G2408" s="392" t="s">
        <v>39</v>
      </c>
      <c r="H2408" s="392" t="s">
        <v>70</v>
      </c>
      <c r="I2408" s="392" t="s">
        <v>71</v>
      </c>
      <c r="J2408" s="392" t="s">
        <v>783</v>
      </c>
      <c r="K2408" s="392" t="s">
        <v>24</v>
      </c>
      <c r="L2408" s="392" t="s">
        <v>64</v>
      </c>
      <c r="M2408" s="395">
        <v>45658</v>
      </c>
      <c r="N2408" s="395">
        <v>45658</v>
      </c>
      <c r="O2408" s="392" t="s">
        <v>758</v>
      </c>
      <c r="P2408" s="392" t="str">
        <f t="shared" si="74"/>
        <v>380XX00000</v>
      </c>
      <c r="Q2408" s="392" t="s">
        <v>1351</v>
      </c>
      <c r="R2408" s="392" t="s">
        <v>782</v>
      </c>
      <c r="S2408" s="392" t="str">
        <f t="shared" si="75"/>
        <v>251380A</v>
      </c>
      <c r="T2408" s="392" t="str">
        <f>IFERROR(VLOOKUP($S2408,'Projects FERCs'!$A$9:$C$294,2,FALSE),0)</f>
        <v>Services - Bl - Flag</v>
      </c>
      <c r="U2408" s="392" t="s">
        <v>783</v>
      </c>
      <c r="V2408" s="403">
        <v>60366.5</v>
      </c>
    </row>
    <row r="2409" spans="1:22" ht="22.5" x14ac:dyDescent="0.25">
      <c r="A2409" s="396">
        <v>202504</v>
      </c>
      <c r="B2409" s="392" t="s">
        <v>1268</v>
      </c>
      <c r="C2409" s="392" t="s">
        <v>69</v>
      </c>
      <c r="D2409" s="392" t="s">
        <v>28</v>
      </c>
      <c r="E2409" s="392" t="s">
        <v>28</v>
      </c>
      <c r="F2409" s="392" t="s">
        <v>22</v>
      </c>
      <c r="G2409" s="392" t="s">
        <v>39</v>
      </c>
      <c r="H2409" s="392" t="s">
        <v>70</v>
      </c>
      <c r="I2409" s="392" t="s">
        <v>71</v>
      </c>
      <c r="J2409" s="392" t="s">
        <v>966</v>
      </c>
      <c r="K2409" s="392" t="s">
        <v>24</v>
      </c>
      <c r="L2409" s="392" t="s">
        <v>64</v>
      </c>
      <c r="M2409" s="395">
        <v>45658</v>
      </c>
      <c r="N2409" s="395">
        <v>45658</v>
      </c>
      <c r="O2409" s="392" t="s">
        <v>758</v>
      </c>
      <c r="P2409" s="392" t="str">
        <f t="shared" si="74"/>
        <v>380XX00000</v>
      </c>
      <c r="Q2409" s="392" t="s">
        <v>1351</v>
      </c>
      <c r="R2409" s="392" t="s">
        <v>965</v>
      </c>
      <c r="S2409" s="392" t="str">
        <f t="shared" si="75"/>
        <v>253380A</v>
      </c>
      <c r="T2409" s="392" t="str">
        <f>IFERROR(VLOOKUP($S2409,'Projects FERCs'!$A$9:$C$294,2,FALSE),0)</f>
        <v>Services - Bl - Pres</v>
      </c>
      <c r="U2409" s="392" t="s">
        <v>966</v>
      </c>
      <c r="V2409" s="403">
        <v>8724.5300000000007</v>
      </c>
    </row>
    <row r="2410" spans="1:22" ht="22.5" x14ac:dyDescent="0.25">
      <c r="A2410" s="396">
        <v>202504</v>
      </c>
      <c r="B2410" s="392" t="s">
        <v>1268</v>
      </c>
      <c r="C2410" s="392" t="s">
        <v>69</v>
      </c>
      <c r="D2410" s="392" t="s">
        <v>28</v>
      </c>
      <c r="E2410" s="392" t="s">
        <v>28</v>
      </c>
      <c r="F2410" s="392" t="s">
        <v>22</v>
      </c>
      <c r="G2410" s="392" t="s">
        <v>39</v>
      </c>
      <c r="H2410" s="392" t="s">
        <v>70</v>
      </c>
      <c r="I2410" s="392" t="s">
        <v>71</v>
      </c>
      <c r="J2410" s="392" t="s">
        <v>1214</v>
      </c>
      <c r="K2410" s="392" t="s">
        <v>24</v>
      </c>
      <c r="L2410" s="392" t="s">
        <v>64</v>
      </c>
      <c r="M2410" s="395">
        <v>45658</v>
      </c>
      <c r="N2410" s="395">
        <v>45658</v>
      </c>
      <c r="O2410" s="392" t="s">
        <v>758</v>
      </c>
      <c r="P2410" s="392" t="str">
        <f t="shared" si="74"/>
        <v>380XX00000</v>
      </c>
      <c r="Q2410" s="392" t="s">
        <v>1351</v>
      </c>
      <c r="R2410" s="392" t="s">
        <v>1213</v>
      </c>
      <c r="S2410" s="392" t="str">
        <f t="shared" si="75"/>
        <v>257380A</v>
      </c>
      <c r="T2410" s="392" t="str">
        <f>IFERROR(VLOOKUP($S2410,'Projects FERCs'!$A$9:$C$294,2,FALSE),0)</f>
        <v>Services - Bl - SL</v>
      </c>
      <c r="U2410" s="392" t="s">
        <v>1214</v>
      </c>
      <c r="V2410" s="403">
        <v>-5562</v>
      </c>
    </row>
    <row r="2411" spans="1:22" ht="22.5" x14ac:dyDescent="0.25">
      <c r="A2411" s="396">
        <v>202504</v>
      </c>
      <c r="B2411" s="392" t="s">
        <v>1268</v>
      </c>
      <c r="C2411" s="392" t="s">
        <v>69</v>
      </c>
      <c r="D2411" s="392" t="s">
        <v>28</v>
      </c>
      <c r="E2411" s="392" t="s">
        <v>28</v>
      </c>
      <c r="F2411" s="392" t="s">
        <v>22</v>
      </c>
      <c r="G2411" s="392" t="s">
        <v>39</v>
      </c>
      <c r="H2411" s="392" t="s">
        <v>70</v>
      </c>
      <c r="I2411" s="392" t="s">
        <v>71</v>
      </c>
      <c r="J2411" s="392" t="s">
        <v>1072</v>
      </c>
      <c r="K2411" s="392" t="s">
        <v>24</v>
      </c>
      <c r="L2411" s="392" t="s">
        <v>64</v>
      </c>
      <c r="M2411" s="395">
        <v>45658</v>
      </c>
      <c r="N2411" s="395">
        <v>45658</v>
      </c>
      <c r="O2411" s="392" t="s">
        <v>758</v>
      </c>
      <c r="P2411" s="392" t="str">
        <f t="shared" si="74"/>
        <v>380XX00000</v>
      </c>
      <c r="Q2411" s="392" t="s">
        <v>1351</v>
      </c>
      <c r="R2411" s="392" t="s">
        <v>1071</v>
      </c>
      <c r="S2411" s="392" t="str">
        <f t="shared" si="75"/>
        <v>255380A</v>
      </c>
      <c r="T2411" s="392" t="str">
        <f>IFERROR(VLOOKUP($S2411,'Projects FERCs'!$A$9:$C$294,2,FALSE),0)</f>
        <v>Services - Bl - Verde</v>
      </c>
      <c r="U2411" s="392" t="s">
        <v>1072</v>
      </c>
      <c r="V2411" s="403">
        <v>-4959.46</v>
      </c>
    </row>
    <row r="2412" spans="1:22" ht="22.5" x14ac:dyDescent="0.25">
      <c r="A2412" s="396">
        <v>202504</v>
      </c>
      <c r="B2412" s="392" t="s">
        <v>1268</v>
      </c>
      <c r="C2412" s="392" t="s">
        <v>69</v>
      </c>
      <c r="D2412" s="392" t="s">
        <v>28</v>
      </c>
      <c r="E2412" s="392" t="s">
        <v>28</v>
      </c>
      <c r="F2412" s="392" t="s">
        <v>22</v>
      </c>
      <c r="G2412" s="392" t="s">
        <v>39</v>
      </c>
      <c r="H2412" s="392" t="s">
        <v>70</v>
      </c>
      <c r="I2412" s="392" t="s">
        <v>71</v>
      </c>
      <c r="J2412" s="392" t="s">
        <v>2344</v>
      </c>
      <c r="K2412" s="392" t="s">
        <v>24</v>
      </c>
      <c r="L2412" s="392" t="s">
        <v>64</v>
      </c>
      <c r="M2412" s="395">
        <v>45748</v>
      </c>
      <c r="N2412" s="395">
        <v>43950</v>
      </c>
      <c r="O2412" s="392" t="s">
        <v>758</v>
      </c>
      <c r="P2412" s="392" t="str">
        <f t="shared" si="74"/>
        <v>380XX00000</v>
      </c>
      <c r="Q2412" s="392" t="s">
        <v>1351</v>
      </c>
      <c r="R2412" s="392" t="s">
        <v>2345</v>
      </c>
      <c r="S2412" s="392" t="str">
        <f t="shared" si="75"/>
        <v>253501B</v>
      </c>
      <c r="T2412" s="392" t="str">
        <f>IFERROR(VLOOKUP($S2412,'Projects FERCs'!$A$9:$C$294,2,FALSE),0)</f>
        <v>PI Mains-PrescottVall-Billable</v>
      </c>
      <c r="U2412" s="392" t="s">
        <v>2344</v>
      </c>
      <c r="V2412" s="394">
        <v>-0.01</v>
      </c>
    </row>
    <row r="2413" spans="1:22" ht="22.5" x14ac:dyDescent="0.25">
      <c r="A2413" s="396">
        <v>202504</v>
      </c>
      <c r="B2413" s="392" t="s">
        <v>1268</v>
      </c>
      <c r="C2413" s="392" t="s">
        <v>69</v>
      </c>
      <c r="D2413" s="392" t="s">
        <v>28</v>
      </c>
      <c r="E2413" s="392" t="s">
        <v>28</v>
      </c>
      <c r="F2413" s="392" t="s">
        <v>22</v>
      </c>
      <c r="G2413" s="392" t="s">
        <v>39</v>
      </c>
      <c r="H2413" s="392" t="s">
        <v>70</v>
      </c>
      <c r="I2413" s="392" t="s">
        <v>71</v>
      </c>
      <c r="J2413" s="392" t="s">
        <v>23</v>
      </c>
      <c r="K2413" s="392" t="s">
        <v>24</v>
      </c>
      <c r="L2413" s="392" t="s">
        <v>25</v>
      </c>
      <c r="M2413" s="395">
        <v>45536</v>
      </c>
      <c r="N2413" s="395">
        <v>45544</v>
      </c>
      <c r="O2413" s="392" t="s">
        <v>758</v>
      </c>
      <c r="P2413" s="392" t="str">
        <f t="shared" si="74"/>
        <v>380XX00000</v>
      </c>
      <c r="Q2413" s="392" t="s">
        <v>1351</v>
      </c>
      <c r="R2413" s="392" t="s">
        <v>2175</v>
      </c>
      <c r="S2413" s="392" t="str">
        <f t="shared" si="75"/>
        <v>253100A</v>
      </c>
      <c r="T2413" s="392" t="str">
        <f>IFERROR(VLOOKUP($S2413,'Projects FERCs'!$A$9:$C$294,2,FALSE),0)</f>
        <v>Mains - Blanket - Pres</v>
      </c>
      <c r="U2413" s="392" t="s">
        <v>2177</v>
      </c>
      <c r="V2413" s="394">
        <v>-11797.13</v>
      </c>
    </row>
    <row r="2414" spans="1:22" ht="22.5" x14ac:dyDescent="0.25">
      <c r="A2414" s="396">
        <v>202504</v>
      </c>
      <c r="B2414" s="392" t="s">
        <v>1268</v>
      </c>
      <c r="C2414" s="392" t="s">
        <v>69</v>
      </c>
      <c r="D2414" s="392" t="s">
        <v>28</v>
      </c>
      <c r="E2414" s="392" t="s">
        <v>28</v>
      </c>
      <c r="F2414" s="392" t="s">
        <v>22</v>
      </c>
      <c r="G2414" s="392" t="s">
        <v>39</v>
      </c>
      <c r="H2414" s="392" t="s">
        <v>70</v>
      </c>
      <c r="I2414" s="392" t="s">
        <v>71</v>
      </c>
      <c r="J2414" s="392" t="s">
        <v>23</v>
      </c>
      <c r="K2414" s="392" t="s">
        <v>24</v>
      </c>
      <c r="L2414" s="392" t="s">
        <v>25</v>
      </c>
      <c r="M2414" s="395">
        <v>45627</v>
      </c>
      <c r="N2414" s="395">
        <v>45621</v>
      </c>
      <c r="O2414" s="392" t="s">
        <v>758</v>
      </c>
      <c r="P2414" s="392" t="str">
        <f t="shared" si="74"/>
        <v>380XX00000</v>
      </c>
      <c r="Q2414" s="392" t="s">
        <v>1351</v>
      </c>
      <c r="R2414" s="392" t="s">
        <v>2341</v>
      </c>
      <c r="S2414" s="392" t="str">
        <f t="shared" si="75"/>
        <v>253100A</v>
      </c>
      <c r="T2414" s="392" t="str">
        <f>IFERROR(VLOOKUP($S2414,'Projects FERCs'!$A$9:$C$294,2,FALSE),0)</f>
        <v>Mains - Blanket - Pres</v>
      </c>
      <c r="U2414" s="392" t="s">
        <v>2340</v>
      </c>
      <c r="V2414" s="394">
        <v>-8242.39</v>
      </c>
    </row>
    <row r="2415" spans="1:22" ht="22.5" x14ac:dyDescent="0.25">
      <c r="A2415" s="396">
        <v>202504</v>
      </c>
      <c r="B2415" s="392" t="s">
        <v>1268</v>
      </c>
      <c r="C2415" s="392" t="s">
        <v>69</v>
      </c>
      <c r="D2415" s="392" t="s">
        <v>28</v>
      </c>
      <c r="E2415" s="392" t="s">
        <v>28</v>
      </c>
      <c r="F2415" s="392" t="s">
        <v>22</v>
      </c>
      <c r="G2415" s="392" t="s">
        <v>39</v>
      </c>
      <c r="H2415" s="392" t="s">
        <v>70</v>
      </c>
      <c r="I2415" s="392" t="s">
        <v>71</v>
      </c>
      <c r="J2415" s="392" t="s">
        <v>23</v>
      </c>
      <c r="K2415" s="392" t="s">
        <v>24</v>
      </c>
      <c r="L2415" s="392" t="s">
        <v>25</v>
      </c>
      <c r="M2415" s="395">
        <v>45627</v>
      </c>
      <c r="N2415" s="395">
        <v>45646</v>
      </c>
      <c r="O2415" s="392" t="s">
        <v>758</v>
      </c>
      <c r="P2415" s="392" t="str">
        <f t="shared" si="74"/>
        <v>380XX00000</v>
      </c>
      <c r="Q2415" s="392" t="s">
        <v>1351</v>
      </c>
      <c r="R2415" s="392" t="s">
        <v>2343</v>
      </c>
      <c r="S2415" s="392" t="str">
        <f t="shared" si="75"/>
        <v>251100A</v>
      </c>
      <c r="T2415" s="392" t="str">
        <f>IFERROR(VLOOKUP($S2415,'Projects FERCs'!$A$9:$C$294,2,FALSE),0)</f>
        <v>Mains - Blanket - Flag</v>
      </c>
      <c r="U2415" s="392" t="s">
        <v>2342</v>
      </c>
      <c r="V2415" s="394">
        <v>-1402.27</v>
      </c>
    </row>
    <row r="2416" spans="1:22" ht="22.5" x14ac:dyDescent="0.25">
      <c r="A2416" s="396">
        <v>202504</v>
      </c>
      <c r="B2416" s="392" t="s">
        <v>1268</v>
      </c>
      <c r="C2416" s="392" t="s">
        <v>69</v>
      </c>
      <c r="D2416" s="392" t="s">
        <v>28</v>
      </c>
      <c r="E2416" s="392" t="s">
        <v>28</v>
      </c>
      <c r="F2416" s="392" t="s">
        <v>22</v>
      </c>
      <c r="G2416" s="392" t="s">
        <v>39</v>
      </c>
      <c r="H2416" s="392" t="s">
        <v>70</v>
      </c>
      <c r="I2416" s="392" t="s">
        <v>71</v>
      </c>
      <c r="J2416" s="392" t="s">
        <v>23</v>
      </c>
      <c r="K2416" s="392" t="s">
        <v>24</v>
      </c>
      <c r="L2416" s="392" t="s">
        <v>25</v>
      </c>
      <c r="M2416" s="395">
        <v>45658</v>
      </c>
      <c r="N2416" s="395">
        <v>45621</v>
      </c>
      <c r="O2416" s="392" t="s">
        <v>758</v>
      </c>
      <c r="P2416" s="392" t="str">
        <f t="shared" si="74"/>
        <v>380XX00000</v>
      </c>
      <c r="Q2416" s="392" t="s">
        <v>1351</v>
      </c>
      <c r="R2416" s="392" t="s">
        <v>2341</v>
      </c>
      <c r="S2416" s="392" t="str">
        <f t="shared" si="75"/>
        <v>253100A</v>
      </c>
      <c r="T2416" s="392" t="str">
        <f>IFERROR(VLOOKUP($S2416,'Projects FERCs'!$A$9:$C$294,2,FALSE),0)</f>
        <v>Mains - Blanket - Pres</v>
      </c>
      <c r="U2416" s="392" t="s">
        <v>2340</v>
      </c>
      <c r="V2416" s="394">
        <v>-294.95</v>
      </c>
    </row>
    <row r="2417" spans="1:22" ht="22.5" x14ac:dyDescent="0.25">
      <c r="A2417" s="396">
        <v>202504</v>
      </c>
      <c r="B2417" s="392" t="s">
        <v>1268</v>
      </c>
      <c r="C2417" s="392" t="s">
        <v>69</v>
      </c>
      <c r="D2417" s="392" t="s">
        <v>28</v>
      </c>
      <c r="E2417" s="392" t="s">
        <v>28</v>
      </c>
      <c r="F2417" s="392" t="s">
        <v>22</v>
      </c>
      <c r="G2417" s="392" t="s">
        <v>39</v>
      </c>
      <c r="H2417" s="392" t="s">
        <v>70</v>
      </c>
      <c r="I2417" s="392" t="s">
        <v>71</v>
      </c>
      <c r="J2417" s="392" t="s">
        <v>23</v>
      </c>
      <c r="K2417" s="392" t="s">
        <v>24</v>
      </c>
      <c r="L2417" s="392" t="s">
        <v>25</v>
      </c>
      <c r="M2417" s="395">
        <v>45658</v>
      </c>
      <c r="N2417" s="395">
        <v>45646</v>
      </c>
      <c r="O2417" s="392" t="s">
        <v>758</v>
      </c>
      <c r="P2417" s="392" t="str">
        <f t="shared" si="74"/>
        <v>380XX00000</v>
      </c>
      <c r="Q2417" s="392" t="s">
        <v>1351</v>
      </c>
      <c r="R2417" s="392" t="s">
        <v>2343</v>
      </c>
      <c r="S2417" s="392" t="str">
        <f t="shared" si="75"/>
        <v>251100A</v>
      </c>
      <c r="T2417" s="392" t="str">
        <f>IFERROR(VLOOKUP($S2417,'Projects FERCs'!$A$9:$C$294,2,FALSE),0)</f>
        <v>Mains - Blanket - Flag</v>
      </c>
      <c r="U2417" s="392" t="s">
        <v>2342</v>
      </c>
      <c r="V2417" s="394">
        <v>-581.04</v>
      </c>
    </row>
    <row r="2418" spans="1:22" ht="22.5" x14ac:dyDescent="0.25">
      <c r="A2418" s="396">
        <v>202504</v>
      </c>
      <c r="B2418" s="392" t="s">
        <v>1268</v>
      </c>
      <c r="C2418" s="392" t="s">
        <v>69</v>
      </c>
      <c r="D2418" s="392" t="s">
        <v>28</v>
      </c>
      <c r="E2418" s="392" t="s">
        <v>28</v>
      </c>
      <c r="F2418" s="392" t="s">
        <v>22</v>
      </c>
      <c r="G2418" s="392" t="s">
        <v>39</v>
      </c>
      <c r="H2418" s="392" t="s">
        <v>70</v>
      </c>
      <c r="I2418" s="392" t="s">
        <v>71</v>
      </c>
      <c r="J2418" s="392" t="s">
        <v>23</v>
      </c>
      <c r="K2418" s="392" t="s">
        <v>24</v>
      </c>
      <c r="L2418" s="392" t="s">
        <v>25</v>
      </c>
      <c r="M2418" s="395">
        <v>45658</v>
      </c>
      <c r="N2418" s="395">
        <v>45658</v>
      </c>
      <c r="O2418" s="392" t="s">
        <v>758</v>
      </c>
      <c r="P2418" s="392" t="str">
        <f t="shared" si="74"/>
        <v>380XX00000</v>
      </c>
      <c r="Q2418" s="392" t="s">
        <v>1351</v>
      </c>
      <c r="R2418" s="392" t="s">
        <v>782</v>
      </c>
      <c r="S2418" s="392" t="str">
        <f t="shared" si="75"/>
        <v>251380A</v>
      </c>
      <c r="T2418" s="392" t="str">
        <f>IFERROR(VLOOKUP($S2418,'Projects FERCs'!$A$9:$C$294,2,FALSE),0)</f>
        <v>Services - Bl - Flag</v>
      </c>
      <c r="U2418" s="392" t="s">
        <v>783</v>
      </c>
      <c r="V2418" s="403">
        <v>-10028.01</v>
      </c>
    </row>
    <row r="2419" spans="1:22" ht="22.5" x14ac:dyDescent="0.25">
      <c r="A2419" s="396">
        <v>202504</v>
      </c>
      <c r="B2419" s="392" t="s">
        <v>1268</v>
      </c>
      <c r="C2419" s="392" t="s">
        <v>69</v>
      </c>
      <c r="D2419" s="392" t="s">
        <v>28</v>
      </c>
      <c r="E2419" s="392" t="s">
        <v>28</v>
      </c>
      <c r="F2419" s="392" t="s">
        <v>22</v>
      </c>
      <c r="G2419" s="392" t="s">
        <v>39</v>
      </c>
      <c r="H2419" s="392" t="s">
        <v>70</v>
      </c>
      <c r="I2419" s="392" t="s">
        <v>71</v>
      </c>
      <c r="J2419" s="392" t="s">
        <v>23</v>
      </c>
      <c r="K2419" s="392" t="s">
        <v>24</v>
      </c>
      <c r="L2419" s="392" t="s">
        <v>25</v>
      </c>
      <c r="M2419" s="395">
        <v>45658</v>
      </c>
      <c r="N2419" s="395">
        <v>45658</v>
      </c>
      <c r="O2419" s="392" t="s">
        <v>758</v>
      </c>
      <c r="P2419" s="392" t="str">
        <f t="shared" si="74"/>
        <v>380XX00000</v>
      </c>
      <c r="Q2419" s="392" t="s">
        <v>1351</v>
      </c>
      <c r="R2419" s="392" t="s">
        <v>865</v>
      </c>
      <c r="S2419" s="392" t="str">
        <f t="shared" si="75"/>
        <v>252380A</v>
      </c>
      <c r="T2419" s="392" t="str">
        <f>IFERROR(VLOOKUP($S2419,'Projects FERCs'!$A$9:$C$294,2,FALSE),0)</f>
        <v>Install Services - Bl - King</v>
      </c>
      <c r="U2419" s="392" t="s">
        <v>866</v>
      </c>
      <c r="V2419" s="403">
        <v>-5461.74</v>
      </c>
    </row>
    <row r="2420" spans="1:22" ht="22.5" x14ac:dyDescent="0.25">
      <c r="A2420" s="396">
        <v>202504</v>
      </c>
      <c r="B2420" s="392" t="s">
        <v>1268</v>
      </c>
      <c r="C2420" s="392" t="s">
        <v>69</v>
      </c>
      <c r="D2420" s="392" t="s">
        <v>28</v>
      </c>
      <c r="E2420" s="392" t="s">
        <v>28</v>
      </c>
      <c r="F2420" s="392" t="s">
        <v>22</v>
      </c>
      <c r="G2420" s="392" t="s">
        <v>39</v>
      </c>
      <c r="H2420" s="392" t="s">
        <v>70</v>
      </c>
      <c r="I2420" s="392" t="s">
        <v>71</v>
      </c>
      <c r="J2420" s="392" t="s">
        <v>23</v>
      </c>
      <c r="K2420" s="392" t="s">
        <v>24</v>
      </c>
      <c r="L2420" s="392" t="s">
        <v>25</v>
      </c>
      <c r="M2420" s="395">
        <v>45658</v>
      </c>
      <c r="N2420" s="395">
        <v>45658</v>
      </c>
      <c r="O2420" s="392" t="s">
        <v>758</v>
      </c>
      <c r="P2420" s="392" t="str">
        <f t="shared" si="74"/>
        <v>380XX00000</v>
      </c>
      <c r="Q2420" s="392" t="s">
        <v>1351</v>
      </c>
      <c r="R2420" s="392" t="s">
        <v>892</v>
      </c>
      <c r="S2420" s="392" t="str">
        <f t="shared" si="75"/>
        <v>252402S</v>
      </c>
      <c r="T2420" s="392" t="str">
        <f>IFERROR(VLOOKUP($S2420,'Projects FERCs'!$A$9:$C$294,2,FALSE),0)</f>
        <v>Drisco Pipe Replacement</v>
      </c>
      <c r="U2420" s="392" t="s">
        <v>893</v>
      </c>
      <c r="V2420" s="394">
        <v>-261978.8</v>
      </c>
    </row>
    <row r="2421" spans="1:22" ht="22.5" x14ac:dyDescent="0.25">
      <c r="A2421" s="396">
        <v>202504</v>
      </c>
      <c r="B2421" s="392" t="s">
        <v>1268</v>
      </c>
      <c r="C2421" s="392" t="s">
        <v>69</v>
      </c>
      <c r="D2421" s="392" t="s">
        <v>28</v>
      </c>
      <c r="E2421" s="392" t="s">
        <v>28</v>
      </c>
      <c r="F2421" s="392" t="s">
        <v>22</v>
      </c>
      <c r="G2421" s="392" t="s">
        <v>39</v>
      </c>
      <c r="H2421" s="392" t="s">
        <v>70</v>
      </c>
      <c r="I2421" s="392" t="s">
        <v>71</v>
      </c>
      <c r="J2421" s="392" t="s">
        <v>23</v>
      </c>
      <c r="K2421" s="392" t="s">
        <v>24</v>
      </c>
      <c r="L2421" s="392" t="s">
        <v>25</v>
      </c>
      <c r="M2421" s="395">
        <v>45658</v>
      </c>
      <c r="N2421" s="395">
        <v>45658</v>
      </c>
      <c r="O2421" s="392" t="s">
        <v>758</v>
      </c>
      <c r="P2421" s="392" t="str">
        <f t="shared" si="74"/>
        <v>380XX00000</v>
      </c>
      <c r="Q2421" s="392" t="s">
        <v>1351</v>
      </c>
      <c r="R2421" s="392" t="s">
        <v>965</v>
      </c>
      <c r="S2421" s="392" t="str">
        <f t="shared" si="75"/>
        <v>253380A</v>
      </c>
      <c r="T2421" s="392" t="str">
        <f>IFERROR(VLOOKUP($S2421,'Projects FERCs'!$A$9:$C$294,2,FALSE),0)</f>
        <v>Services - Bl - Pres</v>
      </c>
      <c r="U2421" s="392" t="s">
        <v>966</v>
      </c>
      <c r="V2421" s="403">
        <v>-7911.75</v>
      </c>
    </row>
    <row r="2422" spans="1:22" ht="22.5" x14ac:dyDescent="0.25">
      <c r="A2422" s="396">
        <v>202504</v>
      </c>
      <c r="B2422" s="392" t="s">
        <v>1268</v>
      </c>
      <c r="C2422" s="392" t="s">
        <v>69</v>
      </c>
      <c r="D2422" s="392" t="s">
        <v>28</v>
      </c>
      <c r="E2422" s="392" t="s">
        <v>28</v>
      </c>
      <c r="F2422" s="392" t="s">
        <v>22</v>
      </c>
      <c r="G2422" s="392" t="s">
        <v>39</v>
      </c>
      <c r="H2422" s="392" t="s">
        <v>70</v>
      </c>
      <c r="I2422" s="392" t="s">
        <v>71</v>
      </c>
      <c r="J2422" s="392" t="s">
        <v>23</v>
      </c>
      <c r="K2422" s="392" t="s">
        <v>24</v>
      </c>
      <c r="L2422" s="392" t="s">
        <v>25</v>
      </c>
      <c r="M2422" s="395">
        <v>45658</v>
      </c>
      <c r="N2422" s="395">
        <v>45658</v>
      </c>
      <c r="O2422" s="392" t="s">
        <v>758</v>
      </c>
      <c r="P2422" s="392" t="str">
        <f t="shared" si="74"/>
        <v>380XX00000</v>
      </c>
      <c r="Q2422" s="392" t="s">
        <v>1351</v>
      </c>
      <c r="R2422" s="392" t="s">
        <v>1071</v>
      </c>
      <c r="S2422" s="392" t="str">
        <f t="shared" si="75"/>
        <v>255380A</v>
      </c>
      <c r="T2422" s="392" t="str">
        <f>IFERROR(VLOOKUP($S2422,'Projects FERCs'!$A$9:$C$294,2,FALSE),0)</f>
        <v>Services - Bl - Verde</v>
      </c>
      <c r="U2422" s="392" t="s">
        <v>1072</v>
      </c>
      <c r="V2422" s="403">
        <v>-6901.94</v>
      </c>
    </row>
    <row r="2423" spans="1:22" ht="22.5" x14ac:dyDescent="0.25">
      <c r="A2423" s="396">
        <v>202504</v>
      </c>
      <c r="B2423" s="392" t="s">
        <v>1268</v>
      </c>
      <c r="C2423" s="392" t="s">
        <v>69</v>
      </c>
      <c r="D2423" s="392" t="s">
        <v>28</v>
      </c>
      <c r="E2423" s="392" t="s">
        <v>28</v>
      </c>
      <c r="F2423" s="392" t="s">
        <v>22</v>
      </c>
      <c r="G2423" s="392" t="s">
        <v>39</v>
      </c>
      <c r="H2423" s="392" t="s">
        <v>70</v>
      </c>
      <c r="I2423" s="392" t="s">
        <v>71</v>
      </c>
      <c r="J2423" s="392" t="s">
        <v>23</v>
      </c>
      <c r="K2423" s="392" t="s">
        <v>24</v>
      </c>
      <c r="L2423" s="392" t="s">
        <v>25</v>
      </c>
      <c r="M2423" s="395">
        <v>45658</v>
      </c>
      <c r="N2423" s="395">
        <v>45658</v>
      </c>
      <c r="O2423" s="392" t="s">
        <v>758</v>
      </c>
      <c r="P2423" s="392" t="str">
        <f t="shared" si="74"/>
        <v>380XX00000</v>
      </c>
      <c r="Q2423" s="392" t="s">
        <v>1351</v>
      </c>
      <c r="R2423" s="392" t="s">
        <v>1213</v>
      </c>
      <c r="S2423" s="392" t="str">
        <f t="shared" si="75"/>
        <v>257380A</v>
      </c>
      <c r="T2423" s="392" t="str">
        <f>IFERROR(VLOOKUP($S2423,'Projects FERCs'!$A$9:$C$294,2,FALSE),0)</f>
        <v>Services - Bl - SL</v>
      </c>
      <c r="U2423" s="392" t="s">
        <v>1214</v>
      </c>
      <c r="V2423" s="403">
        <v>1687.5</v>
      </c>
    </row>
    <row r="2424" spans="1:22" ht="22.5" x14ac:dyDescent="0.25">
      <c r="A2424" s="396">
        <v>202504</v>
      </c>
      <c r="B2424" s="392" t="s">
        <v>1268</v>
      </c>
      <c r="C2424" s="392" t="s">
        <v>69</v>
      </c>
      <c r="D2424" s="392" t="s">
        <v>28</v>
      </c>
      <c r="E2424" s="392" t="s">
        <v>28</v>
      </c>
      <c r="F2424" s="392" t="s">
        <v>22</v>
      </c>
      <c r="G2424" s="392" t="s">
        <v>39</v>
      </c>
      <c r="H2424" s="392" t="s">
        <v>70</v>
      </c>
      <c r="I2424" s="392" t="s">
        <v>71</v>
      </c>
      <c r="J2424" s="392" t="s">
        <v>23</v>
      </c>
      <c r="K2424" s="392" t="s">
        <v>24</v>
      </c>
      <c r="L2424" s="392" t="s">
        <v>25</v>
      </c>
      <c r="M2424" s="395">
        <v>45658</v>
      </c>
      <c r="N2424" s="395">
        <v>45658</v>
      </c>
      <c r="O2424" s="392" t="s">
        <v>758</v>
      </c>
      <c r="P2424" s="392" t="str">
        <f t="shared" si="74"/>
        <v>380XX00000</v>
      </c>
      <c r="Q2424" s="392" t="s">
        <v>1351</v>
      </c>
      <c r="R2424" s="392" t="s">
        <v>1517</v>
      </c>
      <c r="S2424" s="392" t="str">
        <f t="shared" si="75"/>
        <v>252405S</v>
      </c>
      <c r="T2424" s="392" t="str">
        <f>IFERROR(VLOOKUP($S2424,'Projects FERCs'!$A$9:$C$294,2,FALSE),0)</f>
        <v>Services PVC Replacement LHC</v>
      </c>
      <c r="U2424" s="392" t="s">
        <v>1516</v>
      </c>
      <c r="V2424" s="394">
        <v>-13076.24</v>
      </c>
    </row>
    <row r="2425" spans="1:22" ht="22.5" x14ac:dyDescent="0.25">
      <c r="A2425" s="396">
        <v>202504</v>
      </c>
      <c r="B2425" s="392" t="s">
        <v>1268</v>
      </c>
      <c r="C2425" s="392" t="s">
        <v>69</v>
      </c>
      <c r="D2425" s="392" t="s">
        <v>28</v>
      </c>
      <c r="E2425" s="392" t="s">
        <v>28</v>
      </c>
      <c r="F2425" s="392" t="s">
        <v>22</v>
      </c>
      <c r="G2425" s="392" t="s">
        <v>39</v>
      </c>
      <c r="H2425" s="392" t="s">
        <v>70</v>
      </c>
      <c r="I2425" s="392" t="s">
        <v>71</v>
      </c>
      <c r="J2425" s="392" t="s">
        <v>23</v>
      </c>
      <c r="K2425" s="392" t="s">
        <v>24</v>
      </c>
      <c r="L2425" s="392" t="s">
        <v>25</v>
      </c>
      <c r="M2425" s="395">
        <v>45658</v>
      </c>
      <c r="N2425" s="395">
        <v>45658</v>
      </c>
      <c r="O2425" s="392" t="s">
        <v>758</v>
      </c>
      <c r="P2425" s="392" t="str">
        <f t="shared" si="74"/>
        <v>380XX00000</v>
      </c>
      <c r="Q2425" s="392" t="s">
        <v>1351</v>
      </c>
      <c r="R2425" s="392" t="s">
        <v>1352</v>
      </c>
      <c r="S2425" s="392" t="str">
        <f t="shared" si="75"/>
        <v>252404S</v>
      </c>
      <c r="T2425" s="392" t="str">
        <f>IFERROR(VLOOKUP($S2425,'Projects FERCs'!$A$9:$C$294,2,FALSE),0)</f>
        <v>Main &amp; Services PVC Repl KNG</v>
      </c>
      <c r="U2425" s="392" t="s">
        <v>1353</v>
      </c>
      <c r="V2425" s="394">
        <v>0</v>
      </c>
    </row>
    <row r="2426" spans="1:22" ht="22.5" x14ac:dyDescent="0.25">
      <c r="A2426" s="396">
        <v>202504</v>
      </c>
      <c r="B2426" s="392" t="s">
        <v>1268</v>
      </c>
      <c r="C2426" s="392" t="s">
        <v>69</v>
      </c>
      <c r="D2426" s="392" t="s">
        <v>28</v>
      </c>
      <c r="E2426" s="392" t="s">
        <v>28</v>
      </c>
      <c r="F2426" s="392" t="s">
        <v>22</v>
      </c>
      <c r="G2426" s="392" t="s">
        <v>39</v>
      </c>
      <c r="H2426" s="392" t="s">
        <v>70</v>
      </c>
      <c r="I2426" s="392" t="s">
        <v>71</v>
      </c>
      <c r="J2426" s="392" t="s">
        <v>23</v>
      </c>
      <c r="K2426" s="392" t="s">
        <v>24</v>
      </c>
      <c r="L2426" s="392" t="s">
        <v>25</v>
      </c>
      <c r="M2426" s="395">
        <v>45689</v>
      </c>
      <c r="N2426" s="395">
        <v>45621</v>
      </c>
      <c r="O2426" s="392" t="s">
        <v>758</v>
      </c>
      <c r="P2426" s="392" t="str">
        <f t="shared" si="74"/>
        <v>380XX00000</v>
      </c>
      <c r="Q2426" s="392" t="s">
        <v>1351</v>
      </c>
      <c r="R2426" s="392" t="s">
        <v>2341</v>
      </c>
      <c r="S2426" s="392" t="str">
        <f t="shared" si="75"/>
        <v>253100A</v>
      </c>
      <c r="T2426" s="392" t="str">
        <f>IFERROR(VLOOKUP($S2426,'Projects FERCs'!$A$9:$C$294,2,FALSE),0)</f>
        <v>Mains - Blanket - Pres</v>
      </c>
      <c r="U2426" s="392" t="s">
        <v>2340</v>
      </c>
      <c r="V2426" s="394">
        <v>-337.94</v>
      </c>
    </row>
    <row r="2427" spans="1:22" ht="22.5" x14ac:dyDescent="0.25">
      <c r="A2427" s="396">
        <v>202504</v>
      </c>
      <c r="B2427" s="392" t="s">
        <v>1268</v>
      </c>
      <c r="C2427" s="392" t="s">
        <v>69</v>
      </c>
      <c r="D2427" s="392" t="s">
        <v>28</v>
      </c>
      <c r="E2427" s="392" t="s">
        <v>28</v>
      </c>
      <c r="F2427" s="392" t="s">
        <v>22</v>
      </c>
      <c r="G2427" s="392" t="s">
        <v>39</v>
      </c>
      <c r="H2427" s="392" t="s">
        <v>70</v>
      </c>
      <c r="I2427" s="392" t="s">
        <v>71</v>
      </c>
      <c r="J2427" s="392" t="s">
        <v>23</v>
      </c>
      <c r="K2427" s="392" t="s">
        <v>24</v>
      </c>
      <c r="L2427" s="392" t="s">
        <v>25</v>
      </c>
      <c r="M2427" s="395">
        <v>45689</v>
      </c>
      <c r="N2427" s="395">
        <v>45646</v>
      </c>
      <c r="O2427" s="392" t="s">
        <v>758</v>
      </c>
      <c r="P2427" s="392" t="str">
        <f t="shared" si="74"/>
        <v>380XX00000</v>
      </c>
      <c r="Q2427" s="392" t="s">
        <v>1351</v>
      </c>
      <c r="R2427" s="392" t="s">
        <v>2343</v>
      </c>
      <c r="S2427" s="392" t="str">
        <f t="shared" si="75"/>
        <v>251100A</v>
      </c>
      <c r="T2427" s="392" t="str">
        <f>IFERROR(VLOOKUP($S2427,'Projects FERCs'!$A$9:$C$294,2,FALSE),0)</f>
        <v>Mains - Blanket - Flag</v>
      </c>
      <c r="U2427" s="392" t="s">
        <v>2342</v>
      </c>
      <c r="V2427" s="394">
        <v>-47.37</v>
      </c>
    </row>
    <row r="2428" spans="1:22" ht="22.5" x14ac:dyDescent="0.25">
      <c r="A2428" s="396">
        <v>202504</v>
      </c>
      <c r="B2428" s="392" t="s">
        <v>1268</v>
      </c>
      <c r="C2428" s="392" t="s">
        <v>69</v>
      </c>
      <c r="D2428" s="392" t="s">
        <v>28</v>
      </c>
      <c r="E2428" s="392" t="s">
        <v>28</v>
      </c>
      <c r="F2428" s="392" t="s">
        <v>22</v>
      </c>
      <c r="G2428" s="392" t="s">
        <v>39</v>
      </c>
      <c r="H2428" s="392" t="s">
        <v>70</v>
      </c>
      <c r="I2428" s="392" t="s">
        <v>71</v>
      </c>
      <c r="J2428" s="392" t="s">
        <v>23</v>
      </c>
      <c r="K2428" s="392" t="s">
        <v>24</v>
      </c>
      <c r="L2428" s="392" t="s">
        <v>25</v>
      </c>
      <c r="M2428" s="395">
        <v>45717</v>
      </c>
      <c r="N2428" s="395">
        <v>45544</v>
      </c>
      <c r="O2428" s="392" t="s">
        <v>758</v>
      </c>
      <c r="P2428" s="392" t="str">
        <f t="shared" si="74"/>
        <v>380XX00000</v>
      </c>
      <c r="Q2428" s="392" t="s">
        <v>1351</v>
      </c>
      <c r="R2428" s="392" t="s">
        <v>2175</v>
      </c>
      <c r="S2428" s="392" t="str">
        <f t="shared" si="75"/>
        <v>253100A</v>
      </c>
      <c r="T2428" s="392" t="str">
        <f>IFERROR(VLOOKUP($S2428,'Projects FERCs'!$A$9:$C$294,2,FALSE),0)</f>
        <v>Mains - Blanket - Pres</v>
      </c>
      <c r="U2428" s="392" t="s">
        <v>2177</v>
      </c>
      <c r="V2428" s="394">
        <v>-17.11</v>
      </c>
    </row>
    <row r="2429" spans="1:22" ht="22.5" x14ac:dyDescent="0.25">
      <c r="A2429" s="396">
        <v>202504</v>
      </c>
      <c r="B2429" s="392" t="s">
        <v>1268</v>
      </c>
      <c r="C2429" s="392" t="s">
        <v>69</v>
      </c>
      <c r="D2429" s="392" t="s">
        <v>28</v>
      </c>
      <c r="E2429" s="392" t="s">
        <v>28</v>
      </c>
      <c r="F2429" s="392" t="s">
        <v>22</v>
      </c>
      <c r="G2429" s="392" t="s">
        <v>39</v>
      </c>
      <c r="H2429" s="392" t="s">
        <v>70</v>
      </c>
      <c r="I2429" s="392" t="s">
        <v>71</v>
      </c>
      <c r="J2429" s="392" t="s">
        <v>23</v>
      </c>
      <c r="K2429" s="392" t="s">
        <v>24</v>
      </c>
      <c r="L2429" s="392" t="s">
        <v>25</v>
      </c>
      <c r="M2429" s="395">
        <v>45717</v>
      </c>
      <c r="N2429" s="395">
        <v>45621</v>
      </c>
      <c r="O2429" s="392" t="s">
        <v>758</v>
      </c>
      <c r="P2429" s="392" t="str">
        <f t="shared" si="74"/>
        <v>380XX00000</v>
      </c>
      <c r="Q2429" s="392" t="s">
        <v>1351</v>
      </c>
      <c r="R2429" s="392" t="s">
        <v>2341</v>
      </c>
      <c r="S2429" s="392" t="str">
        <f t="shared" si="75"/>
        <v>253100A</v>
      </c>
      <c r="T2429" s="392" t="str">
        <f>IFERROR(VLOOKUP($S2429,'Projects FERCs'!$A$9:$C$294,2,FALSE),0)</f>
        <v>Mains - Blanket - Pres</v>
      </c>
      <c r="U2429" s="392" t="s">
        <v>2340</v>
      </c>
      <c r="V2429" s="394">
        <v>-182.2</v>
      </c>
    </row>
    <row r="2430" spans="1:22" ht="22.5" x14ac:dyDescent="0.25">
      <c r="A2430" s="396">
        <v>202505</v>
      </c>
      <c r="B2430" s="392" t="s">
        <v>1268</v>
      </c>
      <c r="C2430" s="392" t="s">
        <v>69</v>
      </c>
      <c r="D2430" s="392" t="s">
        <v>28</v>
      </c>
      <c r="E2430" s="392" t="s">
        <v>28</v>
      </c>
      <c r="F2430" s="392" t="s">
        <v>22</v>
      </c>
      <c r="G2430" s="392" t="s">
        <v>39</v>
      </c>
      <c r="H2430" s="392" t="s">
        <v>70</v>
      </c>
      <c r="I2430" s="392" t="s">
        <v>71</v>
      </c>
      <c r="J2430" s="392" t="s">
        <v>2330</v>
      </c>
      <c r="K2430" s="392" t="s">
        <v>24</v>
      </c>
      <c r="L2430" s="392" t="s">
        <v>64</v>
      </c>
      <c r="M2430" s="395">
        <v>45748</v>
      </c>
      <c r="N2430" s="395">
        <v>45748</v>
      </c>
      <c r="O2430" s="392" t="s">
        <v>758</v>
      </c>
      <c r="P2430" s="392" t="str">
        <f t="shared" si="74"/>
        <v>380XX00000</v>
      </c>
      <c r="Q2430" s="392" t="s">
        <v>1351</v>
      </c>
      <c r="R2430" s="392" t="s">
        <v>2331</v>
      </c>
      <c r="S2430" s="392" t="str">
        <f t="shared" si="75"/>
        <v>253500B</v>
      </c>
      <c r="T2430" s="392" t="str">
        <f>IFERROR(VLOOKUP($S2430,'Projects FERCs'!$A$9:$C$294,2,FALSE),0)</f>
        <v>PI Mains - Prescott</v>
      </c>
      <c r="U2430" s="392" t="s">
        <v>2330</v>
      </c>
      <c r="V2430" s="394">
        <v>8411.6299999999992</v>
      </c>
    </row>
    <row r="2431" spans="1:22" ht="22.5" x14ac:dyDescent="0.25">
      <c r="A2431" s="396">
        <v>202505</v>
      </c>
      <c r="B2431" s="392" t="s">
        <v>1268</v>
      </c>
      <c r="C2431" s="392" t="s">
        <v>69</v>
      </c>
      <c r="D2431" s="392" t="s">
        <v>28</v>
      </c>
      <c r="E2431" s="392" t="s">
        <v>28</v>
      </c>
      <c r="F2431" s="392" t="s">
        <v>22</v>
      </c>
      <c r="G2431" s="392" t="s">
        <v>39</v>
      </c>
      <c r="H2431" s="392" t="s">
        <v>70</v>
      </c>
      <c r="I2431" s="392" t="s">
        <v>71</v>
      </c>
      <c r="J2431" s="392" t="s">
        <v>2328</v>
      </c>
      <c r="K2431" s="392" t="s">
        <v>24</v>
      </c>
      <c r="L2431" s="392" t="s">
        <v>64</v>
      </c>
      <c r="M2431" s="395">
        <v>45717</v>
      </c>
      <c r="N2431" s="395">
        <v>45740</v>
      </c>
      <c r="O2431" s="392" t="s">
        <v>758</v>
      </c>
      <c r="P2431" s="392" t="str">
        <f t="shared" si="74"/>
        <v>380XX00000</v>
      </c>
      <c r="Q2431" s="392" t="s">
        <v>1351</v>
      </c>
      <c r="R2431" s="392" t="s">
        <v>2329</v>
      </c>
      <c r="S2431" s="392" t="str">
        <f t="shared" si="75"/>
        <v>255100A</v>
      </c>
      <c r="T2431" s="392" t="str">
        <f>IFERROR(VLOOKUP($S2431,'Projects FERCs'!$A$9:$C$294,2,FALSE),0)</f>
        <v>Mains - Blanket - Verde</v>
      </c>
      <c r="U2431" s="392" t="s">
        <v>2328</v>
      </c>
      <c r="V2431" s="394">
        <v>0.06</v>
      </c>
    </row>
    <row r="2432" spans="1:22" ht="22.5" x14ac:dyDescent="0.25">
      <c r="A2432" s="396">
        <v>202505</v>
      </c>
      <c r="B2432" s="392" t="s">
        <v>1268</v>
      </c>
      <c r="C2432" s="392" t="s">
        <v>69</v>
      </c>
      <c r="D2432" s="392" t="s">
        <v>28</v>
      </c>
      <c r="E2432" s="392" t="s">
        <v>28</v>
      </c>
      <c r="F2432" s="392" t="s">
        <v>22</v>
      </c>
      <c r="G2432" s="392" t="s">
        <v>39</v>
      </c>
      <c r="H2432" s="392" t="s">
        <v>70</v>
      </c>
      <c r="I2432" s="392" t="s">
        <v>71</v>
      </c>
      <c r="J2432" s="392" t="s">
        <v>893</v>
      </c>
      <c r="K2432" s="392" t="s">
        <v>24</v>
      </c>
      <c r="L2432" s="392" t="s">
        <v>64</v>
      </c>
      <c r="M2432" s="395">
        <v>45658</v>
      </c>
      <c r="N2432" s="395">
        <v>45658</v>
      </c>
      <c r="O2432" s="392" t="s">
        <v>758</v>
      </c>
      <c r="P2432" s="392" t="str">
        <f t="shared" si="74"/>
        <v>380XX00000</v>
      </c>
      <c r="Q2432" s="392" t="s">
        <v>1351</v>
      </c>
      <c r="R2432" s="392" t="s">
        <v>892</v>
      </c>
      <c r="S2432" s="392" t="str">
        <f t="shared" si="75"/>
        <v>252402S</v>
      </c>
      <c r="T2432" s="392" t="str">
        <f>IFERROR(VLOOKUP($S2432,'Projects FERCs'!$A$9:$C$294,2,FALSE),0)</f>
        <v>Drisco Pipe Replacement</v>
      </c>
      <c r="U2432" s="392" t="s">
        <v>893</v>
      </c>
      <c r="V2432" s="394">
        <v>250624.76</v>
      </c>
    </row>
    <row r="2433" spans="1:22" ht="22.5" x14ac:dyDescent="0.25">
      <c r="A2433" s="396">
        <v>202505</v>
      </c>
      <c r="B2433" s="392" t="s">
        <v>1268</v>
      </c>
      <c r="C2433" s="392" t="s">
        <v>69</v>
      </c>
      <c r="D2433" s="392" t="s">
        <v>28</v>
      </c>
      <c r="E2433" s="392" t="s">
        <v>28</v>
      </c>
      <c r="F2433" s="392" t="s">
        <v>22</v>
      </c>
      <c r="G2433" s="392" t="s">
        <v>39</v>
      </c>
      <c r="H2433" s="392" t="s">
        <v>70</v>
      </c>
      <c r="I2433" s="392" t="s">
        <v>71</v>
      </c>
      <c r="J2433" s="392" t="s">
        <v>866</v>
      </c>
      <c r="K2433" s="392" t="s">
        <v>24</v>
      </c>
      <c r="L2433" s="392" t="s">
        <v>64</v>
      </c>
      <c r="M2433" s="395">
        <v>45658</v>
      </c>
      <c r="N2433" s="395">
        <v>45658</v>
      </c>
      <c r="O2433" s="392" t="s">
        <v>758</v>
      </c>
      <c r="P2433" s="392" t="str">
        <f t="shared" si="74"/>
        <v>380XX00000</v>
      </c>
      <c r="Q2433" s="392" t="s">
        <v>1351</v>
      </c>
      <c r="R2433" s="392" t="s">
        <v>865</v>
      </c>
      <c r="S2433" s="392" t="str">
        <f t="shared" si="75"/>
        <v>252380A</v>
      </c>
      <c r="T2433" s="392" t="str">
        <f>IFERROR(VLOOKUP($S2433,'Projects FERCs'!$A$9:$C$294,2,FALSE),0)</f>
        <v>Install Services - Bl - King</v>
      </c>
      <c r="U2433" s="392" t="s">
        <v>866</v>
      </c>
      <c r="V2433" s="403">
        <v>73.09</v>
      </c>
    </row>
    <row r="2434" spans="1:22" ht="22.5" x14ac:dyDescent="0.25">
      <c r="A2434" s="396">
        <v>202505</v>
      </c>
      <c r="B2434" s="392" t="s">
        <v>1268</v>
      </c>
      <c r="C2434" s="392" t="s">
        <v>69</v>
      </c>
      <c r="D2434" s="392" t="s">
        <v>28</v>
      </c>
      <c r="E2434" s="392" t="s">
        <v>28</v>
      </c>
      <c r="F2434" s="392" t="s">
        <v>22</v>
      </c>
      <c r="G2434" s="392" t="s">
        <v>39</v>
      </c>
      <c r="H2434" s="392" t="s">
        <v>70</v>
      </c>
      <c r="I2434" s="392" t="s">
        <v>71</v>
      </c>
      <c r="J2434" s="392" t="s">
        <v>2322</v>
      </c>
      <c r="K2434" s="392" t="s">
        <v>24</v>
      </c>
      <c r="L2434" s="392" t="s">
        <v>64</v>
      </c>
      <c r="M2434" s="395">
        <v>45717</v>
      </c>
      <c r="N2434" s="395">
        <v>45741</v>
      </c>
      <c r="O2434" s="392" t="s">
        <v>758</v>
      </c>
      <c r="P2434" s="392" t="str">
        <f t="shared" si="74"/>
        <v>380XX00000</v>
      </c>
      <c r="Q2434" s="392" t="s">
        <v>1351</v>
      </c>
      <c r="R2434" s="392" t="s">
        <v>2323</v>
      </c>
      <c r="S2434" s="392" t="str">
        <f t="shared" si="75"/>
        <v>252100A</v>
      </c>
      <c r="T2434" s="392" t="str">
        <f>IFERROR(VLOOKUP($S2434,'Projects FERCs'!$A$9:$C$294,2,FALSE),0)</f>
        <v>Mains - Blanket - King</v>
      </c>
      <c r="U2434" s="392" t="s">
        <v>2322</v>
      </c>
      <c r="V2434" s="394">
        <v>1297.76</v>
      </c>
    </row>
    <row r="2435" spans="1:22" ht="22.5" x14ac:dyDescent="0.25">
      <c r="A2435" s="396">
        <v>202505</v>
      </c>
      <c r="B2435" s="392" t="s">
        <v>1268</v>
      </c>
      <c r="C2435" s="392" t="s">
        <v>69</v>
      </c>
      <c r="D2435" s="392" t="s">
        <v>28</v>
      </c>
      <c r="E2435" s="392" t="s">
        <v>28</v>
      </c>
      <c r="F2435" s="392" t="s">
        <v>22</v>
      </c>
      <c r="G2435" s="392" t="s">
        <v>39</v>
      </c>
      <c r="H2435" s="392" t="s">
        <v>70</v>
      </c>
      <c r="I2435" s="392" t="s">
        <v>71</v>
      </c>
      <c r="J2435" s="392" t="s">
        <v>968</v>
      </c>
      <c r="K2435" s="392" t="s">
        <v>24</v>
      </c>
      <c r="L2435" s="392" t="s">
        <v>64</v>
      </c>
      <c r="M2435" s="395">
        <v>45658</v>
      </c>
      <c r="N2435" s="395">
        <v>45658</v>
      </c>
      <c r="O2435" s="392" t="s">
        <v>758</v>
      </c>
      <c r="P2435" s="392" t="str">
        <f t="shared" si="74"/>
        <v>380XX00000</v>
      </c>
      <c r="Q2435" s="392" t="s">
        <v>1351</v>
      </c>
      <c r="R2435" s="392" t="s">
        <v>967</v>
      </c>
      <c r="S2435" s="392" t="str">
        <f t="shared" si="75"/>
        <v>253380B</v>
      </c>
      <c r="T2435" s="392" t="str">
        <f>IFERROR(VLOOKUP($S2435,'Projects FERCs'!$A$9:$C$294,2,FALSE),0)</f>
        <v>PI Services Repl - Prescott</v>
      </c>
      <c r="U2435" s="392" t="s">
        <v>968</v>
      </c>
      <c r="V2435" s="394">
        <v>440.4</v>
      </c>
    </row>
    <row r="2436" spans="1:22" ht="22.5" x14ac:dyDescent="0.25">
      <c r="A2436" s="396">
        <v>202505</v>
      </c>
      <c r="B2436" s="392" t="s">
        <v>1268</v>
      </c>
      <c r="C2436" s="392" t="s">
        <v>69</v>
      </c>
      <c r="D2436" s="392" t="s">
        <v>28</v>
      </c>
      <c r="E2436" s="392" t="s">
        <v>28</v>
      </c>
      <c r="F2436" s="392" t="s">
        <v>22</v>
      </c>
      <c r="G2436" s="392" t="s">
        <v>39</v>
      </c>
      <c r="H2436" s="392" t="s">
        <v>70</v>
      </c>
      <c r="I2436" s="392" t="s">
        <v>71</v>
      </c>
      <c r="J2436" s="392" t="s">
        <v>2312</v>
      </c>
      <c r="K2436" s="392" t="s">
        <v>24</v>
      </c>
      <c r="L2436" s="392" t="s">
        <v>64</v>
      </c>
      <c r="M2436" s="395">
        <v>45717</v>
      </c>
      <c r="N2436" s="395">
        <v>45673</v>
      </c>
      <c r="O2436" s="392" t="s">
        <v>758</v>
      </c>
      <c r="P2436" s="392" t="str">
        <f t="shared" si="74"/>
        <v>380XX00000</v>
      </c>
      <c r="Q2436" s="392" t="s">
        <v>1351</v>
      </c>
      <c r="R2436" s="392" t="s">
        <v>2313</v>
      </c>
      <c r="S2436" s="392" t="str">
        <f t="shared" si="75"/>
        <v>251100A</v>
      </c>
      <c r="T2436" s="392" t="str">
        <f>IFERROR(VLOOKUP($S2436,'Projects FERCs'!$A$9:$C$294,2,FALSE),0)</f>
        <v>Mains - Blanket - Flag</v>
      </c>
      <c r="U2436" s="392" t="s">
        <v>2312</v>
      </c>
      <c r="V2436" s="394">
        <v>97.97</v>
      </c>
    </row>
    <row r="2437" spans="1:22" ht="33.75" x14ac:dyDescent="0.25">
      <c r="A2437" s="396">
        <v>202505</v>
      </c>
      <c r="B2437" s="392" t="s">
        <v>1268</v>
      </c>
      <c r="C2437" s="392" t="s">
        <v>69</v>
      </c>
      <c r="D2437" s="392" t="s">
        <v>28</v>
      </c>
      <c r="E2437" s="392" t="s">
        <v>28</v>
      </c>
      <c r="F2437" s="392" t="s">
        <v>22</v>
      </c>
      <c r="G2437" s="392" t="s">
        <v>39</v>
      </c>
      <c r="H2437" s="392" t="s">
        <v>70</v>
      </c>
      <c r="I2437" s="392" t="s">
        <v>71</v>
      </c>
      <c r="J2437" s="392" t="s">
        <v>2320</v>
      </c>
      <c r="K2437" s="392" t="s">
        <v>24</v>
      </c>
      <c r="L2437" s="392" t="s">
        <v>64</v>
      </c>
      <c r="M2437" s="395">
        <v>45748</v>
      </c>
      <c r="N2437" s="395">
        <v>45762</v>
      </c>
      <c r="O2437" s="392" t="s">
        <v>758</v>
      </c>
      <c r="P2437" s="392" t="str">
        <f t="shared" si="74"/>
        <v>380XX00000</v>
      </c>
      <c r="Q2437" s="392" t="s">
        <v>1351</v>
      </c>
      <c r="R2437" s="392" t="s">
        <v>2321</v>
      </c>
      <c r="S2437" s="392" t="str">
        <f t="shared" si="75"/>
        <v>251100A</v>
      </c>
      <c r="T2437" s="392" t="str">
        <f>IFERROR(VLOOKUP($S2437,'Projects FERCs'!$A$9:$C$294,2,FALSE),0)</f>
        <v>Mains - Blanket - Flag</v>
      </c>
      <c r="U2437" s="392" t="s">
        <v>2320</v>
      </c>
      <c r="V2437" s="394">
        <v>1296.1300000000001</v>
      </c>
    </row>
    <row r="2438" spans="1:22" ht="22.5" x14ac:dyDescent="0.25">
      <c r="A2438" s="396">
        <v>202505</v>
      </c>
      <c r="B2438" s="392" t="s">
        <v>1268</v>
      </c>
      <c r="C2438" s="392" t="s">
        <v>69</v>
      </c>
      <c r="D2438" s="392" t="s">
        <v>28</v>
      </c>
      <c r="E2438" s="392" t="s">
        <v>28</v>
      </c>
      <c r="F2438" s="392" t="s">
        <v>22</v>
      </c>
      <c r="G2438" s="392" t="s">
        <v>39</v>
      </c>
      <c r="H2438" s="392" t="s">
        <v>70</v>
      </c>
      <c r="I2438" s="392" t="s">
        <v>71</v>
      </c>
      <c r="J2438" s="392" t="s">
        <v>2310</v>
      </c>
      <c r="K2438" s="392" t="s">
        <v>24</v>
      </c>
      <c r="L2438" s="392" t="s">
        <v>64</v>
      </c>
      <c r="M2438" s="395">
        <v>45717</v>
      </c>
      <c r="N2438" s="395">
        <v>45698</v>
      </c>
      <c r="O2438" s="392" t="s">
        <v>758</v>
      </c>
      <c r="P2438" s="392" t="str">
        <f t="shared" si="74"/>
        <v>380XX00000</v>
      </c>
      <c r="Q2438" s="392" t="s">
        <v>1351</v>
      </c>
      <c r="R2438" s="392" t="s">
        <v>2311</v>
      </c>
      <c r="S2438" s="392" t="str">
        <f t="shared" si="75"/>
        <v>251100A</v>
      </c>
      <c r="T2438" s="392" t="str">
        <f>IFERROR(VLOOKUP($S2438,'Projects FERCs'!$A$9:$C$294,2,FALSE),0)</f>
        <v>Mains - Blanket - Flag</v>
      </c>
      <c r="U2438" s="392" t="s">
        <v>2310</v>
      </c>
      <c r="V2438" s="394">
        <v>-1076.77</v>
      </c>
    </row>
    <row r="2439" spans="1:22" ht="22.5" x14ac:dyDescent="0.25">
      <c r="A2439" s="396">
        <v>202505</v>
      </c>
      <c r="B2439" s="392" t="s">
        <v>1268</v>
      </c>
      <c r="C2439" s="392" t="s">
        <v>69</v>
      </c>
      <c r="D2439" s="392" t="s">
        <v>28</v>
      </c>
      <c r="E2439" s="392" t="s">
        <v>28</v>
      </c>
      <c r="F2439" s="392" t="s">
        <v>22</v>
      </c>
      <c r="G2439" s="392" t="s">
        <v>39</v>
      </c>
      <c r="H2439" s="392" t="s">
        <v>70</v>
      </c>
      <c r="I2439" s="392" t="s">
        <v>71</v>
      </c>
      <c r="J2439" s="392" t="s">
        <v>1353</v>
      </c>
      <c r="K2439" s="392" t="s">
        <v>24</v>
      </c>
      <c r="L2439" s="392" t="s">
        <v>64</v>
      </c>
      <c r="M2439" s="395">
        <v>45658</v>
      </c>
      <c r="N2439" s="395">
        <v>45658</v>
      </c>
      <c r="O2439" s="392" t="s">
        <v>758</v>
      </c>
      <c r="P2439" s="392" t="str">
        <f t="shared" si="74"/>
        <v>380XX00000</v>
      </c>
      <c r="Q2439" s="392" t="s">
        <v>1351</v>
      </c>
      <c r="R2439" s="392" t="s">
        <v>1352</v>
      </c>
      <c r="S2439" s="392" t="str">
        <f t="shared" si="75"/>
        <v>252404S</v>
      </c>
      <c r="T2439" s="392" t="str">
        <f>IFERROR(VLOOKUP($S2439,'Projects FERCs'!$A$9:$C$294,2,FALSE),0)</f>
        <v>Main &amp; Services PVC Repl KNG</v>
      </c>
      <c r="U2439" s="392" t="s">
        <v>1353</v>
      </c>
      <c r="V2439" s="394">
        <v>2250.4</v>
      </c>
    </row>
    <row r="2440" spans="1:22" ht="22.5" x14ac:dyDescent="0.25">
      <c r="A2440" s="396">
        <v>202505</v>
      </c>
      <c r="B2440" s="392" t="s">
        <v>1268</v>
      </c>
      <c r="C2440" s="392" t="s">
        <v>69</v>
      </c>
      <c r="D2440" s="392" t="s">
        <v>28</v>
      </c>
      <c r="E2440" s="392" t="s">
        <v>28</v>
      </c>
      <c r="F2440" s="392" t="s">
        <v>22</v>
      </c>
      <c r="G2440" s="392" t="s">
        <v>39</v>
      </c>
      <c r="H2440" s="392" t="s">
        <v>70</v>
      </c>
      <c r="I2440" s="392" t="s">
        <v>71</v>
      </c>
      <c r="J2440" s="392" t="s">
        <v>2318</v>
      </c>
      <c r="K2440" s="392" t="s">
        <v>24</v>
      </c>
      <c r="L2440" s="392" t="s">
        <v>64</v>
      </c>
      <c r="M2440" s="395">
        <v>45748</v>
      </c>
      <c r="N2440" s="395">
        <v>45769</v>
      </c>
      <c r="O2440" s="392" t="s">
        <v>758</v>
      </c>
      <c r="P2440" s="392" t="str">
        <f t="shared" si="74"/>
        <v>380XX00000</v>
      </c>
      <c r="Q2440" s="392" t="s">
        <v>1351</v>
      </c>
      <c r="R2440" s="392" t="s">
        <v>2319</v>
      </c>
      <c r="S2440" s="392" t="str">
        <f t="shared" si="75"/>
        <v>251100A</v>
      </c>
      <c r="T2440" s="392" t="str">
        <f>IFERROR(VLOOKUP($S2440,'Projects FERCs'!$A$9:$C$294,2,FALSE),0)</f>
        <v>Mains - Blanket - Flag</v>
      </c>
      <c r="U2440" s="392" t="s">
        <v>2318</v>
      </c>
      <c r="V2440" s="394">
        <v>3674.44</v>
      </c>
    </row>
    <row r="2441" spans="1:22" ht="22.5" x14ac:dyDescent="0.25">
      <c r="A2441" s="396">
        <v>202505</v>
      </c>
      <c r="B2441" s="392" t="s">
        <v>1268</v>
      </c>
      <c r="C2441" s="392" t="s">
        <v>69</v>
      </c>
      <c r="D2441" s="392" t="s">
        <v>28</v>
      </c>
      <c r="E2441" s="392" t="s">
        <v>28</v>
      </c>
      <c r="F2441" s="392" t="s">
        <v>22</v>
      </c>
      <c r="G2441" s="392" t="s">
        <v>39</v>
      </c>
      <c r="H2441" s="392" t="s">
        <v>70</v>
      </c>
      <c r="I2441" s="392" t="s">
        <v>71</v>
      </c>
      <c r="J2441" s="392" t="s">
        <v>785</v>
      </c>
      <c r="K2441" s="392" t="s">
        <v>24</v>
      </c>
      <c r="L2441" s="392" t="s">
        <v>64</v>
      </c>
      <c r="M2441" s="395">
        <v>45658</v>
      </c>
      <c r="N2441" s="395">
        <v>45658</v>
      </c>
      <c r="O2441" s="392" t="s">
        <v>758</v>
      </c>
      <c r="P2441" s="392" t="str">
        <f t="shared" ref="P2441:P2504" si="76">CONCATENATE((MID($O2441,2,3)),$D2441,$G2441)</f>
        <v>380XX00000</v>
      </c>
      <c r="Q2441" s="392" t="s">
        <v>1351</v>
      </c>
      <c r="R2441" s="392" t="s">
        <v>784</v>
      </c>
      <c r="S2441" s="392" t="str">
        <f t="shared" ref="S2441:S2504" si="77">RIGHT($R2441,7)</f>
        <v>251380R</v>
      </c>
      <c r="T2441" s="392" t="str">
        <f>IFERROR(VLOOKUP($S2441,'Projects FERCs'!$A$9:$C$294,2,FALSE),0)</f>
        <v>Service Repl - Flag</v>
      </c>
      <c r="U2441" s="392" t="s">
        <v>785</v>
      </c>
      <c r="V2441" s="394">
        <v>30664.05</v>
      </c>
    </row>
    <row r="2442" spans="1:22" ht="22.5" x14ac:dyDescent="0.25">
      <c r="A2442" s="396">
        <v>202505</v>
      </c>
      <c r="B2442" s="392" t="s">
        <v>1268</v>
      </c>
      <c r="C2442" s="392" t="s">
        <v>69</v>
      </c>
      <c r="D2442" s="392" t="s">
        <v>28</v>
      </c>
      <c r="E2442" s="392" t="s">
        <v>28</v>
      </c>
      <c r="F2442" s="392" t="s">
        <v>22</v>
      </c>
      <c r="G2442" s="392" t="s">
        <v>39</v>
      </c>
      <c r="H2442" s="392" t="s">
        <v>70</v>
      </c>
      <c r="I2442" s="392" t="s">
        <v>71</v>
      </c>
      <c r="J2442" s="392" t="s">
        <v>872</v>
      </c>
      <c r="K2442" s="392" t="s">
        <v>24</v>
      </c>
      <c r="L2442" s="392" t="s">
        <v>64</v>
      </c>
      <c r="M2442" s="395">
        <v>45658</v>
      </c>
      <c r="N2442" s="395">
        <v>45658</v>
      </c>
      <c r="O2442" s="392" t="s">
        <v>758</v>
      </c>
      <c r="P2442" s="392" t="str">
        <f t="shared" si="76"/>
        <v>380XX00000</v>
      </c>
      <c r="Q2442" s="392" t="s">
        <v>1351</v>
      </c>
      <c r="R2442" s="392" t="s">
        <v>871</v>
      </c>
      <c r="S2442" s="392" t="str">
        <f t="shared" si="77"/>
        <v>252380R</v>
      </c>
      <c r="T2442" s="392" t="str">
        <f>IFERROR(VLOOKUP($S2442,'Projects FERCs'!$A$9:$C$294,2,FALSE),0)</f>
        <v>Service Repl - King</v>
      </c>
      <c r="U2442" s="392" t="s">
        <v>872</v>
      </c>
      <c r="V2442" s="394">
        <v>-1468.56</v>
      </c>
    </row>
    <row r="2443" spans="1:22" ht="22.5" x14ac:dyDescent="0.25">
      <c r="A2443" s="396">
        <v>202505</v>
      </c>
      <c r="B2443" s="392" t="s">
        <v>1268</v>
      </c>
      <c r="C2443" s="392" t="s">
        <v>69</v>
      </c>
      <c r="D2443" s="392" t="s">
        <v>28</v>
      </c>
      <c r="E2443" s="392" t="s">
        <v>28</v>
      </c>
      <c r="F2443" s="392" t="s">
        <v>22</v>
      </c>
      <c r="G2443" s="392" t="s">
        <v>39</v>
      </c>
      <c r="H2443" s="392" t="s">
        <v>70</v>
      </c>
      <c r="I2443" s="392" t="s">
        <v>71</v>
      </c>
      <c r="J2443" s="392" t="s">
        <v>972</v>
      </c>
      <c r="K2443" s="392" t="s">
        <v>24</v>
      </c>
      <c r="L2443" s="392" t="s">
        <v>64</v>
      </c>
      <c r="M2443" s="395">
        <v>45658</v>
      </c>
      <c r="N2443" s="395">
        <v>45658</v>
      </c>
      <c r="O2443" s="392" t="s">
        <v>758</v>
      </c>
      <c r="P2443" s="392" t="str">
        <f t="shared" si="76"/>
        <v>380XX00000</v>
      </c>
      <c r="Q2443" s="392" t="s">
        <v>1351</v>
      </c>
      <c r="R2443" s="392" t="s">
        <v>971</v>
      </c>
      <c r="S2443" s="392" t="str">
        <f t="shared" si="77"/>
        <v>253380R</v>
      </c>
      <c r="T2443" s="392" t="str">
        <f>IFERROR(VLOOKUP($S2443,'Projects FERCs'!$A$9:$C$294,2,FALSE),0)</f>
        <v>Service Repl - Pres</v>
      </c>
      <c r="U2443" s="392" t="s">
        <v>972</v>
      </c>
      <c r="V2443" s="394">
        <v>377.59</v>
      </c>
    </row>
    <row r="2444" spans="1:22" ht="22.5" x14ac:dyDescent="0.25">
      <c r="A2444" s="396">
        <v>202505</v>
      </c>
      <c r="B2444" s="392" t="s">
        <v>1268</v>
      </c>
      <c r="C2444" s="392" t="s">
        <v>69</v>
      </c>
      <c r="D2444" s="392" t="s">
        <v>28</v>
      </c>
      <c r="E2444" s="392" t="s">
        <v>28</v>
      </c>
      <c r="F2444" s="392" t="s">
        <v>22</v>
      </c>
      <c r="G2444" s="392" t="s">
        <v>39</v>
      </c>
      <c r="H2444" s="392" t="s">
        <v>70</v>
      </c>
      <c r="I2444" s="392" t="s">
        <v>71</v>
      </c>
      <c r="J2444" s="392" t="s">
        <v>1146</v>
      </c>
      <c r="K2444" s="392" t="s">
        <v>24</v>
      </c>
      <c r="L2444" s="392" t="s">
        <v>64</v>
      </c>
      <c r="M2444" s="395">
        <v>45658</v>
      </c>
      <c r="N2444" s="395">
        <v>45658</v>
      </c>
      <c r="O2444" s="392" t="s">
        <v>758</v>
      </c>
      <c r="P2444" s="392" t="str">
        <f t="shared" si="76"/>
        <v>380XX00000</v>
      </c>
      <c r="Q2444" s="392" t="s">
        <v>1351</v>
      </c>
      <c r="R2444" s="392" t="s">
        <v>1145</v>
      </c>
      <c r="S2444" s="392" t="str">
        <f t="shared" si="77"/>
        <v>256380R</v>
      </c>
      <c r="T2444" s="392" t="str">
        <f>IFERROR(VLOOKUP($S2444,'Projects FERCs'!$A$9:$C$294,2,FALSE),0)</f>
        <v>Service Repl - Santa Cruz</v>
      </c>
      <c r="U2444" s="392" t="s">
        <v>1146</v>
      </c>
      <c r="V2444" s="394">
        <v>9131.76</v>
      </c>
    </row>
    <row r="2445" spans="1:22" ht="22.5" x14ac:dyDescent="0.25">
      <c r="A2445" s="396">
        <v>202505</v>
      </c>
      <c r="B2445" s="392" t="s">
        <v>1268</v>
      </c>
      <c r="C2445" s="392" t="s">
        <v>69</v>
      </c>
      <c r="D2445" s="392" t="s">
        <v>28</v>
      </c>
      <c r="E2445" s="392" t="s">
        <v>28</v>
      </c>
      <c r="F2445" s="392" t="s">
        <v>22</v>
      </c>
      <c r="G2445" s="392" t="s">
        <v>39</v>
      </c>
      <c r="H2445" s="392" t="s">
        <v>70</v>
      </c>
      <c r="I2445" s="392" t="s">
        <v>71</v>
      </c>
      <c r="J2445" s="392" t="s">
        <v>1216</v>
      </c>
      <c r="K2445" s="392" t="s">
        <v>24</v>
      </c>
      <c r="L2445" s="392" t="s">
        <v>64</v>
      </c>
      <c r="M2445" s="395">
        <v>45658</v>
      </c>
      <c r="N2445" s="395">
        <v>45658</v>
      </c>
      <c r="O2445" s="392" t="s">
        <v>758</v>
      </c>
      <c r="P2445" s="392" t="str">
        <f t="shared" si="76"/>
        <v>380XX00000</v>
      </c>
      <c r="Q2445" s="392" t="s">
        <v>1351</v>
      </c>
      <c r="R2445" s="392" t="s">
        <v>1215</v>
      </c>
      <c r="S2445" s="392" t="str">
        <f t="shared" si="77"/>
        <v>257380R</v>
      </c>
      <c r="T2445" s="392" t="str">
        <f>IFERROR(VLOOKUP($S2445,'Projects FERCs'!$A$9:$C$294,2,FALSE),0)</f>
        <v>Service Repl - Show Low</v>
      </c>
      <c r="U2445" s="392" t="s">
        <v>1216</v>
      </c>
      <c r="V2445" s="394">
        <v>2321.38</v>
      </c>
    </row>
    <row r="2446" spans="1:22" ht="22.5" x14ac:dyDescent="0.25">
      <c r="A2446" s="396">
        <v>202505</v>
      </c>
      <c r="B2446" s="392" t="s">
        <v>1268</v>
      </c>
      <c r="C2446" s="392" t="s">
        <v>69</v>
      </c>
      <c r="D2446" s="392" t="s">
        <v>28</v>
      </c>
      <c r="E2446" s="392" t="s">
        <v>28</v>
      </c>
      <c r="F2446" s="392" t="s">
        <v>22</v>
      </c>
      <c r="G2446" s="392" t="s">
        <v>39</v>
      </c>
      <c r="H2446" s="392" t="s">
        <v>70</v>
      </c>
      <c r="I2446" s="392" t="s">
        <v>71</v>
      </c>
      <c r="J2446" s="392" t="s">
        <v>1074</v>
      </c>
      <c r="K2446" s="392" t="s">
        <v>24</v>
      </c>
      <c r="L2446" s="392" t="s">
        <v>64</v>
      </c>
      <c r="M2446" s="395">
        <v>45658</v>
      </c>
      <c r="N2446" s="395">
        <v>45658</v>
      </c>
      <c r="O2446" s="392" t="s">
        <v>758</v>
      </c>
      <c r="P2446" s="392" t="str">
        <f t="shared" si="76"/>
        <v>380XX00000</v>
      </c>
      <c r="Q2446" s="392" t="s">
        <v>1351</v>
      </c>
      <c r="R2446" s="392" t="s">
        <v>1073</v>
      </c>
      <c r="S2446" s="392" t="str">
        <f t="shared" si="77"/>
        <v>255380R</v>
      </c>
      <c r="T2446" s="392" t="str">
        <f>IFERROR(VLOOKUP($S2446,'Projects FERCs'!$A$9:$C$294,2,FALSE),0)</f>
        <v>Service Repl - Verde</v>
      </c>
      <c r="U2446" s="392" t="s">
        <v>1074</v>
      </c>
      <c r="V2446" s="394">
        <v>625.04999999999995</v>
      </c>
    </row>
    <row r="2447" spans="1:22" ht="22.5" x14ac:dyDescent="0.25">
      <c r="A2447" s="396">
        <v>202505</v>
      </c>
      <c r="B2447" s="392" t="s">
        <v>1268</v>
      </c>
      <c r="C2447" s="392" t="s">
        <v>69</v>
      </c>
      <c r="D2447" s="392" t="s">
        <v>28</v>
      </c>
      <c r="E2447" s="392" t="s">
        <v>28</v>
      </c>
      <c r="F2447" s="392" t="s">
        <v>22</v>
      </c>
      <c r="G2447" s="392" t="s">
        <v>39</v>
      </c>
      <c r="H2447" s="392" t="s">
        <v>70</v>
      </c>
      <c r="I2447" s="392" t="s">
        <v>71</v>
      </c>
      <c r="J2447" s="392" t="s">
        <v>783</v>
      </c>
      <c r="K2447" s="392" t="s">
        <v>24</v>
      </c>
      <c r="L2447" s="392" t="s">
        <v>64</v>
      </c>
      <c r="M2447" s="395">
        <v>45658</v>
      </c>
      <c r="N2447" s="395">
        <v>45658</v>
      </c>
      <c r="O2447" s="392" t="s">
        <v>758</v>
      </c>
      <c r="P2447" s="392" t="str">
        <f t="shared" si="76"/>
        <v>380XX00000</v>
      </c>
      <c r="Q2447" s="392" t="s">
        <v>1351</v>
      </c>
      <c r="R2447" s="392" t="s">
        <v>782</v>
      </c>
      <c r="S2447" s="392" t="str">
        <f t="shared" si="77"/>
        <v>251380A</v>
      </c>
      <c r="T2447" s="392" t="str">
        <f>IFERROR(VLOOKUP($S2447,'Projects FERCs'!$A$9:$C$294,2,FALSE),0)</f>
        <v>Services - Bl - Flag</v>
      </c>
      <c r="U2447" s="392" t="s">
        <v>783</v>
      </c>
      <c r="V2447" s="403">
        <v>20552.13</v>
      </c>
    </row>
    <row r="2448" spans="1:22" ht="22.5" x14ac:dyDescent="0.25">
      <c r="A2448" s="396">
        <v>202505</v>
      </c>
      <c r="B2448" s="392" t="s">
        <v>1268</v>
      </c>
      <c r="C2448" s="392" t="s">
        <v>69</v>
      </c>
      <c r="D2448" s="392" t="s">
        <v>28</v>
      </c>
      <c r="E2448" s="392" t="s">
        <v>28</v>
      </c>
      <c r="F2448" s="392" t="s">
        <v>22</v>
      </c>
      <c r="G2448" s="392" t="s">
        <v>39</v>
      </c>
      <c r="H2448" s="392" t="s">
        <v>70</v>
      </c>
      <c r="I2448" s="392" t="s">
        <v>71</v>
      </c>
      <c r="J2448" s="392" t="s">
        <v>966</v>
      </c>
      <c r="K2448" s="392" t="s">
        <v>24</v>
      </c>
      <c r="L2448" s="392" t="s">
        <v>64</v>
      </c>
      <c r="M2448" s="395">
        <v>45658</v>
      </c>
      <c r="N2448" s="395">
        <v>45658</v>
      </c>
      <c r="O2448" s="392" t="s">
        <v>758</v>
      </c>
      <c r="P2448" s="392" t="str">
        <f t="shared" si="76"/>
        <v>380XX00000</v>
      </c>
      <c r="Q2448" s="392" t="s">
        <v>1351</v>
      </c>
      <c r="R2448" s="392" t="s">
        <v>965</v>
      </c>
      <c r="S2448" s="392" t="str">
        <f t="shared" si="77"/>
        <v>253380A</v>
      </c>
      <c r="T2448" s="392" t="str">
        <f>IFERROR(VLOOKUP($S2448,'Projects FERCs'!$A$9:$C$294,2,FALSE),0)</f>
        <v>Services - Bl - Pres</v>
      </c>
      <c r="U2448" s="392" t="s">
        <v>966</v>
      </c>
      <c r="V2448" s="403">
        <v>82054.789999999994</v>
      </c>
    </row>
    <row r="2449" spans="1:22" ht="22.5" x14ac:dyDescent="0.25">
      <c r="A2449" s="396">
        <v>202505</v>
      </c>
      <c r="B2449" s="392" t="s">
        <v>1268</v>
      </c>
      <c r="C2449" s="392" t="s">
        <v>69</v>
      </c>
      <c r="D2449" s="392" t="s">
        <v>28</v>
      </c>
      <c r="E2449" s="392" t="s">
        <v>28</v>
      </c>
      <c r="F2449" s="392" t="s">
        <v>22</v>
      </c>
      <c r="G2449" s="392" t="s">
        <v>39</v>
      </c>
      <c r="H2449" s="392" t="s">
        <v>70</v>
      </c>
      <c r="I2449" s="392" t="s">
        <v>71</v>
      </c>
      <c r="J2449" s="392" t="s">
        <v>1214</v>
      </c>
      <c r="K2449" s="392" t="s">
        <v>24</v>
      </c>
      <c r="L2449" s="392" t="s">
        <v>64</v>
      </c>
      <c r="M2449" s="395">
        <v>45658</v>
      </c>
      <c r="N2449" s="395">
        <v>45658</v>
      </c>
      <c r="O2449" s="392" t="s">
        <v>758</v>
      </c>
      <c r="P2449" s="392" t="str">
        <f t="shared" si="76"/>
        <v>380XX00000</v>
      </c>
      <c r="Q2449" s="392" t="s">
        <v>1351</v>
      </c>
      <c r="R2449" s="392" t="s">
        <v>1213</v>
      </c>
      <c r="S2449" s="392" t="str">
        <f t="shared" si="77"/>
        <v>257380A</v>
      </c>
      <c r="T2449" s="392" t="str">
        <f>IFERROR(VLOOKUP($S2449,'Projects FERCs'!$A$9:$C$294,2,FALSE),0)</f>
        <v>Services - Bl - SL</v>
      </c>
      <c r="U2449" s="392" t="s">
        <v>1214</v>
      </c>
      <c r="V2449" s="403">
        <v>-3852.71</v>
      </c>
    </row>
    <row r="2450" spans="1:22" ht="22.5" x14ac:dyDescent="0.25">
      <c r="A2450" s="396">
        <v>202505</v>
      </c>
      <c r="B2450" s="392" t="s">
        <v>1268</v>
      </c>
      <c r="C2450" s="392" t="s">
        <v>69</v>
      </c>
      <c r="D2450" s="392" t="s">
        <v>28</v>
      </c>
      <c r="E2450" s="392" t="s">
        <v>28</v>
      </c>
      <c r="F2450" s="392" t="s">
        <v>22</v>
      </c>
      <c r="G2450" s="392" t="s">
        <v>39</v>
      </c>
      <c r="H2450" s="392" t="s">
        <v>70</v>
      </c>
      <c r="I2450" s="392" t="s">
        <v>71</v>
      </c>
      <c r="J2450" s="392" t="s">
        <v>1072</v>
      </c>
      <c r="K2450" s="392" t="s">
        <v>24</v>
      </c>
      <c r="L2450" s="392" t="s">
        <v>64</v>
      </c>
      <c r="M2450" s="395">
        <v>45658</v>
      </c>
      <c r="N2450" s="395">
        <v>45658</v>
      </c>
      <c r="O2450" s="392" t="s">
        <v>758</v>
      </c>
      <c r="P2450" s="392" t="str">
        <f t="shared" si="76"/>
        <v>380XX00000</v>
      </c>
      <c r="Q2450" s="392" t="s">
        <v>1351</v>
      </c>
      <c r="R2450" s="392" t="s">
        <v>1071</v>
      </c>
      <c r="S2450" s="392" t="str">
        <f t="shared" si="77"/>
        <v>255380A</v>
      </c>
      <c r="T2450" s="392" t="str">
        <f>IFERROR(VLOOKUP($S2450,'Projects FERCs'!$A$9:$C$294,2,FALSE),0)</f>
        <v>Services - Bl - Verde</v>
      </c>
      <c r="U2450" s="392" t="s">
        <v>1072</v>
      </c>
      <c r="V2450" s="403">
        <v>-699.32</v>
      </c>
    </row>
    <row r="2451" spans="1:22" ht="22.5" x14ac:dyDescent="0.25">
      <c r="A2451" s="396">
        <v>202505</v>
      </c>
      <c r="B2451" s="392" t="s">
        <v>1268</v>
      </c>
      <c r="C2451" s="392" t="s">
        <v>69</v>
      </c>
      <c r="D2451" s="392" t="s">
        <v>28</v>
      </c>
      <c r="E2451" s="392" t="s">
        <v>28</v>
      </c>
      <c r="F2451" s="392" t="s">
        <v>22</v>
      </c>
      <c r="G2451" s="392" t="s">
        <v>39</v>
      </c>
      <c r="H2451" s="392" t="s">
        <v>70</v>
      </c>
      <c r="I2451" s="392" t="s">
        <v>71</v>
      </c>
      <c r="J2451" s="392" t="s">
        <v>23</v>
      </c>
      <c r="K2451" s="392" t="s">
        <v>24</v>
      </c>
      <c r="L2451" s="392" t="s">
        <v>25</v>
      </c>
      <c r="M2451" s="395">
        <v>45292</v>
      </c>
      <c r="N2451" s="395">
        <v>45292</v>
      </c>
      <c r="O2451" s="392" t="s">
        <v>758</v>
      </c>
      <c r="P2451" s="392" t="str">
        <f t="shared" si="76"/>
        <v>380XX00000</v>
      </c>
      <c r="Q2451" s="392" t="s">
        <v>1351</v>
      </c>
      <c r="R2451" s="392" t="s">
        <v>971</v>
      </c>
      <c r="S2451" s="392" t="str">
        <f t="shared" si="77"/>
        <v>253380R</v>
      </c>
      <c r="T2451" s="392" t="str">
        <f>IFERROR(VLOOKUP($S2451,'Projects FERCs'!$A$9:$C$294,2,FALSE),0)</f>
        <v>Service Repl - Pres</v>
      </c>
      <c r="U2451" s="392" t="s">
        <v>972</v>
      </c>
      <c r="V2451" s="394">
        <v>-52791.44</v>
      </c>
    </row>
    <row r="2452" spans="1:22" ht="22.5" x14ac:dyDescent="0.25">
      <c r="A2452" s="396">
        <v>202505</v>
      </c>
      <c r="B2452" s="392" t="s">
        <v>1268</v>
      </c>
      <c r="C2452" s="392" t="s">
        <v>69</v>
      </c>
      <c r="D2452" s="392" t="s">
        <v>28</v>
      </c>
      <c r="E2452" s="392" t="s">
        <v>28</v>
      </c>
      <c r="F2452" s="392" t="s">
        <v>22</v>
      </c>
      <c r="G2452" s="392" t="s">
        <v>39</v>
      </c>
      <c r="H2452" s="392" t="s">
        <v>70</v>
      </c>
      <c r="I2452" s="392" t="s">
        <v>71</v>
      </c>
      <c r="J2452" s="392" t="s">
        <v>23</v>
      </c>
      <c r="K2452" s="392" t="s">
        <v>24</v>
      </c>
      <c r="L2452" s="392" t="s">
        <v>25</v>
      </c>
      <c r="M2452" s="395">
        <v>45658</v>
      </c>
      <c r="N2452" s="395">
        <v>45658</v>
      </c>
      <c r="O2452" s="392" t="s">
        <v>758</v>
      </c>
      <c r="P2452" s="392" t="str">
        <f t="shared" si="76"/>
        <v>380XX00000</v>
      </c>
      <c r="Q2452" s="392" t="s">
        <v>1351</v>
      </c>
      <c r="R2452" s="392" t="s">
        <v>782</v>
      </c>
      <c r="S2452" s="392" t="str">
        <f t="shared" si="77"/>
        <v>251380A</v>
      </c>
      <c r="T2452" s="392" t="str">
        <f>IFERROR(VLOOKUP($S2452,'Projects FERCs'!$A$9:$C$294,2,FALSE),0)</f>
        <v>Services - Bl - Flag</v>
      </c>
      <c r="U2452" s="392" t="s">
        <v>783</v>
      </c>
      <c r="V2452" s="403">
        <v>-60366.5</v>
      </c>
    </row>
    <row r="2453" spans="1:22" ht="22.5" x14ac:dyDescent="0.25">
      <c r="A2453" s="396">
        <v>202505</v>
      </c>
      <c r="B2453" s="392" t="s">
        <v>1268</v>
      </c>
      <c r="C2453" s="392" t="s">
        <v>69</v>
      </c>
      <c r="D2453" s="392" t="s">
        <v>28</v>
      </c>
      <c r="E2453" s="392" t="s">
        <v>28</v>
      </c>
      <c r="F2453" s="392" t="s">
        <v>22</v>
      </c>
      <c r="G2453" s="392" t="s">
        <v>39</v>
      </c>
      <c r="H2453" s="392" t="s">
        <v>70</v>
      </c>
      <c r="I2453" s="392" t="s">
        <v>71</v>
      </c>
      <c r="J2453" s="392" t="s">
        <v>23</v>
      </c>
      <c r="K2453" s="392" t="s">
        <v>24</v>
      </c>
      <c r="L2453" s="392" t="s">
        <v>25</v>
      </c>
      <c r="M2453" s="395">
        <v>45658</v>
      </c>
      <c r="N2453" s="395">
        <v>45658</v>
      </c>
      <c r="O2453" s="392" t="s">
        <v>758</v>
      </c>
      <c r="P2453" s="392" t="str">
        <f t="shared" si="76"/>
        <v>380XX00000</v>
      </c>
      <c r="Q2453" s="392" t="s">
        <v>1351</v>
      </c>
      <c r="R2453" s="392" t="s">
        <v>865</v>
      </c>
      <c r="S2453" s="392" t="str">
        <f t="shared" si="77"/>
        <v>252380A</v>
      </c>
      <c r="T2453" s="392" t="str">
        <f>IFERROR(VLOOKUP($S2453,'Projects FERCs'!$A$9:$C$294,2,FALSE),0)</f>
        <v>Install Services - Bl - King</v>
      </c>
      <c r="U2453" s="392" t="s">
        <v>866</v>
      </c>
      <c r="V2453" s="403">
        <v>-2632.39</v>
      </c>
    </row>
    <row r="2454" spans="1:22" ht="22.5" x14ac:dyDescent="0.25">
      <c r="A2454" s="396">
        <v>202505</v>
      </c>
      <c r="B2454" s="392" t="s">
        <v>1268</v>
      </c>
      <c r="C2454" s="392" t="s">
        <v>69</v>
      </c>
      <c r="D2454" s="392" t="s">
        <v>28</v>
      </c>
      <c r="E2454" s="392" t="s">
        <v>28</v>
      </c>
      <c r="F2454" s="392" t="s">
        <v>22</v>
      </c>
      <c r="G2454" s="392" t="s">
        <v>39</v>
      </c>
      <c r="H2454" s="392" t="s">
        <v>70</v>
      </c>
      <c r="I2454" s="392" t="s">
        <v>71</v>
      </c>
      <c r="J2454" s="392" t="s">
        <v>23</v>
      </c>
      <c r="K2454" s="392" t="s">
        <v>24</v>
      </c>
      <c r="L2454" s="392" t="s">
        <v>25</v>
      </c>
      <c r="M2454" s="395">
        <v>45658</v>
      </c>
      <c r="N2454" s="395">
        <v>45658</v>
      </c>
      <c r="O2454" s="392" t="s">
        <v>758</v>
      </c>
      <c r="P2454" s="392" t="str">
        <f t="shared" si="76"/>
        <v>380XX00000</v>
      </c>
      <c r="Q2454" s="392" t="s">
        <v>1351</v>
      </c>
      <c r="R2454" s="392" t="s">
        <v>871</v>
      </c>
      <c r="S2454" s="392" t="str">
        <f t="shared" si="77"/>
        <v>252380R</v>
      </c>
      <c r="T2454" s="392" t="str">
        <f>IFERROR(VLOOKUP($S2454,'Projects FERCs'!$A$9:$C$294,2,FALSE),0)</f>
        <v>Service Repl - King</v>
      </c>
      <c r="U2454" s="392" t="s">
        <v>872</v>
      </c>
      <c r="V2454" s="394">
        <v>-103201.53</v>
      </c>
    </row>
    <row r="2455" spans="1:22" ht="22.5" x14ac:dyDescent="0.25">
      <c r="A2455" s="396">
        <v>202505</v>
      </c>
      <c r="B2455" s="392" t="s">
        <v>1268</v>
      </c>
      <c r="C2455" s="392" t="s">
        <v>69</v>
      </c>
      <c r="D2455" s="392" t="s">
        <v>28</v>
      </c>
      <c r="E2455" s="392" t="s">
        <v>28</v>
      </c>
      <c r="F2455" s="392" t="s">
        <v>22</v>
      </c>
      <c r="G2455" s="392" t="s">
        <v>39</v>
      </c>
      <c r="H2455" s="392" t="s">
        <v>70</v>
      </c>
      <c r="I2455" s="392" t="s">
        <v>71</v>
      </c>
      <c r="J2455" s="392" t="s">
        <v>23</v>
      </c>
      <c r="K2455" s="392" t="s">
        <v>24</v>
      </c>
      <c r="L2455" s="392" t="s">
        <v>25</v>
      </c>
      <c r="M2455" s="395">
        <v>45658</v>
      </c>
      <c r="N2455" s="395">
        <v>45658</v>
      </c>
      <c r="O2455" s="392" t="s">
        <v>758</v>
      </c>
      <c r="P2455" s="392" t="str">
        <f t="shared" si="76"/>
        <v>380XX00000</v>
      </c>
      <c r="Q2455" s="392" t="s">
        <v>1351</v>
      </c>
      <c r="R2455" s="392" t="s">
        <v>892</v>
      </c>
      <c r="S2455" s="392" t="str">
        <f t="shared" si="77"/>
        <v>252402S</v>
      </c>
      <c r="T2455" s="392" t="str">
        <f>IFERROR(VLOOKUP($S2455,'Projects FERCs'!$A$9:$C$294,2,FALSE),0)</f>
        <v>Drisco Pipe Replacement</v>
      </c>
      <c r="U2455" s="392" t="s">
        <v>893</v>
      </c>
      <c r="V2455" s="394">
        <v>-146743.26999999999</v>
      </c>
    </row>
    <row r="2456" spans="1:22" ht="22.5" x14ac:dyDescent="0.25">
      <c r="A2456" s="396">
        <v>202505</v>
      </c>
      <c r="B2456" s="392" t="s">
        <v>1268</v>
      </c>
      <c r="C2456" s="392" t="s">
        <v>69</v>
      </c>
      <c r="D2456" s="392" t="s">
        <v>28</v>
      </c>
      <c r="E2456" s="392" t="s">
        <v>28</v>
      </c>
      <c r="F2456" s="392" t="s">
        <v>22</v>
      </c>
      <c r="G2456" s="392" t="s">
        <v>39</v>
      </c>
      <c r="H2456" s="392" t="s">
        <v>70</v>
      </c>
      <c r="I2456" s="392" t="s">
        <v>71</v>
      </c>
      <c r="J2456" s="392" t="s">
        <v>23</v>
      </c>
      <c r="K2456" s="392" t="s">
        <v>24</v>
      </c>
      <c r="L2456" s="392" t="s">
        <v>25</v>
      </c>
      <c r="M2456" s="395">
        <v>45658</v>
      </c>
      <c r="N2456" s="395">
        <v>45658</v>
      </c>
      <c r="O2456" s="392" t="s">
        <v>758</v>
      </c>
      <c r="P2456" s="392" t="str">
        <f t="shared" si="76"/>
        <v>380XX00000</v>
      </c>
      <c r="Q2456" s="392" t="s">
        <v>1351</v>
      </c>
      <c r="R2456" s="392" t="s">
        <v>965</v>
      </c>
      <c r="S2456" s="392" t="str">
        <f t="shared" si="77"/>
        <v>253380A</v>
      </c>
      <c r="T2456" s="392" t="str">
        <f>IFERROR(VLOOKUP($S2456,'Projects FERCs'!$A$9:$C$294,2,FALSE),0)</f>
        <v>Services - Bl - Pres</v>
      </c>
      <c r="U2456" s="392" t="s">
        <v>966</v>
      </c>
      <c r="V2456" s="403">
        <v>-8724.5300000000007</v>
      </c>
    </row>
    <row r="2457" spans="1:22" ht="22.5" x14ac:dyDescent="0.25">
      <c r="A2457" s="396">
        <v>202505</v>
      </c>
      <c r="B2457" s="392" t="s">
        <v>1268</v>
      </c>
      <c r="C2457" s="392" t="s">
        <v>69</v>
      </c>
      <c r="D2457" s="392" t="s">
        <v>28</v>
      </c>
      <c r="E2457" s="392" t="s">
        <v>28</v>
      </c>
      <c r="F2457" s="392" t="s">
        <v>22</v>
      </c>
      <c r="G2457" s="392" t="s">
        <v>39</v>
      </c>
      <c r="H2457" s="392" t="s">
        <v>70</v>
      </c>
      <c r="I2457" s="392" t="s">
        <v>71</v>
      </c>
      <c r="J2457" s="392" t="s">
        <v>23</v>
      </c>
      <c r="K2457" s="392" t="s">
        <v>24</v>
      </c>
      <c r="L2457" s="392" t="s">
        <v>25</v>
      </c>
      <c r="M2457" s="395">
        <v>45658</v>
      </c>
      <c r="N2457" s="395">
        <v>45658</v>
      </c>
      <c r="O2457" s="392" t="s">
        <v>758</v>
      </c>
      <c r="P2457" s="392" t="str">
        <f t="shared" si="76"/>
        <v>380XX00000</v>
      </c>
      <c r="Q2457" s="392" t="s">
        <v>1351</v>
      </c>
      <c r="R2457" s="392" t="s">
        <v>971</v>
      </c>
      <c r="S2457" s="392" t="str">
        <f t="shared" si="77"/>
        <v>253380R</v>
      </c>
      <c r="T2457" s="392" t="str">
        <f>IFERROR(VLOOKUP($S2457,'Projects FERCs'!$A$9:$C$294,2,FALSE),0)</f>
        <v>Service Repl - Pres</v>
      </c>
      <c r="U2457" s="392" t="s">
        <v>972</v>
      </c>
      <c r="V2457" s="394">
        <v>-111215.21</v>
      </c>
    </row>
    <row r="2458" spans="1:22" ht="22.5" x14ac:dyDescent="0.25">
      <c r="A2458" s="396">
        <v>202505</v>
      </c>
      <c r="B2458" s="392" t="s">
        <v>1268</v>
      </c>
      <c r="C2458" s="392" t="s">
        <v>69</v>
      </c>
      <c r="D2458" s="392" t="s">
        <v>28</v>
      </c>
      <c r="E2458" s="392" t="s">
        <v>28</v>
      </c>
      <c r="F2458" s="392" t="s">
        <v>22</v>
      </c>
      <c r="G2458" s="392" t="s">
        <v>39</v>
      </c>
      <c r="H2458" s="392" t="s">
        <v>70</v>
      </c>
      <c r="I2458" s="392" t="s">
        <v>71</v>
      </c>
      <c r="J2458" s="392" t="s">
        <v>23</v>
      </c>
      <c r="K2458" s="392" t="s">
        <v>24</v>
      </c>
      <c r="L2458" s="392" t="s">
        <v>25</v>
      </c>
      <c r="M2458" s="395">
        <v>45658</v>
      </c>
      <c r="N2458" s="395">
        <v>45658</v>
      </c>
      <c r="O2458" s="392" t="s">
        <v>758</v>
      </c>
      <c r="P2458" s="392" t="str">
        <f t="shared" si="76"/>
        <v>380XX00000</v>
      </c>
      <c r="Q2458" s="392" t="s">
        <v>1351</v>
      </c>
      <c r="R2458" s="392" t="s">
        <v>1071</v>
      </c>
      <c r="S2458" s="392" t="str">
        <f t="shared" si="77"/>
        <v>255380A</v>
      </c>
      <c r="T2458" s="392" t="str">
        <f>IFERROR(VLOOKUP($S2458,'Projects FERCs'!$A$9:$C$294,2,FALSE),0)</f>
        <v>Services - Bl - Verde</v>
      </c>
      <c r="U2458" s="392" t="s">
        <v>1072</v>
      </c>
      <c r="V2458" s="403">
        <v>4959.46</v>
      </c>
    </row>
    <row r="2459" spans="1:22" ht="22.5" x14ac:dyDescent="0.25">
      <c r="A2459" s="396">
        <v>202505</v>
      </c>
      <c r="B2459" s="392" t="s">
        <v>1268</v>
      </c>
      <c r="C2459" s="392" t="s">
        <v>69</v>
      </c>
      <c r="D2459" s="392" t="s">
        <v>28</v>
      </c>
      <c r="E2459" s="392" t="s">
        <v>28</v>
      </c>
      <c r="F2459" s="392" t="s">
        <v>22</v>
      </c>
      <c r="G2459" s="392" t="s">
        <v>39</v>
      </c>
      <c r="H2459" s="392" t="s">
        <v>70</v>
      </c>
      <c r="I2459" s="392" t="s">
        <v>71</v>
      </c>
      <c r="J2459" s="392" t="s">
        <v>23</v>
      </c>
      <c r="K2459" s="392" t="s">
        <v>24</v>
      </c>
      <c r="L2459" s="392" t="s">
        <v>25</v>
      </c>
      <c r="M2459" s="395">
        <v>45658</v>
      </c>
      <c r="N2459" s="395">
        <v>45658</v>
      </c>
      <c r="O2459" s="392" t="s">
        <v>758</v>
      </c>
      <c r="P2459" s="392" t="str">
        <f t="shared" si="76"/>
        <v>380XX00000</v>
      </c>
      <c r="Q2459" s="392" t="s">
        <v>1351</v>
      </c>
      <c r="R2459" s="392" t="s">
        <v>1213</v>
      </c>
      <c r="S2459" s="392" t="str">
        <f t="shared" si="77"/>
        <v>257380A</v>
      </c>
      <c r="T2459" s="392" t="str">
        <f>IFERROR(VLOOKUP($S2459,'Projects FERCs'!$A$9:$C$294,2,FALSE),0)</f>
        <v>Services - Bl - SL</v>
      </c>
      <c r="U2459" s="392" t="s">
        <v>1214</v>
      </c>
      <c r="V2459" s="403">
        <v>5562</v>
      </c>
    </row>
    <row r="2460" spans="1:22" ht="22.5" x14ac:dyDescent="0.25">
      <c r="A2460" s="396">
        <v>202505</v>
      </c>
      <c r="B2460" s="392" t="s">
        <v>1268</v>
      </c>
      <c r="C2460" s="392" t="s">
        <v>69</v>
      </c>
      <c r="D2460" s="392" t="s">
        <v>28</v>
      </c>
      <c r="E2460" s="392" t="s">
        <v>28</v>
      </c>
      <c r="F2460" s="392" t="s">
        <v>22</v>
      </c>
      <c r="G2460" s="392" t="s">
        <v>39</v>
      </c>
      <c r="H2460" s="392" t="s">
        <v>70</v>
      </c>
      <c r="I2460" s="392" t="s">
        <v>71</v>
      </c>
      <c r="J2460" s="392" t="s">
        <v>23</v>
      </c>
      <c r="K2460" s="392" t="s">
        <v>24</v>
      </c>
      <c r="L2460" s="392" t="s">
        <v>25</v>
      </c>
      <c r="M2460" s="395">
        <v>45658</v>
      </c>
      <c r="N2460" s="395">
        <v>45658</v>
      </c>
      <c r="O2460" s="392" t="s">
        <v>758</v>
      </c>
      <c r="P2460" s="392" t="str">
        <f t="shared" si="76"/>
        <v>380XX00000</v>
      </c>
      <c r="Q2460" s="392" t="s">
        <v>1351</v>
      </c>
      <c r="R2460" s="392" t="s">
        <v>1352</v>
      </c>
      <c r="S2460" s="392" t="str">
        <f t="shared" si="77"/>
        <v>252404S</v>
      </c>
      <c r="T2460" s="392" t="str">
        <f>IFERROR(VLOOKUP($S2460,'Projects FERCs'!$A$9:$C$294,2,FALSE),0)</f>
        <v>Main &amp; Services PVC Repl KNG</v>
      </c>
      <c r="U2460" s="392" t="s">
        <v>1353</v>
      </c>
      <c r="V2460" s="394">
        <v>2339.4699999999998</v>
      </c>
    </row>
    <row r="2461" spans="1:22" ht="22.5" x14ac:dyDescent="0.25">
      <c r="A2461" s="396">
        <v>202505</v>
      </c>
      <c r="B2461" s="392" t="s">
        <v>1268</v>
      </c>
      <c r="C2461" s="392" t="s">
        <v>69</v>
      </c>
      <c r="D2461" s="392" t="s">
        <v>28</v>
      </c>
      <c r="E2461" s="392" t="s">
        <v>28</v>
      </c>
      <c r="F2461" s="392" t="s">
        <v>22</v>
      </c>
      <c r="G2461" s="392" t="s">
        <v>39</v>
      </c>
      <c r="H2461" s="392" t="s">
        <v>70</v>
      </c>
      <c r="I2461" s="392" t="s">
        <v>71</v>
      </c>
      <c r="J2461" s="392" t="s">
        <v>23</v>
      </c>
      <c r="K2461" s="392" t="s">
        <v>24</v>
      </c>
      <c r="L2461" s="392" t="s">
        <v>25</v>
      </c>
      <c r="M2461" s="395">
        <v>45658</v>
      </c>
      <c r="N2461" s="395">
        <v>45667</v>
      </c>
      <c r="O2461" s="392" t="s">
        <v>758</v>
      </c>
      <c r="P2461" s="392" t="str">
        <f t="shared" si="76"/>
        <v>380XX00000</v>
      </c>
      <c r="Q2461" s="392" t="s">
        <v>1351</v>
      </c>
      <c r="R2461" s="392" t="s">
        <v>2339</v>
      </c>
      <c r="S2461" s="392" t="str">
        <f t="shared" si="77"/>
        <v>251100A</v>
      </c>
      <c r="T2461" s="392" t="str">
        <f>IFERROR(VLOOKUP($S2461,'Projects FERCs'!$A$9:$C$294,2,FALSE),0)</f>
        <v>Mains - Blanket - Flag</v>
      </c>
      <c r="U2461" s="392" t="s">
        <v>2338</v>
      </c>
      <c r="V2461" s="394">
        <v>-429.94</v>
      </c>
    </row>
    <row r="2462" spans="1:22" ht="22.5" x14ac:dyDescent="0.25">
      <c r="A2462" s="396">
        <v>202505</v>
      </c>
      <c r="B2462" s="392" t="s">
        <v>1268</v>
      </c>
      <c r="C2462" s="392" t="s">
        <v>69</v>
      </c>
      <c r="D2462" s="392" t="s">
        <v>28</v>
      </c>
      <c r="E2462" s="392" t="s">
        <v>28</v>
      </c>
      <c r="F2462" s="392" t="s">
        <v>22</v>
      </c>
      <c r="G2462" s="392" t="s">
        <v>39</v>
      </c>
      <c r="H2462" s="392" t="s">
        <v>70</v>
      </c>
      <c r="I2462" s="392" t="s">
        <v>71</v>
      </c>
      <c r="J2462" s="392" t="s">
        <v>23</v>
      </c>
      <c r="K2462" s="392" t="s">
        <v>24</v>
      </c>
      <c r="L2462" s="392" t="s">
        <v>25</v>
      </c>
      <c r="M2462" s="395">
        <v>45658</v>
      </c>
      <c r="N2462" s="395">
        <v>45667</v>
      </c>
      <c r="O2462" s="392" t="s">
        <v>758</v>
      </c>
      <c r="P2462" s="392" t="str">
        <f t="shared" si="76"/>
        <v>380XX00000</v>
      </c>
      <c r="Q2462" s="392" t="s">
        <v>1351</v>
      </c>
      <c r="R2462" s="392" t="s">
        <v>2337</v>
      </c>
      <c r="S2462" s="392" t="str">
        <f t="shared" si="77"/>
        <v>257100A</v>
      </c>
      <c r="T2462" s="392" t="str">
        <f>IFERROR(VLOOKUP($S2462,'Projects FERCs'!$A$9:$C$294,2,FALSE),0)</f>
        <v>Mains - Blanket - SL</v>
      </c>
      <c r="U2462" s="392" t="s">
        <v>2336</v>
      </c>
      <c r="V2462" s="394">
        <v>-835.06</v>
      </c>
    </row>
    <row r="2463" spans="1:22" ht="22.5" x14ac:dyDescent="0.25">
      <c r="A2463" s="396">
        <v>202505</v>
      </c>
      <c r="B2463" s="392" t="s">
        <v>1268</v>
      </c>
      <c r="C2463" s="392" t="s">
        <v>69</v>
      </c>
      <c r="D2463" s="392" t="s">
        <v>28</v>
      </c>
      <c r="E2463" s="392" t="s">
        <v>28</v>
      </c>
      <c r="F2463" s="392" t="s">
        <v>22</v>
      </c>
      <c r="G2463" s="392" t="s">
        <v>39</v>
      </c>
      <c r="H2463" s="392" t="s">
        <v>70</v>
      </c>
      <c r="I2463" s="392" t="s">
        <v>71</v>
      </c>
      <c r="J2463" s="392" t="s">
        <v>23</v>
      </c>
      <c r="K2463" s="392" t="s">
        <v>24</v>
      </c>
      <c r="L2463" s="392" t="s">
        <v>25</v>
      </c>
      <c r="M2463" s="395">
        <v>45689</v>
      </c>
      <c r="N2463" s="395">
        <v>45667</v>
      </c>
      <c r="O2463" s="392" t="s">
        <v>758</v>
      </c>
      <c r="P2463" s="392" t="str">
        <f t="shared" si="76"/>
        <v>380XX00000</v>
      </c>
      <c r="Q2463" s="392" t="s">
        <v>1351</v>
      </c>
      <c r="R2463" s="392" t="s">
        <v>2339</v>
      </c>
      <c r="S2463" s="392" t="str">
        <f t="shared" si="77"/>
        <v>251100A</v>
      </c>
      <c r="T2463" s="392" t="str">
        <f>IFERROR(VLOOKUP($S2463,'Projects FERCs'!$A$9:$C$294,2,FALSE),0)</f>
        <v>Mains - Blanket - Flag</v>
      </c>
      <c r="U2463" s="392" t="s">
        <v>2338</v>
      </c>
      <c r="V2463" s="394">
        <v>-142.75</v>
      </c>
    </row>
    <row r="2464" spans="1:22" ht="22.5" x14ac:dyDescent="0.25">
      <c r="A2464" s="396">
        <v>202505</v>
      </c>
      <c r="B2464" s="392" t="s">
        <v>1268</v>
      </c>
      <c r="C2464" s="392" t="s">
        <v>69</v>
      </c>
      <c r="D2464" s="392" t="s">
        <v>28</v>
      </c>
      <c r="E2464" s="392" t="s">
        <v>28</v>
      </c>
      <c r="F2464" s="392" t="s">
        <v>22</v>
      </c>
      <c r="G2464" s="392" t="s">
        <v>39</v>
      </c>
      <c r="H2464" s="392" t="s">
        <v>70</v>
      </c>
      <c r="I2464" s="392" t="s">
        <v>71</v>
      </c>
      <c r="J2464" s="392" t="s">
        <v>23</v>
      </c>
      <c r="K2464" s="392" t="s">
        <v>24</v>
      </c>
      <c r="L2464" s="392" t="s">
        <v>25</v>
      </c>
      <c r="M2464" s="395">
        <v>45689</v>
      </c>
      <c r="N2464" s="395">
        <v>45667</v>
      </c>
      <c r="O2464" s="392" t="s">
        <v>758</v>
      </c>
      <c r="P2464" s="392" t="str">
        <f t="shared" si="76"/>
        <v>380XX00000</v>
      </c>
      <c r="Q2464" s="392" t="s">
        <v>1351</v>
      </c>
      <c r="R2464" s="392" t="s">
        <v>2337</v>
      </c>
      <c r="S2464" s="392" t="str">
        <f t="shared" si="77"/>
        <v>257100A</v>
      </c>
      <c r="T2464" s="392" t="str">
        <f>IFERROR(VLOOKUP($S2464,'Projects FERCs'!$A$9:$C$294,2,FALSE),0)</f>
        <v>Mains - Blanket - SL</v>
      </c>
      <c r="U2464" s="392" t="s">
        <v>2336</v>
      </c>
      <c r="V2464" s="394">
        <v>-740.61</v>
      </c>
    </row>
    <row r="2465" spans="1:22" ht="33.75" x14ac:dyDescent="0.25">
      <c r="A2465" s="396">
        <v>202505</v>
      </c>
      <c r="B2465" s="392" t="s">
        <v>1268</v>
      </c>
      <c r="C2465" s="392" t="s">
        <v>69</v>
      </c>
      <c r="D2465" s="392" t="s">
        <v>28</v>
      </c>
      <c r="E2465" s="392" t="s">
        <v>28</v>
      </c>
      <c r="F2465" s="392" t="s">
        <v>22</v>
      </c>
      <c r="G2465" s="392" t="s">
        <v>39</v>
      </c>
      <c r="H2465" s="392" t="s">
        <v>70</v>
      </c>
      <c r="I2465" s="392" t="s">
        <v>71</v>
      </c>
      <c r="J2465" s="392" t="s">
        <v>23</v>
      </c>
      <c r="K2465" s="392" t="s">
        <v>24</v>
      </c>
      <c r="L2465" s="392" t="s">
        <v>25</v>
      </c>
      <c r="M2465" s="395">
        <v>45689</v>
      </c>
      <c r="N2465" s="395">
        <v>45685</v>
      </c>
      <c r="O2465" s="392" t="s">
        <v>758</v>
      </c>
      <c r="P2465" s="392" t="str">
        <f t="shared" si="76"/>
        <v>380XX00000</v>
      </c>
      <c r="Q2465" s="392" t="s">
        <v>1351</v>
      </c>
      <c r="R2465" s="392" t="s">
        <v>2335</v>
      </c>
      <c r="S2465" s="392" t="str">
        <f t="shared" si="77"/>
        <v>252100A</v>
      </c>
      <c r="T2465" s="392" t="str">
        <f>IFERROR(VLOOKUP($S2465,'Projects FERCs'!$A$9:$C$294,2,FALSE),0)</f>
        <v>Mains - Blanket - King</v>
      </c>
      <c r="U2465" s="392" t="s">
        <v>2334</v>
      </c>
      <c r="V2465" s="394">
        <v>-1.68</v>
      </c>
    </row>
    <row r="2466" spans="1:22" ht="22.5" x14ac:dyDescent="0.25">
      <c r="A2466" s="396">
        <v>202505</v>
      </c>
      <c r="B2466" s="392" t="s">
        <v>1268</v>
      </c>
      <c r="C2466" s="392" t="s">
        <v>69</v>
      </c>
      <c r="D2466" s="392" t="s">
        <v>28</v>
      </c>
      <c r="E2466" s="392" t="s">
        <v>28</v>
      </c>
      <c r="F2466" s="392" t="s">
        <v>22</v>
      </c>
      <c r="G2466" s="392" t="s">
        <v>39</v>
      </c>
      <c r="H2466" s="392" t="s">
        <v>70</v>
      </c>
      <c r="I2466" s="392" t="s">
        <v>71</v>
      </c>
      <c r="J2466" s="392" t="s">
        <v>23</v>
      </c>
      <c r="K2466" s="392" t="s">
        <v>24</v>
      </c>
      <c r="L2466" s="392" t="s">
        <v>25</v>
      </c>
      <c r="M2466" s="395">
        <v>45717</v>
      </c>
      <c r="N2466" s="395">
        <v>45667</v>
      </c>
      <c r="O2466" s="392" t="s">
        <v>758</v>
      </c>
      <c r="P2466" s="392" t="str">
        <f t="shared" si="76"/>
        <v>380XX00000</v>
      </c>
      <c r="Q2466" s="392" t="s">
        <v>1351</v>
      </c>
      <c r="R2466" s="392" t="s">
        <v>2339</v>
      </c>
      <c r="S2466" s="392" t="str">
        <f t="shared" si="77"/>
        <v>251100A</v>
      </c>
      <c r="T2466" s="392" t="str">
        <f>IFERROR(VLOOKUP($S2466,'Projects FERCs'!$A$9:$C$294,2,FALSE),0)</f>
        <v>Mains - Blanket - Flag</v>
      </c>
      <c r="U2466" s="392" t="s">
        <v>2338</v>
      </c>
      <c r="V2466" s="394">
        <v>-16.55</v>
      </c>
    </row>
    <row r="2467" spans="1:22" ht="22.5" x14ac:dyDescent="0.25">
      <c r="A2467" s="396">
        <v>202505</v>
      </c>
      <c r="B2467" s="392" t="s">
        <v>1268</v>
      </c>
      <c r="C2467" s="392" t="s">
        <v>69</v>
      </c>
      <c r="D2467" s="392" t="s">
        <v>28</v>
      </c>
      <c r="E2467" s="392" t="s">
        <v>28</v>
      </c>
      <c r="F2467" s="392" t="s">
        <v>22</v>
      </c>
      <c r="G2467" s="392" t="s">
        <v>39</v>
      </c>
      <c r="H2467" s="392" t="s">
        <v>70</v>
      </c>
      <c r="I2467" s="392" t="s">
        <v>71</v>
      </c>
      <c r="J2467" s="392" t="s">
        <v>23</v>
      </c>
      <c r="K2467" s="392" t="s">
        <v>24</v>
      </c>
      <c r="L2467" s="392" t="s">
        <v>25</v>
      </c>
      <c r="M2467" s="395">
        <v>45717</v>
      </c>
      <c r="N2467" s="395">
        <v>45667</v>
      </c>
      <c r="O2467" s="392" t="s">
        <v>758</v>
      </c>
      <c r="P2467" s="392" t="str">
        <f t="shared" si="76"/>
        <v>380XX00000</v>
      </c>
      <c r="Q2467" s="392" t="s">
        <v>1351</v>
      </c>
      <c r="R2467" s="392" t="s">
        <v>2337</v>
      </c>
      <c r="S2467" s="392" t="str">
        <f t="shared" si="77"/>
        <v>257100A</v>
      </c>
      <c r="T2467" s="392" t="str">
        <f>IFERROR(VLOOKUP($S2467,'Projects FERCs'!$A$9:$C$294,2,FALSE),0)</f>
        <v>Mains - Blanket - SL</v>
      </c>
      <c r="U2467" s="392" t="s">
        <v>2336</v>
      </c>
      <c r="V2467" s="394">
        <v>-277.04000000000002</v>
      </c>
    </row>
    <row r="2468" spans="1:22" ht="33.75" x14ac:dyDescent="0.25">
      <c r="A2468" s="396">
        <v>202505</v>
      </c>
      <c r="B2468" s="392" t="s">
        <v>1268</v>
      </c>
      <c r="C2468" s="392" t="s">
        <v>69</v>
      </c>
      <c r="D2468" s="392" t="s">
        <v>28</v>
      </c>
      <c r="E2468" s="392" t="s">
        <v>28</v>
      </c>
      <c r="F2468" s="392" t="s">
        <v>22</v>
      </c>
      <c r="G2468" s="392" t="s">
        <v>39</v>
      </c>
      <c r="H2468" s="392" t="s">
        <v>70</v>
      </c>
      <c r="I2468" s="392" t="s">
        <v>71</v>
      </c>
      <c r="J2468" s="392" t="s">
        <v>23</v>
      </c>
      <c r="K2468" s="392" t="s">
        <v>24</v>
      </c>
      <c r="L2468" s="392" t="s">
        <v>25</v>
      </c>
      <c r="M2468" s="395">
        <v>45717</v>
      </c>
      <c r="N2468" s="395">
        <v>45685</v>
      </c>
      <c r="O2468" s="392" t="s">
        <v>758</v>
      </c>
      <c r="P2468" s="392" t="str">
        <f t="shared" si="76"/>
        <v>380XX00000</v>
      </c>
      <c r="Q2468" s="392" t="s">
        <v>1351</v>
      </c>
      <c r="R2468" s="392" t="s">
        <v>2335</v>
      </c>
      <c r="S2468" s="392" t="str">
        <f t="shared" si="77"/>
        <v>252100A</v>
      </c>
      <c r="T2468" s="392" t="str">
        <f>IFERROR(VLOOKUP($S2468,'Projects FERCs'!$A$9:$C$294,2,FALSE),0)</f>
        <v>Mains - Blanket - King</v>
      </c>
      <c r="U2468" s="392" t="s">
        <v>2334</v>
      </c>
      <c r="V2468" s="394">
        <v>-17.05</v>
      </c>
    </row>
    <row r="2469" spans="1:22" ht="22.5" x14ac:dyDescent="0.25">
      <c r="A2469" s="396">
        <v>202505</v>
      </c>
      <c r="B2469" s="392" t="s">
        <v>1268</v>
      </c>
      <c r="C2469" s="392" t="s">
        <v>69</v>
      </c>
      <c r="D2469" s="392" t="s">
        <v>28</v>
      </c>
      <c r="E2469" s="392" t="s">
        <v>28</v>
      </c>
      <c r="F2469" s="392" t="s">
        <v>22</v>
      </c>
      <c r="G2469" s="392" t="s">
        <v>39</v>
      </c>
      <c r="H2469" s="392" t="s">
        <v>70</v>
      </c>
      <c r="I2469" s="392" t="s">
        <v>71</v>
      </c>
      <c r="J2469" s="392" t="s">
        <v>23</v>
      </c>
      <c r="K2469" s="392" t="s">
        <v>24</v>
      </c>
      <c r="L2469" s="392" t="s">
        <v>25</v>
      </c>
      <c r="M2469" s="395">
        <v>45717</v>
      </c>
      <c r="N2469" s="395">
        <v>45715</v>
      </c>
      <c r="O2469" s="392" t="s">
        <v>758</v>
      </c>
      <c r="P2469" s="392" t="str">
        <f t="shared" si="76"/>
        <v>380XX00000</v>
      </c>
      <c r="Q2469" s="392" t="s">
        <v>1351</v>
      </c>
      <c r="R2469" s="392" t="s">
        <v>2333</v>
      </c>
      <c r="S2469" s="392" t="str">
        <f t="shared" si="77"/>
        <v>257100A</v>
      </c>
      <c r="T2469" s="392" t="str">
        <f>IFERROR(VLOOKUP($S2469,'Projects FERCs'!$A$9:$C$294,2,FALSE),0)</f>
        <v>Mains - Blanket - SL</v>
      </c>
      <c r="U2469" s="392" t="s">
        <v>2332</v>
      </c>
      <c r="V2469" s="394">
        <v>-210.64</v>
      </c>
    </row>
    <row r="2470" spans="1:22" ht="22.5" x14ac:dyDescent="0.25">
      <c r="A2470" s="396">
        <v>202506</v>
      </c>
      <c r="B2470" s="392" t="s">
        <v>1268</v>
      </c>
      <c r="C2470" s="392" t="s">
        <v>69</v>
      </c>
      <c r="D2470" s="392" t="s">
        <v>28</v>
      </c>
      <c r="E2470" s="392" t="s">
        <v>28</v>
      </c>
      <c r="F2470" s="392" t="s">
        <v>22</v>
      </c>
      <c r="G2470" s="392" t="s">
        <v>39</v>
      </c>
      <c r="H2470" s="392" t="s">
        <v>70</v>
      </c>
      <c r="I2470" s="392" t="s">
        <v>71</v>
      </c>
      <c r="J2470" s="392" t="s">
        <v>2330</v>
      </c>
      <c r="K2470" s="392" t="s">
        <v>24</v>
      </c>
      <c r="L2470" s="392" t="s">
        <v>64</v>
      </c>
      <c r="M2470" s="395">
        <v>45748</v>
      </c>
      <c r="N2470" s="395">
        <v>45748</v>
      </c>
      <c r="O2470" s="392" t="s">
        <v>758</v>
      </c>
      <c r="P2470" s="392" t="str">
        <f t="shared" si="76"/>
        <v>380XX00000</v>
      </c>
      <c r="Q2470" s="392" t="s">
        <v>1351</v>
      </c>
      <c r="R2470" s="392" t="s">
        <v>2331</v>
      </c>
      <c r="S2470" s="392" t="str">
        <f t="shared" si="77"/>
        <v>253500B</v>
      </c>
      <c r="T2470" s="392" t="str">
        <f>IFERROR(VLOOKUP($S2470,'Projects FERCs'!$A$9:$C$294,2,FALSE),0)</f>
        <v>PI Mains - Prescott</v>
      </c>
      <c r="U2470" s="392" t="s">
        <v>2330</v>
      </c>
      <c r="V2470" s="394">
        <v>-1489.9</v>
      </c>
    </row>
    <row r="2471" spans="1:22" ht="22.5" x14ac:dyDescent="0.25">
      <c r="A2471" s="396">
        <v>202506</v>
      </c>
      <c r="B2471" s="392" t="s">
        <v>1268</v>
      </c>
      <c r="C2471" s="392" t="s">
        <v>69</v>
      </c>
      <c r="D2471" s="392" t="s">
        <v>28</v>
      </c>
      <c r="E2471" s="392" t="s">
        <v>28</v>
      </c>
      <c r="F2471" s="392" t="s">
        <v>22</v>
      </c>
      <c r="G2471" s="392" t="s">
        <v>39</v>
      </c>
      <c r="H2471" s="392" t="s">
        <v>70</v>
      </c>
      <c r="I2471" s="392" t="s">
        <v>71</v>
      </c>
      <c r="J2471" s="392" t="s">
        <v>2328</v>
      </c>
      <c r="K2471" s="392" t="s">
        <v>24</v>
      </c>
      <c r="L2471" s="392" t="s">
        <v>64</v>
      </c>
      <c r="M2471" s="395">
        <v>45717</v>
      </c>
      <c r="N2471" s="395">
        <v>45740</v>
      </c>
      <c r="O2471" s="392" t="s">
        <v>758</v>
      </c>
      <c r="P2471" s="392" t="str">
        <f t="shared" si="76"/>
        <v>380XX00000</v>
      </c>
      <c r="Q2471" s="392" t="s">
        <v>1351</v>
      </c>
      <c r="R2471" s="392" t="s">
        <v>2329</v>
      </c>
      <c r="S2471" s="392" t="str">
        <f t="shared" si="77"/>
        <v>255100A</v>
      </c>
      <c r="T2471" s="392" t="str">
        <f>IFERROR(VLOOKUP($S2471,'Projects FERCs'!$A$9:$C$294,2,FALSE),0)</f>
        <v>Mains - Blanket - Verde</v>
      </c>
      <c r="U2471" s="392" t="s">
        <v>2328</v>
      </c>
      <c r="V2471" s="394">
        <v>-200.6</v>
      </c>
    </row>
    <row r="2472" spans="1:22" ht="22.5" x14ac:dyDescent="0.25">
      <c r="A2472" s="396">
        <v>202506</v>
      </c>
      <c r="B2472" s="392" t="s">
        <v>1268</v>
      </c>
      <c r="C2472" s="392" t="s">
        <v>69</v>
      </c>
      <c r="D2472" s="392" t="s">
        <v>28</v>
      </c>
      <c r="E2472" s="392" t="s">
        <v>28</v>
      </c>
      <c r="F2472" s="392" t="s">
        <v>22</v>
      </c>
      <c r="G2472" s="392" t="s">
        <v>39</v>
      </c>
      <c r="H2472" s="392" t="s">
        <v>70</v>
      </c>
      <c r="I2472" s="392" t="s">
        <v>71</v>
      </c>
      <c r="J2472" s="392" t="s">
        <v>2326</v>
      </c>
      <c r="K2472" s="392" t="s">
        <v>24</v>
      </c>
      <c r="L2472" s="392" t="s">
        <v>64</v>
      </c>
      <c r="M2472" s="395">
        <v>45809</v>
      </c>
      <c r="N2472" s="395">
        <v>45825</v>
      </c>
      <c r="O2472" s="392" t="s">
        <v>758</v>
      </c>
      <c r="P2472" s="392" t="str">
        <f t="shared" si="76"/>
        <v>380XX00000</v>
      </c>
      <c r="Q2472" s="392" t="s">
        <v>1351</v>
      </c>
      <c r="R2472" s="392" t="s">
        <v>2327</v>
      </c>
      <c r="S2472" s="392" t="str">
        <f t="shared" si="77"/>
        <v>251100A</v>
      </c>
      <c r="T2472" s="392" t="str">
        <f>IFERROR(VLOOKUP($S2472,'Projects FERCs'!$A$9:$C$294,2,FALSE),0)</f>
        <v>Mains - Blanket - Flag</v>
      </c>
      <c r="U2472" s="392" t="s">
        <v>2326</v>
      </c>
      <c r="V2472" s="394">
        <v>117.49</v>
      </c>
    </row>
    <row r="2473" spans="1:22" ht="22.5" x14ac:dyDescent="0.25">
      <c r="A2473" s="396">
        <v>202506</v>
      </c>
      <c r="B2473" s="392" t="s">
        <v>1268</v>
      </c>
      <c r="C2473" s="392" t="s">
        <v>69</v>
      </c>
      <c r="D2473" s="392" t="s">
        <v>28</v>
      </c>
      <c r="E2473" s="392" t="s">
        <v>28</v>
      </c>
      <c r="F2473" s="392" t="s">
        <v>22</v>
      </c>
      <c r="G2473" s="392" t="s">
        <v>39</v>
      </c>
      <c r="H2473" s="392" t="s">
        <v>70</v>
      </c>
      <c r="I2473" s="392" t="s">
        <v>71</v>
      </c>
      <c r="J2473" s="392" t="s">
        <v>893</v>
      </c>
      <c r="K2473" s="392" t="s">
        <v>24</v>
      </c>
      <c r="L2473" s="392" t="s">
        <v>64</v>
      </c>
      <c r="M2473" s="395">
        <v>45658</v>
      </c>
      <c r="N2473" s="395">
        <v>45658</v>
      </c>
      <c r="O2473" s="392" t="s">
        <v>758</v>
      </c>
      <c r="P2473" s="392" t="str">
        <f t="shared" si="76"/>
        <v>380XX00000</v>
      </c>
      <c r="Q2473" s="392" t="s">
        <v>1351</v>
      </c>
      <c r="R2473" s="392" t="s">
        <v>892</v>
      </c>
      <c r="S2473" s="392" t="str">
        <f t="shared" si="77"/>
        <v>252402S</v>
      </c>
      <c r="T2473" s="392" t="str">
        <f>IFERROR(VLOOKUP($S2473,'Projects FERCs'!$A$9:$C$294,2,FALSE),0)</f>
        <v>Drisco Pipe Replacement</v>
      </c>
      <c r="U2473" s="392" t="s">
        <v>893</v>
      </c>
      <c r="V2473" s="394">
        <v>164078.28</v>
      </c>
    </row>
    <row r="2474" spans="1:22" ht="22.5" x14ac:dyDescent="0.25">
      <c r="A2474" s="396">
        <v>202506</v>
      </c>
      <c r="B2474" s="392" t="s">
        <v>1268</v>
      </c>
      <c r="C2474" s="392" t="s">
        <v>69</v>
      </c>
      <c r="D2474" s="392" t="s">
        <v>28</v>
      </c>
      <c r="E2474" s="392" t="s">
        <v>28</v>
      </c>
      <c r="F2474" s="392" t="s">
        <v>22</v>
      </c>
      <c r="G2474" s="392" t="s">
        <v>39</v>
      </c>
      <c r="H2474" s="392" t="s">
        <v>70</v>
      </c>
      <c r="I2474" s="392" t="s">
        <v>71</v>
      </c>
      <c r="J2474" s="392" t="s">
        <v>2324</v>
      </c>
      <c r="K2474" s="392" t="s">
        <v>24</v>
      </c>
      <c r="L2474" s="392" t="s">
        <v>64</v>
      </c>
      <c r="M2474" s="395">
        <v>45809</v>
      </c>
      <c r="N2474" s="395">
        <v>45790</v>
      </c>
      <c r="O2474" s="392" t="s">
        <v>758</v>
      </c>
      <c r="P2474" s="392" t="str">
        <f t="shared" si="76"/>
        <v>380XX00000</v>
      </c>
      <c r="Q2474" s="392" t="s">
        <v>1351</v>
      </c>
      <c r="R2474" s="392" t="s">
        <v>2325</v>
      </c>
      <c r="S2474" s="392" t="str">
        <f t="shared" si="77"/>
        <v>253500B</v>
      </c>
      <c r="T2474" s="392" t="str">
        <f>IFERROR(VLOOKUP($S2474,'Projects FERCs'!$A$9:$C$294,2,FALSE),0)</f>
        <v>PI Mains - Prescott</v>
      </c>
      <c r="U2474" s="392" t="s">
        <v>2324</v>
      </c>
      <c r="V2474" s="394">
        <v>1333.99</v>
      </c>
    </row>
    <row r="2475" spans="1:22" ht="22.5" x14ac:dyDescent="0.25">
      <c r="A2475" s="396">
        <v>202506</v>
      </c>
      <c r="B2475" s="392" t="s">
        <v>1268</v>
      </c>
      <c r="C2475" s="392" t="s">
        <v>69</v>
      </c>
      <c r="D2475" s="392" t="s">
        <v>28</v>
      </c>
      <c r="E2475" s="392" t="s">
        <v>28</v>
      </c>
      <c r="F2475" s="392" t="s">
        <v>22</v>
      </c>
      <c r="G2475" s="392" t="s">
        <v>39</v>
      </c>
      <c r="H2475" s="392" t="s">
        <v>70</v>
      </c>
      <c r="I2475" s="392" t="s">
        <v>71</v>
      </c>
      <c r="J2475" s="392" t="s">
        <v>866</v>
      </c>
      <c r="K2475" s="392" t="s">
        <v>24</v>
      </c>
      <c r="L2475" s="392" t="s">
        <v>64</v>
      </c>
      <c r="M2475" s="395">
        <v>45658</v>
      </c>
      <c r="N2475" s="395">
        <v>45658</v>
      </c>
      <c r="O2475" s="392" t="s">
        <v>758</v>
      </c>
      <c r="P2475" s="392" t="str">
        <f t="shared" si="76"/>
        <v>380XX00000</v>
      </c>
      <c r="Q2475" s="392" t="s">
        <v>1351</v>
      </c>
      <c r="R2475" s="392" t="s">
        <v>865</v>
      </c>
      <c r="S2475" s="392" t="str">
        <f t="shared" si="77"/>
        <v>252380A</v>
      </c>
      <c r="T2475" s="392" t="str">
        <f>IFERROR(VLOOKUP($S2475,'Projects FERCs'!$A$9:$C$294,2,FALSE),0)</f>
        <v>Install Services - Bl - King</v>
      </c>
      <c r="U2475" s="392" t="s">
        <v>866</v>
      </c>
      <c r="V2475" s="403">
        <v>-5198.75</v>
      </c>
    </row>
    <row r="2476" spans="1:22" ht="22.5" x14ac:dyDescent="0.25">
      <c r="A2476" s="396">
        <v>202506</v>
      </c>
      <c r="B2476" s="392" t="s">
        <v>1268</v>
      </c>
      <c r="C2476" s="392" t="s">
        <v>69</v>
      </c>
      <c r="D2476" s="392" t="s">
        <v>28</v>
      </c>
      <c r="E2476" s="392" t="s">
        <v>28</v>
      </c>
      <c r="F2476" s="392" t="s">
        <v>22</v>
      </c>
      <c r="G2476" s="392" t="s">
        <v>39</v>
      </c>
      <c r="H2476" s="392" t="s">
        <v>70</v>
      </c>
      <c r="I2476" s="392" t="s">
        <v>71</v>
      </c>
      <c r="J2476" s="392" t="s">
        <v>2322</v>
      </c>
      <c r="K2476" s="392" t="s">
        <v>24</v>
      </c>
      <c r="L2476" s="392" t="s">
        <v>64</v>
      </c>
      <c r="M2476" s="395">
        <v>45717</v>
      </c>
      <c r="N2476" s="395">
        <v>45741</v>
      </c>
      <c r="O2476" s="392" t="s">
        <v>758</v>
      </c>
      <c r="P2476" s="392" t="str">
        <f t="shared" si="76"/>
        <v>380XX00000</v>
      </c>
      <c r="Q2476" s="392" t="s">
        <v>1351</v>
      </c>
      <c r="R2476" s="392" t="s">
        <v>2323</v>
      </c>
      <c r="S2476" s="392" t="str">
        <f t="shared" si="77"/>
        <v>252100A</v>
      </c>
      <c r="T2476" s="392" t="str">
        <f>IFERROR(VLOOKUP($S2476,'Projects FERCs'!$A$9:$C$294,2,FALSE),0)</f>
        <v>Mains - Blanket - King</v>
      </c>
      <c r="U2476" s="392" t="s">
        <v>2322</v>
      </c>
      <c r="V2476" s="394">
        <v>43.43</v>
      </c>
    </row>
    <row r="2477" spans="1:22" ht="33.75" x14ac:dyDescent="0.25">
      <c r="A2477" s="396">
        <v>202506</v>
      </c>
      <c r="B2477" s="392" t="s">
        <v>1268</v>
      </c>
      <c r="C2477" s="392" t="s">
        <v>69</v>
      </c>
      <c r="D2477" s="392" t="s">
        <v>28</v>
      </c>
      <c r="E2477" s="392" t="s">
        <v>28</v>
      </c>
      <c r="F2477" s="392" t="s">
        <v>22</v>
      </c>
      <c r="G2477" s="392" t="s">
        <v>39</v>
      </c>
      <c r="H2477" s="392" t="s">
        <v>70</v>
      </c>
      <c r="I2477" s="392" t="s">
        <v>71</v>
      </c>
      <c r="J2477" s="392" t="s">
        <v>2320</v>
      </c>
      <c r="K2477" s="392" t="s">
        <v>24</v>
      </c>
      <c r="L2477" s="392" t="s">
        <v>64</v>
      </c>
      <c r="M2477" s="395">
        <v>45748</v>
      </c>
      <c r="N2477" s="395">
        <v>45762</v>
      </c>
      <c r="O2477" s="392" t="s">
        <v>758</v>
      </c>
      <c r="P2477" s="392" t="str">
        <f t="shared" si="76"/>
        <v>380XX00000</v>
      </c>
      <c r="Q2477" s="392" t="s">
        <v>1351</v>
      </c>
      <c r="R2477" s="392" t="s">
        <v>2321</v>
      </c>
      <c r="S2477" s="392" t="str">
        <f t="shared" si="77"/>
        <v>251100A</v>
      </c>
      <c r="T2477" s="392" t="str">
        <f>IFERROR(VLOOKUP($S2477,'Projects FERCs'!$A$9:$C$294,2,FALSE),0)</f>
        <v>Mains - Blanket - Flag</v>
      </c>
      <c r="U2477" s="392" t="s">
        <v>2320</v>
      </c>
      <c r="V2477" s="394">
        <v>-2971.38</v>
      </c>
    </row>
    <row r="2478" spans="1:22" ht="22.5" x14ac:dyDescent="0.25">
      <c r="A2478" s="396">
        <v>202506</v>
      </c>
      <c r="B2478" s="392" t="s">
        <v>1268</v>
      </c>
      <c r="C2478" s="392" t="s">
        <v>69</v>
      </c>
      <c r="D2478" s="392" t="s">
        <v>28</v>
      </c>
      <c r="E2478" s="392" t="s">
        <v>28</v>
      </c>
      <c r="F2478" s="392" t="s">
        <v>22</v>
      </c>
      <c r="G2478" s="392" t="s">
        <v>39</v>
      </c>
      <c r="H2478" s="392" t="s">
        <v>70</v>
      </c>
      <c r="I2478" s="392" t="s">
        <v>71</v>
      </c>
      <c r="J2478" s="392" t="s">
        <v>1353</v>
      </c>
      <c r="K2478" s="392" t="s">
        <v>24</v>
      </c>
      <c r="L2478" s="392" t="s">
        <v>64</v>
      </c>
      <c r="M2478" s="395">
        <v>45658</v>
      </c>
      <c r="N2478" s="395">
        <v>45658</v>
      </c>
      <c r="O2478" s="392" t="s">
        <v>758</v>
      </c>
      <c r="P2478" s="392" t="str">
        <f t="shared" si="76"/>
        <v>380XX00000</v>
      </c>
      <c r="Q2478" s="392" t="s">
        <v>1351</v>
      </c>
      <c r="R2478" s="392" t="s">
        <v>1352</v>
      </c>
      <c r="S2478" s="392" t="str">
        <f t="shared" si="77"/>
        <v>252404S</v>
      </c>
      <c r="T2478" s="392" t="str">
        <f>IFERROR(VLOOKUP($S2478,'Projects FERCs'!$A$9:$C$294,2,FALSE),0)</f>
        <v>Main &amp; Services PVC Repl KNG</v>
      </c>
      <c r="U2478" s="392" t="s">
        <v>1353</v>
      </c>
      <c r="V2478" s="394">
        <v>702.64</v>
      </c>
    </row>
    <row r="2479" spans="1:22" ht="22.5" x14ac:dyDescent="0.25">
      <c r="A2479" s="396">
        <v>202506</v>
      </c>
      <c r="B2479" s="392" t="s">
        <v>1268</v>
      </c>
      <c r="C2479" s="392" t="s">
        <v>69</v>
      </c>
      <c r="D2479" s="392" t="s">
        <v>28</v>
      </c>
      <c r="E2479" s="392" t="s">
        <v>28</v>
      </c>
      <c r="F2479" s="392" t="s">
        <v>22</v>
      </c>
      <c r="G2479" s="392" t="s">
        <v>39</v>
      </c>
      <c r="H2479" s="392" t="s">
        <v>70</v>
      </c>
      <c r="I2479" s="392" t="s">
        <v>71</v>
      </c>
      <c r="J2479" s="392" t="s">
        <v>2318</v>
      </c>
      <c r="K2479" s="392" t="s">
        <v>24</v>
      </c>
      <c r="L2479" s="392" t="s">
        <v>64</v>
      </c>
      <c r="M2479" s="395">
        <v>45748</v>
      </c>
      <c r="N2479" s="395">
        <v>45769</v>
      </c>
      <c r="O2479" s="392" t="s">
        <v>758</v>
      </c>
      <c r="P2479" s="392" t="str">
        <f t="shared" si="76"/>
        <v>380XX00000</v>
      </c>
      <c r="Q2479" s="392" t="s">
        <v>1351</v>
      </c>
      <c r="R2479" s="392" t="s">
        <v>2319</v>
      </c>
      <c r="S2479" s="392" t="str">
        <f t="shared" si="77"/>
        <v>251100A</v>
      </c>
      <c r="T2479" s="392" t="str">
        <f>IFERROR(VLOOKUP($S2479,'Projects FERCs'!$A$9:$C$294,2,FALSE),0)</f>
        <v>Mains - Blanket - Flag</v>
      </c>
      <c r="U2479" s="392" t="s">
        <v>2318</v>
      </c>
      <c r="V2479" s="394">
        <v>-437.9</v>
      </c>
    </row>
    <row r="2480" spans="1:22" ht="33.75" x14ac:dyDescent="0.25">
      <c r="A2480" s="396">
        <v>202506</v>
      </c>
      <c r="B2480" s="392" t="s">
        <v>1268</v>
      </c>
      <c r="C2480" s="392" t="s">
        <v>69</v>
      </c>
      <c r="D2480" s="392" t="s">
        <v>28</v>
      </c>
      <c r="E2480" s="392" t="s">
        <v>28</v>
      </c>
      <c r="F2480" s="392" t="s">
        <v>22</v>
      </c>
      <c r="G2480" s="392" t="s">
        <v>39</v>
      </c>
      <c r="H2480" s="392" t="s">
        <v>70</v>
      </c>
      <c r="I2480" s="392" t="s">
        <v>71</v>
      </c>
      <c r="J2480" s="392" t="s">
        <v>2316</v>
      </c>
      <c r="K2480" s="392" t="s">
        <v>24</v>
      </c>
      <c r="L2480" s="392" t="s">
        <v>64</v>
      </c>
      <c r="M2480" s="395">
        <v>45809</v>
      </c>
      <c r="N2480" s="395">
        <v>45663</v>
      </c>
      <c r="O2480" s="392" t="s">
        <v>758</v>
      </c>
      <c r="P2480" s="392" t="str">
        <f t="shared" si="76"/>
        <v>380XX00000</v>
      </c>
      <c r="Q2480" s="392" t="s">
        <v>1351</v>
      </c>
      <c r="R2480" s="392" t="s">
        <v>2317</v>
      </c>
      <c r="S2480" s="392" t="str">
        <f t="shared" si="77"/>
        <v>251500B</v>
      </c>
      <c r="T2480" s="392" t="str">
        <f>IFERROR(VLOOKUP($S2480,'Projects FERCs'!$A$9:$C$294,2,FALSE),0)</f>
        <v>PI Mains - Flagstaff</v>
      </c>
      <c r="U2480" s="392" t="s">
        <v>2316</v>
      </c>
      <c r="V2480" s="394">
        <v>0</v>
      </c>
    </row>
    <row r="2481" spans="1:22" ht="22.5" x14ac:dyDescent="0.25">
      <c r="A2481" s="396">
        <v>202506</v>
      </c>
      <c r="B2481" s="392" t="s">
        <v>1268</v>
      </c>
      <c r="C2481" s="392" t="s">
        <v>69</v>
      </c>
      <c r="D2481" s="392" t="s">
        <v>28</v>
      </c>
      <c r="E2481" s="392" t="s">
        <v>28</v>
      </c>
      <c r="F2481" s="392" t="s">
        <v>22</v>
      </c>
      <c r="G2481" s="392" t="s">
        <v>39</v>
      </c>
      <c r="H2481" s="392" t="s">
        <v>70</v>
      </c>
      <c r="I2481" s="392" t="s">
        <v>71</v>
      </c>
      <c r="J2481" s="392" t="s">
        <v>2314</v>
      </c>
      <c r="K2481" s="392" t="s">
        <v>24</v>
      </c>
      <c r="L2481" s="392" t="s">
        <v>64</v>
      </c>
      <c r="M2481" s="395">
        <v>45809</v>
      </c>
      <c r="N2481" s="395">
        <v>45818</v>
      </c>
      <c r="O2481" s="392" t="s">
        <v>758</v>
      </c>
      <c r="P2481" s="392" t="str">
        <f t="shared" si="76"/>
        <v>380XX00000</v>
      </c>
      <c r="Q2481" s="392" t="s">
        <v>1351</v>
      </c>
      <c r="R2481" s="392" t="s">
        <v>2315</v>
      </c>
      <c r="S2481" s="392" t="str">
        <f t="shared" si="77"/>
        <v>251100A</v>
      </c>
      <c r="T2481" s="392" t="str">
        <f>IFERROR(VLOOKUP($S2481,'Projects FERCs'!$A$9:$C$294,2,FALSE),0)</f>
        <v>Mains - Blanket - Flag</v>
      </c>
      <c r="U2481" s="392" t="s">
        <v>2314</v>
      </c>
      <c r="V2481" s="394">
        <v>780.35</v>
      </c>
    </row>
    <row r="2482" spans="1:22" ht="22.5" x14ac:dyDescent="0.25">
      <c r="A2482" s="396">
        <v>202506</v>
      </c>
      <c r="B2482" s="392" t="s">
        <v>1268</v>
      </c>
      <c r="C2482" s="392" t="s">
        <v>69</v>
      </c>
      <c r="D2482" s="392" t="s">
        <v>28</v>
      </c>
      <c r="E2482" s="392" t="s">
        <v>28</v>
      </c>
      <c r="F2482" s="392" t="s">
        <v>22</v>
      </c>
      <c r="G2482" s="392" t="s">
        <v>39</v>
      </c>
      <c r="H2482" s="392" t="s">
        <v>70</v>
      </c>
      <c r="I2482" s="392" t="s">
        <v>71</v>
      </c>
      <c r="J2482" s="392" t="s">
        <v>785</v>
      </c>
      <c r="K2482" s="392" t="s">
        <v>24</v>
      </c>
      <c r="L2482" s="392" t="s">
        <v>64</v>
      </c>
      <c r="M2482" s="395">
        <v>45658</v>
      </c>
      <c r="N2482" s="395">
        <v>45658</v>
      </c>
      <c r="O2482" s="392" t="s">
        <v>758</v>
      </c>
      <c r="P2482" s="392" t="str">
        <f t="shared" si="76"/>
        <v>380XX00000</v>
      </c>
      <c r="Q2482" s="392" t="s">
        <v>1351</v>
      </c>
      <c r="R2482" s="392" t="s">
        <v>784</v>
      </c>
      <c r="S2482" s="392" t="str">
        <f t="shared" si="77"/>
        <v>251380R</v>
      </c>
      <c r="T2482" s="392" t="str">
        <f>IFERROR(VLOOKUP($S2482,'Projects FERCs'!$A$9:$C$294,2,FALSE),0)</f>
        <v>Service Repl - Flag</v>
      </c>
      <c r="U2482" s="392" t="s">
        <v>785</v>
      </c>
      <c r="V2482" s="394">
        <v>2142.87</v>
      </c>
    </row>
    <row r="2483" spans="1:22" ht="22.5" x14ac:dyDescent="0.25">
      <c r="A2483" s="396">
        <v>202506</v>
      </c>
      <c r="B2483" s="392" t="s">
        <v>1268</v>
      </c>
      <c r="C2483" s="392" t="s">
        <v>69</v>
      </c>
      <c r="D2483" s="392" t="s">
        <v>28</v>
      </c>
      <c r="E2483" s="392" t="s">
        <v>28</v>
      </c>
      <c r="F2483" s="392" t="s">
        <v>22</v>
      </c>
      <c r="G2483" s="392" t="s">
        <v>39</v>
      </c>
      <c r="H2483" s="392" t="s">
        <v>70</v>
      </c>
      <c r="I2483" s="392" t="s">
        <v>71</v>
      </c>
      <c r="J2483" s="392" t="s">
        <v>872</v>
      </c>
      <c r="K2483" s="392" t="s">
        <v>24</v>
      </c>
      <c r="L2483" s="392" t="s">
        <v>64</v>
      </c>
      <c r="M2483" s="395">
        <v>45658</v>
      </c>
      <c r="N2483" s="395">
        <v>45658</v>
      </c>
      <c r="O2483" s="392" t="s">
        <v>758</v>
      </c>
      <c r="P2483" s="392" t="str">
        <f t="shared" si="76"/>
        <v>380XX00000</v>
      </c>
      <c r="Q2483" s="392" t="s">
        <v>1351</v>
      </c>
      <c r="R2483" s="392" t="s">
        <v>871</v>
      </c>
      <c r="S2483" s="392" t="str">
        <f t="shared" si="77"/>
        <v>252380R</v>
      </c>
      <c r="T2483" s="392" t="str">
        <f>IFERROR(VLOOKUP($S2483,'Projects FERCs'!$A$9:$C$294,2,FALSE),0)</f>
        <v>Service Repl - King</v>
      </c>
      <c r="U2483" s="392" t="s">
        <v>872</v>
      </c>
      <c r="V2483" s="394">
        <v>13240.73</v>
      </c>
    </row>
    <row r="2484" spans="1:22" ht="22.5" x14ac:dyDescent="0.25">
      <c r="A2484" s="396">
        <v>202506</v>
      </c>
      <c r="B2484" s="392" t="s">
        <v>1268</v>
      </c>
      <c r="C2484" s="392" t="s">
        <v>69</v>
      </c>
      <c r="D2484" s="392" t="s">
        <v>28</v>
      </c>
      <c r="E2484" s="392" t="s">
        <v>28</v>
      </c>
      <c r="F2484" s="392" t="s">
        <v>22</v>
      </c>
      <c r="G2484" s="392" t="s">
        <v>39</v>
      </c>
      <c r="H2484" s="392" t="s">
        <v>70</v>
      </c>
      <c r="I2484" s="392" t="s">
        <v>71</v>
      </c>
      <c r="J2484" s="392" t="s">
        <v>972</v>
      </c>
      <c r="K2484" s="392" t="s">
        <v>24</v>
      </c>
      <c r="L2484" s="392" t="s">
        <v>64</v>
      </c>
      <c r="M2484" s="395">
        <v>45658</v>
      </c>
      <c r="N2484" s="395">
        <v>45658</v>
      </c>
      <c r="O2484" s="392" t="s">
        <v>758</v>
      </c>
      <c r="P2484" s="392" t="str">
        <f t="shared" si="76"/>
        <v>380XX00000</v>
      </c>
      <c r="Q2484" s="392" t="s">
        <v>1351</v>
      </c>
      <c r="R2484" s="392" t="s">
        <v>971</v>
      </c>
      <c r="S2484" s="392" t="str">
        <f t="shared" si="77"/>
        <v>253380R</v>
      </c>
      <c r="T2484" s="392" t="str">
        <f>IFERROR(VLOOKUP($S2484,'Projects FERCs'!$A$9:$C$294,2,FALSE),0)</f>
        <v>Service Repl - Pres</v>
      </c>
      <c r="U2484" s="392" t="s">
        <v>972</v>
      </c>
      <c r="V2484" s="394">
        <v>14774.94</v>
      </c>
    </row>
    <row r="2485" spans="1:22" ht="22.5" x14ac:dyDescent="0.25">
      <c r="A2485" s="396">
        <v>202506</v>
      </c>
      <c r="B2485" s="392" t="s">
        <v>1268</v>
      </c>
      <c r="C2485" s="392" t="s">
        <v>69</v>
      </c>
      <c r="D2485" s="392" t="s">
        <v>28</v>
      </c>
      <c r="E2485" s="392" t="s">
        <v>28</v>
      </c>
      <c r="F2485" s="392" t="s">
        <v>22</v>
      </c>
      <c r="G2485" s="392" t="s">
        <v>39</v>
      </c>
      <c r="H2485" s="392" t="s">
        <v>70</v>
      </c>
      <c r="I2485" s="392" t="s">
        <v>71</v>
      </c>
      <c r="J2485" s="392" t="s">
        <v>1146</v>
      </c>
      <c r="K2485" s="392" t="s">
        <v>24</v>
      </c>
      <c r="L2485" s="392" t="s">
        <v>64</v>
      </c>
      <c r="M2485" s="395">
        <v>45658</v>
      </c>
      <c r="N2485" s="395">
        <v>45658</v>
      </c>
      <c r="O2485" s="392" t="s">
        <v>758</v>
      </c>
      <c r="P2485" s="392" t="str">
        <f t="shared" si="76"/>
        <v>380XX00000</v>
      </c>
      <c r="Q2485" s="392" t="s">
        <v>1351</v>
      </c>
      <c r="R2485" s="392" t="s">
        <v>1145</v>
      </c>
      <c r="S2485" s="392" t="str">
        <f t="shared" si="77"/>
        <v>256380R</v>
      </c>
      <c r="T2485" s="392" t="str">
        <f>IFERROR(VLOOKUP($S2485,'Projects FERCs'!$A$9:$C$294,2,FALSE),0)</f>
        <v>Service Repl - Santa Cruz</v>
      </c>
      <c r="U2485" s="392" t="s">
        <v>1146</v>
      </c>
      <c r="V2485" s="394">
        <v>3564.19</v>
      </c>
    </row>
    <row r="2486" spans="1:22" ht="22.5" x14ac:dyDescent="0.25">
      <c r="A2486" s="396">
        <v>202506</v>
      </c>
      <c r="B2486" s="392" t="s">
        <v>1268</v>
      </c>
      <c r="C2486" s="392" t="s">
        <v>69</v>
      </c>
      <c r="D2486" s="392" t="s">
        <v>28</v>
      </c>
      <c r="E2486" s="392" t="s">
        <v>28</v>
      </c>
      <c r="F2486" s="392" t="s">
        <v>22</v>
      </c>
      <c r="G2486" s="392" t="s">
        <v>39</v>
      </c>
      <c r="H2486" s="392" t="s">
        <v>70</v>
      </c>
      <c r="I2486" s="392" t="s">
        <v>71</v>
      </c>
      <c r="J2486" s="392" t="s">
        <v>1216</v>
      </c>
      <c r="K2486" s="392" t="s">
        <v>24</v>
      </c>
      <c r="L2486" s="392" t="s">
        <v>64</v>
      </c>
      <c r="M2486" s="395">
        <v>45658</v>
      </c>
      <c r="N2486" s="395">
        <v>45658</v>
      </c>
      <c r="O2486" s="392" t="s">
        <v>758</v>
      </c>
      <c r="P2486" s="392" t="str">
        <f t="shared" si="76"/>
        <v>380XX00000</v>
      </c>
      <c r="Q2486" s="392" t="s">
        <v>1351</v>
      </c>
      <c r="R2486" s="392" t="s">
        <v>1215</v>
      </c>
      <c r="S2486" s="392" t="str">
        <f t="shared" si="77"/>
        <v>257380R</v>
      </c>
      <c r="T2486" s="392" t="str">
        <f>IFERROR(VLOOKUP($S2486,'Projects FERCs'!$A$9:$C$294,2,FALSE),0)</f>
        <v>Service Repl - Show Low</v>
      </c>
      <c r="U2486" s="392" t="s">
        <v>1216</v>
      </c>
      <c r="V2486" s="394">
        <v>4462.01</v>
      </c>
    </row>
    <row r="2487" spans="1:22" ht="22.5" x14ac:dyDescent="0.25">
      <c r="A2487" s="396">
        <v>202506</v>
      </c>
      <c r="B2487" s="392" t="s">
        <v>1268</v>
      </c>
      <c r="C2487" s="392" t="s">
        <v>69</v>
      </c>
      <c r="D2487" s="392" t="s">
        <v>28</v>
      </c>
      <c r="E2487" s="392" t="s">
        <v>28</v>
      </c>
      <c r="F2487" s="392" t="s">
        <v>22</v>
      </c>
      <c r="G2487" s="392" t="s">
        <v>39</v>
      </c>
      <c r="H2487" s="392" t="s">
        <v>70</v>
      </c>
      <c r="I2487" s="392" t="s">
        <v>71</v>
      </c>
      <c r="J2487" s="392" t="s">
        <v>1074</v>
      </c>
      <c r="K2487" s="392" t="s">
        <v>24</v>
      </c>
      <c r="L2487" s="392" t="s">
        <v>64</v>
      </c>
      <c r="M2487" s="395">
        <v>45658</v>
      </c>
      <c r="N2487" s="395">
        <v>45658</v>
      </c>
      <c r="O2487" s="392" t="s">
        <v>758</v>
      </c>
      <c r="P2487" s="392" t="str">
        <f t="shared" si="76"/>
        <v>380XX00000</v>
      </c>
      <c r="Q2487" s="392" t="s">
        <v>1351</v>
      </c>
      <c r="R2487" s="392" t="s">
        <v>1073</v>
      </c>
      <c r="S2487" s="392" t="str">
        <f t="shared" si="77"/>
        <v>255380R</v>
      </c>
      <c r="T2487" s="392" t="str">
        <f>IFERROR(VLOOKUP($S2487,'Projects FERCs'!$A$9:$C$294,2,FALSE),0)</f>
        <v>Service Repl - Verde</v>
      </c>
      <c r="U2487" s="392" t="s">
        <v>1074</v>
      </c>
      <c r="V2487" s="394">
        <v>-1046.55</v>
      </c>
    </row>
    <row r="2488" spans="1:22" ht="22.5" x14ac:dyDescent="0.25">
      <c r="A2488" s="396">
        <v>202506</v>
      </c>
      <c r="B2488" s="392" t="s">
        <v>1268</v>
      </c>
      <c r="C2488" s="392" t="s">
        <v>69</v>
      </c>
      <c r="D2488" s="392" t="s">
        <v>28</v>
      </c>
      <c r="E2488" s="392" t="s">
        <v>28</v>
      </c>
      <c r="F2488" s="392" t="s">
        <v>22</v>
      </c>
      <c r="G2488" s="392" t="s">
        <v>39</v>
      </c>
      <c r="H2488" s="392" t="s">
        <v>70</v>
      </c>
      <c r="I2488" s="392" t="s">
        <v>71</v>
      </c>
      <c r="J2488" s="392" t="s">
        <v>783</v>
      </c>
      <c r="K2488" s="392" t="s">
        <v>24</v>
      </c>
      <c r="L2488" s="392" t="s">
        <v>64</v>
      </c>
      <c r="M2488" s="395">
        <v>45658</v>
      </c>
      <c r="N2488" s="395">
        <v>45658</v>
      </c>
      <c r="O2488" s="392" t="s">
        <v>758</v>
      </c>
      <c r="P2488" s="392" t="str">
        <f t="shared" si="76"/>
        <v>380XX00000</v>
      </c>
      <c r="Q2488" s="392" t="s">
        <v>1351</v>
      </c>
      <c r="R2488" s="392" t="s">
        <v>782</v>
      </c>
      <c r="S2488" s="392" t="str">
        <f t="shared" si="77"/>
        <v>251380A</v>
      </c>
      <c r="T2488" s="392" t="str">
        <f>IFERROR(VLOOKUP($S2488,'Projects FERCs'!$A$9:$C$294,2,FALSE),0)</f>
        <v>Services - Bl - Flag</v>
      </c>
      <c r="U2488" s="392" t="s">
        <v>783</v>
      </c>
      <c r="V2488" s="403">
        <v>19055.7</v>
      </c>
    </row>
    <row r="2489" spans="1:22" ht="22.5" x14ac:dyDescent="0.25">
      <c r="A2489" s="396">
        <v>202506</v>
      </c>
      <c r="B2489" s="392" t="s">
        <v>1268</v>
      </c>
      <c r="C2489" s="392" t="s">
        <v>69</v>
      </c>
      <c r="D2489" s="392" t="s">
        <v>28</v>
      </c>
      <c r="E2489" s="392" t="s">
        <v>28</v>
      </c>
      <c r="F2489" s="392" t="s">
        <v>22</v>
      </c>
      <c r="G2489" s="392" t="s">
        <v>39</v>
      </c>
      <c r="H2489" s="392" t="s">
        <v>70</v>
      </c>
      <c r="I2489" s="392" t="s">
        <v>71</v>
      </c>
      <c r="J2489" s="392" t="s">
        <v>966</v>
      </c>
      <c r="K2489" s="392" t="s">
        <v>24</v>
      </c>
      <c r="L2489" s="392" t="s">
        <v>64</v>
      </c>
      <c r="M2489" s="395">
        <v>45658</v>
      </c>
      <c r="N2489" s="395">
        <v>45658</v>
      </c>
      <c r="O2489" s="392" t="s">
        <v>758</v>
      </c>
      <c r="P2489" s="392" t="str">
        <f t="shared" si="76"/>
        <v>380XX00000</v>
      </c>
      <c r="Q2489" s="392" t="s">
        <v>1351</v>
      </c>
      <c r="R2489" s="392" t="s">
        <v>965</v>
      </c>
      <c r="S2489" s="392" t="str">
        <f t="shared" si="77"/>
        <v>253380A</v>
      </c>
      <c r="T2489" s="392" t="str">
        <f>IFERROR(VLOOKUP($S2489,'Projects FERCs'!$A$9:$C$294,2,FALSE),0)</f>
        <v>Services - Bl - Pres</v>
      </c>
      <c r="U2489" s="392" t="s">
        <v>966</v>
      </c>
      <c r="V2489" s="403">
        <v>24006.42</v>
      </c>
    </row>
    <row r="2490" spans="1:22" ht="22.5" x14ac:dyDescent="0.25">
      <c r="A2490" s="396">
        <v>202506</v>
      </c>
      <c r="B2490" s="392" t="s">
        <v>1268</v>
      </c>
      <c r="C2490" s="392" t="s">
        <v>69</v>
      </c>
      <c r="D2490" s="392" t="s">
        <v>28</v>
      </c>
      <c r="E2490" s="392" t="s">
        <v>28</v>
      </c>
      <c r="F2490" s="392" t="s">
        <v>22</v>
      </c>
      <c r="G2490" s="392" t="s">
        <v>39</v>
      </c>
      <c r="H2490" s="392" t="s">
        <v>70</v>
      </c>
      <c r="I2490" s="392" t="s">
        <v>71</v>
      </c>
      <c r="J2490" s="392" t="s">
        <v>1214</v>
      </c>
      <c r="K2490" s="392" t="s">
        <v>24</v>
      </c>
      <c r="L2490" s="392" t="s">
        <v>64</v>
      </c>
      <c r="M2490" s="395">
        <v>45658</v>
      </c>
      <c r="N2490" s="395">
        <v>45658</v>
      </c>
      <c r="O2490" s="392" t="s">
        <v>758</v>
      </c>
      <c r="P2490" s="392" t="str">
        <f t="shared" si="76"/>
        <v>380XX00000</v>
      </c>
      <c r="Q2490" s="392" t="s">
        <v>1351</v>
      </c>
      <c r="R2490" s="392" t="s">
        <v>1213</v>
      </c>
      <c r="S2490" s="392" t="str">
        <f t="shared" si="77"/>
        <v>257380A</v>
      </c>
      <c r="T2490" s="392" t="str">
        <f>IFERROR(VLOOKUP($S2490,'Projects FERCs'!$A$9:$C$294,2,FALSE),0)</f>
        <v>Services - Bl - SL</v>
      </c>
      <c r="U2490" s="392" t="s">
        <v>1214</v>
      </c>
      <c r="V2490" s="403">
        <v>7997.73</v>
      </c>
    </row>
    <row r="2491" spans="1:22" ht="22.5" x14ac:dyDescent="0.25">
      <c r="A2491" s="396">
        <v>202506</v>
      </c>
      <c r="B2491" s="392" t="s">
        <v>1268</v>
      </c>
      <c r="C2491" s="392" t="s">
        <v>69</v>
      </c>
      <c r="D2491" s="392" t="s">
        <v>28</v>
      </c>
      <c r="E2491" s="392" t="s">
        <v>28</v>
      </c>
      <c r="F2491" s="392" t="s">
        <v>22</v>
      </c>
      <c r="G2491" s="392" t="s">
        <v>39</v>
      </c>
      <c r="H2491" s="392" t="s">
        <v>70</v>
      </c>
      <c r="I2491" s="392" t="s">
        <v>71</v>
      </c>
      <c r="J2491" s="392" t="s">
        <v>1072</v>
      </c>
      <c r="K2491" s="392" t="s">
        <v>24</v>
      </c>
      <c r="L2491" s="392" t="s">
        <v>64</v>
      </c>
      <c r="M2491" s="395">
        <v>45658</v>
      </c>
      <c r="N2491" s="395">
        <v>45658</v>
      </c>
      <c r="O2491" s="392" t="s">
        <v>758</v>
      </c>
      <c r="P2491" s="392" t="str">
        <f t="shared" si="76"/>
        <v>380XX00000</v>
      </c>
      <c r="Q2491" s="392" t="s">
        <v>1351</v>
      </c>
      <c r="R2491" s="392" t="s">
        <v>1071</v>
      </c>
      <c r="S2491" s="392" t="str">
        <f t="shared" si="77"/>
        <v>255380A</v>
      </c>
      <c r="T2491" s="392" t="str">
        <f>IFERROR(VLOOKUP($S2491,'Projects FERCs'!$A$9:$C$294,2,FALSE),0)</f>
        <v>Services - Bl - Verde</v>
      </c>
      <c r="U2491" s="392" t="s">
        <v>1072</v>
      </c>
      <c r="V2491" s="403">
        <v>-8243.94</v>
      </c>
    </row>
    <row r="2492" spans="1:22" ht="22.5" x14ac:dyDescent="0.25">
      <c r="A2492" s="396">
        <v>202506</v>
      </c>
      <c r="B2492" s="392" t="s">
        <v>1268</v>
      </c>
      <c r="C2492" s="392" t="s">
        <v>69</v>
      </c>
      <c r="D2492" s="392" t="s">
        <v>28</v>
      </c>
      <c r="E2492" s="392" t="s">
        <v>28</v>
      </c>
      <c r="F2492" s="392" t="s">
        <v>22</v>
      </c>
      <c r="G2492" s="392" t="s">
        <v>39</v>
      </c>
      <c r="H2492" s="392" t="s">
        <v>70</v>
      </c>
      <c r="I2492" s="392" t="s">
        <v>71</v>
      </c>
      <c r="J2492" s="392" t="s">
        <v>23</v>
      </c>
      <c r="K2492" s="392" t="s">
        <v>24</v>
      </c>
      <c r="L2492" s="392" t="s">
        <v>25</v>
      </c>
      <c r="M2492" s="395">
        <v>45658</v>
      </c>
      <c r="N2492" s="395">
        <v>45658</v>
      </c>
      <c r="O2492" s="392" t="s">
        <v>758</v>
      </c>
      <c r="P2492" s="392" t="str">
        <f t="shared" si="76"/>
        <v>380XX00000</v>
      </c>
      <c r="Q2492" s="392" t="s">
        <v>1351</v>
      </c>
      <c r="R2492" s="392" t="s">
        <v>782</v>
      </c>
      <c r="S2492" s="392" t="str">
        <f t="shared" si="77"/>
        <v>251380A</v>
      </c>
      <c r="T2492" s="392" t="str">
        <f>IFERROR(VLOOKUP($S2492,'Projects FERCs'!$A$9:$C$294,2,FALSE),0)</f>
        <v>Services - Bl - Flag</v>
      </c>
      <c r="U2492" s="392" t="s">
        <v>783</v>
      </c>
      <c r="V2492" s="403">
        <v>-20552.13</v>
      </c>
    </row>
    <row r="2493" spans="1:22" ht="22.5" x14ac:dyDescent="0.25">
      <c r="A2493" s="396">
        <v>202506</v>
      </c>
      <c r="B2493" s="392" t="s">
        <v>1268</v>
      </c>
      <c r="C2493" s="392" t="s">
        <v>69</v>
      </c>
      <c r="D2493" s="392" t="s">
        <v>28</v>
      </c>
      <c r="E2493" s="392" t="s">
        <v>28</v>
      </c>
      <c r="F2493" s="392" t="s">
        <v>22</v>
      </c>
      <c r="G2493" s="392" t="s">
        <v>39</v>
      </c>
      <c r="H2493" s="392" t="s">
        <v>70</v>
      </c>
      <c r="I2493" s="392" t="s">
        <v>71</v>
      </c>
      <c r="J2493" s="392" t="s">
        <v>23</v>
      </c>
      <c r="K2493" s="392" t="s">
        <v>24</v>
      </c>
      <c r="L2493" s="392" t="s">
        <v>25</v>
      </c>
      <c r="M2493" s="395">
        <v>45658</v>
      </c>
      <c r="N2493" s="395">
        <v>45658</v>
      </c>
      <c r="O2493" s="392" t="s">
        <v>758</v>
      </c>
      <c r="P2493" s="392" t="str">
        <f t="shared" si="76"/>
        <v>380XX00000</v>
      </c>
      <c r="Q2493" s="392" t="s">
        <v>1351</v>
      </c>
      <c r="R2493" s="392" t="s">
        <v>865</v>
      </c>
      <c r="S2493" s="392" t="str">
        <f t="shared" si="77"/>
        <v>252380A</v>
      </c>
      <c r="T2493" s="392" t="str">
        <f>IFERROR(VLOOKUP($S2493,'Projects FERCs'!$A$9:$C$294,2,FALSE),0)</f>
        <v>Install Services - Bl - King</v>
      </c>
      <c r="U2493" s="392" t="s">
        <v>866</v>
      </c>
      <c r="V2493" s="403">
        <v>-73.09</v>
      </c>
    </row>
    <row r="2494" spans="1:22" ht="22.5" x14ac:dyDescent="0.25">
      <c r="A2494" s="396">
        <v>202506</v>
      </c>
      <c r="B2494" s="392" t="s">
        <v>1268</v>
      </c>
      <c r="C2494" s="392" t="s">
        <v>69</v>
      </c>
      <c r="D2494" s="392" t="s">
        <v>28</v>
      </c>
      <c r="E2494" s="392" t="s">
        <v>28</v>
      </c>
      <c r="F2494" s="392" t="s">
        <v>22</v>
      </c>
      <c r="G2494" s="392" t="s">
        <v>39</v>
      </c>
      <c r="H2494" s="392" t="s">
        <v>70</v>
      </c>
      <c r="I2494" s="392" t="s">
        <v>71</v>
      </c>
      <c r="J2494" s="392" t="s">
        <v>23</v>
      </c>
      <c r="K2494" s="392" t="s">
        <v>24</v>
      </c>
      <c r="L2494" s="392" t="s">
        <v>25</v>
      </c>
      <c r="M2494" s="395">
        <v>45658</v>
      </c>
      <c r="N2494" s="395">
        <v>45658</v>
      </c>
      <c r="O2494" s="392" t="s">
        <v>758</v>
      </c>
      <c r="P2494" s="392" t="str">
        <f t="shared" si="76"/>
        <v>380XX00000</v>
      </c>
      <c r="Q2494" s="392" t="s">
        <v>1351</v>
      </c>
      <c r="R2494" s="392" t="s">
        <v>892</v>
      </c>
      <c r="S2494" s="392" t="str">
        <f t="shared" si="77"/>
        <v>252402S</v>
      </c>
      <c r="T2494" s="392" t="str">
        <f>IFERROR(VLOOKUP($S2494,'Projects FERCs'!$A$9:$C$294,2,FALSE),0)</f>
        <v>Drisco Pipe Replacement</v>
      </c>
      <c r="U2494" s="392" t="s">
        <v>893</v>
      </c>
      <c r="V2494" s="394">
        <v>-250624.76</v>
      </c>
    </row>
    <row r="2495" spans="1:22" ht="22.5" x14ac:dyDescent="0.25">
      <c r="A2495" s="396">
        <v>202506</v>
      </c>
      <c r="B2495" s="392" t="s">
        <v>1268</v>
      </c>
      <c r="C2495" s="392" t="s">
        <v>69</v>
      </c>
      <c r="D2495" s="392" t="s">
        <v>28</v>
      </c>
      <c r="E2495" s="392" t="s">
        <v>28</v>
      </c>
      <c r="F2495" s="392" t="s">
        <v>22</v>
      </c>
      <c r="G2495" s="392" t="s">
        <v>39</v>
      </c>
      <c r="H2495" s="392" t="s">
        <v>70</v>
      </c>
      <c r="I2495" s="392" t="s">
        <v>71</v>
      </c>
      <c r="J2495" s="392" t="s">
        <v>23</v>
      </c>
      <c r="K2495" s="392" t="s">
        <v>24</v>
      </c>
      <c r="L2495" s="392" t="s">
        <v>25</v>
      </c>
      <c r="M2495" s="395">
        <v>45658</v>
      </c>
      <c r="N2495" s="395">
        <v>45658</v>
      </c>
      <c r="O2495" s="392" t="s">
        <v>758</v>
      </c>
      <c r="P2495" s="392" t="str">
        <f t="shared" si="76"/>
        <v>380XX00000</v>
      </c>
      <c r="Q2495" s="392" t="s">
        <v>1351</v>
      </c>
      <c r="R2495" s="392" t="s">
        <v>965</v>
      </c>
      <c r="S2495" s="392" t="str">
        <f t="shared" si="77"/>
        <v>253380A</v>
      </c>
      <c r="T2495" s="392" t="str">
        <f>IFERROR(VLOOKUP($S2495,'Projects FERCs'!$A$9:$C$294,2,FALSE),0)</f>
        <v>Services - Bl - Pres</v>
      </c>
      <c r="U2495" s="392" t="s">
        <v>966</v>
      </c>
      <c r="V2495" s="403">
        <v>-82054.789999999994</v>
      </c>
    </row>
    <row r="2496" spans="1:22" ht="22.5" x14ac:dyDescent="0.25">
      <c r="A2496" s="396">
        <v>202506</v>
      </c>
      <c r="B2496" s="392" t="s">
        <v>1268</v>
      </c>
      <c r="C2496" s="392" t="s">
        <v>69</v>
      </c>
      <c r="D2496" s="392" t="s">
        <v>28</v>
      </c>
      <c r="E2496" s="392" t="s">
        <v>28</v>
      </c>
      <c r="F2496" s="392" t="s">
        <v>22</v>
      </c>
      <c r="G2496" s="392" t="s">
        <v>39</v>
      </c>
      <c r="H2496" s="392" t="s">
        <v>70</v>
      </c>
      <c r="I2496" s="392" t="s">
        <v>71</v>
      </c>
      <c r="J2496" s="392" t="s">
        <v>23</v>
      </c>
      <c r="K2496" s="392" t="s">
        <v>24</v>
      </c>
      <c r="L2496" s="392" t="s">
        <v>25</v>
      </c>
      <c r="M2496" s="395">
        <v>45658</v>
      </c>
      <c r="N2496" s="395">
        <v>45658</v>
      </c>
      <c r="O2496" s="392" t="s">
        <v>758</v>
      </c>
      <c r="P2496" s="392" t="str">
        <f t="shared" si="76"/>
        <v>380XX00000</v>
      </c>
      <c r="Q2496" s="392" t="s">
        <v>1351</v>
      </c>
      <c r="R2496" s="392" t="s">
        <v>1071</v>
      </c>
      <c r="S2496" s="392" t="str">
        <f t="shared" si="77"/>
        <v>255380A</v>
      </c>
      <c r="T2496" s="392" t="str">
        <f>IFERROR(VLOOKUP($S2496,'Projects FERCs'!$A$9:$C$294,2,FALSE),0)</f>
        <v>Services - Bl - Verde</v>
      </c>
      <c r="U2496" s="392" t="s">
        <v>1072</v>
      </c>
      <c r="V2496" s="403">
        <v>699.32</v>
      </c>
    </row>
    <row r="2497" spans="1:22" ht="22.5" x14ac:dyDescent="0.25">
      <c r="A2497" s="396">
        <v>202506</v>
      </c>
      <c r="B2497" s="392" t="s">
        <v>1268</v>
      </c>
      <c r="C2497" s="392" t="s">
        <v>69</v>
      </c>
      <c r="D2497" s="392" t="s">
        <v>28</v>
      </c>
      <c r="E2497" s="392" t="s">
        <v>28</v>
      </c>
      <c r="F2497" s="392" t="s">
        <v>22</v>
      </c>
      <c r="G2497" s="392" t="s">
        <v>39</v>
      </c>
      <c r="H2497" s="392" t="s">
        <v>70</v>
      </c>
      <c r="I2497" s="392" t="s">
        <v>71</v>
      </c>
      <c r="J2497" s="392" t="s">
        <v>23</v>
      </c>
      <c r="K2497" s="392" t="s">
        <v>24</v>
      </c>
      <c r="L2497" s="392" t="s">
        <v>25</v>
      </c>
      <c r="M2497" s="395">
        <v>45658</v>
      </c>
      <c r="N2497" s="395">
        <v>45658</v>
      </c>
      <c r="O2497" s="392" t="s">
        <v>758</v>
      </c>
      <c r="P2497" s="392" t="str">
        <f t="shared" si="76"/>
        <v>380XX00000</v>
      </c>
      <c r="Q2497" s="392" t="s">
        <v>1351</v>
      </c>
      <c r="R2497" s="392" t="s">
        <v>1213</v>
      </c>
      <c r="S2497" s="392" t="str">
        <f t="shared" si="77"/>
        <v>257380A</v>
      </c>
      <c r="T2497" s="392" t="str">
        <f>IFERROR(VLOOKUP($S2497,'Projects FERCs'!$A$9:$C$294,2,FALSE),0)</f>
        <v>Services - Bl - SL</v>
      </c>
      <c r="U2497" s="392" t="s">
        <v>1214</v>
      </c>
      <c r="V2497" s="403">
        <v>3852.71</v>
      </c>
    </row>
    <row r="2498" spans="1:22" ht="22.5" x14ac:dyDescent="0.25">
      <c r="A2498" s="396">
        <v>202506</v>
      </c>
      <c r="B2498" s="392" t="s">
        <v>1268</v>
      </c>
      <c r="C2498" s="392" t="s">
        <v>69</v>
      </c>
      <c r="D2498" s="392" t="s">
        <v>28</v>
      </c>
      <c r="E2498" s="392" t="s">
        <v>28</v>
      </c>
      <c r="F2498" s="392" t="s">
        <v>22</v>
      </c>
      <c r="G2498" s="392" t="s">
        <v>39</v>
      </c>
      <c r="H2498" s="392" t="s">
        <v>70</v>
      </c>
      <c r="I2498" s="392" t="s">
        <v>71</v>
      </c>
      <c r="J2498" s="392" t="s">
        <v>23</v>
      </c>
      <c r="K2498" s="392" t="s">
        <v>24</v>
      </c>
      <c r="L2498" s="392" t="s">
        <v>25</v>
      </c>
      <c r="M2498" s="395">
        <v>45658</v>
      </c>
      <c r="N2498" s="395">
        <v>45658</v>
      </c>
      <c r="O2498" s="392" t="s">
        <v>758</v>
      </c>
      <c r="P2498" s="392" t="str">
        <f t="shared" si="76"/>
        <v>380XX00000</v>
      </c>
      <c r="Q2498" s="392" t="s">
        <v>1351</v>
      </c>
      <c r="R2498" s="392" t="s">
        <v>1352</v>
      </c>
      <c r="S2498" s="392" t="str">
        <f t="shared" si="77"/>
        <v>252404S</v>
      </c>
      <c r="T2498" s="392" t="str">
        <f>IFERROR(VLOOKUP($S2498,'Projects FERCs'!$A$9:$C$294,2,FALSE),0)</f>
        <v>Main &amp; Services PVC Repl KNG</v>
      </c>
      <c r="U2498" s="392" t="s">
        <v>1353</v>
      </c>
      <c r="V2498" s="394">
        <v>-2250.4</v>
      </c>
    </row>
    <row r="2499" spans="1:22" ht="22.5" x14ac:dyDescent="0.25">
      <c r="A2499" s="396">
        <v>202506</v>
      </c>
      <c r="B2499" s="392" t="s">
        <v>1268</v>
      </c>
      <c r="C2499" s="392" t="s">
        <v>69</v>
      </c>
      <c r="D2499" s="392" t="s">
        <v>28</v>
      </c>
      <c r="E2499" s="392" t="s">
        <v>28</v>
      </c>
      <c r="F2499" s="392" t="s">
        <v>22</v>
      </c>
      <c r="G2499" s="392" t="s">
        <v>39</v>
      </c>
      <c r="H2499" s="392" t="s">
        <v>70</v>
      </c>
      <c r="I2499" s="392" t="s">
        <v>71</v>
      </c>
      <c r="J2499" s="392" t="s">
        <v>23</v>
      </c>
      <c r="K2499" s="392" t="s">
        <v>24</v>
      </c>
      <c r="L2499" s="392" t="s">
        <v>25</v>
      </c>
      <c r="M2499" s="395">
        <v>45658</v>
      </c>
      <c r="N2499" s="395">
        <v>45673</v>
      </c>
      <c r="O2499" s="392" t="s">
        <v>758</v>
      </c>
      <c r="P2499" s="392" t="str">
        <f t="shared" si="76"/>
        <v>380XX00000</v>
      </c>
      <c r="Q2499" s="392" t="s">
        <v>1351</v>
      </c>
      <c r="R2499" s="392" t="s">
        <v>2313</v>
      </c>
      <c r="S2499" s="392" t="str">
        <f t="shared" si="77"/>
        <v>251100A</v>
      </c>
      <c r="T2499" s="392" t="str">
        <f>IFERROR(VLOOKUP($S2499,'Projects FERCs'!$A$9:$C$294,2,FALSE),0)</f>
        <v>Mains - Blanket - Flag</v>
      </c>
      <c r="U2499" s="392" t="s">
        <v>2312</v>
      </c>
      <c r="V2499" s="394">
        <v>-109.41</v>
      </c>
    </row>
    <row r="2500" spans="1:22" ht="22.5" x14ac:dyDescent="0.25">
      <c r="A2500" s="396">
        <v>202506</v>
      </c>
      <c r="B2500" s="392" t="s">
        <v>1268</v>
      </c>
      <c r="C2500" s="392" t="s">
        <v>69</v>
      </c>
      <c r="D2500" s="392" t="s">
        <v>28</v>
      </c>
      <c r="E2500" s="392" t="s">
        <v>28</v>
      </c>
      <c r="F2500" s="392" t="s">
        <v>22</v>
      </c>
      <c r="G2500" s="392" t="s">
        <v>39</v>
      </c>
      <c r="H2500" s="392" t="s">
        <v>70</v>
      </c>
      <c r="I2500" s="392" t="s">
        <v>71</v>
      </c>
      <c r="J2500" s="392" t="s">
        <v>23</v>
      </c>
      <c r="K2500" s="392" t="s">
        <v>24</v>
      </c>
      <c r="L2500" s="392" t="s">
        <v>25</v>
      </c>
      <c r="M2500" s="395">
        <v>45689</v>
      </c>
      <c r="N2500" s="395">
        <v>45673</v>
      </c>
      <c r="O2500" s="392" t="s">
        <v>758</v>
      </c>
      <c r="P2500" s="392" t="str">
        <f t="shared" si="76"/>
        <v>380XX00000</v>
      </c>
      <c r="Q2500" s="392" t="s">
        <v>1351</v>
      </c>
      <c r="R2500" s="392" t="s">
        <v>2313</v>
      </c>
      <c r="S2500" s="392" t="str">
        <f t="shared" si="77"/>
        <v>251100A</v>
      </c>
      <c r="T2500" s="392" t="str">
        <f>IFERROR(VLOOKUP($S2500,'Projects FERCs'!$A$9:$C$294,2,FALSE),0)</f>
        <v>Mains - Blanket - Flag</v>
      </c>
      <c r="U2500" s="392" t="s">
        <v>2312</v>
      </c>
      <c r="V2500" s="394">
        <v>-3.14</v>
      </c>
    </row>
    <row r="2501" spans="1:22" ht="22.5" x14ac:dyDescent="0.25">
      <c r="A2501" s="396">
        <v>202506</v>
      </c>
      <c r="B2501" s="392" t="s">
        <v>1268</v>
      </c>
      <c r="C2501" s="392" t="s">
        <v>69</v>
      </c>
      <c r="D2501" s="392" t="s">
        <v>28</v>
      </c>
      <c r="E2501" s="392" t="s">
        <v>28</v>
      </c>
      <c r="F2501" s="392" t="s">
        <v>22</v>
      </c>
      <c r="G2501" s="392" t="s">
        <v>39</v>
      </c>
      <c r="H2501" s="392" t="s">
        <v>70</v>
      </c>
      <c r="I2501" s="392" t="s">
        <v>71</v>
      </c>
      <c r="J2501" s="392" t="s">
        <v>23</v>
      </c>
      <c r="K2501" s="392" t="s">
        <v>24</v>
      </c>
      <c r="L2501" s="392" t="s">
        <v>25</v>
      </c>
      <c r="M2501" s="395">
        <v>45689</v>
      </c>
      <c r="N2501" s="395">
        <v>45698</v>
      </c>
      <c r="O2501" s="392" t="s">
        <v>758</v>
      </c>
      <c r="P2501" s="392" t="str">
        <f t="shared" si="76"/>
        <v>380XX00000</v>
      </c>
      <c r="Q2501" s="392" t="s">
        <v>1351</v>
      </c>
      <c r="R2501" s="392" t="s">
        <v>2311</v>
      </c>
      <c r="S2501" s="392" t="str">
        <f t="shared" si="77"/>
        <v>251100A</v>
      </c>
      <c r="T2501" s="392" t="str">
        <f>IFERROR(VLOOKUP($S2501,'Projects FERCs'!$A$9:$C$294,2,FALSE),0)</f>
        <v>Mains - Blanket - Flag</v>
      </c>
      <c r="U2501" s="392" t="s">
        <v>2310</v>
      </c>
      <c r="V2501" s="394">
        <v>-4737.3599999999997</v>
      </c>
    </row>
    <row r="2502" spans="1:22" ht="22.5" x14ac:dyDescent="0.25">
      <c r="A2502" s="396">
        <v>202506</v>
      </c>
      <c r="B2502" s="392" t="s">
        <v>1268</v>
      </c>
      <c r="C2502" s="392" t="s">
        <v>69</v>
      </c>
      <c r="D2502" s="392" t="s">
        <v>28</v>
      </c>
      <c r="E2502" s="392" t="s">
        <v>28</v>
      </c>
      <c r="F2502" s="392" t="s">
        <v>22</v>
      </c>
      <c r="G2502" s="392" t="s">
        <v>39</v>
      </c>
      <c r="H2502" s="392" t="s">
        <v>70</v>
      </c>
      <c r="I2502" s="392" t="s">
        <v>71</v>
      </c>
      <c r="J2502" s="392" t="s">
        <v>23</v>
      </c>
      <c r="K2502" s="392" t="s">
        <v>24</v>
      </c>
      <c r="L2502" s="392" t="s">
        <v>25</v>
      </c>
      <c r="M2502" s="395">
        <v>45717</v>
      </c>
      <c r="N2502" s="395">
        <v>45673</v>
      </c>
      <c r="O2502" s="392" t="s">
        <v>758</v>
      </c>
      <c r="P2502" s="392" t="str">
        <f t="shared" si="76"/>
        <v>380XX00000</v>
      </c>
      <c r="Q2502" s="392" t="s">
        <v>1351</v>
      </c>
      <c r="R2502" s="392" t="s">
        <v>2313</v>
      </c>
      <c r="S2502" s="392" t="str">
        <f t="shared" si="77"/>
        <v>251100A</v>
      </c>
      <c r="T2502" s="392" t="str">
        <f>IFERROR(VLOOKUP($S2502,'Projects FERCs'!$A$9:$C$294,2,FALSE),0)</f>
        <v>Mains - Blanket - Flag</v>
      </c>
      <c r="U2502" s="392" t="s">
        <v>2312</v>
      </c>
      <c r="V2502" s="394">
        <v>-114.26</v>
      </c>
    </row>
    <row r="2503" spans="1:22" ht="22.5" x14ac:dyDescent="0.25">
      <c r="A2503" s="396">
        <v>202506</v>
      </c>
      <c r="B2503" s="392" t="s">
        <v>1268</v>
      </c>
      <c r="C2503" s="392" t="s">
        <v>69</v>
      </c>
      <c r="D2503" s="392" t="s">
        <v>28</v>
      </c>
      <c r="E2503" s="392" t="s">
        <v>28</v>
      </c>
      <c r="F2503" s="392" t="s">
        <v>22</v>
      </c>
      <c r="G2503" s="392" t="s">
        <v>39</v>
      </c>
      <c r="H2503" s="392" t="s">
        <v>70</v>
      </c>
      <c r="I2503" s="392" t="s">
        <v>71</v>
      </c>
      <c r="J2503" s="392" t="s">
        <v>23</v>
      </c>
      <c r="K2503" s="392" t="s">
        <v>24</v>
      </c>
      <c r="L2503" s="392" t="s">
        <v>25</v>
      </c>
      <c r="M2503" s="395">
        <v>45717</v>
      </c>
      <c r="N2503" s="395">
        <v>45698</v>
      </c>
      <c r="O2503" s="392" t="s">
        <v>758</v>
      </c>
      <c r="P2503" s="392" t="str">
        <f t="shared" si="76"/>
        <v>380XX00000</v>
      </c>
      <c r="Q2503" s="392" t="s">
        <v>1351</v>
      </c>
      <c r="R2503" s="392" t="s">
        <v>2311</v>
      </c>
      <c r="S2503" s="392" t="str">
        <f t="shared" si="77"/>
        <v>251100A</v>
      </c>
      <c r="T2503" s="392" t="str">
        <f>IFERROR(VLOOKUP($S2503,'Projects FERCs'!$A$9:$C$294,2,FALSE),0)</f>
        <v>Mains - Blanket - Flag</v>
      </c>
      <c r="U2503" s="392" t="s">
        <v>2310</v>
      </c>
      <c r="V2503" s="394">
        <v>514.28</v>
      </c>
    </row>
    <row r="2504" spans="1:22" ht="22.5" x14ac:dyDescent="0.25">
      <c r="A2504" s="396">
        <v>202407</v>
      </c>
      <c r="B2504" s="392" t="s">
        <v>1268</v>
      </c>
      <c r="C2504" s="392" t="s">
        <v>69</v>
      </c>
      <c r="D2504" s="392" t="s">
        <v>28</v>
      </c>
      <c r="E2504" s="392" t="s">
        <v>28</v>
      </c>
      <c r="F2504" s="392" t="s">
        <v>22</v>
      </c>
      <c r="G2504" s="392" t="s">
        <v>39</v>
      </c>
      <c r="H2504" s="392" t="s">
        <v>70</v>
      </c>
      <c r="I2504" s="392" t="s">
        <v>71</v>
      </c>
      <c r="J2504" s="392" t="s">
        <v>799</v>
      </c>
      <c r="K2504" s="392" t="s">
        <v>24</v>
      </c>
      <c r="L2504" s="392" t="s">
        <v>64</v>
      </c>
      <c r="M2504" s="395">
        <v>45292</v>
      </c>
      <c r="N2504" s="395">
        <v>45292</v>
      </c>
      <c r="O2504" s="392" t="s">
        <v>788</v>
      </c>
      <c r="P2504" s="392" t="str">
        <f t="shared" si="76"/>
        <v>381XX00000</v>
      </c>
      <c r="Q2504" s="392" t="s">
        <v>1358</v>
      </c>
      <c r="R2504" s="392" t="s">
        <v>798</v>
      </c>
      <c r="S2504" s="392" t="str">
        <f t="shared" si="77"/>
        <v>251385A</v>
      </c>
      <c r="T2504" s="392" t="str">
        <f>IFERROR(VLOOKUP($S2504,'Projects FERCs'!$A$9:$C$294,2,FALSE),0)</f>
        <v>Industrial Metering - Flag</v>
      </c>
      <c r="U2504" s="392" t="s">
        <v>799</v>
      </c>
      <c r="V2504" s="394">
        <v>211.29</v>
      </c>
    </row>
    <row r="2505" spans="1:22" ht="22.5" x14ac:dyDescent="0.25">
      <c r="A2505" s="396">
        <v>202407</v>
      </c>
      <c r="B2505" s="392" t="s">
        <v>1268</v>
      </c>
      <c r="C2505" s="392" t="s">
        <v>69</v>
      </c>
      <c r="D2505" s="392" t="s">
        <v>28</v>
      </c>
      <c r="E2505" s="392" t="s">
        <v>28</v>
      </c>
      <c r="F2505" s="392" t="s">
        <v>22</v>
      </c>
      <c r="G2505" s="392" t="s">
        <v>39</v>
      </c>
      <c r="H2505" s="392" t="s">
        <v>70</v>
      </c>
      <c r="I2505" s="392" t="s">
        <v>71</v>
      </c>
      <c r="J2505" s="392" t="s">
        <v>23</v>
      </c>
      <c r="K2505" s="392" t="s">
        <v>24</v>
      </c>
      <c r="L2505" s="392" t="s">
        <v>25</v>
      </c>
      <c r="M2505" s="395">
        <v>44927</v>
      </c>
      <c r="N2505" s="395">
        <v>44927</v>
      </c>
      <c r="O2505" s="392" t="s">
        <v>788</v>
      </c>
      <c r="P2505" s="392" t="str">
        <f t="shared" ref="P2505:P2568" si="78">CONCATENATE((MID($O2505,2,3)),$D2505,$G2505)</f>
        <v>381XX00000</v>
      </c>
      <c r="Q2505" s="392" t="s">
        <v>1358</v>
      </c>
      <c r="R2505" s="392" t="s">
        <v>1083</v>
      </c>
      <c r="S2505" s="392" t="str">
        <f t="shared" ref="S2505:S2568" si="79">RIGHT($R2505,7)</f>
        <v>255385A</v>
      </c>
      <c r="T2505" s="392" t="str">
        <f>IFERROR(VLOOKUP($S2505,'Projects FERCs'!$A$9:$C$294,2,FALSE),0)</f>
        <v>Industrial Metering - Verde</v>
      </c>
      <c r="U2505" s="392" t="s">
        <v>1084</v>
      </c>
      <c r="V2505" s="394">
        <v>-609.75</v>
      </c>
    </row>
    <row r="2506" spans="1:22" ht="22.5" x14ac:dyDescent="0.25">
      <c r="A2506" s="396">
        <v>202407</v>
      </c>
      <c r="B2506" s="392" t="s">
        <v>1268</v>
      </c>
      <c r="C2506" s="392" t="s">
        <v>69</v>
      </c>
      <c r="D2506" s="392" t="s">
        <v>28</v>
      </c>
      <c r="E2506" s="392" t="s">
        <v>28</v>
      </c>
      <c r="F2506" s="392" t="s">
        <v>22</v>
      </c>
      <c r="G2506" s="392" t="s">
        <v>39</v>
      </c>
      <c r="H2506" s="392" t="s">
        <v>70</v>
      </c>
      <c r="I2506" s="392" t="s">
        <v>71</v>
      </c>
      <c r="J2506" s="392" t="s">
        <v>23</v>
      </c>
      <c r="K2506" s="392" t="s">
        <v>24</v>
      </c>
      <c r="L2506" s="392" t="s">
        <v>25</v>
      </c>
      <c r="M2506" s="395">
        <v>45323</v>
      </c>
      <c r="N2506" s="395">
        <v>45323</v>
      </c>
      <c r="O2506" s="392" t="s">
        <v>788</v>
      </c>
      <c r="P2506" s="392" t="str">
        <f t="shared" si="78"/>
        <v>381XX00000</v>
      </c>
      <c r="Q2506" s="392" t="s">
        <v>1358</v>
      </c>
      <c r="R2506" s="392" t="s">
        <v>877</v>
      </c>
      <c r="S2506" s="392" t="str">
        <f t="shared" si="79"/>
        <v>252383A</v>
      </c>
      <c r="T2506" s="392" t="str">
        <f>IFERROR(VLOOKUP($S2506,'Projects FERCs'!$A$9:$C$294,2,FALSE),0)</f>
        <v>Regulators - Blanket - King</v>
      </c>
      <c r="U2506" s="392" t="s">
        <v>878</v>
      </c>
      <c r="V2506" s="394">
        <v>-485.39</v>
      </c>
    </row>
    <row r="2507" spans="1:22" ht="22.5" x14ac:dyDescent="0.25">
      <c r="A2507" s="396">
        <v>202408</v>
      </c>
      <c r="B2507" s="392" t="s">
        <v>1268</v>
      </c>
      <c r="C2507" s="392" t="s">
        <v>69</v>
      </c>
      <c r="D2507" s="392" t="s">
        <v>28</v>
      </c>
      <c r="E2507" s="392" t="s">
        <v>28</v>
      </c>
      <c r="F2507" s="392" t="s">
        <v>22</v>
      </c>
      <c r="G2507" s="392" t="s">
        <v>39</v>
      </c>
      <c r="H2507" s="392" t="s">
        <v>70</v>
      </c>
      <c r="I2507" s="392" t="s">
        <v>71</v>
      </c>
      <c r="J2507" s="392" t="s">
        <v>799</v>
      </c>
      <c r="K2507" s="392" t="s">
        <v>24</v>
      </c>
      <c r="L2507" s="392" t="s">
        <v>64</v>
      </c>
      <c r="M2507" s="395">
        <v>45292</v>
      </c>
      <c r="N2507" s="395">
        <v>45292</v>
      </c>
      <c r="O2507" s="392" t="s">
        <v>788</v>
      </c>
      <c r="P2507" s="392" t="str">
        <f t="shared" si="78"/>
        <v>381XX00000</v>
      </c>
      <c r="Q2507" s="392" t="s">
        <v>1358</v>
      </c>
      <c r="R2507" s="392" t="s">
        <v>798</v>
      </c>
      <c r="S2507" s="392" t="str">
        <f t="shared" si="79"/>
        <v>251385A</v>
      </c>
      <c r="T2507" s="392" t="str">
        <f>IFERROR(VLOOKUP($S2507,'Projects FERCs'!$A$9:$C$294,2,FALSE),0)</f>
        <v>Industrial Metering - Flag</v>
      </c>
      <c r="U2507" s="392" t="s">
        <v>799</v>
      </c>
      <c r="V2507" s="394">
        <v>86.02</v>
      </c>
    </row>
    <row r="2508" spans="1:22" ht="22.5" x14ac:dyDescent="0.25">
      <c r="A2508" s="396">
        <v>202408</v>
      </c>
      <c r="B2508" s="392" t="s">
        <v>1268</v>
      </c>
      <c r="C2508" s="392" t="s">
        <v>69</v>
      </c>
      <c r="D2508" s="392" t="s">
        <v>28</v>
      </c>
      <c r="E2508" s="392" t="s">
        <v>28</v>
      </c>
      <c r="F2508" s="392" t="s">
        <v>22</v>
      </c>
      <c r="G2508" s="392" t="s">
        <v>39</v>
      </c>
      <c r="H2508" s="392" t="s">
        <v>70</v>
      </c>
      <c r="I2508" s="392" t="s">
        <v>71</v>
      </c>
      <c r="J2508" s="392" t="s">
        <v>982</v>
      </c>
      <c r="K2508" s="392" t="s">
        <v>24</v>
      </c>
      <c r="L2508" s="392" t="s">
        <v>64</v>
      </c>
      <c r="M2508" s="395">
        <v>45292</v>
      </c>
      <c r="N2508" s="395">
        <v>45292</v>
      </c>
      <c r="O2508" s="392" t="s">
        <v>788</v>
      </c>
      <c r="P2508" s="392" t="str">
        <f t="shared" si="78"/>
        <v>381XX00000</v>
      </c>
      <c r="Q2508" s="392" t="s">
        <v>1358</v>
      </c>
      <c r="R2508" s="392" t="s">
        <v>981</v>
      </c>
      <c r="S2508" s="392" t="str">
        <f t="shared" si="79"/>
        <v>253385A</v>
      </c>
      <c r="T2508" s="392" t="str">
        <f>IFERROR(VLOOKUP($S2508,'Projects FERCs'!$A$9:$C$294,2,FALSE),0)</f>
        <v>Industrial Metering - Pres</v>
      </c>
      <c r="U2508" s="392" t="s">
        <v>982</v>
      </c>
      <c r="V2508" s="394">
        <v>761.39</v>
      </c>
    </row>
    <row r="2509" spans="1:22" ht="22.5" x14ac:dyDescent="0.25">
      <c r="A2509" s="396">
        <v>202408</v>
      </c>
      <c r="B2509" s="392" t="s">
        <v>1268</v>
      </c>
      <c r="C2509" s="392" t="s">
        <v>69</v>
      </c>
      <c r="D2509" s="392" t="s">
        <v>28</v>
      </c>
      <c r="E2509" s="392" t="s">
        <v>28</v>
      </c>
      <c r="F2509" s="392" t="s">
        <v>22</v>
      </c>
      <c r="G2509" s="392" t="s">
        <v>39</v>
      </c>
      <c r="H2509" s="392" t="s">
        <v>70</v>
      </c>
      <c r="I2509" s="392" t="s">
        <v>71</v>
      </c>
      <c r="J2509" s="392" t="s">
        <v>1084</v>
      </c>
      <c r="K2509" s="392" t="s">
        <v>24</v>
      </c>
      <c r="L2509" s="392" t="s">
        <v>64</v>
      </c>
      <c r="M2509" s="395">
        <v>45505</v>
      </c>
      <c r="N2509" s="395">
        <v>45505</v>
      </c>
      <c r="O2509" s="392" t="s">
        <v>788</v>
      </c>
      <c r="P2509" s="392" t="str">
        <f t="shared" si="78"/>
        <v>381XX00000</v>
      </c>
      <c r="Q2509" s="392" t="s">
        <v>1358</v>
      </c>
      <c r="R2509" s="392" t="s">
        <v>1083</v>
      </c>
      <c r="S2509" s="392" t="str">
        <f t="shared" si="79"/>
        <v>255385A</v>
      </c>
      <c r="T2509" s="392" t="str">
        <f>IFERROR(VLOOKUP($S2509,'Projects FERCs'!$A$9:$C$294,2,FALSE),0)</f>
        <v>Industrial Metering - Verde</v>
      </c>
      <c r="U2509" s="392" t="s">
        <v>1084</v>
      </c>
      <c r="V2509" s="394">
        <v>424.02</v>
      </c>
    </row>
    <row r="2510" spans="1:22" ht="22.5" x14ac:dyDescent="0.25">
      <c r="A2510" s="396">
        <v>202408</v>
      </c>
      <c r="B2510" s="392" t="s">
        <v>1268</v>
      </c>
      <c r="C2510" s="392" t="s">
        <v>69</v>
      </c>
      <c r="D2510" s="392" t="s">
        <v>28</v>
      </c>
      <c r="E2510" s="392" t="s">
        <v>28</v>
      </c>
      <c r="F2510" s="392" t="s">
        <v>22</v>
      </c>
      <c r="G2510" s="392" t="s">
        <v>39</v>
      </c>
      <c r="H2510" s="392" t="s">
        <v>70</v>
      </c>
      <c r="I2510" s="392" t="s">
        <v>71</v>
      </c>
      <c r="J2510" s="392" t="s">
        <v>878</v>
      </c>
      <c r="K2510" s="392" t="s">
        <v>24</v>
      </c>
      <c r="L2510" s="392" t="s">
        <v>64</v>
      </c>
      <c r="M2510" s="395">
        <v>45323</v>
      </c>
      <c r="N2510" s="395">
        <v>45323</v>
      </c>
      <c r="O2510" s="392" t="s">
        <v>788</v>
      </c>
      <c r="P2510" s="392" t="str">
        <f t="shared" si="78"/>
        <v>381XX00000</v>
      </c>
      <c r="Q2510" s="392" t="s">
        <v>1358</v>
      </c>
      <c r="R2510" s="392" t="s">
        <v>877</v>
      </c>
      <c r="S2510" s="392" t="str">
        <f t="shared" si="79"/>
        <v>252383A</v>
      </c>
      <c r="T2510" s="392" t="str">
        <f>IFERROR(VLOOKUP($S2510,'Projects FERCs'!$A$9:$C$294,2,FALSE),0)</f>
        <v>Regulators - Blanket - King</v>
      </c>
      <c r="U2510" s="392" t="s">
        <v>878</v>
      </c>
      <c r="V2510" s="394">
        <v>482.35</v>
      </c>
    </row>
    <row r="2511" spans="1:22" ht="22.5" x14ac:dyDescent="0.25">
      <c r="A2511" s="396">
        <v>202408</v>
      </c>
      <c r="B2511" s="392" t="s">
        <v>1268</v>
      </c>
      <c r="C2511" s="392" t="s">
        <v>69</v>
      </c>
      <c r="D2511" s="392" t="s">
        <v>28</v>
      </c>
      <c r="E2511" s="392" t="s">
        <v>28</v>
      </c>
      <c r="F2511" s="392" t="s">
        <v>22</v>
      </c>
      <c r="G2511" s="392" t="s">
        <v>39</v>
      </c>
      <c r="H2511" s="392" t="s">
        <v>70</v>
      </c>
      <c r="I2511" s="392" t="s">
        <v>71</v>
      </c>
      <c r="J2511" s="392" t="s">
        <v>23</v>
      </c>
      <c r="K2511" s="392" t="s">
        <v>24</v>
      </c>
      <c r="L2511" s="392" t="s">
        <v>25</v>
      </c>
      <c r="M2511" s="395">
        <v>45323</v>
      </c>
      <c r="N2511" s="395">
        <v>45323</v>
      </c>
      <c r="O2511" s="392" t="s">
        <v>788</v>
      </c>
      <c r="P2511" s="392" t="str">
        <f t="shared" si="78"/>
        <v>381XX00000</v>
      </c>
      <c r="Q2511" s="392" t="s">
        <v>1358</v>
      </c>
      <c r="R2511" s="392" t="s">
        <v>786</v>
      </c>
      <c r="S2511" s="392" t="str">
        <f t="shared" si="79"/>
        <v>251381A</v>
      </c>
      <c r="T2511" s="392" t="str">
        <f>IFERROR(VLOOKUP($S2511,'Projects FERCs'!$A$9:$C$294,2,FALSE),0)</f>
        <v>Meters - Bl - Flag</v>
      </c>
      <c r="U2511" s="392" t="s">
        <v>787</v>
      </c>
      <c r="V2511" s="394">
        <v>-2415.7600000000002</v>
      </c>
    </row>
    <row r="2512" spans="1:22" ht="22.5" x14ac:dyDescent="0.25">
      <c r="A2512" s="396">
        <v>202409</v>
      </c>
      <c r="B2512" s="392" t="s">
        <v>1268</v>
      </c>
      <c r="C2512" s="392" t="s">
        <v>69</v>
      </c>
      <c r="D2512" s="392" t="s">
        <v>28</v>
      </c>
      <c r="E2512" s="392" t="s">
        <v>28</v>
      </c>
      <c r="F2512" s="392" t="s">
        <v>22</v>
      </c>
      <c r="G2512" s="392" t="s">
        <v>39</v>
      </c>
      <c r="H2512" s="392" t="s">
        <v>70</v>
      </c>
      <c r="I2512" s="392" t="s">
        <v>71</v>
      </c>
      <c r="J2512" s="392" t="s">
        <v>23</v>
      </c>
      <c r="K2512" s="392" t="s">
        <v>24</v>
      </c>
      <c r="L2512" s="392" t="s">
        <v>25</v>
      </c>
      <c r="M2512" s="395">
        <v>45292</v>
      </c>
      <c r="N2512" s="395">
        <v>45292</v>
      </c>
      <c r="O2512" s="392" t="s">
        <v>788</v>
      </c>
      <c r="P2512" s="392" t="str">
        <f t="shared" si="78"/>
        <v>381XX00000</v>
      </c>
      <c r="Q2512" s="392" t="s">
        <v>1358</v>
      </c>
      <c r="R2512" s="392" t="s">
        <v>981</v>
      </c>
      <c r="S2512" s="392" t="str">
        <f t="shared" si="79"/>
        <v>253385A</v>
      </c>
      <c r="T2512" s="392" t="str">
        <f>IFERROR(VLOOKUP($S2512,'Projects FERCs'!$A$9:$C$294,2,FALSE),0)</f>
        <v>Industrial Metering - Pres</v>
      </c>
      <c r="U2512" s="392" t="s">
        <v>982</v>
      </c>
      <c r="V2512" s="394">
        <v>-761.39</v>
      </c>
    </row>
    <row r="2513" spans="1:22" ht="22.5" x14ac:dyDescent="0.25">
      <c r="A2513" s="396">
        <v>202409</v>
      </c>
      <c r="B2513" s="392" t="s">
        <v>1268</v>
      </c>
      <c r="C2513" s="392" t="s">
        <v>69</v>
      </c>
      <c r="D2513" s="392" t="s">
        <v>28</v>
      </c>
      <c r="E2513" s="392" t="s">
        <v>28</v>
      </c>
      <c r="F2513" s="392" t="s">
        <v>22</v>
      </c>
      <c r="G2513" s="392" t="s">
        <v>39</v>
      </c>
      <c r="H2513" s="392" t="s">
        <v>70</v>
      </c>
      <c r="I2513" s="392" t="s">
        <v>71</v>
      </c>
      <c r="J2513" s="392" t="s">
        <v>23</v>
      </c>
      <c r="K2513" s="392" t="s">
        <v>24</v>
      </c>
      <c r="L2513" s="392" t="s">
        <v>25</v>
      </c>
      <c r="M2513" s="395">
        <v>45323</v>
      </c>
      <c r="N2513" s="395">
        <v>45323</v>
      </c>
      <c r="O2513" s="392" t="s">
        <v>788</v>
      </c>
      <c r="P2513" s="392" t="str">
        <f t="shared" si="78"/>
        <v>381XX00000</v>
      </c>
      <c r="Q2513" s="392" t="s">
        <v>1358</v>
      </c>
      <c r="R2513" s="392" t="s">
        <v>877</v>
      </c>
      <c r="S2513" s="392" t="str">
        <f t="shared" si="79"/>
        <v>252383A</v>
      </c>
      <c r="T2513" s="392" t="str">
        <f>IFERROR(VLOOKUP($S2513,'Projects FERCs'!$A$9:$C$294,2,FALSE),0)</f>
        <v>Regulators - Blanket - King</v>
      </c>
      <c r="U2513" s="392" t="s">
        <v>878</v>
      </c>
      <c r="V2513" s="394">
        <v>-482.35</v>
      </c>
    </row>
    <row r="2514" spans="1:22" ht="22.5" x14ac:dyDescent="0.25">
      <c r="A2514" s="396">
        <v>202409</v>
      </c>
      <c r="B2514" s="392" t="s">
        <v>1268</v>
      </c>
      <c r="C2514" s="392" t="s">
        <v>69</v>
      </c>
      <c r="D2514" s="392" t="s">
        <v>28</v>
      </c>
      <c r="E2514" s="392" t="s">
        <v>28</v>
      </c>
      <c r="F2514" s="392" t="s">
        <v>22</v>
      </c>
      <c r="G2514" s="392" t="s">
        <v>39</v>
      </c>
      <c r="H2514" s="392" t="s">
        <v>70</v>
      </c>
      <c r="I2514" s="392" t="s">
        <v>71</v>
      </c>
      <c r="J2514" s="392" t="s">
        <v>23</v>
      </c>
      <c r="K2514" s="392" t="s">
        <v>24</v>
      </c>
      <c r="L2514" s="392" t="s">
        <v>25</v>
      </c>
      <c r="M2514" s="395">
        <v>45505</v>
      </c>
      <c r="N2514" s="395">
        <v>45505</v>
      </c>
      <c r="O2514" s="392" t="s">
        <v>788</v>
      </c>
      <c r="P2514" s="392" t="str">
        <f t="shared" si="78"/>
        <v>381XX00000</v>
      </c>
      <c r="Q2514" s="392" t="s">
        <v>1358</v>
      </c>
      <c r="R2514" s="392" t="s">
        <v>1083</v>
      </c>
      <c r="S2514" s="392" t="str">
        <f t="shared" si="79"/>
        <v>255385A</v>
      </c>
      <c r="T2514" s="392" t="str">
        <f>IFERROR(VLOOKUP($S2514,'Projects FERCs'!$A$9:$C$294,2,FALSE),0)</f>
        <v>Industrial Metering - Verde</v>
      </c>
      <c r="U2514" s="392" t="s">
        <v>1084</v>
      </c>
      <c r="V2514" s="394">
        <v>-424.02</v>
      </c>
    </row>
    <row r="2515" spans="1:22" ht="22.5" x14ac:dyDescent="0.25">
      <c r="A2515" s="396">
        <v>202410</v>
      </c>
      <c r="B2515" s="392" t="s">
        <v>1268</v>
      </c>
      <c r="C2515" s="392" t="s">
        <v>69</v>
      </c>
      <c r="D2515" s="392" t="s">
        <v>28</v>
      </c>
      <c r="E2515" s="392" t="s">
        <v>28</v>
      </c>
      <c r="F2515" s="392" t="s">
        <v>22</v>
      </c>
      <c r="G2515" s="392" t="s">
        <v>39</v>
      </c>
      <c r="H2515" s="392" t="s">
        <v>70</v>
      </c>
      <c r="I2515" s="392" t="s">
        <v>71</v>
      </c>
      <c r="J2515" s="392" t="s">
        <v>1084</v>
      </c>
      <c r="K2515" s="392" t="s">
        <v>24</v>
      </c>
      <c r="L2515" s="392" t="s">
        <v>64</v>
      </c>
      <c r="M2515" s="395">
        <v>45505</v>
      </c>
      <c r="N2515" s="395">
        <v>45505</v>
      </c>
      <c r="O2515" s="392" t="s">
        <v>788</v>
      </c>
      <c r="P2515" s="392" t="str">
        <f t="shared" si="78"/>
        <v>381XX00000</v>
      </c>
      <c r="Q2515" s="392" t="s">
        <v>1358</v>
      </c>
      <c r="R2515" s="392" t="s">
        <v>1083</v>
      </c>
      <c r="S2515" s="392" t="str">
        <f t="shared" si="79"/>
        <v>255385A</v>
      </c>
      <c r="T2515" s="392" t="str">
        <f>IFERROR(VLOOKUP($S2515,'Projects FERCs'!$A$9:$C$294,2,FALSE),0)</f>
        <v>Industrial Metering - Verde</v>
      </c>
      <c r="U2515" s="392" t="s">
        <v>1084</v>
      </c>
      <c r="V2515" s="394">
        <v>3686.2</v>
      </c>
    </row>
    <row r="2516" spans="1:22" ht="22.5" x14ac:dyDescent="0.25">
      <c r="A2516" s="396">
        <v>202411</v>
      </c>
      <c r="B2516" s="392" t="s">
        <v>1268</v>
      </c>
      <c r="C2516" s="392" t="s">
        <v>69</v>
      </c>
      <c r="D2516" s="392" t="s">
        <v>28</v>
      </c>
      <c r="E2516" s="392" t="s">
        <v>28</v>
      </c>
      <c r="F2516" s="392" t="s">
        <v>22</v>
      </c>
      <c r="G2516" s="392" t="s">
        <v>39</v>
      </c>
      <c r="H2516" s="392" t="s">
        <v>70</v>
      </c>
      <c r="I2516" s="392" t="s">
        <v>71</v>
      </c>
      <c r="J2516" s="392" t="s">
        <v>982</v>
      </c>
      <c r="K2516" s="392" t="s">
        <v>24</v>
      </c>
      <c r="L2516" s="392" t="s">
        <v>64</v>
      </c>
      <c r="M2516" s="395">
        <v>45292</v>
      </c>
      <c r="N2516" s="395">
        <v>45292</v>
      </c>
      <c r="O2516" s="392" t="s">
        <v>788</v>
      </c>
      <c r="P2516" s="392" t="str">
        <f t="shared" si="78"/>
        <v>381XX00000</v>
      </c>
      <c r="Q2516" s="392" t="s">
        <v>1358</v>
      </c>
      <c r="R2516" s="392" t="s">
        <v>981</v>
      </c>
      <c r="S2516" s="392" t="str">
        <f t="shared" si="79"/>
        <v>253385A</v>
      </c>
      <c r="T2516" s="392" t="str">
        <f>IFERROR(VLOOKUP($S2516,'Projects FERCs'!$A$9:$C$294,2,FALSE),0)</f>
        <v>Industrial Metering - Pres</v>
      </c>
      <c r="U2516" s="392" t="s">
        <v>982</v>
      </c>
      <c r="V2516" s="394">
        <v>79.52</v>
      </c>
    </row>
    <row r="2517" spans="1:22" ht="22.5" x14ac:dyDescent="0.25">
      <c r="A2517" s="396">
        <v>202411</v>
      </c>
      <c r="B2517" s="392" t="s">
        <v>1268</v>
      </c>
      <c r="C2517" s="392" t="s">
        <v>69</v>
      </c>
      <c r="D2517" s="392" t="s">
        <v>28</v>
      </c>
      <c r="E2517" s="392" t="s">
        <v>28</v>
      </c>
      <c r="F2517" s="392" t="s">
        <v>22</v>
      </c>
      <c r="G2517" s="392" t="s">
        <v>39</v>
      </c>
      <c r="H2517" s="392" t="s">
        <v>70</v>
      </c>
      <c r="I2517" s="392" t="s">
        <v>71</v>
      </c>
      <c r="J2517" s="392" t="s">
        <v>974</v>
      </c>
      <c r="K2517" s="392" t="s">
        <v>24</v>
      </c>
      <c r="L2517" s="392" t="s">
        <v>64</v>
      </c>
      <c r="M2517" s="395">
        <v>45292</v>
      </c>
      <c r="N2517" s="395">
        <v>45292</v>
      </c>
      <c r="O2517" s="392" t="s">
        <v>788</v>
      </c>
      <c r="P2517" s="392" t="str">
        <f t="shared" si="78"/>
        <v>381XX00000</v>
      </c>
      <c r="Q2517" s="392" t="s">
        <v>1358</v>
      </c>
      <c r="R2517" s="392" t="s">
        <v>973</v>
      </c>
      <c r="S2517" s="392" t="str">
        <f t="shared" si="79"/>
        <v>253381A</v>
      </c>
      <c r="T2517" s="392" t="str">
        <f>IFERROR(VLOOKUP($S2517,'Projects FERCs'!$A$9:$C$294,2,FALSE),0)</f>
        <v>Meters - Bl - Pres</v>
      </c>
      <c r="U2517" s="392" t="s">
        <v>974</v>
      </c>
      <c r="V2517" s="394">
        <v>2066.36</v>
      </c>
    </row>
    <row r="2518" spans="1:22" ht="22.5" x14ac:dyDescent="0.25">
      <c r="A2518" s="396">
        <v>202411</v>
      </c>
      <c r="B2518" s="392" t="s">
        <v>1268</v>
      </c>
      <c r="C2518" s="392" t="s">
        <v>69</v>
      </c>
      <c r="D2518" s="392" t="s">
        <v>28</v>
      </c>
      <c r="E2518" s="392" t="s">
        <v>28</v>
      </c>
      <c r="F2518" s="392" t="s">
        <v>22</v>
      </c>
      <c r="G2518" s="392" t="s">
        <v>39</v>
      </c>
      <c r="H2518" s="392" t="s">
        <v>70</v>
      </c>
      <c r="I2518" s="392" t="s">
        <v>71</v>
      </c>
      <c r="J2518" s="392" t="s">
        <v>1218</v>
      </c>
      <c r="K2518" s="392" t="s">
        <v>24</v>
      </c>
      <c r="L2518" s="392" t="s">
        <v>64</v>
      </c>
      <c r="M2518" s="395">
        <v>45292</v>
      </c>
      <c r="N2518" s="395">
        <v>45292</v>
      </c>
      <c r="O2518" s="392" t="s">
        <v>788</v>
      </c>
      <c r="P2518" s="392" t="str">
        <f t="shared" si="78"/>
        <v>381XX00000</v>
      </c>
      <c r="Q2518" s="392" t="s">
        <v>1358</v>
      </c>
      <c r="R2518" s="392" t="s">
        <v>1217</v>
      </c>
      <c r="S2518" s="392" t="str">
        <f t="shared" si="79"/>
        <v>257381A</v>
      </c>
      <c r="T2518" s="392" t="str">
        <f>IFERROR(VLOOKUP($S2518,'Projects FERCs'!$A$9:$C$294,2,FALSE),0)</f>
        <v>Meters - Bl - SL</v>
      </c>
      <c r="U2518" s="392" t="s">
        <v>1218</v>
      </c>
      <c r="V2518" s="394">
        <v>7472.34</v>
      </c>
    </row>
    <row r="2519" spans="1:22" ht="22.5" x14ac:dyDescent="0.25">
      <c r="A2519" s="396">
        <v>202411</v>
      </c>
      <c r="B2519" s="392" t="s">
        <v>1268</v>
      </c>
      <c r="C2519" s="392" t="s">
        <v>69</v>
      </c>
      <c r="D2519" s="392" t="s">
        <v>28</v>
      </c>
      <c r="E2519" s="392" t="s">
        <v>28</v>
      </c>
      <c r="F2519" s="392" t="s">
        <v>22</v>
      </c>
      <c r="G2519" s="392" t="s">
        <v>39</v>
      </c>
      <c r="H2519" s="392" t="s">
        <v>70</v>
      </c>
      <c r="I2519" s="392" t="s">
        <v>71</v>
      </c>
      <c r="J2519" s="392" t="s">
        <v>23</v>
      </c>
      <c r="K2519" s="392" t="s">
        <v>24</v>
      </c>
      <c r="L2519" s="392" t="s">
        <v>25</v>
      </c>
      <c r="M2519" s="395">
        <v>45505</v>
      </c>
      <c r="N2519" s="395">
        <v>45505</v>
      </c>
      <c r="O2519" s="392" t="s">
        <v>788</v>
      </c>
      <c r="P2519" s="392" t="str">
        <f t="shared" si="78"/>
        <v>381XX00000</v>
      </c>
      <c r="Q2519" s="392" t="s">
        <v>1358</v>
      </c>
      <c r="R2519" s="392" t="s">
        <v>1083</v>
      </c>
      <c r="S2519" s="392" t="str">
        <f t="shared" si="79"/>
        <v>255385A</v>
      </c>
      <c r="T2519" s="392" t="str">
        <f>IFERROR(VLOOKUP($S2519,'Projects FERCs'!$A$9:$C$294,2,FALSE),0)</f>
        <v>Industrial Metering - Verde</v>
      </c>
      <c r="U2519" s="392" t="s">
        <v>1084</v>
      </c>
      <c r="V2519" s="394">
        <v>-3686.2</v>
      </c>
    </row>
    <row r="2520" spans="1:22" ht="22.5" x14ac:dyDescent="0.25">
      <c r="A2520" s="396">
        <v>202412</v>
      </c>
      <c r="B2520" s="392" t="s">
        <v>1268</v>
      </c>
      <c r="C2520" s="392" t="s">
        <v>69</v>
      </c>
      <c r="D2520" s="392" t="s">
        <v>28</v>
      </c>
      <c r="E2520" s="392" t="s">
        <v>28</v>
      </c>
      <c r="F2520" s="392" t="s">
        <v>22</v>
      </c>
      <c r="G2520" s="392" t="s">
        <v>39</v>
      </c>
      <c r="H2520" s="392" t="s">
        <v>70</v>
      </c>
      <c r="I2520" s="392" t="s">
        <v>71</v>
      </c>
      <c r="J2520" s="392" t="s">
        <v>1084</v>
      </c>
      <c r="K2520" s="392" t="s">
        <v>24</v>
      </c>
      <c r="L2520" s="392" t="s">
        <v>64</v>
      </c>
      <c r="M2520" s="395">
        <v>45505</v>
      </c>
      <c r="N2520" s="395">
        <v>45505</v>
      </c>
      <c r="O2520" s="392" t="s">
        <v>788</v>
      </c>
      <c r="P2520" s="392" t="str">
        <f t="shared" si="78"/>
        <v>381XX00000</v>
      </c>
      <c r="Q2520" s="392" t="s">
        <v>1358</v>
      </c>
      <c r="R2520" s="392" t="s">
        <v>1083</v>
      </c>
      <c r="S2520" s="392" t="str">
        <f t="shared" si="79"/>
        <v>255385A</v>
      </c>
      <c r="T2520" s="392" t="str">
        <f>IFERROR(VLOOKUP($S2520,'Projects FERCs'!$A$9:$C$294,2,FALSE),0)</f>
        <v>Industrial Metering - Verde</v>
      </c>
      <c r="U2520" s="392" t="s">
        <v>1084</v>
      </c>
      <c r="V2520" s="394">
        <v>202.81</v>
      </c>
    </row>
    <row r="2521" spans="1:22" ht="22.5" x14ac:dyDescent="0.25">
      <c r="A2521" s="396">
        <v>202412</v>
      </c>
      <c r="B2521" s="392" t="s">
        <v>1268</v>
      </c>
      <c r="C2521" s="392" t="s">
        <v>69</v>
      </c>
      <c r="D2521" s="392" t="s">
        <v>28</v>
      </c>
      <c r="E2521" s="392" t="s">
        <v>28</v>
      </c>
      <c r="F2521" s="392" t="s">
        <v>22</v>
      </c>
      <c r="G2521" s="392" t="s">
        <v>39</v>
      </c>
      <c r="H2521" s="392" t="s">
        <v>70</v>
      </c>
      <c r="I2521" s="392" t="s">
        <v>71</v>
      </c>
      <c r="J2521" s="392" t="s">
        <v>23</v>
      </c>
      <c r="K2521" s="392" t="s">
        <v>24</v>
      </c>
      <c r="L2521" s="392" t="s">
        <v>25</v>
      </c>
      <c r="M2521" s="395">
        <v>45292</v>
      </c>
      <c r="N2521" s="395">
        <v>45292</v>
      </c>
      <c r="O2521" s="392" t="s">
        <v>788</v>
      </c>
      <c r="P2521" s="392" t="str">
        <f t="shared" si="78"/>
        <v>381XX00000</v>
      </c>
      <c r="Q2521" s="392" t="s">
        <v>1358</v>
      </c>
      <c r="R2521" s="392" t="s">
        <v>973</v>
      </c>
      <c r="S2521" s="392" t="str">
        <f t="shared" si="79"/>
        <v>253381A</v>
      </c>
      <c r="T2521" s="392" t="str">
        <f>IFERROR(VLOOKUP($S2521,'Projects FERCs'!$A$9:$C$294,2,FALSE),0)</f>
        <v>Meters - Bl - Pres</v>
      </c>
      <c r="U2521" s="392" t="s">
        <v>974</v>
      </c>
      <c r="V2521" s="394">
        <v>-2066.36</v>
      </c>
    </row>
    <row r="2522" spans="1:22" ht="22.5" x14ac:dyDescent="0.25">
      <c r="A2522" s="396">
        <v>202412</v>
      </c>
      <c r="B2522" s="392" t="s">
        <v>1268</v>
      </c>
      <c r="C2522" s="392" t="s">
        <v>69</v>
      </c>
      <c r="D2522" s="392" t="s">
        <v>28</v>
      </c>
      <c r="E2522" s="392" t="s">
        <v>28</v>
      </c>
      <c r="F2522" s="392" t="s">
        <v>22</v>
      </c>
      <c r="G2522" s="392" t="s">
        <v>39</v>
      </c>
      <c r="H2522" s="392" t="s">
        <v>70</v>
      </c>
      <c r="I2522" s="392" t="s">
        <v>71</v>
      </c>
      <c r="J2522" s="392" t="s">
        <v>23</v>
      </c>
      <c r="K2522" s="392" t="s">
        <v>24</v>
      </c>
      <c r="L2522" s="392" t="s">
        <v>25</v>
      </c>
      <c r="M2522" s="395">
        <v>45292</v>
      </c>
      <c r="N2522" s="395">
        <v>45292</v>
      </c>
      <c r="O2522" s="392" t="s">
        <v>788</v>
      </c>
      <c r="P2522" s="392" t="str">
        <f t="shared" si="78"/>
        <v>381XX00000</v>
      </c>
      <c r="Q2522" s="392" t="s">
        <v>1358</v>
      </c>
      <c r="R2522" s="392" t="s">
        <v>981</v>
      </c>
      <c r="S2522" s="392" t="str">
        <f t="shared" si="79"/>
        <v>253385A</v>
      </c>
      <c r="T2522" s="392" t="str">
        <f>IFERROR(VLOOKUP($S2522,'Projects FERCs'!$A$9:$C$294,2,FALSE),0)</f>
        <v>Industrial Metering - Pres</v>
      </c>
      <c r="U2522" s="392" t="s">
        <v>982</v>
      </c>
      <c r="V2522" s="394">
        <v>-79.52</v>
      </c>
    </row>
    <row r="2523" spans="1:22" ht="22.5" x14ac:dyDescent="0.25">
      <c r="A2523" s="396">
        <v>202412</v>
      </c>
      <c r="B2523" s="392" t="s">
        <v>1268</v>
      </c>
      <c r="C2523" s="392" t="s">
        <v>69</v>
      </c>
      <c r="D2523" s="392" t="s">
        <v>28</v>
      </c>
      <c r="E2523" s="392" t="s">
        <v>28</v>
      </c>
      <c r="F2523" s="392" t="s">
        <v>22</v>
      </c>
      <c r="G2523" s="392" t="s">
        <v>39</v>
      </c>
      <c r="H2523" s="392" t="s">
        <v>70</v>
      </c>
      <c r="I2523" s="392" t="s">
        <v>71</v>
      </c>
      <c r="J2523" s="392" t="s">
        <v>23</v>
      </c>
      <c r="K2523" s="392" t="s">
        <v>24</v>
      </c>
      <c r="L2523" s="392" t="s">
        <v>25</v>
      </c>
      <c r="M2523" s="395">
        <v>45292</v>
      </c>
      <c r="N2523" s="395">
        <v>45292</v>
      </c>
      <c r="O2523" s="392" t="s">
        <v>788</v>
      </c>
      <c r="P2523" s="392" t="str">
        <f t="shared" si="78"/>
        <v>381XX00000</v>
      </c>
      <c r="Q2523" s="392" t="s">
        <v>1358</v>
      </c>
      <c r="R2523" s="392" t="s">
        <v>1217</v>
      </c>
      <c r="S2523" s="392" t="str">
        <f t="shared" si="79"/>
        <v>257381A</v>
      </c>
      <c r="T2523" s="392" t="str">
        <f>IFERROR(VLOOKUP($S2523,'Projects FERCs'!$A$9:$C$294,2,FALSE),0)</f>
        <v>Meters - Bl - SL</v>
      </c>
      <c r="U2523" s="392" t="s">
        <v>1218</v>
      </c>
      <c r="V2523" s="394">
        <v>-7472.34</v>
      </c>
    </row>
    <row r="2524" spans="1:22" ht="22.5" x14ac:dyDescent="0.25">
      <c r="A2524" s="396">
        <v>202501</v>
      </c>
      <c r="B2524" s="392" t="s">
        <v>1268</v>
      </c>
      <c r="C2524" s="392" t="s">
        <v>69</v>
      </c>
      <c r="D2524" s="392" t="s">
        <v>28</v>
      </c>
      <c r="E2524" s="392" t="s">
        <v>28</v>
      </c>
      <c r="F2524" s="392" t="s">
        <v>22</v>
      </c>
      <c r="G2524" s="392" t="s">
        <v>39</v>
      </c>
      <c r="H2524" s="392" t="s">
        <v>70</v>
      </c>
      <c r="I2524" s="392" t="s">
        <v>71</v>
      </c>
      <c r="J2524" s="392" t="s">
        <v>982</v>
      </c>
      <c r="K2524" s="392" t="s">
        <v>24</v>
      </c>
      <c r="L2524" s="392" t="s">
        <v>64</v>
      </c>
      <c r="M2524" s="395">
        <v>45658</v>
      </c>
      <c r="N2524" s="395">
        <v>45658</v>
      </c>
      <c r="O2524" s="392" t="s">
        <v>788</v>
      </c>
      <c r="P2524" s="392" t="str">
        <f t="shared" si="78"/>
        <v>381XX00000</v>
      </c>
      <c r="Q2524" s="392" t="s">
        <v>1358</v>
      </c>
      <c r="R2524" s="392" t="s">
        <v>981</v>
      </c>
      <c r="S2524" s="392" t="str">
        <f t="shared" si="79"/>
        <v>253385A</v>
      </c>
      <c r="T2524" s="392" t="str">
        <f>IFERROR(VLOOKUP($S2524,'Projects FERCs'!$A$9:$C$294,2,FALSE),0)</f>
        <v>Industrial Metering - Pres</v>
      </c>
      <c r="U2524" s="392" t="s">
        <v>982</v>
      </c>
      <c r="V2524" s="394">
        <v>329.57</v>
      </c>
    </row>
    <row r="2525" spans="1:22" ht="22.5" x14ac:dyDescent="0.25">
      <c r="A2525" s="396">
        <v>202501</v>
      </c>
      <c r="B2525" s="392" t="s">
        <v>1268</v>
      </c>
      <c r="C2525" s="392" t="s">
        <v>69</v>
      </c>
      <c r="D2525" s="392" t="s">
        <v>28</v>
      </c>
      <c r="E2525" s="392" t="s">
        <v>28</v>
      </c>
      <c r="F2525" s="392" t="s">
        <v>22</v>
      </c>
      <c r="G2525" s="392" t="s">
        <v>39</v>
      </c>
      <c r="H2525" s="392" t="s">
        <v>70</v>
      </c>
      <c r="I2525" s="392" t="s">
        <v>71</v>
      </c>
      <c r="J2525" s="392" t="s">
        <v>23</v>
      </c>
      <c r="K2525" s="392" t="s">
        <v>24</v>
      </c>
      <c r="L2525" s="392" t="s">
        <v>25</v>
      </c>
      <c r="M2525" s="395">
        <v>45505</v>
      </c>
      <c r="N2525" s="395">
        <v>45505</v>
      </c>
      <c r="O2525" s="392" t="s">
        <v>788</v>
      </c>
      <c r="P2525" s="392" t="str">
        <f t="shared" si="78"/>
        <v>381XX00000</v>
      </c>
      <c r="Q2525" s="392" t="s">
        <v>1358</v>
      </c>
      <c r="R2525" s="392" t="s">
        <v>1083</v>
      </c>
      <c r="S2525" s="392" t="str">
        <f t="shared" si="79"/>
        <v>255385A</v>
      </c>
      <c r="T2525" s="392" t="str">
        <f>IFERROR(VLOOKUP($S2525,'Projects FERCs'!$A$9:$C$294,2,FALSE),0)</f>
        <v>Industrial Metering - Verde</v>
      </c>
      <c r="U2525" s="392" t="s">
        <v>1084</v>
      </c>
      <c r="V2525" s="394">
        <v>-202.81</v>
      </c>
    </row>
    <row r="2526" spans="1:22" ht="22.5" x14ac:dyDescent="0.25">
      <c r="A2526" s="396">
        <v>202502</v>
      </c>
      <c r="B2526" s="392" t="s">
        <v>1268</v>
      </c>
      <c r="C2526" s="392" t="s">
        <v>69</v>
      </c>
      <c r="D2526" s="392" t="s">
        <v>28</v>
      </c>
      <c r="E2526" s="392" t="s">
        <v>28</v>
      </c>
      <c r="F2526" s="392" t="s">
        <v>22</v>
      </c>
      <c r="G2526" s="392" t="s">
        <v>39</v>
      </c>
      <c r="H2526" s="392" t="s">
        <v>70</v>
      </c>
      <c r="I2526" s="392" t="s">
        <v>71</v>
      </c>
      <c r="J2526" s="392" t="s">
        <v>982</v>
      </c>
      <c r="K2526" s="392" t="s">
        <v>24</v>
      </c>
      <c r="L2526" s="392" t="s">
        <v>64</v>
      </c>
      <c r="M2526" s="395">
        <v>45658</v>
      </c>
      <c r="N2526" s="395">
        <v>45658</v>
      </c>
      <c r="O2526" s="392" t="s">
        <v>788</v>
      </c>
      <c r="P2526" s="392" t="str">
        <f t="shared" si="78"/>
        <v>381XX00000</v>
      </c>
      <c r="Q2526" s="392" t="s">
        <v>1358</v>
      </c>
      <c r="R2526" s="392" t="s">
        <v>981</v>
      </c>
      <c r="S2526" s="392" t="str">
        <f t="shared" si="79"/>
        <v>253385A</v>
      </c>
      <c r="T2526" s="392" t="str">
        <f>IFERROR(VLOOKUP($S2526,'Projects FERCs'!$A$9:$C$294,2,FALSE),0)</f>
        <v>Industrial Metering - Pres</v>
      </c>
      <c r="U2526" s="392" t="s">
        <v>982</v>
      </c>
      <c r="V2526" s="394">
        <v>256.26</v>
      </c>
    </row>
    <row r="2527" spans="1:22" ht="22.5" x14ac:dyDescent="0.25">
      <c r="A2527" s="396">
        <v>202502</v>
      </c>
      <c r="B2527" s="392" t="s">
        <v>1268</v>
      </c>
      <c r="C2527" s="392" t="s">
        <v>69</v>
      </c>
      <c r="D2527" s="392" t="s">
        <v>28</v>
      </c>
      <c r="E2527" s="392" t="s">
        <v>28</v>
      </c>
      <c r="F2527" s="392" t="s">
        <v>22</v>
      </c>
      <c r="G2527" s="392" t="s">
        <v>39</v>
      </c>
      <c r="H2527" s="392" t="s">
        <v>70</v>
      </c>
      <c r="I2527" s="392" t="s">
        <v>71</v>
      </c>
      <c r="J2527" s="392" t="s">
        <v>1084</v>
      </c>
      <c r="K2527" s="392" t="s">
        <v>24</v>
      </c>
      <c r="L2527" s="392" t="s">
        <v>64</v>
      </c>
      <c r="M2527" s="395">
        <v>45689</v>
      </c>
      <c r="N2527" s="395">
        <v>45689</v>
      </c>
      <c r="O2527" s="392" t="s">
        <v>788</v>
      </c>
      <c r="P2527" s="392" t="str">
        <f t="shared" si="78"/>
        <v>381XX00000</v>
      </c>
      <c r="Q2527" s="392" t="s">
        <v>1358</v>
      </c>
      <c r="R2527" s="392" t="s">
        <v>1083</v>
      </c>
      <c r="S2527" s="392" t="str">
        <f t="shared" si="79"/>
        <v>255385A</v>
      </c>
      <c r="T2527" s="392" t="str">
        <f>IFERROR(VLOOKUP($S2527,'Projects FERCs'!$A$9:$C$294,2,FALSE),0)</f>
        <v>Industrial Metering - Verde</v>
      </c>
      <c r="U2527" s="392" t="s">
        <v>1084</v>
      </c>
      <c r="V2527" s="394">
        <v>355.26</v>
      </c>
    </row>
    <row r="2528" spans="1:22" ht="22.5" x14ac:dyDescent="0.25">
      <c r="A2528" s="396">
        <v>202502</v>
      </c>
      <c r="B2528" s="392" t="s">
        <v>1268</v>
      </c>
      <c r="C2528" s="392" t="s">
        <v>69</v>
      </c>
      <c r="D2528" s="392" t="s">
        <v>28</v>
      </c>
      <c r="E2528" s="392" t="s">
        <v>28</v>
      </c>
      <c r="F2528" s="392" t="s">
        <v>22</v>
      </c>
      <c r="G2528" s="392" t="s">
        <v>39</v>
      </c>
      <c r="H2528" s="392" t="s">
        <v>70</v>
      </c>
      <c r="I2528" s="392" t="s">
        <v>71</v>
      </c>
      <c r="J2528" s="392" t="s">
        <v>974</v>
      </c>
      <c r="K2528" s="392" t="s">
        <v>24</v>
      </c>
      <c r="L2528" s="392" t="s">
        <v>64</v>
      </c>
      <c r="M2528" s="395">
        <v>45689</v>
      </c>
      <c r="N2528" s="395">
        <v>45689</v>
      </c>
      <c r="O2528" s="392" t="s">
        <v>788</v>
      </c>
      <c r="P2528" s="392" t="str">
        <f t="shared" si="78"/>
        <v>381XX00000</v>
      </c>
      <c r="Q2528" s="392" t="s">
        <v>1358</v>
      </c>
      <c r="R2528" s="392" t="s">
        <v>973</v>
      </c>
      <c r="S2528" s="392" t="str">
        <f t="shared" si="79"/>
        <v>253381A</v>
      </c>
      <c r="T2528" s="392" t="str">
        <f>IFERROR(VLOOKUP($S2528,'Projects FERCs'!$A$9:$C$294,2,FALSE),0)</f>
        <v>Meters - Bl - Pres</v>
      </c>
      <c r="U2528" s="392" t="s">
        <v>974</v>
      </c>
      <c r="V2528" s="394">
        <v>-1483.64</v>
      </c>
    </row>
    <row r="2529" spans="1:22" ht="22.5" x14ac:dyDescent="0.25">
      <c r="A2529" s="396">
        <v>202502</v>
      </c>
      <c r="B2529" s="392" t="s">
        <v>1268</v>
      </c>
      <c r="C2529" s="392" t="s">
        <v>69</v>
      </c>
      <c r="D2529" s="392" t="s">
        <v>28</v>
      </c>
      <c r="E2529" s="392" t="s">
        <v>28</v>
      </c>
      <c r="F2529" s="392" t="s">
        <v>22</v>
      </c>
      <c r="G2529" s="392" t="s">
        <v>39</v>
      </c>
      <c r="H2529" s="392" t="s">
        <v>70</v>
      </c>
      <c r="I2529" s="392" t="s">
        <v>71</v>
      </c>
      <c r="J2529" s="392" t="s">
        <v>878</v>
      </c>
      <c r="K2529" s="392" t="s">
        <v>24</v>
      </c>
      <c r="L2529" s="392" t="s">
        <v>64</v>
      </c>
      <c r="M2529" s="395">
        <v>45689</v>
      </c>
      <c r="N2529" s="395">
        <v>45689</v>
      </c>
      <c r="O2529" s="392" t="s">
        <v>788</v>
      </c>
      <c r="P2529" s="392" t="str">
        <f t="shared" si="78"/>
        <v>381XX00000</v>
      </c>
      <c r="Q2529" s="392" t="s">
        <v>1358</v>
      </c>
      <c r="R2529" s="392" t="s">
        <v>877</v>
      </c>
      <c r="S2529" s="392" t="str">
        <f t="shared" si="79"/>
        <v>252383A</v>
      </c>
      <c r="T2529" s="392" t="str">
        <f>IFERROR(VLOOKUP($S2529,'Projects FERCs'!$A$9:$C$294,2,FALSE),0)</f>
        <v>Regulators - Blanket - King</v>
      </c>
      <c r="U2529" s="392" t="s">
        <v>878</v>
      </c>
      <c r="V2529" s="394">
        <v>251.7</v>
      </c>
    </row>
    <row r="2530" spans="1:22" ht="22.5" x14ac:dyDescent="0.25">
      <c r="A2530" s="396">
        <v>202502</v>
      </c>
      <c r="B2530" s="392" t="s">
        <v>1268</v>
      </c>
      <c r="C2530" s="392" t="s">
        <v>69</v>
      </c>
      <c r="D2530" s="392" t="s">
        <v>28</v>
      </c>
      <c r="E2530" s="392" t="s">
        <v>28</v>
      </c>
      <c r="F2530" s="392" t="s">
        <v>22</v>
      </c>
      <c r="G2530" s="392" t="s">
        <v>39</v>
      </c>
      <c r="H2530" s="392" t="s">
        <v>70</v>
      </c>
      <c r="I2530" s="392" t="s">
        <v>71</v>
      </c>
      <c r="J2530" s="392" t="s">
        <v>23</v>
      </c>
      <c r="K2530" s="392" t="s">
        <v>24</v>
      </c>
      <c r="L2530" s="392" t="s">
        <v>25</v>
      </c>
      <c r="M2530" s="395">
        <v>45292</v>
      </c>
      <c r="N2530" s="395">
        <v>45292</v>
      </c>
      <c r="O2530" s="392" t="s">
        <v>788</v>
      </c>
      <c r="P2530" s="392" t="str">
        <f t="shared" si="78"/>
        <v>381XX00000</v>
      </c>
      <c r="Q2530" s="392" t="s">
        <v>1358</v>
      </c>
      <c r="R2530" s="392" t="s">
        <v>798</v>
      </c>
      <c r="S2530" s="392" t="str">
        <f t="shared" si="79"/>
        <v>251385A</v>
      </c>
      <c r="T2530" s="392" t="str">
        <f>IFERROR(VLOOKUP($S2530,'Projects FERCs'!$A$9:$C$294,2,FALSE),0)</f>
        <v>Industrial Metering - Flag</v>
      </c>
      <c r="U2530" s="392" t="s">
        <v>799</v>
      </c>
      <c r="V2530" s="394">
        <v>-107.98</v>
      </c>
    </row>
    <row r="2531" spans="1:22" ht="22.5" x14ac:dyDescent="0.25">
      <c r="A2531" s="396">
        <v>202503</v>
      </c>
      <c r="B2531" s="392" t="s">
        <v>1268</v>
      </c>
      <c r="C2531" s="392" t="s">
        <v>69</v>
      </c>
      <c r="D2531" s="392" t="s">
        <v>28</v>
      </c>
      <c r="E2531" s="392" t="s">
        <v>28</v>
      </c>
      <c r="F2531" s="392" t="s">
        <v>22</v>
      </c>
      <c r="G2531" s="392" t="s">
        <v>39</v>
      </c>
      <c r="H2531" s="392" t="s">
        <v>70</v>
      </c>
      <c r="I2531" s="392" t="s">
        <v>71</v>
      </c>
      <c r="J2531" s="392" t="s">
        <v>799</v>
      </c>
      <c r="K2531" s="392" t="s">
        <v>24</v>
      </c>
      <c r="L2531" s="392" t="s">
        <v>64</v>
      </c>
      <c r="M2531" s="395">
        <v>45717</v>
      </c>
      <c r="N2531" s="395">
        <v>45717</v>
      </c>
      <c r="O2531" s="392" t="s">
        <v>788</v>
      </c>
      <c r="P2531" s="392" t="str">
        <f t="shared" si="78"/>
        <v>381XX00000</v>
      </c>
      <c r="Q2531" s="392" t="s">
        <v>1358</v>
      </c>
      <c r="R2531" s="392" t="s">
        <v>798</v>
      </c>
      <c r="S2531" s="392" t="str">
        <f t="shared" si="79"/>
        <v>251385A</v>
      </c>
      <c r="T2531" s="392" t="str">
        <f>IFERROR(VLOOKUP($S2531,'Projects FERCs'!$A$9:$C$294,2,FALSE),0)</f>
        <v>Industrial Metering - Flag</v>
      </c>
      <c r="U2531" s="392" t="s">
        <v>799</v>
      </c>
      <c r="V2531" s="394">
        <v>539.67999999999995</v>
      </c>
    </row>
    <row r="2532" spans="1:22" ht="22.5" x14ac:dyDescent="0.25">
      <c r="A2532" s="396">
        <v>202503</v>
      </c>
      <c r="B2532" s="392" t="s">
        <v>1268</v>
      </c>
      <c r="C2532" s="392" t="s">
        <v>69</v>
      </c>
      <c r="D2532" s="392" t="s">
        <v>28</v>
      </c>
      <c r="E2532" s="392" t="s">
        <v>28</v>
      </c>
      <c r="F2532" s="392" t="s">
        <v>22</v>
      </c>
      <c r="G2532" s="392" t="s">
        <v>39</v>
      </c>
      <c r="H2532" s="392" t="s">
        <v>70</v>
      </c>
      <c r="I2532" s="392" t="s">
        <v>71</v>
      </c>
      <c r="J2532" s="392" t="s">
        <v>23</v>
      </c>
      <c r="K2532" s="392" t="s">
        <v>24</v>
      </c>
      <c r="L2532" s="392" t="s">
        <v>25</v>
      </c>
      <c r="M2532" s="395">
        <v>45658</v>
      </c>
      <c r="N2532" s="395">
        <v>45658</v>
      </c>
      <c r="O2532" s="392" t="s">
        <v>788</v>
      </c>
      <c r="P2532" s="392" t="str">
        <f t="shared" si="78"/>
        <v>381XX00000</v>
      </c>
      <c r="Q2532" s="392" t="s">
        <v>1358</v>
      </c>
      <c r="R2532" s="392" t="s">
        <v>981</v>
      </c>
      <c r="S2532" s="392" t="str">
        <f t="shared" si="79"/>
        <v>253385A</v>
      </c>
      <c r="T2532" s="392" t="str">
        <f>IFERROR(VLOOKUP($S2532,'Projects FERCs'!$A$9:$C$294,2,FALSE),0)</f>
        <v>Industrial Metering - Pres</v>
      </c>
      <c r="U2532" s="392" t="s">
        <v>982</v>
      </c>
      <c r="V2532" s="394">
        <v>-585.83000000000004</v>
      </c>
    </row>
    <row r="2533" spans="1:22" ht="22.5" x14ac:dyDescent="0.25">
      <c r="A2533" s="396">
        <v>202503</v>
      </c>
      <c r="B2533" s="392" t="s">
        <v>1268</v>
      </c>
      <c r="C2533" s="392" t="s">
        <v>69</v>
      </c>
      <c r="D2533" s="392" t="s">
        <v>28</v>
      </c>
      <c r="E2533" s="392" t="s">
        <v>28</v>
      </c>
      <c r="F2533" s="392" t="s">
        <v>22</v>
      </c>
      <c r="G2533" s="392" t="s">
        <v>39</v>
      </c>
      <c r="H2533" s="392" t="s">
        <v>70</v>
      </c>
      <c r="I2533" s="392" t="s">
        <v>71</v>
      </c>
      <c r="J2533" s="392" t="s">
        <v>23</v>
      </c>
      <c r="K2533" s="392" t="s">
        <v>24</v>
      </c>
      <c r="L2533" s="392" t="s">
        <v>25</v>
      </c>
      <c r="M2533" s="395">
        <v>45689</v>
      </c>
      <c r="N2533" s="395">
        <v>45689</v>
      </c>
      <c r="O2533" s="392" t="s">
        <v>788</v>
      </c>
      <c r="P2533" s="392" t="str">
        <f t="shared" si="78"/>
        <v>381XX00000</v>
      </c>
      <c r="Q2533" s="392" t="s">
        <v>1358</v>
      </c>
      <c r="R2533" s="392" t="s">
        <v>877</v>
      </c>
      <c r="S2533" s="392" t="str">
        <f t="shared" si="79"/>
        <v>252383A</v>
      </c>
      <c r="T2533" s="392" t="str">
        <f>IFERROR(VLOOKUP($S2533,'Projects FERCs'!$A$9:$C$294,2,FALSE),0)</f>
        <v>Regulators - Blanket - King</v>
      </c>
      <c r="U2533" s="392" t="s">
        <v>878</v>
      </c>
      <c r="V2533" s="394">
        <v>-251.7</v>
      </c>
    </row>
    <row r="2534" spans="1:22" ht="22.5" x14ac:dyDescent="0.25">
      <c r="A2534" s="396">
        <v>202503</v>
      </c>
      <c r="B2534" s="392" t="s">
        <v>1268</v>
      </c>
      <c r="C2534" s="392" t="s">
        <v>69</v>
      </c>
      <c r="D2534" s="392" t="s">
        <v>28</v>
      </c>
      <c r="E2534" s="392" t="s">
        <v>28</v>
      </c>
      <c r="F2534" s="392" t="s">
        <v>22</v>
      </c>
      <c r="G2534" s="392" t="s">
        <v>39</v>
      </c>
      <c r="H2534" s="392" t="s">
        <v>70</v>
      </c>
      <c r="I2534" s="392" t="s">
        <v>71</v>
      </c>
      <c r="J2534" s="392" t="s">
        <v>23</v>
      </c>
      <c r="K2534" s="392" t="s">
        <v>24</v>
      </c>
      <c r="L2534" s="392" t="s">
        <v>25</v>
      </c>
      <c r="M2534" s="395">
        <v>45689</v>
      </c>
      <c r="N2534" s="395">
        <v>45689</v>
      </c>
      <c r="O2534" s="392" t="s">
        <v>788</v>
      </c>
      <c r="P2534" s="392" t="str">
        <f t="shared" si="78"/>
        <v>381XX00000</v>
      </c>
      <c r="Q2534" s="392" t="s">
        <v>1358</v>
      </c>
      <c r="R2534" s="392" t="s">
        <v>973</v>
      </c>
      <c r="S2534" s="392" t="str">
        <f t="shared" si="79"/>
        <v>253381A</v>
      </c>
      <c r="T2534" s="392" t="str">
        <f>IFERROR(VLOOKUP($S2534,'Projects FERCs'!$A$9:$C$294,2,FALSE),0)</f>
        <v>Meters - Bl - Pres</v>
      </c>
      <c r="U2534" s="392" t="s">
        <v>974</v>
      </c>
      <c r="V2534" s="394">
        <v>1483.64</v>
      </c>
    </row>
    <row r="2535" spans="1:22" ht="22.5" x14ac:dyDescent="0.25">
      <c r="A2535" s="396">
        <v>202503</v>
      </c>
      <c r="B2535" s="392" t="s">
        <v>1268</v>
      </c>
      <c r="C2535" s="392" t="s">
        <v>69</v>
      </c>
      <c r="D2535" s="392" t="s">
        <v>28</v>
      </c>
      <c r="E2535" s="392" t="s">
        <v>28</v>
      </c>
      <c r="F2535" s="392" t="s">
        <v>22</v>
      </c>
      <c r="G2535" s="392" t="s">
        <v>39</v>
      </c>
      <c r="H2535" s="392" t="s">
        <v>70</v>
      </c>
      <c r="I2535" s="392" t="s">
        <v>71</v>
      </c>
      <c r="J2535" s="392" t="s">
        <v>23</v>
      </c>
      <c r="K2535" s="392" t="s">
        <v>24</v>
      </c>
      <c r="L2535" s="392" t="s">
        <v>25</v>
      </c>
      <c r="M2535" s="395">
        <v>45689</v>
      </c>
      <c r="N2535" s="395">
        <v>45689</v>
      </c>
      <c r="O2535" s="392" t="s">
        <v>788</v>
      </c>
      <c r="P2535" s="392" t="str">
        <f t="shared" si="78"/>
        <v>381XX00000</v>
      </c>
      <c r="Q2535" s="392" t="s">
        <v>1358</v>
      </c>
      <c r="R2535" s="392" t="s">
        <v>1083</v>
      </c>
      <c r="S2535" s="392" t="str">
        <f t="shared" si="79"/>
        <v>255385A</v>
      </c>
      <c r="T2535" s="392" t="str">
        <f>IFERROR(VLOOKUP($S2535,'Projects FERCs'!$A$9:$C$294,2,FALSE),0)</f>
        <v>Industrial Metering - Verde</v>
      </c>
      <c r="U2535" s="392" t="s">
        <v>1084</v>
      </c>
      <c r="V2535" s="394">
        <v>-355.26</v>
      </c>
    </row>
    <row r="2536" spans="1:22" ht="22.5" x14ac:dyDescent="0.25">
      <c r="A2536" s="396">
        <v>202504</v>
      </c>
      <c r="B2536" s="392" t="s">
        <v>1268</v>
      </c>
      <c r="C2536" s="392" t="s">
        <v>69</v>
      </c>
      <c r="D2536" s="392" t="s">
        <v>28</v>
      </c>
      <c r="E2536" s="392" t="s">
        <v>28</v>
      </c>
      <c r="F2536" s="392" t="s">
        <v>22</v>
      </c>
      <c r="G2536" s="392" t="s">
        <v>39</v>
      </c>
      <c r="H2536" s="392" t="s">
        <v>70</v>
      </c>
      <c r="I2536" s="392" t="s">
        <v>71</v>
      </c>
      <c r="J2536" s="392" t="s">
        <v>799</v>
      </c>
      <c r="K2536" s="392" t="s">
        <v>24</v>
      </c>
      <c r="L2536" s="392" t="s">
        <v>64</v>
      </c>
      <c r="M2536" s="395">
        <v>45717</v>
      </c>
      <c r="N2536" s="395">
        <v>45717</v>
      </c>
      <c r="O2536" s="392" t="s">
        <v>788</v>
      </c>
      <c r="P2536" s="392" t="str">
        <f t="shared" si="78"/>
        <v>381XX00000</v>
      </c>
      <c r="Q2536" s="392" t="s">
        <v>1358</v>
      </c>
      <c r="R2536" s="392" t="s">
        <v>798</v>
      </c>
      <c r="S2536" s="392" t="str">
        <f t="shared" si="79"/>
        <v>251385A</v>
      </c>
      <c r="T2536" s="392" t="str">
        <f>IFERROR(VLOOKUP($S2536,'Projects FERCs'!$A$9:$C$294,2,FALSE),0)</f>
        <v>Industrial Metering - Flag</v>
      </c>
      <c r="U2536" s="392" t="s">
        <v>799</v>
      </c>
      <c r="V2536" s="394">
        <v>464.62</v>
      </c>
    </row>
    <row r="2537" spans="1:22" ht="22.5" x14ac:dyDescent="0.25">
      <c r="A2537" s="396">
        <v>202504</v>
      </c>
      <c r="B2537" s="392" t="s">
        <v>1268</v>
      </c>
      <c r="C2537" s="392" t="s">
        <v>69</v>
      </c>
      <c r="D2537" s="392" t="s">
        <v>28</v>
      </c>
      <c r="E2537" s="392" t="s">
        <v>28</v>
      </c>
      <c r="F2537" s="392" t="s">
        <v>22</v>
      </c>
      <c r="G2537" s="392" t="s">
        <v>39</v>
      </c>
      <c r="H2537" s="392" t="s">
        <v>70</v>
      </c>
      <c r="I2537" s="392" t="s">
        <v>71</v>
      </c>
      <c r="J2537" s="392" t="s">
        <v>982</v>
      </c>
      <c r="K2537" s="392" t="s">
        <v>24</v>
      </c>
      <c r="L2537" s="392" t="s">
        <v>64</v>
      </c>
      <c r="M2537" s="395">
        <v>45658</v>
      </c>
      <c r="N2537" s="395">
        <v>45658</v>
      </c>
      <c r="O2537" s="392" t="s">
        <v>788</v>
      </c>
      <c r="P2537" s="392" t="str">
        <f t="shared" si="78"/>
        <v>381XX00000</v>
      </c>
      <c r="Q2537" s="392" t="s">
        <v>1358</v>
      </c>
      <c r="R2537" s="392" t="s">
        <v>981</v>
      </c>
      <c r="S2537" s="392" t="str">
        <f t="shared" si="79"/>
        <v>253385A</v>
      </c>
      <c r="T2537" s="392" t="str">
        <f>IFERROR(VLOOKUP($S2537,'Projects FERCs'!$A$9:$C$294,2,FALSE),0)</f>
        <v>Industrial Metering - Pres</v>
      </c>
      <c r="U2537" s="392" t="s">
        <v>982</v>
      </c>
      <c r="V2537" s="394">
        <v>8882.2199999999993</v>
      </c>
    </row>
    <row r="2538" spans="1:22" ht="22.5" x14ac:dyDescent="0.25">
      <c r="A2538" s="396">
        <v>202504</v>
      </c>
      <c r="B2538" s="392" t="s">
        <v>1268</v>
      </c>
      <c r="C2538" s="392" t="s">
        <v>69</v>
      </c>
      <c r="D2538" s="392" t="s">
        <v>28</v>
      </c>
      <c r="E2538" s="392" t="s">
        <v>28</v>
      </c>
      <c r="F2538" s="392" t="s">
        <v>22</v>
      </c>
      <c r="G2538" s="392" t="s">
        <v>39</v>
      </c>
      <c r="H2538" s="392" t="s">
        <v>70</v>
      </c>
      <c r="I2538" s="392" t="s">
        <v>71</v>
      </c>
      <c r="J2538" s="392" t="s">
        <v>1084</v>
      </c>
      <c r="K2538" s="392" t="s">
        <v>24</v>
      </c>
      <c r="L2538" s="392" t="s">
        <v>64</v>
      </c>
      <c r="M2538" s="395">
        <v>45689</v>
      </c>
      <c r="N2538" s="395">
        <v>45689</v>
      </c>
      <c r="O2538" s="392" t="s">
        <v>788</v>
      </c>
      <c r="P2538" s="392" t="str">
        <f t="shared" si="78"/>
        <v>381XX00000</v>
      </c>
      <c r="Q2538" s="392" t="s">
        <v>1358</v>
      </c>
      <c r="R2538" s="392" t="s">
        <v>1083</v>
      </c>
      <c r="S2538" s="392" t="str">
        <f t="shared" si="79"/>
        <v>255385A</v>
      </c>
      <c r="T2538" s="392" t="str">
        <f>IFERROR(VLOOKUP($S2538,'Projects FERCs'!$A$9:$C$294,2,FALSE),0)</f>
        <v>Industrial Metering - Verde</v>
      </c>
      <c r="U2538" s="392" t="s">
        <v>1084</v>
      </c>
      <c r="V2538" s="394">
        <v>4214.2700000000004</v>
      </c>
    </row>
    <row r="2539" spans="1:22" ht="22.5" x14ac:dyDescent="0.25">
      <c r="A2539" s="396">
        <v>202504</v>
      </c>
      <c r="B2539" s="392" t="s">
        <v>1268</v>
      </c>
      <c r="C2539" s="392" t="s">
        <v>69</v>
      </c>
      <c r="D2539" s="392" t="s">
        <v>28</v>
      </c>
      <c r="E2539" s="392" t="s">
        <v>28</v>
      </c>
      <c r="F2539" s="392" t="s">
        <v>22</v>
      </c>
      <c r="G2539" s="392" t="s">
        <v>39</v>
      </c>
      <c r="H2539" s="392" t="s">
        <v>70</v>
      </c>
      <c r="I2539" s="392" t="s">
        <v>71</v>
      </c>
      <c r="J2539" s="392" t="s">
        <v>874</v>
      </c>
      <c r="K2539" s="392" t="s">
        <v>24</v>
      </c>
      <c r="L2539" s="392" t="s">
        <v>64</v>
      </c>
      <c r="M2539" s="395">
        <v>45748</v>
      </c>
      <c r="N2539" s="395">
        <v>45748</v>
      </c>
      <c r="O2539" s="392" t="s">
        <v>788</v>
      </c>
      <c r="P2539" s="392" t="str">
        <f t="shared" si="78"/>
        <v>381XX00000</v>
      </c>
      <c r="Q2539" s="392" t="s">
        <v>1358</v>
      </c>
      <c r="R2539" s="392" t="s">
        <v>873</v>
      </c>
      <c r="S2539" s="392" t="str">
        <f t="shared" si="79"/>
        <v>252381A</v>
      </c>
      <c r="T2539" s="392" t="str">
        <f>IFERROR(VLOOKUP($S2539,'Projects FERCs'!$A$9:$C$294,2,FALSE),0)</f>
        <v>Meters - Bl - King</v>
      </c>
      <c r="U2539" s="392" t="s">
        <v>874</v>
      </c>
      <c r="V2539" s="394">
        <v>-6468.99</v>
      </c>
    </row>
    <row r="2540" spans="1:22" ht="22.5" x14ac:dyDescent="0.25">
      <c r="A2540" s="396">
        <v>202504</v>
      </c>
      <c r="B2540" s="392" t="s">
        <v>1268</v>
      </c>
      <c r="C2540" s="392" t="s">
        <v>69</v>
      </c>
      <c r="D2540" s="392" t="s">
        <v>28</v>
      </c>
      <c r="E2540" s="392" t="s">
        <v>28</v>
      </c>
      <c r="F2540" s="392" t="s">
        <v>22</v>
      </c>
      <c r="G2540" s="392" t="s">
        <v>39</v>
      </c>
      <c r="H2540" s="392" t="s">
        <v>70</v>
      </c>
      <c r="I2540" s="392" t="s">
        <v>71</v>
      </c>
      <c r="J2540" s="392" t="s">
        <v>1218</v>
      </c>
      <c r="K2540" s="392" t="s">
        <v>24</v>
      </c>
      <c r="L2540" s="392" t="s">
        <v>64</v>
      </c>
      <c r="M2540" s="395">
        <v>45748</v>
      </c>
      <c r="N2540" s="395">
        <v>45748</v>
      </c>
      <c r="O2540" s="392" t="s">
        <v>788</v>
      </c>
      <c r="P2540" s="392" t="str">
        <f t="shared" si="78"/>
        <v>381XX00000</v>
      </c>
      <c r="Q2540" s="392" t="s">
        <v>1358</v>
      </c>
      <c r="R2540" s="392" t="s">
        <v>1217</v>
      </c>
      <c r="S2540" s="392" t="str">
        <f t="shared" si="79"/>
        <v>257381A</v>
      </c>
      <c r="T2540" s="392" t="str">
        <f>IFERROR(VLOOKUP($S2540,'Projects FERCs'!$A$9:$C$294,2,FALSE),0)</f>
        <v>Meters - Bl - SL</v>
      </c>
      <c r="U2540" s="392" t="s">
        <v>1218</v>
      </c>
      <c r="V2540" s="394">
        <v>-3064.71</v>
      </c>
    </row>
    <row r="2541" spans="1:22" ht="22.5" x14ac:dyDescent="0.25">
      <c r="A2541" s="396">
        <v>202504</v>
      </c>
      <c r="B2541" s="392" t="s">
        <v>1268</v>
      </c>
      <c r="C2541" s="392" t="s">
        <v>69</v>
      </c>
      <c r="D2541" s="392" t="s">
        <v>28</v>
      </c>
      <c r="E2541" s="392" t="s">
        <v>28</v>
      </c>
      <c r="F2541" s="392" t="s">
        <v>22</v>
      </c>
      <c r="G2541" s="392" t="s">
        <v>39</v>
      </c>
      <c r="H2541" s="392" t="s">
        <v>70</v>
      </c>
      <c r="I2541" s="392" t="s">
        <v>71</v>
      </c>
      <c r="J2541" s="392" t="s">
        <v>878</v>
      </c>
      <c r="K2541" s="392" t="s">
        <v>24</v>
      </c>
      <c r="L2541" s="392" t="s">
        <v>64</v>
      </c>
      <c r="M2541" s="395">
        <v>45689</v>
      </c>
      <c r="N2541" s="395">
        <v>45689</v>
      </c>
      <c r="O2541" s="392" t="s">
        <v>788</v>
      </c>
      <c r="P2541" s="392" t="str">
        <f t="shared" si="78"/>
        <v>381XX00000</v>
      </c>
      <c r="Q2541" s="392" t="s">
        <v>1358</v>
      </c>
      <c r="R2541" s="392" t="s">
        <v>877</v>
      </c>
      <c r="S2541" s="392" t="str">
        <f t="shared" si="79"/>
        <v>252383A</v>
      </c>
      <c r="T2541" s="392" t="str">
        <f>IFERROR(VLOOKUP($S2541,'Projects FERCs'!$A$9:$C$294,2,FALSE),0)</f>
        <v>Regulators - Blanket - King</v>
      </c>
      <c r="U2541" s="392" t="s">
        <v>878</v>
      </c>
      <c r="V2541" s="394">
        <v>998.65</v>
      </c>
    </row>
    <row r="2542" spans="1:22" ht="22.5" x14ac:dyDescent="0.25">
      <c r="A2542" s="396">
        <v>202505</v>
      </c>
      <c r="B2542" s="392" t="s">
        <v>1268</v>
      </c>
      <c r="C2542" s="392" t="s">
        <v>69</v>
      </c>
      <c r="D2542" s="392" t="s">
        <v>28</v>
      </c>
      <c r="E2542" s="392" t="s">
        <v>28</v>
      </c>
      <c r="F2542" s="392" t="s">
        <v>22</v>
      </c>
      <c r="G2542" s="392" t="s">
        <v>39</v>
      </c>
      <c r="H2542" s="392" t="s">
        <v>70</v>
      </c>
      <c r="I2542" s="392" t="s">
        <v>71</v>
      </c>
      <c r="J2542" s="392" t="s">
        <v>878</v>
      </c>
      <c r="K2542" s="392" t="s">
        <v>24</v>
      </c>
      <c r="L2542" s="392" t="s">
        <v>64</v>
      </c>
      <c r="M2542" s="395">
        <v>45689</v>
      </c>
      <c r="N2542" s="395">
        <v>45689</v>
      </c>
      <c r="O2542" s="392" t="s">
        <v>788</v>
      </c>
      <c r="P2542" s="392" t="str">
        <f t="shared" si="78"/>
        <v>381XX00000</v>
      </c>
      <c r="Q2542" s="392" t="s">
        <v>1358</v>
      </c>
      <c r="R2542" s="392" t="s">
        <v>877</v>
      </c>
      <c r="S2542" s="392" t="str">
        <f t="shared" si="79"/>
        <v>252383A</v>
      </c>
      <c r="T2542" s="392" t="str">
        <f>IFERROR(VLOOKUP($S2542,'Projects FERCs'!$A$9:$C$294,2,FALSE),0)</f>
        <v>Regulators - Blanket - King</v>
      </c>
      <c r="U2542" s="392" t="s">
        <v>878</v>
      </c>
      <c r="V2542" s="394">
        <v>499.33</v>
      </c>
    </row>
    <row r="2543" spans="1:22" ht="22.5" x14ac:dyDescent="0.25">
      <c r="A2543" s="396">
        <v>202505</v>
      </c>
      <c r="B2543" s="392" t="s">
        <v>1268</v>
      </c>
      <c r="C2543" s="392" t="s">
        <v>69</v>
      </c>
      <c r="D2543" s="392" t="s">
        <v>28</v>
      </c>
      <c r="E2543" s="392" t="s">
        <v>28</v>
      </c>
      <c r="F2543" s="392" t="s">
        <v>22</v>
      </c>
      <c r="G2543" s="392" t="s">
        <v>39</v>
      </c>
      <c r="H2543" s="392" t="s">
        <v>70</v>
      </c>
      <c r="I2543" s="392" t="s">
        <v>71</v>
      </c>
      <c r="J2543" s="392" t="s">
        <v>23</v>
      </c>
      <c r="K2543" s="392" t="s">
        <v>24</v>
      </c>
      <c r="L2543" s="392" t="s">
        <v>25</v>
      </c>
      <c r="M2543" s="395">
        <v>45689</v>
      </c>
      <c r="N2543" s="395">
        <v>45689</v>
      </c>
      <c r="O2543" s="392" t="s">
        <v>788</v>
      </c>
      <c r="P2543" s="392" t="str">
        <f t="shared" si="78"/>
        <v>381XX00000</v>
      </c>
      <c r="Q2543" s="392" t="s">
        <v>1358</v>
      </c>
      <c r="R2543" s="392" t="s">
        <v>877</v>
      </c>
      <c r="S2543" s="392" t="str">
        <f t="shared" si="79"/>
        <v>252383A</v>
      </c>
      <c r="T2543" s="392" t="str">
        <f>IFERROR(VLOOKUP($S2543,'Projects FERCs'!$A$9:$C$294,2,FALSE),0)</f>
        <v>Regulators - Blanket - King</v>
      </c>
      <c r="U2543" s="392" t="s">
        <v>878</v>
      </c>
      <c r="V2543" s="394">
        <v>-998.65</v>
      </c>
    </row>
    <row r="2544" spans="1:22" ht="22.5" x14ac:dyDescent="0.25">
      <c r="A2544" s="396">
        <v>202505</v>
      </c>
      <c r="B2544" s="392" t="s">
        <v>1268</v>
      </c>
      <c r="C2544" s="392" t="s">
        <v>69</v>
      </c>
      <c r="D2544" s="392" t="s">
        <v>28</v>
      </c>
      <c r="E2544" s="392" t="s">
        <v>28</v>
      </c>
      <c r="F2544" s="392" t="s">
        <v>22</v>
      </c>
      <c r="G2544" s="392" t="s">
        <v>39</v>
      </c>
      <c r="H2544" s="392" t="s">
        <v>70</v>
      </c>
      <c r="I2544" s="392" t="s">
        <v>71</v>
      </c>
      <c r="J2544" s="392" t="s">
        <v>23</v>
      </c>
      <c r="K2544" s="392" t="s">
        <v>24</v>
      </c>
      <c r="L2544" s="392" t="s">
        <v>25</v>
      </c>
      <c r="M2544" s="395">
        <v>45748</v>
      </c>
      <c r="N2544" s="395">
        <v>45748</v>
      </c>
      <c r="O2544" s="392" t="s">
        <v>788</v>
      </c>
      <c r="P2544" s="392" t="str">
        <f t="shared" si="78"/>
        <v>381XX00000</v>
      </c>
      <c r="Q2544" s="392" t="s">
        <v>1358</v>
      </c>
      <c r="R2544" s="392" t="s">
        <v>873</v>
      </c>
      <c r="S2544" s="392" t="str">
        <f t="shared" si="79"/>
        <v>252381A</v>
      </c>
      <c r="T2544" s="392" t="str">
        <f>IFERROR(VLOOKUP($S2544,'Projects FERCs'!$A$9:$C$294,2,FALSE),0)</f>
        <v>Meters - Bl - King</v>
      </c>
      <c r="U2544" s="392" t="s">
        <v>874</v>
      </c>
      <c r="V2544" s="394">
        <v>6468.99</v>
      </c>
    </row>
    <row r="2545" spans="1:22" ht="22.5" x14ac:dyDescent="0.25">
      <c r="A2545" s="396">
        <v>202505</v>
      </c>
      <c r="B2545" s="392" t="s">
        <v>1268</v>
      </c>
      <c r="C2545" s="392" t="s">
        <v>69</v>
      </c>
      <c r="D2545" s="392" t="s">
        <v>28</v>
      </c>
      <c r="E2545" s="392" t="s">
        <v>28</v>
      </c>
      <c r="F2545" s="392" t="s">
        <v>22</v>
      </c>
      <c r="G2545" s="392" t="s">
        <v>39</v>
      </c>
      <c r="H2545" s="392" t="s">
        <v>70</v>
      </c>
      <c r="I2545" s="392" t="s">
        <v>71</v>
      </c>
      <c r="J2545" s="392" t="s">
        <v>23</v>
      </c>
      <c r="K2545" s="392" t="s">
        <v>24</v>
      </c>
      <c r="L2545" s="392" t="s">
        <v>25</v>
      </c>
      <c r="M2545" s="395">
        <v>45748</v>
      </c>
      <c r="N2545" s="395">
        <v>45748</v>
      </c>
      <c r="O2545" s="392" t="s">
        <v>788</v>
      </c>
      <c r="P2545" s="392" t="str">
        <f t="shared" si="78"/>
        <v>381XX00000</v>
      </c>
      <c r="Q2545" s="392" t="s">
        <v>1358</v>
      </c>
      <c r="R2545" s="392" t="s">
        <v>1217</v>
      </c>
      <c r="S2545" s="392" t="str">
        <f t="shared" si="79"/>
        <v>257381A</v>
      </c>
      <c r="T2545" s="392" t="str">
        <f>IFERROR(VLOOKUP($S2545,'Projects FERCs'!$A$9:$C$294,2,FALSE),0)</f>
        <v>Meters - Bl - SL</v>
      </c>
      <c r="U2545" s="392" t="s">
        <v>1218</v>
      </c>
      <c r="V2545" s="394">
        <v>3064.71</v>
      </c>
    </row>
    <row r="2546" spans="1:22" ht="22.5" x14ac:dyDescent="0.25">
      <c r="A2546" s="396">
        <v>202506</v>
      </c>
      <c r="B2546" s="392" t="s">
        <v>1268</v>
      </c>
      <c r="C2546" s="392" t="s">
        <v>69</v>
      </c>
      <c r="D2546" s="392" t="s">
        <v>28</v>
      </c>
      <c r="E2546" s="392" t="s">
        <v>28</v>
      </c>
      <c r="F2546" s="392" t="s">
        <v>22</v>
      </c>
      <c r="G2546" s="392" t="s">
        <v>39</v>
      </c>
      <c r="H2546" s="392" t="s">
        <v>70</v>
      </c>
      <c r="I2546" s="392" t="s">
        <v>71</v>
      </c>
      <c r="J2546" s="392" t="s">
        <v>874</v>
      </c>
      <c r="K2546" s="392" t="s">
        <v>24</v>
      </c>
      <c r="L2546" s="392" t="s">
        <v>64</v>
      </c>
      <c r="M2546" s="395">
        <v>45748</v>
      </c>
      <c r="N2546" s="395">
        <v>45748</v>
      </c>
      <c r="O2546" s="392" t="s">
        <v>788</v>
      </c>
      <c r="P2546" s="392" t="str">
        <f t="shared" si="78"/>
        <v>381XX00000</v>
      </c>
      <c r="Q2546" s="392" t="s">
        <v>1358</v>
      </c>
      <c r="R2546" s="392" t="s">
        <v>873</v>
      </c>
      <c r="S2546" s="392" t="str">
        <f t="shared" si="79"/>
        <v>252381A</v>
      </c>
      <c r="T2546" s="392" t="str">
        <f>IFERROR(VLOOKUP($S2546,'Projects FERCs'!$A$9:$C$294,2,FALSE),0)</f>
        <v>Meters - Bl - King</v>
      </c>
      <c r="U2546" s="392" t="s">
        <v>874</v>
      </c>
      <c r="V2546" s="394">
        <v>2611.1</v>
      </c>
    </row>
    <row r="2547" spans="1:22" ht="22.5" x14ac:dyDescent="0.25">
      <c r="A2547" s="396">
        <v>202506</v>
      </c>
      <c r="B2547" s="392" t="s">
        <v>1268</v>
      </c>
      <c r="C2547" s="392" t="s">
        <v>69</v>
      </c>
      <c r="D2547" s="392" t="s">
        <v>28</v>
      </c>
      <c r="E2547" s="392" t="s">
        <v>28</v>
      </c>
      <c r="F2547" s="392" t="s">
        <v>22</v>
      </c>
      <c r="G2547" s="392" t="s">
        <v>39</v>
      </c>
      <c r="H2547" s="392" t="s">
        <v>70</v>
      </c>
      <c r="I2547" s="392" t="s">
        <v>71</v>
      </c>
      <c r="J2547" s="392" t="s">
        <v>1218</v>
      </c>
      <c r="K2547" s="392" t="s">
        <v>24</v>
      </c>
      <c r="L2547" s="392" t="s">
        <v>64</v>
      </c>
      <c r="M2547" s="395">
        <v>45748</v>
      </c>
      <c r="N2547" s="395">
        <v>45748</v>
      </c>
      <c r="O2547" s="392" t="s">
        <v>788</v>
      </c>
      <c r="P2547" s="392" t="str">
        <f t="shared" si="78"/>
        <v>381XX00000</v>
      </c>
      <c r="Q2547" s="392" t="s">
        <v>1358</v>
      </c>
      <c r="R2547" s="392" t="s">
        <v>1217</v>
      </c>
      <c r="S2547" s="392" t="str">
        <f t="shared" si="79"/>
        <v>257381A</v>
      </c>
      <c r="T2547" s="392" t="str">
        <f>IFERROR(VLOOKUP($S2547,'Projects FERCs'!$A$9:$C$294,2,FALSE),0)</f>
        <v>Meters - Bl - SL</v>
      </c>
      <c r="U2547" s="392" t="s">
        <v>1218</v>
      </c>
      <c r="V2547" s="394">
        <v>5480.59</v>
      </c>
    </row>
    <row r="2548" spans="1:22" ht="22.5" x14ac:dyDescent="0.25">
      <c r="A2548" s="396">
        <v>202506</v>
      </c>
      <c r="B2548" s="392" t="s">
        <v>1268</v>
      </c>
      <c r="C2548" s="392" t="s">
        <v>69</v>
      </c>
      <c r="D2548" s="392" t="s">
        <v>28</v>
      </c>
      <c r="E2548" s="392" t="s">
        <v>28</v>
      </c>
      <c r="F2548" s="392" t="s">
        <v>22</v>
      </c>
      <c r="G2548" s="392" t="s">
        <v>39</v>
      </c>
      <c r="H2548" s="392" t="s">
        <v>70</v>
      </c>
      <c r="I2548" s="392" t="s">
        <v>71</v>
      </c>
      <c r="J2548" s="392" t="s">
        <v>1076</v>
      </c>
      <c r="K2548" s="392" t="s">
        <v>24</v>
      </c>
      <c r="L2548" s="392" t="s">
        <v>64</v>
      </c>
      <c r="M2548" s="395">
        <v>45809</v>
      </c>
      <c r="N2548" s="395">
        <v>45809</v>
      </c>
      <c r="O2548" s="392" t="s">
        <v>788</v>
      </c>
      <c r="P2548" s="392" t="str">
        <f t="shared" si="78"/>
        <v>381XX00000</v>
      </c>
      <c r="Q2548" s="392" t="s">
        <v>1358</v>
      </c>
      <c r="R2548" s="392" t="s">
        <v>1075</v>
      </c>
      <c r="S2548" s="392" t="str">
        <f t="shared" si="79"/>
        <v>255381A</v>
      </c>
      <c r="T2548" s="392" t="str">
        <f>IFERROR(VLOOKUP($S2548,'Projects FERCs'!$A$9:$C$294,2,FALSE),0)</f>
        <v>Meters - Bl - Verde</v>
      </c>
      <c r="U2548" s="392" t="s">
        <v>1076</v>
      </c>
      <c r="V2548" s="394">
        <v>2611.09</v>
      </c>
    </row>
    <row r="2549" spans="1:22" ht="22.5" x14ac:dyDescent="0.25">
      <c r="A2549" s="396">
        <v>202506</v>
      </c>
      <c r="B2549" s="392" t="s">
        <v>1268</v>
      </c>
      <c r="C2549" s="392" t="s">
        <v>69</v>
      </c>
      <c r="D2549" s="392" t="s">
        <v>28</v>
      </c>
      <c r="E2549" s="392" t="s">
        <v>28</v>
      </c>
      <c r="F2549" s="392" t="s">
        <v>22</v>
      </c>
      <c r="G2549" s="392" t="s">
        <v>39</v>
      </c>
      <c r="H2549" s="392" t="s">
        <v>70</v>
      </c>
      <c r="I2549" s="392" t="s">
        <v>71</v>
      </c>
      <c r="J2549" s="392" t="s">
        <v>878</v>
      </c>
      <c r="K2549" s="392" t="s">
        <v>24</v>
      </c>
      <c r="L2549" s="392" t="s">
        <v>64</v>
      </c>
      <c r="M2549" s="395">
        <v>45689</v>
      </c>
      <c r="N2549" s="395">
        <v>45689</v>
      </c>
      <c r="O2549" s="392" t="s">
        <v>788</v>
      </c>
      <c r="P2549" s="392" t="str">
        <f t="shared" si="78"/>
        <v>381XX00000</v>
      </c>
      <c r="Q2549" s="392" t="s">
        <v>1358</v>
      </c>
      <c r="R2549" s="392" t="s">
        <v>877</v>
      </c>
      <c r="S2549" s="392" t="str">
        <f t="shared" si="79"/>
        <v>252383A</v>
      </c>
      <c r="T2549" s="392" t="str">
        <f>IFERROR(VLOOKUP($S2549,'Projects FERCs'!$A$9:$C$294,2,FALSE),0)</f>
        <v>Regulators - Blanket - King</v>
      </c>
      <c r="U2549" s="392" t="s">
        <v>878</v>
      </c>
      <c r="V2549" s="394">
        <v>1246.93</v>
      </c>
    </row>
    <row r="2550" spans="1:22" ht="22.5" x14ac:dyDescent="0.25">
      <c r="A2550" s="396">
        <v>202506</v>
      </c>
      <c r="B2550" s="392" t="s">
        <v>1268</v>
      </c>
      <c r="C2550" s="392" t="s">
        <v>69</v>
      </c>
      <c r="D2550" s="392" t="s">
        <v>28</v>
      </c>
      <c r="E2550" s="392" t="s">
        <v>28</v>
      </c>
      <c r="F2550" s="392" t="s">
        <v>22</v>
      </c>
      <c r="G2550" s="392" t="s">
        <v>39</v>
      </c>
      <c r="H2550" s="392" t="s">
        <v>70</v>
      </c>
      <c r="I2550" s="392" t="s">
        <v>71</v>
      </c>
      <c r="J2550" s="392" t="s">
        <v>23</v>
      </c>
      <c r="K2550" s="392" t="s">
        <v>24</v>
      </c>
      <c r="L2550" s="392" t="s">
        <v>25</v>
      </c>
      <c r="M2550" s="395">
        <v>45658</v>
      </c>
      <c r="N2550" s="395">
        <v>45658</v>
      </c>
      <c r="O2550" s="392" t="s">
        <v>788</v>
      </c>
      <c r="P2550" s="392" t="str">
        <f t="shared" si="78"/>
        <v>381XX00000</v>
      </c>
      <c r="Q2550" s="392" t="s">
        <v>1358</v>
      </c>
      <c r="R2550" s="392" t="s">
        <v>981</v>
      </c>
      <c r="S2550" s="392" t="str">
        <f t="shared" si="79"/>
        <v>253385A</v>
      </c>
      <c r="T2550" s="392" t="str">
        <f>IFERROR(VLOOKUP($S2550,'Projects FERCs'!$A$9:$C$294,2,FALSE),0)</f>
        <v>Industrial Metering - Pres</v>
      </c>
      <c r="U2550" s="392" t="s">
        <v>982</v>
      </c>
      <c r="V2550" s="394">
        <v>-8882.2199999999993</v>
      </c>
    </row>
    <row r="2551" spans="1:22" ht="22.5" x14ac:dyDescent="0.25">
      <c r="A2551" s="396">
        <v>202506</v>
      </c>
      <c r="B2551" s="392" t="s">
        <v>1268</v>
      </c>
      <c r="C2551" s="392" t="s">
        <v>69</v>
      </c>
      <c r="D2551" s="392" t="s">
        <v>28</v>
      </c>
      <c r="E2551" s="392" t="s">
        <v>28</v>
      </c>
      <c r="F2551" s="392" t="s">
        <v>22</v>
      </c>
      <c r="G2551" s="392" t="s">
        <v>39</v>
      </c>
      <c r="H2551" s="392" t="s">
        <v>70</v>
      </c>
      <c r="I2551" s="392" t="s">
        <v>71</v>
      </c>
      <c r="J2551" s="392" t="s">
        <v>23</v>
      </c>
      <c r="K2551" s="392" t="s">
        <v>24</v>
      </c>
      <c r="L2551" s="392" t="s">
        <v>25</v>
      </c>
      <c r="M2551" s="395">
        <v>45689</v>
      </c>
      <c r="N2551" s="395">
        <v>45689</v>
      </c>
      <c r="O2551" s="392" t="s">
        <v>788</v>
      </c>
      <c r="P2551" s="392" t="str">
        <f t="shared" si="78"/>
        <v>381XX00000</v>
      </c>
      <c r="Q2551" s="392" t="s">
        <v>1358</v>
      </c>
      <c r="R2551" s="392" t="s">
        <v>877</v>
      </c>
      <c r="S2551" s="392" t="str">
        <f t="shared" si="79"/>
        <v>252383A</v>
      </c>
      <c r="T2551" s="392" t="str">
        <f>IFERROR(VLOOKUP($S2551,'Projects FERCs'!$A$9:$C$294,2,FALSE),0)</f>
        <v>Regulators - Blanket - King</v>
      </c>
      <c r="U2551" s="392" t="s">
        <v>878</v>
      </c>
      <c r="V2551" s="394">
        <v>-499.33</v>
      </c>
    </row>
    <row r="2552" spans="1:22" ht="22.5" x14ac:dyDescent="0.25">
      <c r="A2552" s="396">
        <v>202407</v>
      </c>
      <c r="B2552" s="392" t="s">
        <v>1268</v>
      </c>
      <c r="C2552" s="392" t="s">
        <v>69</v>
      </c>
      <c r="D2552" s="392" t="s">
        <v>28</v>
      </c>
      <c r="E2552" s="392" t="s">
        <v>28</v>
      </c>
      <c r="F2552" s="392" t="s">
        <v>22</v>
      </c>
      <c r="G2552" s="392" t="s">
        <v>39</v>
      </c>
      <c r="H2552" s="392" t="s">
        <v>70</v>
      </c>
      <c r="I2552" s="392" t="s">
        <v>71</v>
      </c>
      <c r="J2552" s="392" t="s">
        <v>1150</v>
      </c>
      <c r="K2552" s="392" t="s">
        <v>24</v>
      </c>
      <c r="L2552" s="392" t="s">
        <v>64</v>
      </c>
      <c r="M2552" s="395">
        <v>45352</v>
      </c>
      <c r="N2552" s="395">
        <v>45352</v>
      </c>
      <c r="O2552" s="392" t="s">
        <v>791</v>
      </c>
      <c r="P2552" s="392" t="str">
        <f t="shared" si="78"/>
        <v>382XX00000</v>
      </c>
      <c r="Q2552" s="392" t="s">
        <v>1361</v>
      </c>
      <c r="R2552" s="392" t="s">
        <v>1149</v>
      </c>
      <c r="S2552" s="392" t="str">
        <f t="shared" si="79"/>
        <v>256382A</v>
      </c>
      <c r="T2552" s="392" t="str">
        <f>IFERROR(VLOOKUP($S2552,'Projects FERCs'!$A$9:$C$294,2,FALSE),0)</f>
        <v>Meter Installations - Bl - Nog</v>
      </c>
      <c r="U2552" s="392" t="s">
        <v>1150</v>
      </c>
      <c r="V2552" s="394">
        <v>229.18</v>
      </c>
    </row>
    <row r="2553" spans="1:22" ht="22.5" x14ac:dyDescent="0.25">
      <c r="A2553" s="396">
        <v>202407</v>
      </c>
      <c r="B2553" s="392" t="s">
        <v>1268</v>
      </c>
      <c r="C2553" s="392" t="s">
        <v>69</v>
      </c>
      <c r="D2553" s="392" t="s">
        <v>28</v>
      </c>
      <c r="E2553" s="392" t="s">
        <v>28</v>
      </c>
      <c r="F2553" s="392" t="s">
        <v>22</v>
      </c>
      <c r="G2553" s="392" t="s">
        <v>39</v>
      </c>
      <c r="H2553" s="392" t="s">
        <v>70</v>
      </c>
      <c r="I2553" s="392" t="s">
        <v>71</v>
      </c>
      <c r="J2553" s="392" t="s">
        <v>790</v>
      </c>
      <c r="K2553" s="392" t="s">
        <v>24</v>
      </c>
      <c r="L2553" s="392" t="s">
        <v>64</v>
      </c>
      <c r="M2553" s="395">
        <v>45292</v>
      </c>
      <c r="N2553" s="395">
        <v>45292</v>
      </c>
      <c r="O2553" s="392" t="s">
        <v>791</v>
      </c>
      <c r="P2553" s="392" t="str">
        <f t="shared" si="78"/>
        <v>382XX00000</v>
      </c>
      <c r="Q2553" s="392" t="s">
        <v>1361</v>
      </c>
      <c r="R2553" s="392" t="s">
        <v>789</v>
      </c>
      <c r="S2553" s="392" t="str">
        <f t="shared" si="79"/>
        <v>251382A</v>
      </c>
      <c r="T2553" s="392" t="str">
        <f>IFERROR(VLOOKUP($S2553,'Projects FERCs'!$A$9:$C$294,2,FALSE),0)</f>
        <v>Meter Installations - Bl -Flag</v>
      </c>
      <c r="U2553" s="392" t="s">
        <v>790</v>
      </c>
      <c r="V2553" s="394">
        <v>307.57</v>
      </c>
    </row>
    <row r="2554" spans="1:22" ht="22.5" x14ac:dyDescent="0.25">
      <c r="A2554" s="396">
        <v>202407</v>
      </c>
      <c r="B2554" s="392" t="s">
        <v>1268</v>
      </c>
      <c r="C2554" s="392" t="s">
        <v>69</v>
      </c>
      <c r="D2554" s="392" t="s">
        <v>28</v>
      </c>
      <c r="E2554" s="392" t="s">
        <v>28</v>
      </c>
      <c r="F2554" s="392" t="s">
        <v>22</v>
      </c>
      <c r="G2554" s="392" t="s">
        <v>39</v>
      </c>
      <c r="H2554" s="392" t="s">
        <v>70</v>
      </c>
      <c r="I2554" s="392" t="s">
        <v>71</v>
      </c>
      <c r="J2554" s="392" t="s">
        <v>1220</v>
      </c>
      <c r="K2554" s="392" t="s">
        <v>24</v>
      </c>
      <c r="L2554" s="392" t="s">
        <v>64</v>
      </c>
      <c r="M2554" s="395">
        <v>45292</v>
      </c>
      <c r="N2554" s="395">
        <v>45292</v>
      </c>
      <c r="O2554" s="392" t="s">
        <v>791</v>
      </c>
      <c r="P2554" s="392" t="str">
        <f t="shared" si="78"/>
        <v>382XX00000</v>
      </c>
      <c r="Q2554" s="392" t="s">
        <v>1361</v>
      </c>
      <c r="R2554" s="392" t="s">
        <v>1219</v>
      </c>
      <c r="S2554" s="392" t="str">
        <f t="shared" si="79"/>
        <v>257382A</v>
      </c>
      <c r="T2554" s="392" t="str">
        <f>IFERROR(VLOOKUP($S2554,'Projects FERCs'!$A$9:$C$294,2,FALSE),0)</f>
        <v>Meter Installations - Bl -SL</v>
      </c>
      <c r="U2554" s="392" t="s">
        <v>1220</v>
      </c>
      <c r="V2554" s="394">
        <v>433.34</v>
      </c>
    </row>
    <row r="2555" spans="1:22" ht="22.5" x14ac:dyDescent="0.25">
      <c r="A2555" s="396">
        <v>202407</v>
      </c>
      <c r="B2555" s="392" t="s">
        <v>1268</v>
      </c>
      <c r="C2555" s="392" t="s">
        <v>69</v>
      </c>
      <c r="D2555" s="392" t="s">
        <v>28</v>
      </c>
      <c r="E2555" s="392" t="s">
        <v>28</v>
      </c>
      <c r="F2555" s="392" t="s">
        <v>22</v>
      </c>
      <c r="G2555" s="392" t="s">
        <v>39</v>
      </c>
      <c r="H2555" s="392" t="s">
        <v>70</v>
      </c>
      <c r="I2555" s="392" t="s">
        <v>71</v>
      </c>
      <c r="J2555" s="392" t="s">
        <v>876</v>
      </c>
      <c r="K2555" s="392" t="s">
        <v>24</v>
      </c>
      <c r="L2555" s="392" t="s">
        <v>64</v>
      </c>
      <c r="M2555" s="395">
        <v>45292</v>
      </c>
      <c r="N2555" s="395">
        <v>45292</v>
      </c>
      <c r="O2555" s="392" t="s">
        <v>791</v>
      </c>
      <c r="P2555" s="392" t="str">
        <f t="shared" si="78"/>
        <v>382XX00000</v>
      </c>
      <c r="Q2555" s="392" t="s">
        <v>1361</v>
      </c>
      <c r="R2555" s="392" t="s">
        <v>875</v>
      </c>
      <c r="S2555" s="392" t="str">
        <f t="shared" si="79"/>
        <v>252382A</v>
      </c>
      <c r="T2555" s="392" t="str">
        <f>IFERROR(VLOOKUP($S2555,'Projects FERCs'!$A$9:$C$294,2,FALSE),0)</f>
        <v>Meter Installations -Bl - King</v>
      </c>
      <c r="U2555" s="392" t="s">
        <v>876</v>
      </c>
      <c r="V2555" s="394">
        <v>3100.8</v>
      </c>
    </row>
    <row r="2556" spans="1:22" ht="22.5" x14ac:dyDescent="0.25">
      <c r="A2556" s="396">
        <v>202407</v>
      </c>
      <c r="B2556" s="392" t="s">
        <v>1268</v>
      </c>
      <c r="C2556" s="392" t="s">
        <v>69</v>
      </c>
      <c r="D2556" s="392" t="s">
        <v>28</v>
      </c>
      <c r="E2556" s="392" t="s">
        <v>28</v>
      </c>
      <c r="F2556" s="392" t="s">
        <v>22</v>
      </c>
      <c r="G2556" s="392" t="s">
        <v>39</v>
      </c>
      <c r="H2556" s="392" t="s">
        <v>70</v>
      </c>
      <c r="I2556" s="392" t="s">
        <v>71</v>
      </c>
      <c r="J2556" s="392" t="s">
        <v>1078</v>
      </c>
      <c r="K2556" s="392" t="s">
        <v>24</v>
      </c>
      <c r="L2556" s="392" t="s">
        <v>64</v>
      </c>
      <c r="M2556" s="395">
        <v>45292</v>
      </c>
      <c r="N2556" s="395">
        <v>45292</v>
      </c>
      <c r="O2556" s="392" t="s">
        <v>791</v>
      </c>
      <c r="P2556" s="392" t="str">
        <f t="shared" si="78"/>
        <v>382XX00000</v>
      </c>
      <c r="Q2556" s="392" t="s">
        <v>1361</v>
      </c>
      <c r="R2556" s="392" t="s">
        <v>1077</v>
      </c>
      <c r="S2556" s="392" t="str">
        <f t="shared" si="79"/>
        <v>255382A</v>
      </c>
      <c r="T2556" s="392" t="str">
        <f>IFERROR(VLOOKUP($S2556,'Projects FERCs'!$A$9:$C$294,2,FALSE),0)</f>
        <v>Meter Installations-Bl - Verde</v>
      </c>
      <c r="U2556" s="392" t="s">
        <v>1078</v>
      </c>
      <c r="V2556" s="394">
        <v>300.88</v>
      </c>
    </row>
    <row r="2557" spans="1:22" ht="22.5" x14ac:dyDescent="0.25">
      <c r="A2557" s="396">
        <v>202407</v>
      </c>
      <c r="B2557" s="392" t="s">
        <v>1268</v>
      </c>
      <c r="C2557" s="392" t="s">
        <v>69</v>
      </c>
      <c r="D2557" s="392" t="s">
        <v>28</v>
      </c>
      <c r="E2557" s="392" t="s">
        <v>28</v>
      </c>
      <c r="F2557" s="392" t="s">
        <v>22</v>
      </c>
      <c r="G2557" s="392" t="s">
        <v>39</v>
      </c>
      <c r="H2557" s="392" t="s">
        <v>70</v>
      </c>
      <c r="I2557" s="392" t="s">
        <v>71</v>
      </c>
      <c r="J2557" s="392" t="s">
        <v>23</v>
      </c>
      <c r="K2557" s="392" t="s">
        <v>24</v>
      </c>
      <c r="L2557" s="392" t="s">
        <v>25</v>
      </c>
      <c r="M2557" s="395">
        <v>45292</v>
      </c>
      <c r="N2557" s="395">
        <v>45292</v>
      </c>
      <c r="O2557" s="392" t="s">
        <v>791</v>
      </c>
      <c r="P2557" s="392" t="str">
        <f t="shared" si="78"/>
        <v>382XX00000</v>
      </c>
      <c r="Q2557" s="392" t="s">
        <v>1361</v>
      </c>
      <c r="R2557" s="392" t="s">
        <v>789</v>
      </c>
      <c r="S2557" s="392" t="str">
        <f t="shared" si="79"/>
        <v>251382A</v>
      </c>
      <c r="T2557" s="392" t="str">
        <f>IFERROR(VLOOKUP($S2557,'Projects FERCs'!$A$9:$C$294,2,FALSE),0)</f>
        <v>Meter Installations - Bl -Flag</v>
      </c>
      <c r="U2557" s="392" t="s">
        <v>790</v>
      </c>
      <c r="V2557" s="394">
        <v>-9647.74</v>
      </c>
    </row>
    <row r="2558" spans="1:22" ht="22.5" x14ac:dyDescent="0.25">
      <c r="A2558" s="396">
        <v>202407</v>
      </c>
      <c r="B2558" s="392" t="s">
        <v>1268</v>
      </c>
      <c r="C2558" s="392" t="s">
        <v>69</v>
      </c>
      <c r="D2558" s="392" t="s">
        <v>28</v>
      </c>
      <c r="E2558" s="392" t="s">
        <v>28</v>
      </c>
      <c r="F2558" s="392" t="s">
        <v>22</v>
      </c>
      <c r="G2558" s="392" t="s">
        <v>39</v>
      </c>
      <c r="H2558" s="392" t="s">
        <v>70</v>
      </c>
      <c r="I2558" s="392" t="s">
        <v>71</v>
      </c>
      <c r="J2558" s="392" t="s">
        <v>23</v>
      </c>
      <c r="K2558" s="392" t="s">
        <v>24</v>
      </c>
      <c r="L2558" s="392" t="s">
        <v>25</v>
      </c>
      <c r="M2558" s="395">
        <v>45292</v>
      </c>
      <c r="N2558" s="395">
        <v>45292</v>
      </c>
      <c r="O2558" s="392" t="s">
        <v>791</v>
      </c>
      <c r="P2558" s="392" t="str">
        <f t="shared" si="78"/>
        <v>382XX00000</v>
      </c>
      <c r="Q2558" s="392" t="s">
        <v>1361</v>
      </c>
      <c r="R2558" s="392" t="s">
        <v>875</v>
      </c>
      <c r="S2558" s="392" t="str">
        <f t="shared" si="79"/>
        <v>252382A</v>
      </c>
      <c r="T2558" s="392" t="str">
        <f>IFERROR(VLOOKUP($S2558,'Projects FERCs'!$A$9:$C$294,2,FALSE),0)</f>
        <v>Meter Installations -Bl - King</v>
      </c>
      <c r="U2558" s="392" t="s">
        <v>876</v>
      </c>
      <c r="V2558" s="394">
        <v>-1714.47</v>
      </c>
    </row>
    <row r="2559" spans="1:22" ht="22.5" x14ac:dyDescent="0.25">
      <c r="A2559" s="396">
        <v>202407</v>
      </c>
      <c r="B2559" s="392" t="s">
        <v>1268</v>
      </c>
      <c r="C2559" s="392" t="s">
        <v>69</v>
      </c>
      <c r="D2559" s="392" t="s">
        <v>28</v>
      </c>
      <c r="E2559" s="392" t="s">
        <v>28</v>
      </c>
      <c r="F2559" s="392" t="s">
        <v>22</v>
      </c>
      <c r="G2559" s="392" t="s">
        <v>39</v>
      </c>
      <c r="H2559" s="392" t="s">
        <v>70</v>
      </c>
      <c r="I2559" s="392" t="s">
        <v>71</v>
      </c>
      <c r="J2559" s="392" t="s">
        <v>23</v>
      </c>
      <c r="K2559" s="392" t="s">
        <v>24</v>
      </c>
      <c r="L2559" s="392" t="s">
        <v>25</v>
      </c>
      <c r="M2559" s="395">
        <v>45292</v>
      </c>
      <c r="N2559" s="395">
        <v>45292</v>
      </c>
      <c r="O2559" s="392" t="s">
        <v>791</v>
      </c>
      <c r="P2559" s="392" t="str">
        <f t="shared" si="78"/>
        <v>382XX00000</v>
      </c>
      <c r="Q2559" s="392" t="s">
        <v>1361</v>
      </c>
      <c r="R2559" s="392" t="s">
        <v>975</v>
      </c>
      <c r="S2559" s="392" t="str">
        <f t="shared" si="79"/>
        <v>253382A</v>
      </c>
      <c r="T2559" s="392" t="str">
        <f>IFERROR(VLOOKUP($S2559,'Projects FERCs'!$A$9:$C$294,2,FALSE),0)</f>
        <v>Meter Installations -Bl - Pres</v>
      </c>
      <c r="U2559" s="392" t="s">
        <v>976</v>
      </c>
      <c r="V2559" s="394">
        <v>-4409.1400000000003</v>
      </c>
    </row>
    <row r="2560" spans="1:22" ht="22.5" x14ac:dyDescent="0.25">
      <c r="A2560" s="396">
        <v>202407</v>
      </c>
      <c r="B2560" s="392" t="s">
        <v>1268</v>
      </c>
      <c r="C2560" s="392" t="s">
        <v>69</v>
      </c>
      <c r="D2560" s="392" t="s">
        <v>28</v>
      </c>
      <c r="E2560" s="392" t="s">
        <v>28</v>
      </c>
      <c r="F2560" s="392" t="s">
        <v>22</v>
      </c>
      <c r="G2560" s="392" t="s">
        <v>39</v>
      </c>
      <c r="H2560" s="392" t="s">
        <v>70</v>
      </c>
      <c r="I2560" s="392" t="s">
        <v>71</v>
      </c>
      <c r="J2560" s="392" t="s">
        <v>23</v>
      </c>
      <c r="K2560" s="392" t="s">
        <v>24</v>
      </c>
      <c r="L2560" s="392" t="s">
        <v>25</v>
      </c>
      <c r="M2560" s="395">
        <v>45292</v>
      </c>
      <c r="N2560" s="395">
        <v>45292</v>
      </c>
      <c r="O2560" s="392" t="s">
        <v>791</v>
      </c>
      <c r="P2560" s="392" t="str">
        <f t="shared" si="78"/>
        <v>382XX00000</v>
      </c>
      <c r="Q2560" s="392" t="s">
        <v>1361</v>
      </c>
      <c r="R2560" s="392" t="s">
        <v>1077</v>
      </c>
      <c r="S2560" s="392" t="str">
        <f t="shared" si="79"/>
        <v>255382A</v>
      </c>
      <c r="T2560" s="392" t="str">
        <f>IFERROR(VLOOKUP($S2560,'Projects FERCs'!$A$9:$C$294,2,FALSE),0)</f>
        <v>Meter Installations-Bl - Verde</v>
      </c>
      <c r="U2560" s="392" t="s">
        <v>1078</v>
      </c>
      <c r="V2560" s="394">
        <v>-2398.84</v>
      </c>
    </row>
    <row r="2561" spans="1:22" ht="22.5" x14ac:dyDescent="0.25">
      <c r="A2561" s="396">
        <v>202407</v>
      </c>
      <c r="B2561" s="392" t="s">
        <v>1268</v>
      </c>
      <c r="C2561" s="392" t="s">
        <v>69</v>
      </c>
      <c r="D2561" s="392" t="s">
        <v>28</v>
      </c>
      <c r="E2561" s="392" t="s">
        <v>28</v>
      </c>
      <c r="F2561" s="392" t="s">
        <v>22</v>
      </c>
      <c r="G2561" s="392" t="s">
        <v>39</v>
      </c>
      <c r="H2561" s="392" t="s">
        <v>70</v>
      </c>
      <c r="I2561" s="392" t="s">
        <v>71</v>
      </c>
      <c r="J2561" s="392" t="s">
        <v>23</v>
      </c>
      <c r="K2561" s="392" t="s">
        <v>24</v>
      </c>
      <c r="L2561" s="392" t="s">
        <v>25</v>
      </c>
      <c r="M2561" s="395">
        <v>45292</v>
      </c>
      <c r="N2561" s="395">
        <v>45292</v>
      </c>
      <c r="O2561" s="392" t="s">
        <v>791</v>
      </c>
      <c r="P2561" s="392" t="str">
        <f t="shared" si="78"/>
        <v>382XX00000</v>
      </c>
      <c r="Q2561" s="392" t="s">
        <v>1361</v>
      </c>
      <c r="R2561" s="392" t="s">
        <v>1219</v>
      </c>
      <c r="S2561" s="392" t="str">
        <f t="shared" si="79"/>
        <v>257382A</v>
      </c>
      <c r="T2561" s="392" t="str">
        <f>IFERROR(VLOOKUP($S2561,'Projects FERCs'!$A$9:$C$294,2,FALSE),0)</f>
        <v>Meter Installations - Bl -SL</v>
      </c>
      <c r="U2561" s="392" t="s">
        <v>1220</v>
      </c>
      <c r="V2561" s="394">
        <v>-908.85</v>
      </c>
    </row>
    <row r="2562" spans="1:22" ht="22.5" x14ac:dyDescent="0.25">
      <c r="A2562" s="396">
        <v>202407</v>
      </c>
      <c r="B2562" s="392" t="s">
        <v>1268</v>
      </c>
      <c r="C2562" s="392" t="s">
        <v>69</v>
      </c>
      <c r="D2562" s="392" t="s">
        <v>28</v>
      </c>
      <c r="E2562" s="392" t="s">
        <v>28</v>
      </c>
      <c r="F2562" s="392" t="s">
        <v>22</v>
      </c>
      <c r="G2562" s="392" t="s">
        <v>39</v>
      </c>
      <c r="H2562" s="392" t="s">
        <v>70</v>
      </c>
      <c r="I2562" s="392" t="s">
        <v>71</v>
      </c>
      <c r="J2562" s="392" t="s">
        <v>23</v>
      </c>
      <c r="K2562" s="392" t="s">
        <v>24</v>
      </c>
      <c r="L2562" s="392" t="s">
        <v>25</v>
      </c>
      <c r="M2562" s="395">
        <v>45352</v>
      </c>
      <c r="N2562" s="395">
        <v>45352</v>
      </c>
      <c r="O2562" s="392" t="s">
        <v>791</v>
      </c>
      <c r="P2562" s="392" t="str">
        <f t="shared" si="78"/>
        <v>382XX00000</v>
      </c>
      <c r="Q2562" s="392" t="s">
        <v>1361</v>
      </c>
      <c r="R2562" s="392" t="s">
        <v>1149</v>
      </c>
      <c r="S2562" s="392" t="str">
        <f t="shared" si="79"/>
        <v>256382A</v>
      </c>
      <c r="T2562" s="392" t="str">
        <f>IFERROR(VLOOKUP($S2562,'Projects FERCs'!$A$9:$C$294,2,FALSE),0)</f>
        <v>Meter Installations - Bl - Nog</v>
      </c>
      <c r="U2562" s="392" t="s">
        <v>1150</v>
      </c>
      <c r="V2562" s="394">
        <v>-206.76</v>
      </c>
    </row>
    <row r="2563" spans="1:22" ht="22.5" x14ac:dyDescent="0.25">
      <c r="A2563" s="396">
        <v>202408</v>
      </c>
      <c r="B2563" s="392" t="s">
        <v>1268</v>
      </c>
      <c r="C2563" s="392" t="s">
        <v>69</v>
      </c>
      <c r="D2563" s="392" t="s">
        <v>28</v>
      </c>
      <c r="E2563" s="392" t="s">
        <v>28</v>
      </c>
      <c r="F2563" s="392" t="s">
        <v>22</v>
      </c>
      <c r="G2563" s="392" t="s">
        <v>39</v>
      </c>
      <c r="H2563" s="392" t="s">
        <v>70</v>
      </c>
      <c r="I2563" s="392" t="s">
        <v>71</v>
      </c>
      <c r="J2563" s="392" t="s">
        <v>790</v>
      </c>
      <c r="K2563" s="392" t="s">
        <v>24</v>
      </c>
      <c r="L2563" s="392" t="s">
        <v>64</v>
      </c>
      <c r="M2563" s="395">
        <v>45292</v>
      </c>
      <c r="N2563" s="395">
        <v>45292</v>
      </c>
      <c r="O2563" s="392" t="s">
        <v>791</v>
      </c>
      <c r="P2563" s="392" t="str">
        <f t="shared" si="78"/>
        <v>382XX00000</v>
      </c>
      <c r="Q2563" s="392" t="s">
        <v>1361</v>
      </c>
      <c r="R2563" s="392" t="s">
        <v>789</v>
      </c>
      <c r="S2563" s="392" t="str">
        <f t="shared" si="79"/>
        <v>251382A</v>
      </c>
      <c r="T2563" s="392" t="str">
        <f>IFERROR(VLOOKUP($S2563,'Projects FERCs'!$A$9:$C$294,2,FALSE),0)</f>
        <v>Meter Installations - Bl -Flag</v>
      </c>
      <c r="U2563" s="392" t="s">
        <v>790</v>
      </c>
      <c r="V2563" s="394">
        <v>442.33</v>
      </c>
    </row>
    <row r="2564" spans="1:22" ht="22.5" x14ac:dyDescent="0.25">
      <c r="A2564" s="396">
        <v>202408</v>
      </c>
      <c r="B2564" s="392" t="s">
        <v>1268</v>
      </c>
      <c r="C2564" s="392" t="s">
        <v>69</v>
      </c>
      <c r="D2564" s="392" t="s">
        <v>28</v>
      </c>
      <c r="E2564" s="392" t="s">
        <v>28</v>
      </c>
      <c r="F2564" s="392" t="s">
        <v>22</v>
      </c>
      <c r="G2564" s="392" t="s">
        <v>39</v>
      </c>
      <c r="H2564" s="392" t="s">
        <v>70</v>
      </c>
      <c r="I2564" s="392" t="s">
        <v>71</v>
      </c>
      <c r="J2564" s="392" t="s">
        <v>1220</v>
      </c>
      <c r="K2564" s="392" t="s">
        <v>24</v>
      </c>
      <c r="L2564" s="392" t="s">
        <v>64</v>
      </c>
      <c r="M2564" s="395">
        <v>45292</v>
      </c>
      <c r="N2564" s="395">
        <v>45292</v>
      </c>
      <c r="O2564" s="392" t="s">
        <v>791</v>
      </c>
      <c r="P2564" s="392" t="str">
        <f t="shared" si="78"/>
        <v>382XX00000</v>
      </c>
      <c r="Q2564" s="392" t="s">
        <v>1361</v>
      </c>
      <c r="R2564" s="392" t="s">
        <v>1219</v>
      </c>
      <c r="S2564" s="392" t="str">
        <f t="shared" si="79"/>
        <v>257382A</v>
      </c>
      <c r="T2564" s="392" t="str">
        <f>IFERROR(VLOOKUP($S2564,'Projects FERCs'!$A$9:$C$294,2,FALSE),0)</f>
        <v>Meter Installations - Bl -SL</v>
      </c>
      <c r="U2564" s="392" t="s">
        <v>1220</v>
      </c>
      <c r="V2564" s="394">
        <v>1763.44</v>
      </c>
    </row>
    <row r="2565" spans="1:22" ht="22.5" x14ac:dyDescent="0.25">
      <c r="A2565" s="396">
        <v>202408</v>
      </c>
      <c r="B2565" s="392" t="s">
        <v>1268</v>
      </c>
      <c r="C2565" s="392" t="s">
        <v>69</v>
      </c>
      <c r="D2565" s="392" t="s">
        <v>28</v>
      </c>
      <c r="E2565" s="392" t="s">
        <v>28</v>
      </c>
      <c r="F2565" s="392" t="s">
        <v>22</v>
      </c>
      <c r="G2565" s="392" t="s">
        <v>39</v>
      </c>
      <c r="H2565" s="392" t="s">
        <v>70</v>
      </c>
      <c r="I2565" s="392" t="s">
        <v>71</v>
      </c>
      <c r="J2565" s="392" t="s">
        <v>876</v>
      </c>
      <c r="K2565" s="392" t="s">
        <v>24</v>
      </c>
      <c r="L2565" s="392" t="s">
        <v>64</v>
      </c>
      <c r="M2565" s="395">
        <v>45292</v>
      </c>
      <c r="N2565" s="395">
        <v>45292</v>
      </c>
      <c r="O2565" s="392" t="s">
        <v>791</v>
      </c>
      <c r="P2565" s="392" t="str">
        <f t="shared" si="78"/>
        <v>382XX00000</v>
      </c>
      <c r="Q2565" s="392" t="s">
        <v>1361</v>
      </c>
      <c r="R2565" s="392" t="s">
        <v>875</v>
      </c>
      <c r="S2565" s="392" t="str">
        <f t="shared" si="79"/>
        <v>252382A</v>
      </c>
      <c r="T2565" s="392" t="str">
        <f>IFERROR(VLOOKUP($S2565,'Projects FERCs'!$A$9:$C$294,2,FALSE),0)</f>
        <v>Meter Installations -Bl - King</v>
      </c>
      <c r="U2565" s="392" t="s">
        <v>876</v>
      </c>
      <c r="V2565" s="394">
        <v>179.63</v>
      </c>
    </row>
    <row r="2566" spans="1:22" ht="22.5" x14ac:dyDescent="0.25">
      <c r="A2566" s="396">
        <v>202408</v>
      </c>
      <c r="B2566" s="392" t="s">
        <v>1268</v>
      </c>
      <c r="C2566" s="392" t="s">
        <v>69</v>
      </c>
      <c r="D2566" s="392" t="s">
        <v>28</v>
      </c>
      <c r="E2566" s="392" t="s">
        <v>28</v>
      </c>
      <c r="F2566" s="392" t="s">
        <v>22</v>
      </c>
      <c r="G2566" s="392" t="s">
        <v>39</v>
      </c>
      <c r="H2566" s="392" t="s">
        <v>70</v>
      </c>
      <c r="I2566" s="392" t="s">
        <v>71</v>
      </c>
      <c r="J2566" s="392" t="s">
        <v>976</v>
      </c>
      <c r="K2566" s="392" t="s">
        <v>24</v>
      </c>
      <c r="L2566" s="392" t="s">
        <v>64</v>
      </c>
      <c r="M2566" s="395">
        <v>45292</v>
      </c>
      <c r="N2566" s="395">
        <v>45292</v>
      </c>
      <c r="O2566" s="392" t="s">
        <v>791</v>
      </c>
      <c r="P2566" s="392" t="str">
        <f t="shared" si="78"/>
        <v>382XX00000</v>
      </c>
      <c r="Q2566" s="392" t="s">
        <v>1361</v>
      </c>
      <c r="R2566" s="392" t="s">
        <v>975</v>
      </c>
      <c r="S2566" s="392" t="str">
        <f t="shared" si="79"/>
        <v>253382A</v>
      </c>
      <c r="T2566" s="392" t="str">
        <f>IFERROR(VLOOKUP($S2566,'Projects FERCs'!$A$9:$C$294,2,FALSE),0)</f>
        <v>Meter Installations -Bl - Pres</v>
      </c>
      <c r="U2566" s="392" t="s">
        <v>976</v>
      </c>
      <c r="V2566" s="394">
        <v>493.73</v>
      </c>
    </row>
    <row r="2567" spans="1:22" ht="22.5" x14ac:dyDescent="0.25">
      <c r="A2567" s="396">
        <v>202408</v>
      </c>
      <c r="B2567" s="392" t="s">
        <v>1268</v>
      </c>
      <c r="C2567" s="392" t="s">
        <v>69</v>
      </c>
      <c r="D2567" s="392" t="s">
        <v>28</v>
      </c>
      <c r="E2567" s="392" t="s">
        <v>28</v>
      </c>
      <c r="F2567" s="392" t="s">
        <v>22</v>
      </c>
      <c r="G2567" s="392" t="s">
        <v>39</v>
      </c>
      <c r="H2567" s="392" t="s">
        <v>70</v>
      </c>
      <c r="I2567" s="392" t="s">
        <v>71</v>
      </c>
      <c r="J2567" s="392" t="s">
        <v>1078</v>
      </c>
      <c r="K2567" s="392" t="s">
        <v>24</v>
      </c>
      <c r="L2567" s="392" t="s">
        <v>64</v>
      </c>
      <c r="M2567" s="395">
        <v>45292</v>
      </c>
      <c r="N2567" s="395">
        <v>45292</v>
      </c>
      <c r="O2567" s="392" t="s">
        <v>791</v>
      </c>
      <c r="P2567" s="392" t="str">
        <f t="shared" si="78"/>
        <v>382XX00000</v>
      </c>
      <c r="Q2567" s="392" t="s">
        <v>1361</v>
      </c>
      <c r="R2567" s="392" t="s">
        <v>1077</v>
      </c>
      <c r="S2567" s="392" t="str">
        <f t="shared" si="79"/>
        <v>255382A</v>
      </c>
      <c r="T2567" s="392" t="str">
        <f>IFERROR(VLOOKUP($S2567,'Projects FERCs'!$A$9:$C$294,2,FALSE),0)</f>
        <v>Meter Installations-Bl - Verde</v>
      </c>
      <c r="U2567" s="392" t="s">
        <v>1078</v>
      </c>
      <c r="V2567" s="394">
        <v>108.92</v>
      </c>
    </row>
    <row r="2568" spans="1:22" ht="22.5" x14ac:dyDescent="0.25">
      <c r="A2568" s="396">
        <v>202408</v>
      </c>
      <c r="B2568" s="392" t="s">
        <v>1268</v>
      </c>
      <c r="C2568" s="392" t="s">
        <v>69</v>
      </c>
      <c r="D2568" s="392" t="s">
        <v>28</v>
      </c>
      <c r="E2568" s="392" t="s">
        <v>28</v>
      </c>
      <c r="F2568" s="392" t="s">
        <v>22</v>
      </c>
      <c r="G2568" s="392" t="s">
        <v>39</v>
      </c>
      <c r="H2568" s="392" t="s">
        <v>70</v>
      </c>
      <c r="I2568" s="392" t="s">
        <v>71</v>
      </c>
      <c r="J2568" s="392" t="s">
        <v>23</v>
      </c>
      <c r="K2568" s="392" t="s">
        <v>24</v>
      </c>
      <c r="L2568" s="392" t="s">
        <v>25</v>
      </c>
      <c r="M2568" s="395">
        <v>45292</v>
      </c>
      <c r="N2568" s="395">
        <v>45292</v>
      </c>
      <c r="O2568" s="392" t="s">
        <v>791</v>
      </c>
      <c r="P2568" s="392" t="str">
        <f t="shared" si="78"/>
        <v>382XX00000</v>
      </c>
      <c r="Q2568" s="392" t="s">
        <v>1361</v>
      </c>
      <c r="R2568" s="392" t="s">
        <v>789</v>
      </c>
      <c r="S2568" s="392" t="str">
        <f t="shared" si="79"/>
        <v>251382A</v>
      </c>
      <c r="T2568" s="392" t="str">
        <f>IFERROR(VLOOKUP($S2568,'Projects FERCs'!$A$9:$C$294,2,FALSE),0)</f>
        <v>Meter Installations - Bl -Flag</v>
      </c>
      <c r="U2568" s="392" t="s">
        <v>790</v>
      </c>
      <c r="V2568" s="394">
        <v>-307.57</v>
      </c>
    </row>
    <row r="2569" spans="1:22" ht="22.5" x14ac:dyDescent="0.25">
      <c r="A2569" s="396">
        <v>202408</v>
      </c>
      <c r="B2569" s="392" t="s">
        <v>1268</v>
      </c>
      <c r="C2569" s="392" t="s">
        <v>69</v>
      </c>
      <c r="D2569" s="392" t="s">
        <v>28</v>
      </c>
      <c r="E2569" s="392" t="s">
        <v>28</v>
      </c>
      <c r="F2569" s="392" t="s">
        <v>22</v>
      </c>
      <c r="G2569" s="392" t="s">
        <v>39</v>
      </c>
      <c r="H2569" s="392" t="s">
        <v>70</v>
      </c>
      <c r="I2569" s="392" t="s">
        <v>71</v>
      </c>
      <c r="J2569" s="392" t="s">
        <v>23</v>
      </c>
      <c r="K2569" s="392" t="s">
        <v>24</v>
      </c>
      <c r="L2569" s="392" t="s">
        <v>25</v>
      </c>
      <c r="M2569" s="395">
        <v>45292</v>
      </c>
      <c r="N2569" s="395">
        <v>45292</v>
      </c>
      <c r="O2569" s="392" t="s">
        <v>791</v>
      </c>
      <c r="P2569" s="392" t="str">
        <f t="shared" ref="P2569:P2632" si="80">CONCATENATE((MID($O2569,2,3)),$D2569,$G2569)</f>
        <v>382XX00000</v>
      </c>
      <c r="Q2569" s="392" t="s">
        <v>1361</v>
      </c>
      <c r="R2569" s="392" t="s">
        <v>875</v>
      </c>
      <c r="S2569" s="392" t="str">
        <f t="shared" ref="S2569:S2632" si="81">RIGHT($R2569,7)</f>
        <v>252382A</v>
      </c>
      <c r="T2569" s="392" t="str">
        <f>IFERROR(VLOOKUP($S2569,'Projects FERCs'!$A$9:$C$294,2,FALSE),0)</f>
        <v>Meter Installations -Bl - King</v>
      </c>
      <c r="U2569" s="392" t="s">
        <v>876</v>
      </c>
      <c r="V2569" s="394">
        <v>-3100.8</v>
      </c>
    </row>
    <row r="2570" spans="1:22" ht="22.5" x14ac:dyDescent="0.25">
      <c r="A2570" s="396">
        <v>202408</v>
      </c>
      <c r="B2570" s="392" t="s">
        <v>1268</v>
      </c>
      <c r="C2570" s="392" t="s">
        <v>69</v>
      </c>
      <c r="D2570" s="392" t="s">
        <v>28</v>
      </c>
      <c r="E2570" s="392" t="s">
        <v>28</v>
      </c>
      <c r="F2570" s="392" t="s">
        <v>22</v>
      </c>
      <c r="G2570" s="392" t="s">
        <v>39</v>
      </c>
      <c r="H2570" s="392" t="s">
        <v>70</v>
      </c>
      <c r="I2570" s="392" t="s">
        <v>71</v>
      </c>
      <c r="J2570" s="392" t="s">
        <v>23</v>
      </c>
      <c r="K2570" s="392" t="s">
        <v>24</v>
      </c>
      <c r="L2570" s="392" t="s">
        <v>25</v>
      </c>
      <c r="M2570" s="395">
        <v>45292</v>
      </c>
      <c r="N2570" s="395">
        <v>45292</v>
      </c>
      <c r="O2570" s="392" t="s">
        <v>791</v>
      </c>
      <c r="P2570" s="392" t="str">
        <f t="shared" si="80"/>
        <v>382XX00000</v>
      </c>
      <c r="Q2570" s="392" t="s">
        <v>1361</v>
      </c>
      <c r="R2570" s="392" t="s">
        <v>1077</v>
      </c>
      <c r="S2570" s="392" t="str">
        <f t="shared" si="81"/>
        <v>255382A</v>
      </c>
      <c r="T2570" s="392" t="str">
        <f>IFERROR(VLOOKUP($S2570,'Projects FERCs'!$A$9:$C$294,2,FALSE),0)</f>
        <v>Meter Installations-Bl - Verde</v>
      </c>
      <c r="U2570" s="392" t="s">
        <v>1078</v>
      </c>
      <c r="V2570" s="394">
        <v>-300.88</v>
      </c>
    </row>
    <row r="2571" spans="1:22" ht="22.5" x14ac:dyDescent="0.25">
      <c r="A2571" s="396">
        <v>202408</v>
      </c>
      <c r="B2571" s="392" t="s">
        <v>1268</v>
      </c>
      <c r="C2571" s="392" t="s">
        <v>69</v>
      </c>
      <c r="D2571" s="392" t="s">
        <v>28</v>
      </c>
      <c r="E2571" s="392" t="s">
        <v>28</v>
      </c>
      <c r="F2571" s="392" t="s">
        <v>22</v>
      </c>
      <c r="G2571" s="392" t="s">
        <v>39</v>
      </c>
      <c r="H2571" s="392" t="s">
        <v>70</v>
      </c>
      <c r="I2571" s="392" t="s">
        <v>71</v>
      </c>
      <c r="J2571" s="392" t="s">
        <v>23</v>
      </c>
      <c r="K2571" s="392" t="s">
        <v>24</v>
      </c>
      <c r="L2571" s="392" t="s">
        <v>25</v>
      </c>
      <c r="M2571" s="395">
        <v>45292</v>
      </c>
      <c r="N2571" s="395">
        <v>45292</v>
      </c>
      <c r="O2571" s="392" t="s">
        <v>791</v>
      </c>
      <c r="P2571" s="392" t="str">
        <f t="shared" si="80"/>
        <v>382XX00000</v>
      </c>
      <c r="Q2571" s="392" t="s">
        <v>1361</v>
      </c>
      <c r="R2571" s="392" t="s">
        <v>1219</v>
      </c>
      <c r="S2571" s="392" t="str">
        <f t="shared" si="81"/>
        <v>257382A</v>
      </c>
      <c r="T2571" s="392" t="str">
        <f>IFERROR(VLOOKUP($S2571,'Projects FERCs'!$A$9:$C$294,2,FALSE),0)</f>
        <v>Meter Installations - Bl -SL</v>
      </c>
      <c r="U2571" s="392" t="s">
        <v>1220</v>
      </c>
      <c r="V2571" s="394">
        <v>-433.34</v>
      </c>
    </row>
    <row r="2572" spans="1:22" ht="22.5" x14ac:dyDescent="0.25">
      <c r="A2572" s="396">
        <v>202408</v>
      </c>
      <c r="B2572" s="392" t="s">
        <v>1268</v>
      </c>
      <c r="C2572" s="392" t="s">
        <v>69</v>
      </c>
      <c r="D2572" s="392" t="s">
        <v>28</v>
      </c>
      <c r="E2572" s="392" t="s">
        <v>28</v>
      </c>
      <c r="F2572" s="392" t="s">
        <v>22</v>
      </c>
      <c r="G2572" s="392" t="s">
        <v>39</v>
      </c>
      <c r="H2572" s="392" t="s">
        <v>70</v>
      </c>
      <c r="I2572" s="392" t="s">
        <v>71</v>
      </c>
      <c r="J2572" s="392" t="s">
        <v>23</v>
      </c>
      <c r="K2572" s="392" t="s">
        <v>24</v>
      </c>
      <c r="L2572" s="392" t="s">
        <v>25</v>
      </c>
      <c r="M2572" s="395">
        <v>45352</v>
      </c>
      <c r="N2572" s="395">
        <v>45352</v>
      </c>
      <c r="O2572" s="392" t="s">
        <v>791</v>
      </c>
      <c r="P2572" s="392" t="str">
        <f t="shared" si="80"/>
        <v>382XX00000</v>
      </c>
      <c r="Q2572" s="392" t="s">
        <v>1361</v>
      </c>
      <c r="R2572" s="392" t="s">
        <v>1149</v>
      </c>
      <c r="S2572" s="392" t="str">
        <f t="shared" si="81"/>
        <v>256382A</v>
      </c>
      <c r="T2572" s="392" t="str">
        <f>IFERROR(VLOOKUP($S2572,'Projects FERCs'!$A$9:$C$294,2,FALSE),0)</f>
        <v>Meter Installations - Bl - Nog</v>
      </c>
      <c r="U2572" s="392" t="s">
        <v>1150</v>
      </c>
      <c r="V2572" s="394">
        <v>-229.18</v>
      </c>
    </row>
    <row r="2573" spans="1:22" ht="22.5" x14ac:dyDescent="0.25">
      <c r="A2573" s="396">
        <v>202409</v>
      </c>
      <c r="B2573" s="392" t="s">
        <v>1268</v>
      </c>
      <c r="C2573" s="392" t="s">
        <v>69</v>
      </c>
      <c r="D2573" s="392" t="s">
        <v>28</v>
      </c>
      <c r="E2573" s="392" t="s">
        <v>28</v>
      </c>
      <c r="F2573" s="392" t="s">
        <v>22</v>
      </c>
      <c r="G2573" s="392" t="s">
        <v>39</v>
      </c>
      <c r="H2573" s="392" t="s">
        <v>70</v>
      </c>
      <c r="I2573" s="392" t="s">
        <v>71</v>
      </c>
      <c r="J2573" s="392" t="s">
        <v>1150</v>
      </c>
      <c r="K2573" s="392" t="s">
        <v>24</v>
      </c>
      <c r="L2573" s="392" t="s">
        <v>64</v>
      </c>
      <c r="M2573" s="395">
        <v>45352</v>
      </c>
      <c r="N2573" s="395">
        <v>45352</v>
      </c>
      <c r="O2573" s="392" t="s">
        <v>791</v>
      </c>
      <c r="P2573" s="392" t="str">
        <f t="shared" si="80"/>
        <v>382XX00000</v>
      </c>
      <c r="Q2573" s="392" t="s">
        <v>1361</v>
      </c>
      <c r="R2573" s="392" t="s">
        <v>1149</v>
      </c>
      <c r="S2573" s="392" t="str">
        <f t="shared" si="81"/>
        <v>256382A</v>
      </c>
      <c r="T2573" s="392" t="str">
        <f>IFERROR(VLOOKUP($S2573,'Projects FERCs'!$A$9:$C$294,2,FALSE),0)</f>
        <v>Meter Installations - Bl - Nog</v>
      </c>
      <c r="U2573" s="392" t="s">
        <v>1150</v>
      </c>
      <c r="V2573" s="394">
        <v>315.11</v>
      </c>
    </row>
    <row r="2574" spans="1:22" ht="22.5" x14ac:dyDescent="0.25">
      <c r="A2574" s="396">
        <v>202409</v>
      </c>
      <c r="B2574" s="392" t="s">
        <v>1268</v>
      </c>
      <c r="C2574" s="392" t="s">
        <v>69</v>
      </c>
      <c r="D2574" s="392" t="s">
        <v>28</v>
      </c>
      <c r="E2574" s="392" t="s">
        <v>28</v>
      </c>
      <c r="F2574" s="392" t="s">
        <v>22</v>
      </c>
      <c r="G2574" s="392" t="s">
        <v>39</v>
      </c>
      <c r="H2574" s="392" t="s">
        <v>70</v>
      </c>
      <c r="I2574" s="392" t="s">
        <v>71</v>
      </c>
      <c r="J2574" s="392" t="s">
        <v>876</v>
      </c>
      <c r="K2574" s="392" t="s">
        <v>24</v>
      </c>
      <c r="L2574" s="392" t="s">
        <v>64</v>
      </c>
      <c r="M2574" s="395">
        <v>45292</v>
      </c>
      <c r="N2574" s="395">
        <v>45292</v>
      </c>
      <c r="O2574" s="392" t="s">
        <v>791</v>
      </c>
      <c r="P2574" s="392" t="str">
        <f t="shared" si="80"/>
        <v>382XX00000</v>
      </c>
      <c r="Q2574" s="392" t="s">
        <v>1361</v>
      </c>
      <c r="R2574" s="392" t="s">
        <v>875</v>
      </c>
      <c r="S2574" s="392" t="str">
        <f t="shared" si="81"/>
        <v>252382A</v>
      </c>
      <c r="T2574" s="392" t="str">
        <f>IFERROR(VLOOKUP($S2574,'Projects FERCs'!$A$9:$C$294,2,FALSE),0)</f>
        <v>Meter Installations -Bl - King</v>
      </c>
      <c r="U2574" s="392" t="s">
        <v>876</v>
      </c>
      <c r="V2574" s="394">
        <v>295.83999999999997</v>
      </c>
    </row>
    <row r="2575" spans="1:22" ht="22.5" x14ac:dyDescent="0.25">
      <c r="A2575" s="396">
        <v>202409</v>
      </c>
      <c r="B2575" s="392" t="s">
        <v>1268</v>
      </c>
      <c r="C2575" s="392" t="s">
        <v>69</v>
      </c>
      <c r="D2575" s="392" t="s">
        <v>28</v>
      </c>
      <c r="E2575" s="392" t="s">
        <v>28</v>
      </c>
      <c r="F2575" s="392" t="s">
        <v>22</v>
      </c>
      <c r="G2575" s="392" t="s">
        <v>39</v>
      </c>
      <c r="H2575" s="392" t="s">
        <v>70</v>
      </c>
      <c r="I2575" s="392" t="s">
        <v>71</v>
      </c>
      <c r="J2575" s="392" t="s">
        <v>976</v>
      </c>
      <c r="K2575" s="392" t="s">
        <v>24</v>
      </c>
      <c r="L2575" s="392" t="s">
        <v>64</v>
      </c>
      <c r="M2575" s="395">
        <v>45292</v>
      </c>
      <c r="N2575" s="395">
        <v>45292</v>
      </c>
      <c r="O2575" s="392" t="s">
        <v>791</v>
      </c>
      <c r="P2575" s="392" t="str">
        <f t="shared" si="80"/>
        <v>382XX00000</v>
      </c>
      <c r="Q2575" s="392" t="s">
        <v>1361</v>
      </c>
      <c r="R2575" s="392" t="s">
        <v>975</v>
      </c>
      <c r="S2575" s="392" t="str">
        <f t="shared" si="81"/>
        <v>253382A</v>
      </c>
      <c r="T2575" s="392" t="str">
        <f>IFERROR(VLOOKUP($S2575,'Projects FERCs'!$A$9:$C$294,2,FALSE),0)</f>
        <v>Meter Installations -Bl - Pres</v>
      </c>
      <c r="U2575" s="392" t="s">
        <v>976</v>
      </c>
      <c r="V2575" s="394">
        <v>1155.81</v>
      </c>
    </row>
    <row r="2576" spans="1:22" ht="22.5" x14ac:dyDescent="0.25">
      <c r="A2576" s="396">
        <v>202409</v>
      </c>
      <c r="B2576" s="392" t="s">
        <v>1268</v>
      </c>
      <c r="C2576" s="392" t="s">
        <v>69</v>
      </c>
      <c r="D2576" s="392" t="s">
        <v>28</v>
      </c>
      <c r="E2576" s="392" t="s">
        <v>28</v>
      </c>
      <c r="F2576" s="392" t="s">
        <v>22</v>
      </c>
      <c r="G2576" s="392" t="s">
        <v>39</v>
      </c>
      <c r="H2576" s="392" t="s">
        <v>70</v>
      </c>
      <c r="I2576" s="392" t="s">
        <v>71</v>
      </c>
      <c r="J2576" s="392" t="s">
        <v>23</v>
      </c>
      <c r="K2576" s="392" t="s">
        <v>24</v>
      </c>
      <c r="L2576" s="392" t="s">
        <v>25</v>
      </c>
      <c r="M2576" s="395">
        <v>45292</v>
      </c>
      <c r="N2576" s="395">
        <v>45292</v>
      </c>
      <c r="O2576" s="392" t="s">
        <v>791</v>
      </c>
      <c r="P2576" s="392" t="str">
        <f t="shared" si="80"/>
        <v>382XX00000</v>
      </c>
      <c r="Q2576" s="392" t="s">
        <v>1361</v>
      </c>
      <c r="R2576" s="392" t="s">
        <v>789</v>
      </c>
      <c r="S2576" s="392" t="str">
        <f t="shared" si="81"/>
        <v>251382A</v>
      </c>
      <c r="T2576" s="392" t="str">
        <f>IFERROR(VLOOKUP($S2576,'Projects FERCs'!$A$9:$C$294,2,FALSE),0)</f>
        <v>Meter Installations - Bl -Flag</v>
      </c>
      <c r="U2576" s="392" t="s">
        <v>790</v>
      </c>
      <c r="V2576" s="394">
        <v>-442.33</v>
      </c>
    </row>
    <row r="2577" spans="1:22" ht="22.5" x14ac:dyDescent="0.25">
      <c r="A2577" s="396">
        <v>202409</v>
      </c>
      <c r="B2577" s="392" t="s">
        <v>1268</v>
      </c>
      <c r="C2577" s="392" t="s">
        <v>69</v>
      </c>
      <c r="D2577" s="392" t="s">
        <v>28</v>
      </c>
      <c r="E2577" s="392" t="s">
        <v>28</v>
      </c>
      <c r="F2577" s="392" t="s">
        <v>22</v>
      </c>
      <c r="G2577" s="392" t="s">
        <v>39</v>
      </c>
      <c r="H2577" s="392" t="s">
        <v>70</v>
      </c>
      <c r="I2577" s="392" t="s">
        <v>71</v>
      </c>
      <c r="J2577" s="392" t="s">
        <v>23</v>
      </c>
      <c r="K2577" s="392" t="s">
        <v>24</v>
      </c>
      <c r="L2577" s="392" t="s">
        <v>25</v>
      </c>
      <c r="M2577" s="395">
        <v>45292</v>
      </c>
      <c r="N2577" s="395">
        <v>45292</v>
      </c>
      <c r="O2577" s="392" t="s">
        <v>791</v>
      </c>
      <c r="P2577" s="392" t="str">
        <f t="shared" si="80"/>
        <v>382XX00000</v>
      </c>
      <c r="Q2577" s="392" t="s">
        <v>1361</v>
      </c>
      <c r="R2577" s="392" t="s">
        <v>875</v>
      </c>
      <c r="S2577" s="392" t="str">
        <f t="shared" si="81"/>
        <v>252382A</v>
      </c>
      <c r="T2577" s="392" t="str">
        <f>IFERROR(VLOOKUP($S2577,'Projects FERCs'!$A$9:$C$294,2,FALSE),0)</f>
        <v>Meter Installations -Bl - King</v>
      </c>
      <c r="U2577" s="392" t="s">
        <v>876</v>
      </c>
      <c r="V2577" s="394">
        <v>-179.63</v>
      </c>
    </row>
    <row r="2578" spans="1:22" ht="22.5" x14ac:dyDescent="0.25">
      <c r="A2578" s="396">
        <v>202409</v>
      </c>
      <c r="B2578" s="392" t="s">
        <v>1268</v>
      </c>
      <c r="C2578" s="392" t="s">
        <v>69</v>
      </c>
      <c r="D2578" s="392" t="s">
        <v>28</v>
      </c>
      <c r="E2578" s="392" t="s">
        <v>28</v>
      </c>
      <c r="F2578" s="392" t="s">
        <v>22</v>
      </c>
      <c r="G2578" s="392" t="s">
        <v>39</v>
      </c>
      <c r="H2578" s="392" t="s">
        <v>70</v>
      </c>
      <c r="I2578" s="392" t="s">
        <v>71</v>
      </c>
      <c r="J2578" s="392" t="s">
        <v>23</v>
      </c>
      <c r="K2578" s="392" t="s">
        <v>24</v>
      </c>
      <c r="L2578" s="392" t="s">
        <v>25</v>
      </c>
      <c r="M2578" s="395">
        <v>45292</v>
      </c>
      <c r="N2578" s="395">
        <v>45292</v>
      </c>
      <c r="O2578" s="392" t="s">
        <v>791</v>
      </c>
      <c r="P2578" s="392" t="str">
        <f t="shared" si="80"/>
        <v>382XX00000</v>
      </c>
      <c r="Q2578" s="392" t="s">
        <v>1361</v>
      </c>
      <c r="R2578" s="392" t="s">
        <v>975</v>
      </c>
      <c r="S2578" s="392" t="str">
        <f t="shared" si="81"/>
        <v>253382A</v>
      </c>
      <c r="T2578" s="392" t="str">
        <f>IFERROR(VLOOKUP($S2578,'Projects FERCs'!$A$9:$C$294,2,FALSE),0)</f>
        <v>Meter Installations -Bl - Pres</v>
      </c>
      <c r="U2578" s="392" t="s">
        <v>976</v>
      </c>
      <c r="V2578" s="394">
        <v>-493.73</v>
      </c>
    </row>
    <row r="2579" spans="1:22" ht="22.5" x14ac:dyDescent="0.25">
      <c r="A2579" s="396">
        <v>202409</v>
      </c>
      <c r="B2579" s="392" t="s">
        <v>1268</v>
      </c>
      <c r="C2579" s="392" t="s">
        <v>69</v>
      </c>
      <c r="D2579" s="392" t="s">
        <v>28</v>
      </c>
      <c r="E2579" s="392" t="s">
        <v>28</v>
      </c>
      <c r="F2579" s="392" t="s">
        <v>22</v>
      </c>
      <c r="G2579" s="392" t="s">
        <v>39</v>
      </c>
      <c r="H2579" s="392" t="s">
        <v>70</v>
      </c>
      <c r="I2579" s="392" t="s">
        <v>71</v>
      </c>
      <c r="J2579" s="392" t="s">
        <v>23</v>
      </c>
      <c r="K2579" s="392" t="s">
        <v>24</v>
      </c>
      <c r="L2579" s="392" t="s">
        <v>25</v>
      </c>
      <c r="M2579" s="395">
        <v>45292</v>
      </c>
      <c r="N2579" s="395">
        <v>45292</v>
      </c>
      <c r="O2579" s="392" t="s">
        <v>791</v>
      </c>
      <c r="P2579" s="392" t="str">
        <f t="shared" si="80"/>
        <v>382XX00000</v>
      </c>
      <c r="Q2579" s="392" t="s">
        <v>1361</v>
      </c>
      <c r="R2579" s="392" t="s">
        <v>1077</v>
      </c>
      <c r="S2579" s="392" t="str">
        <f t="shared" si="81"/>
        <v>255382A</v>
      </c>
      <c r="T2579" s="392" t="str">
        <f>IFERROR(VLOOKUP($S2579,'Projects FERCs'!$A$9:$C$294,2,FALSE),0)</f>
        <v>Meter Installations-Bl - Verde</v>
      </c>
      <c r="U2579" s="392" t="s">
        <v>1078</v>
      </c>
      <c r="V2579" s="394">
        <v>-108.92</v>
      </c>
    </row>
    <row r="2580" spans="1:22" ht="22.5" x14ac:dyDescent="0.25">
      <c r="A2580" s="396">
        <v>202409</v>
      </c>
      <c r="B2580" s="392" t="s">
        <v>1268</v>
      </c>
      <c r="C2580" s="392" t="s">
        <v>69</v>
      </c>
      <c r="D2580" s="392" t="s">
        <v>28</v>
      </c>
      <c r="E2580" s="392" t="s">
        <v>28</v>
      </c>
      <c r="F2580" s="392" t="s">
        <v>22</v>
      </c>
      <c r="G2580" s="392" t="s">
        <v>39</v>
      </c>
      <c r="H2580" s="392" t="s">
        <v>70</v>
      </c>
      <c r="I2580" s="392" t="s">
        <v>71</v>
      </c>
      <c r="J2580" s="392" t="s">
        <v>23</v>
      </c>
      <c r="K2580" s="392" t="s">
        <v>24</v>
      </c>
      <c r="L2580" s="392" t="s">
        <v>25</v>
      </c>
      <c r="M2580" s="395">
        <v>45292</v>
      </c>
      <c r="N2580" s="395">
        <v>45292</v>
      </c>
      <c r="O2580" s="392" t="s">
        <v>791</v>
      </c>
      <c r="P2580" s="392" t="str">
        <f t="shared" si="80"/>
        <v>382XX00000</v>
      </c>
      <c r="Q2580" s="392" t="s">
        <v>1361</v>
      </c>
      <c r="R2580" s="392" t="s">
        <v>1219</v>
      </c>
      <c r="S2580" s="392" t="str">
        <f t="shared" si="81"/>
        <v>257382A</v>
      </c>
      <c r="T2580" s="392" t="str">
        <f>IFERROR(VLOOKUP($S2580,'Projects FERCs'!$A$9:$C$294,2,FALSE),0)</f>
        <v>Meter Installations - Bl -SL</v>
      </c>
      <c r="U2580" s="392" t="s">
        <v>1220</v>
      </c>
      <c r="V2580" s="394">
        <v>-1763.44</v>
      </c>
    </row>
    <row r="2581" spans="1:22" ht="22.5" x14ac:dyDescent="0.25">
      <c r="A2581" s="396">
        <v>202410</v>
      </c>
      <c r="B2581" s="392" t="s">
        <v>1268</v>
      </c>
      <c r="C2581" s="392" t="s">
        <v>69</v>
      </c>
      <c r="D2581" s="392" t="s">
        <v>28</v>
      </c>
      <c r="E2581" s="392" t="s">
        <v>28</v>
      </c>
      <c r="F2581" s="392" t="s">
        <v>22</v>
      </c>
      <c r="G2581" s="392" t="s">
        <v>39</v>
      </c>
      <c r="H2581" s="392" t="s">
        <v>70</v>
      </c>
      <c r="I2581" s="392" t="s">
        <v>71</v>
      </c>
      <c r="J2581" s="392" t="s">
        <v>1220</v>
      </c>
      <c r="K2581" s="392" t="s">
        <v>24</v>
      </c>
      <c r="L2581" s="392" t="s">
        <v>64</v>
      </c>
      <c r="M2581" s="395">
        <v>45292</v>
      </c>
      <c r="N2581" s="395">
        <v>45292</v>
      </c>
      <c r="O2581" s="392" t="s">
        <v>791</v>
      </c>
      <c r="P2581" s="392" t="str">
        <f t="shared" si="80"/>
        <v>382XX00000</v>
      </c>
      <c r="Q2581" s="392" t="s">
        <v>1361</v>
      </c>
      <c r="R2581" s="392" t="s">
        <v>1219</v>
      </c>
      <c r="S2581" s="392" t="str">
        <f t="shared" si="81"/>
        <v>257382A</v>
      </c>
      <c r="T2581" s="392" t="str">
        <f>IFERROR(VLOOKUP($S2581,'Projects FERCs'!$A$9:$C$294,2,FALSE),0)</f>
        <v>Meter Installations - Bl -SL</v>
      </c>
      <c r="U2581" s="392" t="s">
        <v>1220</v>
      </c>
      <c r="V2581" s="394">
        <v>214.51</v>
      </c>
    </row>
    <row r="2582" spans="1:22" ht="22.5" x14ac:dyDescent="0.25">
      <c r="A2582" s="396">
        <v>202410</v>
      </c>
      <c r="B2582" s="392" t="s">
        <v>1268</v>
      </c>
      <c r="C2582" s="392" t="s">
        <v>69</v>
      </c>
      <c r="D2582" s="392" t="s">
        <v>28</v>
      </c>
      <c r="E2582" s="392" t="s">
        <v>28</v>
      </c>
      <c r="F2582" s="392" t="s">
        <v>22</v>
      </c>
      <c r="G2582" s="392" t="s">
        <v>39</v>
      </c>
      <c r="H2582" s="392" t="s">
        <v>70</v>
      </c>
      <c r="I2582" s="392" t="s">
        <v>71</v>
      </c>
      <c r="J2582" s="392" t="s">
        <v>876</v>
      </c>
      <c r="K2582" s="392" t="s">
        <v>24</v>
      </c>
      <c r="L2582" s="392" t="s">
        <v>64</v>
      </c>
      <c r="M2582" s="395">
        <v>45292</v>
      </c>
      <c r="N2582" s="395">
        <v>45292</v>
      </c>
      <c r="O2582" s="392" t="s">
        <v>791</v>
      </c>
      <c r="P2582" s="392" t="str">
        <f t="shared" si="80"/>
        <v>382XX00000</v>
      </c>
      <c r="Q2582" s="392" t="s">
        <v>1361</v>
      </c>
      <c r="R2582" s="392" t="s">
        <v>875</v>
      </c>
      <c r="S2582" s="392" t="str">
        <f t="shared" si="81"/>
        <v>252382A</v>
      </c>
      <c r="T2582" s="392" t="str">
        <f>IFERROR(VLOOKUP($S2582,'Projects FERCs'!$A$9:$C$294,2,FALSE),0)</f>
        <v>Meter Installations -Bl - King</v>
      </c>
      <c r="U2582" s="392" t="s">
        <v>876</v>
      </c>
      <c r="V2582" s="394">
        <v>695.51</v>
      </c>
    </row>
    <row r="2583" spans="1:22" ht="22.5" x14ac:dyDescent="0.25">
      <c r="A2583" s="396">
        <v>202410</v>
      </c>
      <c r="B2583" s="392" t="s">
        <v>1268</v>
      </c>
      <c r="C2583" s="392" t="s">
        <v>69</v>
      </c>
      <c r="D2583" s="392" t="s">
        <v>28</v>
      </c>
      <c r="E2583" s="392" t="s">
        <v>28</v>
      </c>
      <c r="F2583" s="392" t="s">
        <v>22</v>
      </c>
      <c r="G2583" s="392" t="s">
        <v>39</v>
      </c>
      <c r="H2583" s="392" t="s">
        <v>70</v>
      </c>
      <c r="I2583" s="392" t="s">
        <v>71</v>
      </c>
      <c r="J2583" s="392" t="s">
        <v>1078</v>
      </c>
      <c r="K2583" s="392" t="s">
        <v>24</v>
      </c>
      <c r="L2583" s="392" t="s">
        <v>64</v>
      </c>
      <c r="M2583" s="395">
        <v>45292</v>
      </c>
      <c r="N2583" s="395">
        <v>45292</v>
      </c>
      <c r="O2583" s="392" t="s">
        <v>791</v>
      </c>
      <c r="P2583" s="392" t="str">
        <f t="shared" si="80"/>
        <v>382XX00000</v>
      </c>
      <c r="Q2583" s="392" t="s">
        <v>1361</v>
      </c>
      <c r="R2583" s="392" t="s">
        <v>1077</v>
      </c>
      <c r="S2583" s="392" t="str">
        <f t="shared" si="81"/>
        <v>255382A</v>
      </c>
      <c r="T2583" s="392" t="str">
        <f>IFERROR(VLOOKUP($S2583,'Projects FERCs'!$A$9:$C$294,2,FALSE),0)</f>
        <v>Meter Installations-Bl - Verde</v>
      </c>
      <c r="U2583" s="392" t="s">
        <v>1078</v>
      </c>
      <c r="V2583" s="394">
        <v>696.83</v>
      </c>
    </row>
    <row r="2584" spans="1:22" ht="22.5" x14ac:dyDescent="0.25">
      <c r="A2584" s="396">
        <v>202410</v>
      </c>
      <c r="B2584" s="392" t="s">
        <v>1268</v>
      </c>
      <c r="C2584" s="392" t="s">
        <v>69</v>
      </c>
      <c r="D2584" s="392" t="s">
        <v>28</v>
      </c>
      <c r="E2584" s="392" t="s">
        <v>28</v>
      </c>
      <c r="F2584" s="392" t="s">
        <v>22</v>
      </c>
      <c r="G2584" s="392" t="s">
        <v>39</v>
      </c>
      <c r="H2584" s="392" t="s">
        <v>70</v>
      </c>
      <c r="I2584" s="392" t="s">
        <v>71</v>
      </c>
      <c r="J2584" s="392" t="s">
        <v>23</v>
      </c>
      <c r="K2584" s="392" t="s">
        <v>24</v>
      </c>
      <c r="L2584" s="392" t="s">
        <v>25</v>
      </c>
      <c r="M2584" s="395">
        <v>45292</v>
      </c>
      <c r="N2584" s="395">
        <v>45292</v>
      </c>
      <c r="O2584" s="392" t="s">
        <v>791</v>
      </c>
      <c r="P2584" s="392" t="str">
        <f t="shared" si="80"/>
        <v>382XX00000</v>
      </c>
      <c r="Q2584" s="392" t="s">
        <v>1361</v>
      </c>
      <c r="R2584" s="392" t="s">
        <v>875</v>
      </c>
      <c r="S2584" s="392" t="str">
        <f t="shared" si="81"/>
        <v>252382A</v>
      </c>
      <c r="T2584" s="392" t="str">
        <f>IFERROR(VLOOKUP($S2584,'Projects FERCs'!$A$9:$C$294,2,FALSE),0)</f>
        <v>Meter Installations -Bl - King</v>
      </c>
      <c r="U2584" s="392" t="s">
        <v>876</v>
      </c>
      <c r="V2584" s="394">
        <v>-295.83999999999997</v>
      </c>
    </row>
    <row r="2585" spans="1:22" ht="22.5" x14ac:dyDescent="0.25">
      <c r="A2585" s="396">
        <v>202410</v>
      </c>
      <c r="B2585" s="392" t="s">
        <v>1268</v>
      </c>
      <c r="C2585" s="392" t="s">
        <v>69</v>
      </c>
      <c r="D2585" s="392" t="s">
        <v>28</v>
      </c>
      <c r="E2585" s="392" t="s">
        <v>28</v>
      </c>
      <c r="F2585" s="392" t="s">
        <v>22</v>
      </c>
      <c r="G2585" s="392" t="s">
        <v>39</v>
      </c>
      <c r="H2585" s="392" t="s">
        <v>70</v>
      </c>
      <c r="I2585" s="392" t="s">
        <v>71</v>
      </c>
      <c r="J2585" s="392" t="s">
        <v>23</v>
      </c>
      <c r="K2585" s="392" t="s">
        <v>24</v>
      </c>
      <c r="L2585" s="392" t="s">
        <v>25</v>
      </c>
      <c r="M2585" s="395">
        <v>45292</v>
      </c>
      <c r="N2585" s="395">
        <v>45292</v>
      </c>
      <c r="O2585" s="392" t="s">
        <v>791</v>
      </c>
      <c r="P2585" s="392" t="str">
        <f t="shared" si="80"/>
        <v>382XX00000</v>
      </c>
      <c r="Q2585" s="392" t="s">
        <v>1361</v>
      </c>
      <c r="R2585" s="392" t="s">
        <v>975</v>
      </c>
      <c r="S2585" s="392" t="str">
        <f t="shared" si="81"/>
        <v>253382A</v>
      </c>
      <c r="T2585" s="392" t="str">
        <f>IFERROR(VLOOKUP($S2585,'Projects FERCs'!$A$9:$C$294,2,FALSE),0)</f>
        <v>Meter Installations -Bl - Pres</v>
      </c>
      <c r="U2585" s="392" t="s">
        <v>976</v>
      </c>
      <c r="V2585" s="394">
        <v>-1155.81</v>
      </c>
    </row>
    <row r="2586" spans="1:22" ht="22.5" x14ac:dyDescent="0.25">
      <c r="A2586" s="396">
        <v>202410</v>
      </c>
      <c r="B2586" s="392" t="s">
        <v>1268</v>
      </c>
      <c r="C2586" s="392" t="s">
        <v>69</v>
      </c>
      <c r="D2586" s="392" t="s">
        <v>28</v>
      </c>
      <c r="E2586" s="392" t="s">
        <v>28</v>
      </c>
      <c r="F2586" s="392" t="s">
        <v>22</v>
      </c>
      <c r="G2586" s="392" t="s">
        <v>39</v>
      </c>
      <c r="H2586" s="392" t="s">
        <v>70</v>
      </c>
      <c r="I2586" s="392" t="s">
        <v>71</v>
      </c>
      <c r="J2586" s="392" t="s">
        <v>23</v>
      </c>
      <c r="K2586" s="392" t="s">
        <v>24</v>
      </c>
      <c r="L2586" s="392" t="s">
        <v>25</v>
      </c>
      <c r="M2586" s="395">
        <v>45352</v>
      </c>
      <c r="N2586" s="395">
        <v>45352</v>
      </c>
      <c r="O2586" s="392" t="s">
        <v>791</v>
      </c>
      <c r="P2586" s="392" t="str">
        <f t="shared" si="80"/>
        <v>382XX00000</v>
      </c>
      <c r="Q2586" s="392" t="s">
        <v>1361</v>
      </c>
      <c r="R2586" s="392" t="s">
        <v>1149</v>
      </c>
      <c r="S2586" s="392" t="str">
        <f t="shared" si="81"/>
        <v>256382A</v>
      </c>
      <c r="T2586" s="392" t="str">
        <f>IFERROR(VLOOKUP($S2586,'Projects FERCs'!$A$9:$C$294,2,FALSE),0)</f>
        <v>Meter Installations - Bl - Nog</v>
      </c>
      <c r="U2586" s="392" t="s">
        <v>1150</v>
      </c>
      <c r="V2586" s="394">
        <v>-315.11</v>
      </c>
    </row>
    <row r="2587" spans="1:22" ht="22.5" x14ac:dyDescent="0.25">
      <c r="A2587" s="396">
        <v>202411</v>
      </c>
      <c r="B2587" s="392" t="s">
        <v>1268</v>
      </c>
      <c r="C2587" s="392" t="s">
        <v>69</v>
      </c>
      <c r="D2587" s="392" t="s">
        <v>28</v>
      </c>
      <c r="E2587" s="392" t="s">
        <v>28</v>
      </c>
      <c r="F2587" s="392" t="s">
        <v>22</v>
      </c>
      <c r="G2587" s="392" t="s">
        <v>39</v>
      </c>
      <c r="H2587" s="392" t="s">
        <v>70</v>
      </c>
      <c r="I2587" s="392" t="s">
        <v>71</v>
      </c>
      <c r="J2587" s="392" t="s">
        <v>1220</v>
      </c>
      <c r="K2587" s="392" t="s">
        <v>24</v>
      </c>
      <c r="L2587" s="392" t="s">
        <v>64</v>
      </c>
      <c r="M2587" s="395">
        <v>45292</v>
      </c>
      <c r="N2587" s="395">
        <v>45292</v>
      </c>
      <c r="O2587" s="392" t="s">
        <v>791</v>
      </c>
      <c r="P2587" s="392" t="str">
        <f t="shared" si="80"/>
        <v>382XX00000</v>
      </c>
      <c r="Q2587" s="392" t="s">
        <v>1361</v>
      </c>
      <c r="R2587" s="392" t="s">
        <v>1219</v>
      </c>
      <c r="S2587" s="392" t="str">
        <f t="shared" si="81"/>
        <v>257382A</v>
      </c>
      <c r="T2587" s="392" t="str">
        <f>IFERROR(VLOOKUP($S2587,'Projects FERCs'!$A$9:$C$294,2,FALSE),0)</f>
        <v>Meter Installations - Bl -SL</v>
      </c>
      <c r="U2587" s="392" t="s">
        <v>1220</v>
      </c>
      <c r="V2587" s="394">
        <v>5605.55</v>
      </c>
    </row>
    <row r="2588" spans="1:22" ht="22.5" x14ac:dyDescent="0.25">
      <c r="A2588" s="396">
        <v>202411</v>
      </c>
      <c r="B2588" s="392" t="s">
        <v>1268</v>
      </c>
      <c r="C2588" s="392" t="s">
        <v>69</v>
      </c>
      <c r="D2588" s="392" t="s">
        <v>28</v>
      </c>
      <c r="E2588" s="392" t="s">
        <v>28</v>
      </c>
      <c r="F2588" s="392" t="s">
        <v>22</v>
      </c>
      <c r="G2588" s="392" t="s">
        <v>39</v>
      </c>
      <c r="H2588" s="392" t="s">
        <v>70</v>
      </c>
      <c r="I2588" s="392" t="s">
        <v>71</v>
      </c>
      <c r="J2588" s="392" t="s">
        <v>976</v>
      </c>
      <c r="K2588" s="392" t="s">
        <v>24</v>
      </c>
      <c r="L2588" s="392" t="s">
        <v>64</v>
      </c>
      <c r="M2588" s="395">
        <v>45292</v>
      </c>
      <c r="N2588" s="395">
        <v>45292</v>
      </c>
      <c r="O2588" s="392" t="s">
        <v>791</v>
      </c>
      <c r="P2588" s="392" t="str">
        <f t="shared" si="80"/>
        <v>382XX00000</v>
      </c>
      <c r="Q2588" s="392" t="s">
        <v>1361</v>
      </c>
      <c r="R2588" s="392" t="s">
        <v>975</v>
      </c>
      <c r="S2588" s="392" t="str">
        <f t="shared" si="81"/>
        <v>253382A</v>
      </c>
      <c r="T2588" s="392" t="str">
        <f>IFERROR(VLOOKUP($S2588,'Projects FERCs'!$A$9:$C$294,2,FALSE),0)</f>
        <v>Meter Installations -Bl - Pres</v>
      </c>
      <c r="U2588" s="392" t="s">
        <v>976</v>
      </c>
      <c r="V2588" s="394">
        <v>1238.7</v>
      </c>
    </row>
    <row r="2589" spans="1:22" ht="22.5" x14ac:dyDescent="0.25">
      <c r="A2589" s="396">
        <v>202411</v>
      </c>
      <c r="B2589" s="392" t="s">
        <v>1268</v>
      </c>
      <c r="C2589" s="392" t="s">
        <v>69</v>
      </c>
      <c r="D2589" s="392" t="s">
        <v>28</v>
      </c>
      <c r="E2589" s="392" t="s">
        <v>28</v>
      </c>
      <c r="F2589" s="392" t="s">
        <v>22</v>
      </c>
      <c r="G2589" s="392" t="s">
        <v>39</v>
      </c>
      <c r="H2589" s="392" t="s">
        <v>70</v>
      </c>
      <c r="I2589" s="392" t="s">
        <v>71</v>
      </c>
      <c r="J2589" s="392" t="s">
        <v>1078</v>
      </c>
      <c r="K2589" s="392" t="s">
        <v>24</v>
      </c>
      <c r="L2589" s="392" t="s">
        <v>64</v>
      </c>
      <c r="M2589" s="395">
        <v>45292</v>
      </c>
      <c r="N2589" s="395">
        <v>45292</v>
      </c>
      <c r="O2589" s="392" t="s">
        <v>791</v>
      </c>
      <c r="P2589" s="392" t="str">
        <f t="shared" si="80"/>
        <v>382XX00000</v>
      </c>
      <c r="Q2589" s="392" t="s">
        <v>1361</v>
      </c>
      <c r="R2589" s="392" t="s">
        <v>1077</v>
      </c>
      <c r="S2589" s="392" t="str">
        <f t="shared" si="81"/>
        <v>255382A</v>
      </c>
      <c r="T2589" s="392" t="str">
        <f>IFERROR(VLOOKUP($S2589,'Projects FERCs'!$A$9:$C$294,2,FALSE),0)</f>
        <v>Meter Installations-Bl - Verde</v>
      </c>
      <c r="U2589" s="392" t="s">
        <v>1078</v>
      </c>
      <c r="V2589" s="394">
        <v>2841.08</v>
      </c>
    </row>
    <row r="2590" spans="1:22" ht="22.5" x14ac:dyDescent="0.25">
      <c r="A2590" s="396">
        <v>202411</v>
      </c>
      <c r="B2590" s="392" t="s">
        <v>1268</v>
      </c>
      <c r="C2590" s="392" t="s">
        <v>69</v>
      </c>
      <c r="D2590" s="392" t="s">
        <v>28</v>
      </c>
      <c r="E2590" s="392" t="s">
        <v>28</v>
      </c>
      <c r="F2590" s="392" t="s">
        <v>22</v>
      </c>
      <c r="G2590" s="392" t="s">
        <v>39</v>
      </c>
      <c r="H2590" s="392" t="s">
        <v>70</v>
      </c>
      <c r="I2590" s="392" t="s">
        <v>71</v>
      </c>
      <c r="J2590" s="392" t="s">
        <v>23</v>
      </c>
      <c r="K2590" s="392" t="s">
        <v>24</v>
      </c>
      <c r="L2590" s="392" t="s">
        <v>25</v>
      </c>
      <c r="M2590" s="395">
        <v>45292</v>
      </c>
      <c r="N2590" s="395">
        <v>45292</v>
      </c>
      <c r="O2590" s="392" t="s">
        <v>791</v>
      </c>
      <c r="P2590" s="392" t="str">
        <f t="shared" si="80"/>
        <v>382XX00000</v>
      </c>
      <c r="Q2590" s="392" t="s">
        <v>1361</v>
      </c>
      <c r="R2590" s="392" t="s">
        <v>875</v>
      </c>
      <c r="S2590" s="392" t="str">
        <f t="shared" si="81"/>
        <v>252382A</v>
      </c>
      <c r="T2590" s="392" t="str">
        <f>IFERROR(VLOOKUP($S2590,'Projects FERCs'!$A$9:$C$294,2,FALSE),0)</f>
        <v>Meter Installations -Bl - King</v>
      </c>
      <c r="U2590" s="392" t="s">
        <v>876</v>
      </c>
      <c r="V2590" s="394">
        <v>-695.51</v>
      </c>
    </row>
    <row r="2591" spans="1:22" ht="22.5" x14ac:dyDescent="0.25">
      <c r="A2591" s="396">
        <v>202411</v>
      </c>
      <c r="B2591" s="392" t="s">
        <v>1268</v>
      </c>
      <c r="C2591" s="392" t="s">
        <v>69</v>
      </c>
      <c r="D2591" s="392" t="s">
        <v>28</v>
      </c>
      <c r="E2591" s="392" t="s">
        <v>28</v>
      </c>
      <c r="F2591" s="392" t="s">
        <v>22</v>
      </c>
      <c r="G2591" s="392" t="s">
        <v>39</v>
      </c>
      <c r="H2591" s="392" t="s">
        <v>70</v>
      </c>
      <c r="I2591" s="392" t="s">
        <v>71</v>
      </c>
      <c r="J2591" s="392" t="s">
        <v>23</v>
      </c>
      <c r="K2591" s="392" t="s">
        <v>24</v>
      </c>
      <c r="L2591" s="392" t="s">
        <v>25</v>
      </c>
      <c r="M2591" s="395">
        <v>45292</v>
      </c>
      <c r="N2591" s="395">
        <v>45292</v>
      </c>
      <c r="O2591" s="392" t="s">
        <v>791</v>
      </c>
      <c r="P2591" s="392" t="str">
        <f t="shared" si="80"/>
        <v>382XX00000</v>
      </c>
      <c r="Q2591" s="392" t="s">
        <v>1361</v>
      </c>
      <c r="R2591" s="392" t="s">
        <v>1077</v>
      </c>
      <c r="S2591" s="392" t="str">
        <f t="shared" si="81"/>
        <v>255382A</v>
      </c>
      <c r="T2591" s="392" t="str">
        <f>IFERROR(VLOOKUP($S2591,'Projects FERCs'!$A$9:$C$294,2,FALSE),0)</f>
        <v>Meter Installations-Bl - Verde</v>
      </c>
      <c r="U2591" s="392" t="s">
        <v>1078</v>
      </c>
      <c r="V2591" s="394">
        <v>-696.83</v>
      </c>
    </row>
    <row r="2592" spans="1:22" ht="22.5" x14ac:dyDescent="0.25">
      <c r="A2592" s="396">
        <v>202411</v>
      </c>
      <c r="B2592" s="392" t="s">
        <v>1268</v>
      </c>
      <c r="C2592" s="392" t="s">
        <v>69</v>
      </c>
      <c r="D2592" s="392" t="s">
        <v>28</v>
      </c>
      <c r="E2592" s="392" t="s">
        <v>28</v>
      </c>
      <c r="F2592" s="392" t="s">
        <v>22</v>
      </c>
      <c r="G2592" s="392" t="s">
        <v>39</v>
      </c>
      <c r="H2592" s="392" t="s">
        <v>70</v>
      </c>
      <c r="I2592" s="392" t="s">
        <v>71</v>
      </c>
      <c r="J2592" s="392" t="s">
        <v>23</v>
      </c>
      <c r="K2592" s="392" t="s">
        <v>24</v>
      </c>
      <c r="L2592" s="392" t="s">
        <v>25</v>
      </c>
      <c r="M2592" s="395">
        <v>45292</v>
      </c>
      <c r="N2592" s="395">
        <v>45292</v>
      </c>
      <c r="O2592" s="392" t="s">
        <v>791</v>
      </c>
      <c r="P2592" s="392" t="str">
        <f t="shared" si="80"/>
        <v>382XX00000</v>
      </c>
      <c r="Q2592" s="392" t="s">
        <v>1361</v>
      </c>
      <c r="R2592" s="392" t="s">
        <v>1219</v>
      </c>
      <c r="S2592" s="392" t="str">
        <f t="shared" si="81"/>
        <v>257382A</v>
      </c>
      <c r="T2592" s="392" t="str">
        <f>IFERROR(VLOOKUP($S2592,'Projects FERCs'!$A$9:$C$294,2,FALSE),0)</f>
        <v>Meter Installations - Bl -SL</v>
      </c>
      <c r="U2592" s="392" t="s">
        <v>1220</v>
      </c>
      <c r="V2592" s="394">
        <v>-214.51</v>
      </c>
    </row>
    <row r="2593" spans="1:22" ht="22.5" x14ac:dyDescent="0.25">
      <c r="A2593" s="396">
        <v>202412</v>
      </c>
      <c r="B2593" s="392" t="s">
        <v>1268</v>
      </c>
      <c r="C2593" s="392" t="s">
        <v>69</v>
      </c>
      <c r="D2593" s="392" t="s">
        <v>28</v>
      </c>
      <c r="E2593" s="392" t="s">
        <v>28</v>
      </c>
      <c r="F2593" s="392" t="s">
        <v>22</v>
      </c>
      <c r="G2593" s="392" t="s">
        <v>39</v>
      </c>
      <c r="H2593" s="392" t="s">
        <v>70</v>
      </c>
      <c r="I2593" s="392" t="s">
        <v>71</v>
      </c>
      <c r="J2593" s="392" t="s">
        <v>23</v>
      </c>
      <c r="K2593" s="392" t="s">
        <v>24</v>
      </c>
      <c r="L2593" s="392" t="s">
        <v>25</v>
      </c>
      <c r="M2593" s="395">
        <v>45292</v>
      </c>
      <c r="N2593" s="395">
        <v>45292</v>
      </c>
      <c r="O2593" s="392" t="s">
        <v>791</v>
      </c>
      <c r="P2593" s="392" t="str">
        <f t="shared" si="80"/>
        <v>382XX00000</v>
      </c>
      <c r="Q2593" s="392" t="s">
        <v>1361</v>
      </c>
      <c r="R2593" s="392" t="s">
        <v>975</v>
      </c>
      <c r="S2593" s="392" t="str">
        <f t="shared" si="81"/>
        <v>253382A</v>
      </c>
      <c r="T2593" s="392" t="str">
        <f>IFERROR(VLOOKUP($S2593,'Projects FERCs'!$A$9:$C$294,2,FALSE),0)</f>
        <v>Meter Installations -Bl - Pres</v>
      </c>
      <c r="U2593" s="392" t="s">
        <v>976</v>
      </c>
      <c r="V2593" s="394">
        <v>-1238.7</v>
      </c>
    </row>
    <row r="2594" spans="1:22" ht="22.5" x14ac:dyDescent="0.25">
      <c r="A2594" s="396">
        <v>202412</v>
      </c>
      <c r="B2594" s="392" t="s">
        <v>1268</v>
      </c>
      <c r="C2594" s="392" t="s">
        <v>69</v>
      </c>
      <c r="D2594" s="392" t="s">
        <v>28</v>
      </c>
      <c r="E2594" s="392" t="s">
        <v>28</v>
      </c>
      <c r="F2594" s="392" t="s">
        <v>22</v>
      </c>
      <c r="G2594" s="392" t="s">
        <v>39</v>
      </c>
      <c r="H2594" s="392" t="s">
        <v>70</v>
      </c>
      <c r="I2594" s="392" t="s">
        <v>71</v>
      </c>
      <c r="J2594" s="392" t="s">
        <v>23</v>
      </c>
      <c r="K2594" s="392" t="s">
        <v>24</v>
      </c>
      <c r="L2594" s="392" t="s">
        <v>25</v>
      </c>
      <c r="M2594" s="395">
        <v>45292</v>
      </c>
      <c r="N2594" s="395">
        <v>45292</v>
      </c>
      <c r="O2594" s="392" t="s">
        <v>791</v>
      </c>
      <c r="P2594" s="392" t="str">
        <f t="shared" si="80"/>
        <v>382XX00000</v>
      </c>
      <c r="Q2594" s="392" t="s">
        <v>1361</v>
      </c>
      <c r="R2594" s="392" t="s">
        <v>1077</v>
      </c>
      <c r="S2594" s="392" t="str">
        <f t="shared" si="81"/>
        <v>255382A</v>
      </c>
      <c r="T2594" s="392" t="str">
        <f>IFERROR(VLOOKUP($S2594,'Projects FERCs'!$A$9:$C$294,2,FALSE),0)</f>
        <v>Meter Installations-Bl - Verde</v>
      </c>
      <c r="U2594" s="392" t="s">
        <v>1078</v>
      </c>
      <c r="V2594" s="394">
        <v>-2841.08</v>
      </c>
    </row>
    <row r="2595" spans="1:22" ht="22.5" x14ac:dyDescent="0.25">
      <c r="A2595" s="396">
        <v>202412</v>
      </c>
      <c r="B2595" s="392" t="s">
        <v>1268</v>
      </c>
      <c r="C2595" s="392" t="s">
        <v>69</v>
      </c>
      <c r="D2595" s="392" t="s">
        <v>28</v>
      </c>
      <c r="E2595" s="392" t="s">
        <v>28</v>
      </c>
      <c r="F2595" s="392" t="s">
        <v>22</v>
      </c>
      <c r="G2595" s="392" t="s">
        <v>39</v>
      </c>
      <c r="H2595" s="392" t="s">
        <v>70</v>
      </c>
      <c r="I2595" s="392" t="s">
        <v>71</v>
      </c>
      <c r="J2595" s="392" t="s">
        <v>23</v>
      </c>
      <c r="K2595" s="392" t="s">
        <v>24</v>
      </c>
      <c r="L2595" s="392" t="s">
        <v>25</v>
      </c>
      <c r="M2595" s="395">
        <v>45292</v>
      </c>
      <c r="N2595" s="395">
        <v>45292</v>
      </c>
      <c r="O2595" s="392" t="s">
        <v>791</v>
      </c>
      <c r="P2595" s="392" t="str">
        <f t="shared" si="80"/>
        <v>382XX00000</v>
      </c>
      <c r="Q2595" s="392" t="s">
        <v>1361</v>
      </c>
      <c r="R2595" s="392" t="s">
        <v>1219</v>
      </c>
      <c r="S2595" s="392" t="str">
        <f t="shared" si="81"/>
        <v>257382A</v>
      </c>
      <c r="T2595" s="392" t="str">
        <f>IFERROR(VLOOKUP($S2595,'Projects FERCs'!$A$9:$C$294,2,FALSE),0)</f>
        <v>Meter Installations - Bl -SL</v>
      </c>
      <c r="U2595" s="392" t="s">
        <v>1220</v>
      </c>
      <c r="V2595" s="394">
        <v>-5605.55</v>
      </c>
    </row>
    <row r="2596" spans="1:22" ht="22.5" x14ac:dyDescent="0.25">
      <c r="A2596" s="396">
        <v>202501</v>
      </c>
      <c r="B2596" s="392" t="s">
        <v>1268</v>
      </c>
      <c r="C2596" s="392" t="s">
        <v>69</v>
      </c>
      <c r="D2596" s="392" t="s">
        <v>28</v>
      </c>
      <c r="E2596" s="392" t="s">
        <v>28</v>
      </c>
      <c r="F2596" s="392" t="s">
        <v>22</v>
      </c>
      <c r="G2596" s="392" t="s">
        <v>39</v>
      </c>
      <c r="H2596" s="392" t="s">
        <v>70</v>
      </c>
      <c r="I2596" s="392" t="s">
        <v>71</v>
      </c>
      <c r="J2596" s="392" t="s">
        <v>790</v>
      </c>
      <c r="K2596" s="392" t="s">
        <v>24</v>
      </c>
      <c r="L2596" s="392" t="s">
        <v>64</v>
      </c>
      <c r="M2596" s="395">
        <v>45658</v>
      </c>
      <c r="N2596" s="395">
        <v>45658</v>
      </c>
      <c r="O2596" s="392" t="s">
        <v>791</v>
      </c>
      <c r="P2596" s="392" t="str">
        <f t="shared" si="80"/>
        <v>382XX00000</v>
      </c>
      <c r="Q2596" s="392" t="s">
        <v>1361</v>
      </c>
      <c r="R2596" s="392" t="s">
        <v>789</v>
      </c>
      <c r="S2596" s="392" t="str">
        <f t="shared" si="81"/>
        <v>251382A</v>
      </c>
      <c r="T2596" s="392" t="str">
        <f>IFERROR(VLOOKUP($S2596,'Projects FERCs'!$A$9:$C$294,2,FALSE),0)</f>
        <v>Meter Installations - Bl -Flag</v>
      </c>
      <c r="U2596" s="392" t="s">
        <v>790</v>
      </c>
      <c r="V2596" s="394">
        <v>106.84</v>
      </c>
    </row>
    <row r="2597" spans="1:22" ht="22.5" x14ac:dyDescent="0.25">
      <c r="A2597" s="396">
        <v>202501</v>
      </c>
      <c r="B2597" s="392" t="s">
        <v>1268</v>
      </c>
      <c r="C2597" s="392" t="s">
        <v>69</v>
      </c>
      <c r="D2597" s="392" t="s">
        <v>28</v>
      </c>
      <c r="E2597" s="392" t="s">
        <v>28</v>
      </c>
      <c r="F2597" s="392" t="s">
        <v>22</v>
      </c>
      <c r="G2597" s="392" t="s">
        <v>39</v>
      </c>
      <c r="H2597" s="392" t="s">
        <v>70</v>
      </c>
      <c r="I2597" s="392" t="s">
        <v>71</v>
      </c>
      <c r="J2597" s="392" t="s">
        <v>976</v>
      </c>
      <c r="K2597" s="392" t="s">
        <v>24</v>
      </c>
      <c r="L2597" s="392" t="s">
        <v>64</v>
      </c>
      <c r="M2597" s="395">
        <v>45658</v>
      </c>
      <c r="N2597" s="395">
        <v>45658</v>
      </c>
      <c r="O2597" s="392" t="s">
        <v>791</v>
      </c>
      <c r="P2597" s="392" t="str">
        <f t="shared" si="80"/>
        <v>382XX00000</v>
      </c>
      <c r="Q2597" s="392" t="s">
        <v>1361</v>
      </c>
      <c r="R2597" s="392" t="s">
        <v>975</v>
      </c>
      <c r="S2597" s="392" t="str">
        <f t="shared" si="81"/>
        <v>253382A</v>
      </c>
      <c r="T2597" s="392" t="str">
        <f>IFERROR(VLOOKUP($S2597,'Projects FERCs'!$A$9:$C$294,2,FALSE),0)</f>
        <v>Meter Installations -Bl - Pres</v>
      </c>
      <c r="U2597" s="392" t="s">
        <v>976</v>
      </c>
      <c r="V2597" s="394">
        <v>1610.17</v>
      </c>
    </row>
    <row r="2598" spans="1:22" ht="22.5" x14ac:dyDescent="0.25">
      <c r="A2598" s="396">
        <v>202502</v>
      </c>
      <c r="B2598" s="392" t="s">
        <v>1268</v>
      </c>
      <c r="C2598" s="392" t="s">
        <v>69</v>
      </c>
      <c r="D2598" s="392" t="s">
        <v>28</v>
      </c>
      <c r="E2598" s="392" t="s">
        <v>28</v>
      </c>
      <c r="F2598" s="392" t="s">
        <v>22</v>
      </c>
      <c r="G2598" s="392" t="s">
        <v>39</v>
      </c>
      <c r="H2598" s="392" t="s">
        <v>70</v>
      </c>
      <c r="I2598" s="392" t="s">
        <v>71</v>
      </c>
      <c r="J2598" s="392" t="s">
        <v>790</v>
      </c>
      <c r="K2598" s="392" t="s">
        <v>24</v>
      </c>
      <c r="L2598" s="392" t="s">
        <v>64</v>
      </c>
      <c r="M2598" s="395">
        <v>45658</v>
      </c>
      <c r="N2598" s="395">
        <v>45658</v>
      </c>
      <c r="O2598" s="392" t="s">
        <v>791</v>
      </c>
      <c r="P2598" s="392" t="str">
        <f t="shared" si="80"/>
        <v>382XX00000</v>
      </c>
      <c r="Q2598" s="392" t="s">
        <v>1361</v>
      </c>
      <c r="R2598" s="392" t="s">
        <v>789</v>
      </c>
      <c r="S2598" s="392" t="str">
        <f t="shared" si="81"/>
        <v>251382A</v>
      </c>
      <c r="T2598" s="392" t="str">
        <f>IFERROR(VLOOKUP($S2598,'Projects FERCs'!$A$9:$C$294,2,FALSE),0)</f>
        <v>Meter Installations - Bl -Flag</v>
      </c>
      <c r="U2598" s="392" t="s">
        <v>790</v>
      </c>
      <c r="V2598" s="394">
        <v>1232.48</v>
      </c>
    </row>
    <row r="2599" spans="1:22" ht="22.5" x14ac:dyDescent="0.25">
      <c r="A2599" s="396">
        <v>202502</v>
      </c>
      <c r="B2599" s="392" t="s">
        <v>1268</v>
      </c>
      <c r="C2599" s="392" t="s">
        <v>69</v>
      </c>
      <c r="D2599" s="392" t="s">
        <v>28</v>
      </c>
      <c r="E2599" s="392" t="s">
        <v>28</v>
      </c>
      <c r="F2599" s="392" t="s">
        <v>22</v>
      </c>
      <c r="G2599" s="392" t="s">
        <v>39</v>
      </c>
      <c r="H2599" s="392" t="s">
        <v>70</v>
      </c>
      <c r="I2599" s="392" t="s">
        <v>71</v>
      </c>
      <c r="J2599" s="392" t="s">
        <v>1220</v>
      </c>
      <c r="K2599" s="392" t="s">
        <v>24</v>
      </c>
      <c r="L2599" s="392" t="s">
        <v>64</v>
      </c>
      <c r="M2599" s="395">
        <v>45689</v>
      </c>
      <c r="N2599" s="395">
        <v>45689</v>
      </c>
      <c r="O2599" s="392" t="s">
        <v>791</v>
      </c>
      <c r="P2599" s="392" t="str">
        <f t="shared" si="80"/>
        <v>382XX00000</v>
      </c>
      <c r="Q2599" s="392" t="s">
        <v>1361</v>
      </c>
      <c r="R2599" s="392" t="s">
        <v>1219</v>
      </c>
      <c r="S2599" s="392" t="str">
        <f t="shared" si="81"/>
        <v>257382A</v>
      </c>
      <c r="T2599" s="392" t="str">
        <f>IFERROR(VLOOKUP($S2599,'Projects FERCs'!$A$9:$C$294,2,FALSE),0)</f>
        <v>Meter Installations - Bl -SL</v>
      </c>
      <c r="U2599" s="392" t="s">
        <v>1220</v>
      </c>
      <c r="V2599" s="394">
        <v>56.13</v>
      </c>
    </row>
    <row r="2600" spans="1:22" ht="22.5" x14ac:dyDescent="0.25">
      <c r="A2600" s="396">
        <v>202502</v>
      </c>
      <c r="B2600" s="392" t="s">
        <v>1268</v>
      </c>
      <c r="C2600" s="392" t="s">
        <v>69</v>
      </c>
      <c r="D2600" s="392" t="s">
        <v>28</v>
      </c>
      <c r="E2600" s="392" t="s">
        <v>28</v>
      </c>
      <c r="F2600" s="392" t="s">
        <v>22</v>
      </c>
      <c r="G2600" s="392" t="s">
        <v>39</v>
      </c>
      <c r="H2600" s="392" t="s">
        <v>70</v>
      </c>
      <c r="I2600" s="392" t="s">
        <v>71</v>
      </c>
      <c r="J2600" s="392" t="s">
        <v>876</v>
      </c>
      <c r="K2600" s="392" t="s">
        <v>24</v>
      </c>
      <c r="L2600" s="392" t="s">
        <v>64</v>
      </c>
      <c r="M2600" s="395">
        <v>45689</v>
      </c>
      <c r="N2600" s="395">
        <v>45689</v>
      </c>
      <c r="O2600" s="392" t="s">
        <v>791</v>
      </c>
      <c r="P2600" s="392" t="str">
        <f t="shared" si="80"/>
        <v>382XX00000</v>
      </c>
      <c r="Q2600" s="392" t="s">
        <v>1361</v>
      </c>
      <c r="R2600" s="392" t="s">
        <v>875</v>
      </c>
      <c r="S2600" s="392" t="str">
        <f t="shared" si="81"/>
        <v>252382A</v>
      </c>
      <c r="T2600" s="392" t="str">
        <f>IFERROR(VLOOKUP($S2600,'Projects FERCs'!$A$9:$C$294,2,FALSE),0)</f>
        <v>Meter Installations -Bl - King</v>
      </c>
      <c r="U2600" s="392" t="s">
        <v>876</v>
      </c>
      <c r="V2600" s="394">
        <v>781.31</v>
      </c>
    </row>
    <row r="2601" spans="1:22" ht="22.5" x14ac:dyDescent="0.25">
      <c r="A2601" s="396">
        <v>202502</v>
      </c>
      <c r="B2601" s="392" t="s">
        <v>1268</v>
      </c>
      <c r="C2601" s="392" t="s">
        <v>69</v>
      </c>
      <c r="D2601" s="392" t="s">
        <v>28</v>
      </c>
      <c r="E2601" s="392" t="s">
        <v>28</v>
      </c>
      <c r="F2601" s="392" t="s">
        <v>22</v>
      </c>
      <c r="G2601" s="392" t="s">
        <v>39</v>
      </c>
      <c r="H2601" s="392" t="s">
        <v>70</v>
      </c>
      <c r="I2601" s="392" t="s">
        <v>71</v>
      </c>
      <c r="J2601" s="392" t="s">
        <v>976</v>
      </c>
      <c r="K2601" s="392" t="s">
        <v>24</v>
      </c>
      <c r="L2601" s="392" t="s">
        <v>64</v>
      </c>
      <c r="M2601" s="395">
        <v>45658</v>
      </c>
      <c r="N2601" s="395">
        <v>45658</v>
      </c>
      <c r="O2601" s="392" t="s">
        <v>791</v>
      </c>
      <c r="P2601" s="392" t="str">
        <f t="shared" si="80"/>
        <v>382XX00000</v>
      </c>
      <c r="Q2601" s="392" t="s">
        <v>1361</v>
      </c>
      <c r="R2601" s="392" t="s">
        <v>975</v>
      </c>
      <c r="S2601" s="392" t="str">
        <f t="shared" si="81"/>
        <v>253382A</v>
      </c>
      <c r="T2601" s="392" t="str">
        <f>IFERROR(VLOOKUP($S2601,'Projects FERCs'!$A$9:$C$294,2,FALSE),0)</f>
        <v>Meter Installations -Bl - Pres</v>
      </c>
      <c r="U2601" s="392" t="s">
        <v>976</v>
      </c>
      <c r="V2601" s="394">
        <v>1130.8499999999999</v>
      </c>
    </row>
    <row r="2602" spans="1:22" ht="22.5" x14ac:dyDescent="0.25">
      <c r="A2602" s="396">
        <v>202502</v>
      </c>
      <c r="B2602" s="392" t="s">
        <v>1268</v>
      </c>
      <c r="C2602" s="392" t="s">
        <v>69</v>
      </c>
      <c r="D2602" s="392" t="s">
        <v>28</v>
      </c>
      <c r="E2602" s="392" t="s">
        <v>28</v>
      </c>
      <c r="F2602" s="392" t="s">
        <v>22</v>
      </c>
      <c r="G2602" s="392" t="s">
        <v>39</v>
      </c>
      <c r="H2602" s="392" t="s">
        <v>70</v>
      </c>
      <c r="I2602" s="392" t="s">
        <v>71</v>
      </c>
      <c r="J2602" s="392" t="s">
        <v>1078</v>
      </c>
      <c r="K2602" s="392" t="s">
        <v>24</v>
      </c>
      <c r="L2602" s="392" t="s">
        <v>64</v>
      </c>
      <c r="M2602" s="395">
        <v>45689</v>
      </c>
      <c r="N2602" s="395">
        <v>45689</v>
      </c>
      <c r="O2602" s="392" t="s">
        <v>791</v>
      </c>
      <c r="P2602" s="392" t="str">
        <f t="shared" si="80"/>
        <v>382XX00000</v>
      </c>
      <c r="Q2602" s="392" t="s">
        <v>1361</v>
      </c>
      <c r="R2602" s="392" t="s">
        <v>1077</v>
      </c>
      <c r="S2602" s="392" t="str">
        <f t="shared" si="81"/>
        <v>255382A</v>
      </c>
      <c r="T2602" s="392" t="str">
        <f>IFERROR(VLOOKUP($S2602,'Projects FERCs'!$A$9:$C$294,2,FALSE),0)</f>
        <v>Meter Installations-Bl - Verde</v>
      </c>
      <c r="U2602" s="392" t="s">
        <v>1078</v>
      </c>
      <c r="V2602" s="394">
        <v>632.9</v>
      </c>
    </row>
    <row r="2603" spans="1:22" ht="22.5" x14ac:dyDescent="0.25">
      <c r="A2603" s="396">
        <v>202502</v>
      </c>
      <c r="B2603" s="392" t="s">
        <v>1268</v>
      </c>
      <c r="C2603" s="392" t="s">
        <v>69</v>
      </c>
      <c r="D2603" s="392" t="s">
        <v>28</v>
      </c>
      <c r="E2603" s="392" t="s">
        <v>28</v>
      </c>
      <c r="F2603" s="392" t="s">
        <v>22</v>
      </c>
      <c r="G2603" s="392" t="s">
        <v>39</v>
      </c>
      <c r="H2603" s="392" t="s">
        <v>70</v>
      </c>
      <c r="I2603" s="392" t="s">
        <v>71</v>
      </c>
      <c r="J2603" s="392" t="s">
        <v>23</v>
      </c>
      <c r="K2603" s="392" t="s">
        <v>24</v>
      </c>
      <c r="L2603" s="392" t="s">
        <v>25</v>
      </c>
      <c r="M2603" s="395">
        <v>45658</v>
      </c>
      <c r="N2603" s="395">
        <v>45658</v>
      </c>
      <c r="O2603" s="392" t="s">
        <v>791</v>
      </c>
      <c r="P2603" s="392" t="str">
        <f t="shared" si="80"/>
        <v>382XX00000</v>
      </c>
      <c r="Q2603" s="392" t="s">
        <v>1361</v>
      </c>
      <c r="R2603" s="392" t="s">
        <v>789</v>
      </c>
      <c r="S2603" s="392" t="str">
        <f t="shared" si="81"/>
        <v>251382A</v>
      </c>
      <c r="T2603" s="392" t="str">
        <f>IFERROR(VLOOKUP($S2603,'Projects FERCs'!$A$9:$C$294,2,FALSE),0)</f>
        <v>Meter Installations - Bl -Flag</v>
      </c>
      <c r="U2603" s="392" t="s">
        <v>790</v>
      </c>
      <c r="V2603" s="394">
        <v>-106.84</v>
      </c>
    </row>
    <row r="2604" spans="1:22" ht="22.5" x14ac:dyDescent="0.25">
      <c r="A2604" s="396">
        <v>202502</v>
      </c>
      <c r="B2604" s="392" t="s">
        <v>1268</v>
      </c>
      <c r="C2604" s="392" t="s">
        <v>69</v>
      </c>
      <c r="D2604" s="392" t="s">
        <v>28</v>
      </c>
      <c r="E2604" s="392" t="s">
        <v>28</v>
      </c>
      <c r="F2604" s="392" t="s">
        <v>22</v>
      </c>
      <c r="G2604" s="392" t="s">
        <v>39</v>
      </c>
      <c r="H2604" s="392" t="s">
        <v>70</v>
      </c>
      <c r="I2604" s="392" t="s">
        <v>71</v>
      </c>
      <c r="J2604" s="392" t="s">
        <v>23</v>
      </c>
      <c r="K2604" s="392" t="s">
        <v>24</v>
      </c>
      <c r="L2604" s="392" t="s">
        <v>25</v>
      </c>
      <c r="M2604" s="395">
        <v>45658</v>
      </c>
      <c r="N2604" s="395">
        <v>45658</v>
      </c>
      <c r="O2604" s="392" t="s">
        <v>791</v>
      </c>
      <c r="P2604" s="392" t="str">
        <f t="shared" si="80"/>
        <v>382XX00000</v>
      </c>
      <c r="Q2604" s="392" t="s">
        <v>1361</v>
      </c>
      <c r="R2604" s="392" t="s">
        <v>975</v>
      </c>
      <c r="S2604" s="392" t="str">
        <f t="shared" si="81"/>
        <v>253382A</v>
      </c>
      <c r="T2604" s="392" t="str">
        <f>IFERROR(VLOOKUP($S2604,'Projects FERCs'!$A$9:$C$294,2,FALSE),0)</f>
        <v>Meter Installations -Bl - Pres</v>
      </c>
      <c r="U2604" s="392" t="s">
        <v>976</v>
      </c>
      <c r="V2604" s="394">
        <v>-1610.17</v>
      </c>
    </row>
    <row r="2605" spans="1:22" ht="22.5" x14ac:dyDescent="0.25">
      <c r="A2605" s="396">
        <v>202503</v>
      </c>
      <c r="B2605" s="392" t="s">
        <v>1268</v>
      </c>
      <c r="C2605" s="392" t="s">
        <v>69</v>
      </c>
      <c r="D2605" s="392" t="s">
        <v>28</v>
      </c>
      <c r="E2605" s="392" t="s">
        <v>28</v>
      </c>
      <c r="F2605" s="392" t="s">
        <v>22</v>
      </c>
      <c r="G2605" s="392" t="s">
        <v>39</v>
      </c>
      <c r="H2605" s="392" t="s">
        <v>70</v>
      </c>
      <c r="I2605" s="392" t="s">
        <v>71</v>
      </c>
      <c r="J2605" s="392" t="s">
        <v>790</v>
      </c>
      <c r="K2605" s="392" t="s">
        <v>24</v>
      </c>
      <c r="L2605" s="392" t="s">
        <v>64</v>
      </c>
      <c r="M2605" s="395">
        <v>45658</v>
      </c>
      <c r="N2605" s="395">
        <v>45658</v>
      </c>
      <c r="O2605" s="392" t="s">
        <v>791</v>
      </c>
      <c r="P2605" s="392" t="str">
        <f t="shared" si="80"/>
        <v>382XX00000</v>
      </c>
      <c r="Q2605" s="392" t="s">
        <v>1361</v>
      </c>
      <c r="R2605" s="392" t="s">
        <v>789</v>
      </c>
      <c r="S2605" s="392" t="str">
        <f t="shared" si="81"/>
        <v>251382A</v>
      </c>
      <c r="T2605" s="392" t="str">
        <f>IFERROR(VLOOKUP($S2605,'Projects FERCs'!$A$9:$C$294,2,FALSE),0)</f>
        <v>Meter Installations - Bl -Flag</v>
      </c>
      <c r="U2605" s="392" t="s">
        <v>790</v>
      </c>
      <c r="V2605" s="394">
        <v>2979.71</v>
      </c>
    </row>
    <row r="2606" spans="1:22" ht="22.5" x14ac:dyDescent="0.25">
      <c r="A2606" s="396">
        <v>202503</v>
      </c>
      <c r="B2606" s="392" t="s">
        <v>1268</v>
      </c>
      <c r="C2606" s="392" t="s">
        <v>69</v>
      </c>
      <c r="D2606" s="392" t="s">
        <v>28</v>
      </c>
      <c r="E2606" s="392" t="s">
        <v>28</v>
      </c>
      <c r="F2606" s="392" t="s">
        <v>22</v>
      </c>
      <c r="G2606" s="392" t="s">
        <v>39</v>
      </c>
      <c r="H2606" s="392" t="s">
        <v>70</v>
      </c>
      <c r="I2606" s="392" t="s">
        <v>71</v>
      </c>
      <c r="J2606" s="392" t="s">
        <v>876</v>
      </c>
      <c r="K2606" s="392" t="s">
        <v>24</v>
      </c>
      <c r="L2606" s="392" t="s">
        <v>64</v>
      </c>
      <c r="M2606" s="395">
        <v>45689</v>
      </c>
      <c r="N2606" s="395">
        <v>45689</v>
      </c>
      <c r="O2606" s="392" t="s">
        <v>791</v>
      </c>
      <c r="P2606" s="392" t="str">
        <f t="shared" si="80"/>
        <v>382XX00000</v>
      </c>
      <c r="Q2606" s="392" t="s">
        <v>1361</v>
      </c>
      <c r="R2606" s="392" t="s">
        <v>875</v>
      </c>
      <c r="S2606" s="392" t="str">
        <f t="shared" si="81"/>
        <v>252382A</v>
      </c>
      <c r="T2606" s="392" t="str">
        <f>IFERROR(VLOOKUP($S2606,'Projects FERCs'!$A$9:$C$294,2,FALSE),0)</f>
        <v>Meter Installations -Bl - King</v>
      </c>
      <c r="U2606" s="392" t="s">
        <v>876</v>
      </c>
      <c r="V2606" s="394">
        <v>1924.25</v>
      </c>
    </row>
    <row r="2607" spans="1:22" ht="22.5" x14ac:dyDescent="0.25">
      <c r="A2607" s="396">
        <v>202503</v>
      </c>
      <c r="B2607" s="392" t="s">
        <v>1268</v>
      </c>
      <c r="C2607" s="392" t="s">
        <v>69</v>
      </c>
      <c r="D2607" s="392" t="s">
        <v>28</v>
      </c>
      <c r="E2607" s="392" t="s">
        <v>28</v>
      </c>
      <c r="F2607" s="392" t="s">
        <v>22</v>
      </c>
      <c r="G2607" s="392" t="s">
        <v>39</v>
      </c>
      <c r="H2607" s="392" t="s">
        <v>70</v>
      </c>
      <c r="I2607" s="392" t="s">
        <v>71</v>
      </c>
      <c r="J2607" s="392" t="s">
        <v>976</v>
      </c>
      <c r="K2607" s="392" t="s">
        <v>24</v>
      </c>
      <c r="L2607" s="392" t="s">
        <v>64</v>
      </c>
      <c r="M2607" s="395">
        <v>45658</v>
      </c>
      <c r="N2607" s="395">
        <v>45658</v>
      </c>
      <c r="O2607" s="392" t="s">
        <v>791</v>
      </c>
      <c r="P2607" s="392" t="str">
        <f t="shared" si="80"/>
        <v>382XX00000</v>
      </c>
      <c r="Q2607" s="392" t="s">
        <v>1361</v>
      </c>
      <c r="R2607" s="392" t="s">
        <v>975</v>
      </c>
      <c r="S2607" s="392" t="str">
        <f t="shared" si="81"/>
        <v>253382A</v>
      </c>
      <c r="T2607" s="392" t="str">
        <f>IFERROR(VLOOKUP($S2607,'Projects FERCs'!$A$9:$C$294,2,FALSE),0)</f>
        <v>Meter Installations -Bl - Pres</v>
      </c>
      <c r="U2607" s="392" t="s">
        <v>976</v>
      </c>
      <c r="V2607" s="394">
        <v>56.37</v>
      </c>
    </row>
    <row r="2608" spans="1:22" ht="22.5" x14ac:dyDescent="0.25">
      <c r="A2608" s="396">
        <v>202503</v>
      </c>
      <c r="B2608" s="392" t="s">
        <v>1268</v>
      </c>
      <c r="C2608" s="392" t="s">
        <v>69</v>
      </c>
      <c r="D2608" s="392" t="s">
        <v>28</v>
      </c>
      <c r="E2608" s="392" t="s">
        <v>28</v>
      </c>
      <c r="F2608" s="392" t="s">
        <v>22</v>
      </c>
      <c r="G2608" s="392" t="s">
        <v>39</v>
      </c>
      <c r="H2608" s="392" t="s">
        <v>70</v>
      </c>
      <c r="I2608" s="392" t="s">
        <v>71</v>
      </c>
      <c r="J2608" s="392" t="s">
        <v>23</v>
      </c>
      <c r="K2608" s="392" t="s">
        <v>24</v>
      </c>
      <c r="L2608" s="392" t="s">
        <v>25</v>
      </c>
      <c r="M2608" s="395">
        <v>45658</v>
      </c>
      <c r="N2608" s="395">
        <v>45658</v>
      </c>
      <c r="O2608" s="392" t="s">
        <v>791</v>
      </c>
      <c r="P2608" s="392" t="str">
        <f t="shared" si="80"/>
        <v>382XX00000</v>
      </c>
      <c r="Q2608" s="392" t="s">
        <v>1361</v>
      </c>
      <c r="R2608" s="392" t="s">
        <v>789</v>
      </c>
      <c r="S2608" s="392" t="str">
        <f t="shared" si="81"/>
        <v>251382A</v>
      </c>
      <c r="T2608" s="392" t="str">
        <f>IFERROR(VLOOKUP($S2608,'Projects FERCs'!$A$9:$C$294,2,FALSE),0)</f>
        <v>Meter Installations - Bl -Flag</v>
      </c>
      <c r="U2608" s="392" t="s">
        <v>790</v>
      </c>
      <c r="V2608" s="394">
        <v>-1232.48</v>
      </c>
    </row>
    <row r="2609" spans="1:22" ht="22.5" x14ac:dyDescent="0.25">
      <c r="A2609" s="396">
        <v>202503</v>
      </c>
      <c r="B2609" s="392" t="s">
        <v>1268</v>
      </c>
      <c r="C2609" s="392" t="s">
        <v>69</v>
      </c>
      <c r="D2609" s="392" t="s">
        <v>28</v>
      </c>
      <c r="E2609" s="392" t="s">
        <v>28</v>
      </c>
      <c r="F2609" s="392" t="s">
        <v>22</v>
      </c>
      <c r="G2609" s="392" t="s">
        <v>39</v>
      </c>
      <c r="H2609" s="392" t="s">
        <v>70</v>
      </c>
      <c r="I2609" s="392" t="s">
        <v>71</v>
      </c>
      <c r="J2609" s="392" t="s">
        <v>23</v>
      </c>
      <c r="K2609" s="392" t="s">
        <v>24</v>
      </c>
      <c r="L2609" s="392" t="s">
        <v>25</v>
      </c>
      <c r="M2609" s="395">
        <v>45658</v>
      </c>
      <c r="N2609" s="395">
        <v>45658</v>
      </c>
      <c r="O2609" s="392" t="s">
        <v>791</v>
      </c>
      <c r="P2609" s="392" t="str">
        <f t="shared" si="80"/>
        <v>382XX00000</v>
      </c>
      <c r="Q2609" s="392" t="s">
        <v>1361</v>
      </c>
      <c r="R2609" s="392" t="s">
        <v>975</v>
      </c>
      <c r="S2609" s="392" t="str">
        <f t="shared" si="81"/>
        <v>253382A</v>
      </c>
      <c r="T2609" s="392" t="str">
        <f>IFERROR(VLOOKUP($S2609,'Projects FERCs'!$A$9:$C$294,2,FALSE),0)</f>
        <v>Meter Installations -Bl - Pres</v>
      </c>
      <c r="U2609" s="392" t="s">
        <v>976</v>
      </c>
      <c r="V2609" s="394">
        <v>-1130.8499999999999</v>
      </c>
    </row>
    <row r="2610" spans="1:22" ht="22.5" x14ac:dyDescent="0.25">
      <c r="A2610" s="396">
        <v>202503</v>
      </c>
      <c r="B2610" s="392" t="s">
        <v>1268</v>
      </c>
      <c r="C2610" s="392" t="s">
        <v>69</v>
      </c>
      <c r="D2610" s="392" t="s">
        <v>28</v>
      </c>
      <c r="E2610" s="392" t="s">
        <v>28</v>
      </c>
      <c r="F2610" s="392" t="s">
        <v>22</v>
      </c>
      <c r="G2610" s="392" t="s">
        <v>39</v>
      </c>
      <c r="H2610" s="392" t="s">
        <v>70</v>
      </c>
      <c r="I2610" s="392" t="s">
        <v>71</v>
      </c>
      <c r="J2610" s="392" t="s">
        <v>23</v>
      </c>
      <c r="K2610" s="392" t="s">
        <v>24</v>
      </c>
      <c r="L2610" s="392" t="s">
        <v>25</v>
      </c>
      <c r="M2610" s="395">
        <v>45689</v>
      </c>
      <c r="N2610" s="395">
        <v>45689</v>
      </c>
      <c r="O2610" s="392" t="s">
        <v>791</v>
      </c>
      <c r="P2610" s="392" t="str">
        <f t="shared" si="80"/>
        <v>382XX00000</v>
      </c>
      <c r="Q2610" s="392" t="s">
        <v>1361</v>
      </c>
      <c r="R2610" s="392" t="s">
        <v>875</v>
      </c>
      <c r="S2610" s="392" t="str">
        <f t="shared" si="81"/>
        <v>252382A</v>
      </c>
      <c r="T2610" s="392" t="str">
        <f>IFERROR(VLOOKUP($S2610,'Projects FERCs'!$A$9:$C$294,2,FALSE),0)</f>
        <v>Meter Installations -Bl - King</v>
      </c>
      <c r="U2610" s="392" t="s">
        <v>876</v>
      </c>
      <c r="V2610" s="394">
        <v>-781.31</v>
      </c>
    </row>
    <row r="2611" spans="1:22" ht="22.5" x14ac:dyDescent="0.25">
      <c r="A2611" s="396">
        <v>202503</v>
      </c>
      <c r="B2611" s="392" t="s">
        <v>1268</v>
      </c>
      <c r="C2611" s="392" t="s">
        <v>69</v>
      </c>
      <c r="D2611" s="392" t="s">
        <v>28</v>
      </c>
      <c r="E2611" s="392" t="s">
        <v>28</v>
      </c>
      <c r="F2611" s="392" t="s">
        <v>22</v>
      </c>
      <c r="G2611" s="392" t="s">
        <v>39</v>
      </c>
      <c r="H2611" s="392" t="s">
        <v>70</v>
      </c>
      <c r="I2611" s="392" t="s">
        <v>71</v>
      </c>
      <c r="J2611" s="392" t="s">
        <v>23</v>
      </c>
      <c r="K2611" s="392" t="s">
        <v>24</v>
      </c>
      <c r="L2611" s="392" t="s">
        <v>25</v>
      </c>
      <c r="M2611" s="395">
        <v>45689</v>
      </c>
      <c r="N2611" s="395">
        <v>45689</v>
      </c>
      <c r="O2611" s="392" t="s">
        <v>791</v>
      </c>
      <c r="P2611" s="392" t="str">
        <f t="shared" si="80"/>
        <v>382XX00000</v>
      </c>
      <c r="Q2611" s="392" t="s">
        <v>1361</v>
      </c>
      <c r="R2611" s="392" t="s">
        <v>1077</v>
      </c>
      <c r="S2611" s="392" t="str">
        <f t="shared" si="81"/>
        <v>255382A</v>
      </c>
      <c r="T2611" s="392" t="str">
        <f>IFERROR(VLOOKUP($S2611,'Projects FERCs'!$A$9:$C$294,2,FALSE),0)</f>
        <v>Meter Installations-Bl - Verde</v>
      </c>
      <c r="U2611" s="392" t="s">
        <v>1078</v>
      </c>
      <c r="V2611" s="394">
        <v>-632.9</v>
      </c>
    </row>
    <row r="2612" spans="1:22" ht="22.5" x14ac:dyDescent="0.25">
      <c r="A2612" s="396">
        <v>202503</v>
      </c>
      <c r="B2612" s="392" t="s">
        <v>1268</v>
      </c>
      <c r="C2612" s="392" t="s">
        <v>69</v>
      </c>
      <c r="D2612" s="392" t="s">
        <v>28</v>
      </c>
      <c r="E2612" s="392" t="s">
        <v>28</v>
      </c>
      <c r="F2612" s="392" t="s">
        <v>22</v>
      </c>
      <c r="G2612" s="392" t="s">
        <v>39</v>
      </c>
      <c r="H2612" s="392" t="s">
        <v>70</v>
      </c>
      <c r="I2612" s="392" t="s">
        <v>71</v>
      </c>
      <c r="J2612" s="392" t="s">
        <v>23</v>
      </c>
      <c r="K2612" s="392" t="s">
        <v>24</v>
      </c>
      <c r="L2612" s="392" t="s">
        <v>25</v>
      </c>
      <c r="M2612" s="395">
        <v>45689</v>
      </c>
      <c r="N2612" s="395">
        <v>45689</v>
      </c>
      <c r="O2612" s="392" t="s">
        <v>791</v>
      </c>
      <c r="P2612" s="392" t="str">
        <f t="shared" si="80"/>
        <v>382XX00000</v>
      </c>
      <c r="Q2612" s="392" t="s">
        <v>1361</v>
      </c>
      <c r="R2612" s="392" t="s">
        <v>1219</v>
      </c>
      <c r="S2612" s="392" t="str">
        <f t="shared" si="81"/>
        <v>257382A</v>
      </c>
      <c r="T2612" s="392" t="str">
        <f>IFERROR(VLOOKUP($S2612,'Projects FERCs'!$A$9:$C$294,2,FALSE),0)</f>
        <v>Meter Installations - Bl -SL</v>
      </c>
      <c r="U2612" s="392" t="s">
        <v>1220</v>
      </c>
      <c r="V2612" s="394">
        <v>-56.13</v>
      </c>
    </row>
    <row r="2613" spans="1:22" ht="22.5" x14ac:dyDescent="0.25">
      <c r="A2613" s="396">
        <v>202504</v>
      </c>
      <c r="B2613" s="392" t="s">
        <v>1268</v>
      </c>
      <c r="C2613" s="392" t="s">
        <v>69</v>
      </c>
      <c r="D2613" s="392" t="s">
        <v>28</v>
      </c>
      <c r="E2613" s="392" t="s">
        <v>28</v>
      </c>
      <c r="F2613" s="392" t="s">
        <v>22</v>
      </c>
      <c r="G2613" s="392" t="s">
        <v>39</v>
      </c>
      <c r="H2613" s="392" t="s">
        <v>70</v>
      </c>
      <c r="I2613" s="392" t="s">
        <v>71</v>
      </c>
      <c r="J2613" s="392" t="s">
        <v>876</v>
      </c>
      <c r="K2613" s="392" t="s">
        <v>24</v>
      </c>
      <c r="L2613" s="392" t="s">
        <v>64</v>
      </c>
      <c r="M2613" s="395">
        <v>45689</v>
      </c>
      <c r="N2613" s="395">
        <v>45689</v>
      </c>
      <c r="O2613" s="392" t="s">
        <v>791</v>
      </c>
      <c r="P2613" s="392" t="str">
        <f t="shared" si="80"/>
        <v>382XX00000</v>
      </c>
      <c r="Q2613" s="392" t="s">
        <v>1361</v>
      </c>
      <c r="R2613" s="392" t="s">
        <v>875</v>
      </c>
      <c r="S2613" s="392" t="str">
        <f t="shared" si="81"/>
        <v>252382A</v>
      </c>
      <c r="T2613" s="392" t="str">
        <f>IFERROR(VLOOKUP($S2613,'Projects FERCs'!$A$9:$C$294,2,FALSE),0)</f>
        <v>Meter Installations -Bl - King</v>
      </c>
      <c r="U2613" s="392" t="s">
        <v>876</v>
      </c>
      <c r="V2613" s="394">
        <v>3458.64</v>
      </c>
    </row>
    <row r="2614" spans="1:22" ht="22.5" x14ac:dyDescent="0.25">
      <c r="A2614" s="396">
        <v>202504</v>
      </c>
      <c r="B2614" s="392" t="s">
        <v>1268</v>
      </c>
      <c r="C2614" s="392" t="s">
        <v>69</v>
      </c>
      <c r="D2614" s="392" t="s">
        <v>28</v>
      </c>
      <c r="E2614" s="392" t="s">
        <v>28</v>
      </c>
      <c r="F2614" s="392" t="s">
        <v>22</v>
      </c>
      <c r="G2614" s="392" t="s">
        <v>39</v>
      </c>
      <c r="H2614" s="392" t="s">
        <v>70</v>
      </c>
      <c r="I2614" s="392" t="s">
        <v>71</v>
      </c>
      <c r="J2614" s="392" t="s">
        <v>23</v>
      </c>
      <c r="K2614" s="392" t="s">
        <v>24</v>
      </c>
      <c r="L2614" s="392" t="s">
        <v>25</v>
      </c>
      <c r="M2614" s="395">
        <v>45658</v>
      </c>
      <c r="N2614" s="395">
        <v>45658</v>
      </c>
      <c r="O2614" s="392" t="s">
        <v>791</v>
      </c>
      <c r="P2614" s="392" t="str">
        <f t="shared" si="80"/>
        <v>382XX00000</v>
      </c>
      <c r="Q2614" s="392" t="s">
        <v>1361</v>
      </c>
      <c r="R2614" s="392" t="s">
        <v>789</v>
      </c>
      <c r="S2614" s="392" t="str">
        <f t="shared" si="81"/>
        <v>251382A</v>
      </c>
      <c r="T2614" s="392" t="str">
        <f>IFERROR(VLOOKUP($S2614,'Projects FERCs'!$A$9:$C$294,2,FALSE),0)</f>
        <v>Meter Installations - Bl -Flag</v>
      </c>
      <c r="U2614" s="392" t="s">
        <v>790</v>
      </c>
      <c r="V2614" s="394">
        <v>-2979.71</v>
      </c>
    </row>
    <row r="2615" spans="1:22" ht="22.5" x14ac:dyDescent="0.25">
      <c r="A2615" s="396">
        <v>202504</v>
      </c>
      <c r="B2615" s="392" t="s">
        <v>1268</v>
      </c>
      <c r="C2615" s="392" t="s">
        <v>69</v>
      </c>
      <c r="D2615" s="392" t="s">
        <v>28</v>
      </c>
      <c r="E2615" s="392" t="s">
        <v>28</v>
      </c>
      <c r="F2615" s="392" t="s">
        <v>22</v>
      </c>
      <c r="G2615" s="392" t="s">
        <v>39</v>
      </c>
      <c r="H2615" s="392" t="s">
        <v>70</v>
      </c>
      <c r="I2615" s="392" t="s">
        <v>71</v>
      </c>
      <c r="J2615" s="392" t="s">
        <v>23</v>
      </c>
      <c r="K2615" s="392" t="s">
        <v>24</v>
      </c>
      <c r="L2615" s="392" t="s">
        <v>25</v>
      </c>
      <c r="M2615" s="395">
        <v>45658</v>
      </c>
      <c r="N2615" s="395">
        <v>45658</v>
      </c>
      <c r="O2615" s="392" t="s">
        <v>791</v>
      </c>
      <c r="P2615" s="392" t="str">
        <f t="shared" si="80"/>
        <v>382XX00000</v>
      </c>
      <c r="Q2615" s="392" t="s">
        <v>1361</v>
      </c>
      <c r="R2615" s="392" t="s">
        <v>975</v>
      </c>
      <c r="S2615" s="392" t="str">
        <f t="shared" si="81"/>
        <v>253382A</v>
      </c>
      <c r="T2615" s="392" t="str">
        <f>IFERROR(VLOOKUP($S2615,'Projects FERCs'!$A$9:$C$294,2,FALSE),0)</f>
        <v>Meter Installations -Bl - Pres</v>
      </c>
      <c r="U2615" s="392" t="s">
        <v>976</v>
      </c>
      <c r="V2615" s="394">
        <v>-56.37</v>
      </c>
    </row>
    <row r="2616" spans="1:22" ht="22.5" x14ac:dyDescent="0.25">
      <c r="A2616" s="396">
        <v>202504</v>
      </c>
      <c r="B2616" s="392" t="s">
        <v>1268</v>
      </c>
      <c r="C2616" s="392" t="s">
        <v>69</v>
      </c>
      <c r="D2616" s="392" t="s">
        <v>28</v>
      </c>
      <c r="E2616" s="392" t="s">
        <v>28</v>
      </c>
      <c r="F2616" s="392" t="s">
        <v>22</v>
      </c>
      <c r="G2616" s="392" t="s">
        <v>39</v>
      </c>
      <c r="H2616" s="392" t="s">
        <v>70</v>
      </c>
      <c r="I2616" s="392" t="s">
        <v>71</v>
      </c>
      <c r="J2616" s="392" t="s">
        <v>23</v>
      </c>
      <c r="K2616" s="392" t="s">
        <v>24</v>
      </c>
      <c r="L2616" s="392" t="s">
        <v>25</v>
      </c>
      <c r="M2616" s="395">
        <v>45689</v>
      </c>
      <c r="N2616" s="395">
        <v>45689</v>
      </c>
      <c r="O2616" s="392" t="s">
        <v>791</v>
      </c>
      <c r="P2616" s="392" t="str">
        <f t="shared" si="80"/>
        <v>382XX00000</v>
      </c>
      <c r="Q2616" s="392" t="s">
        <v>1361</v>
      </c>
      <c r="R2616" s="392" t="s">
        <v>875</v>
      </c>
      <c r="S2616" s="392" t="str">
        <f t="shared" si="81"/>
        <v>252382A</v>
      </c>
      <c r="T2616" s="392" t="str">
        <f>IFERROR(VLOOKUP($S2616,'Projects FERCs'!$A$9:$C$294,2,FALSE),0)</f>
        <v>Meter Installations -Bl - King</v>
      </c>
      <c r="U2616" s="392" t="s">
        <v>876</v>
      </c>
      <c r="V2616" s="394">
        <v>-1924.25</v>
      </c>
    </row>
    <row r="2617" spans="1:22" ht="22.5" x14ac:dyDescent="0.25">
      <c r="A2617" s="396">
        <v>202505</v>
      </c>
      <c r="B2617" s="392" t="s">
        <v>1268</v>
      </c>
      <c r="C2617" s="392" t="s">
        <v>69</v>
      </c>
      <c r="D2617" s="392" t="s">
        <v>28</v>
      </c>
      <c r="E2617" s="392" t="s">
        <v>28</v>
      </c>
      <c r="F2617" s="392" t="s">
        <v>22</v>
      </c>
      <c r="G2617" s="392" t="s">
        <v>39</v>
      </c>
      <c r="H2617" s="392" t="s">
        <v>70</v>
      </c>
      <c r="I2617" s="392" t="s">
        <v>71</v>
      </c>
      <c r="J2617" s="392" t="s">
        <v>790</v>
      </c>
      <c r="K2617" s="392" t="s">
        <v>24</v>
      </c>
      <c r="L2617" s="392" t="s">
        <v>64</v>
      </c>
      <c r="M2617" s="395">
        <v>45658</v>
      </c>
      <c r="N2617" s="395">
        <v>45658</v>
      </c>
      <c r="O2617" s="392" t="s">
        <v>791</v>
      </c>
      <c r="P2617" s="392" t="str">
        <f t="shared" si="80"/>
        <v>382XX00000</v>
      </c>
      <c r="Q2617" s="392" t="s">
        <v>1361</v>
      </c>
      <c r="R2617" s="392" t="s">
        <v>789</v>
      </c>
      <c r="S2617" s="392" t="str">
        <f t="shared" si="81"/>
        <v>251382A</v>
      </c>
      <c r="T2617" s="392" t="str">
        <f>IFERROR(VLOOKUP($S2617,'Projects FERCs'!$A$9:$C$294,2,FALSE),0)</f>
        <v>Meter Installations - Bl -Flag</v>
      </c>
      <c r="U2617" s="392" t="s">
        <v>790</v>
      </c>
      <c r="V2617" s="394">
        <v>1532.05</v>
      </c>
    </row>
    <row r="2618" spans="1:22" ht="22.5" x14ac:dyDescent="0.25">
      <c r="A2618" s="396">
        <v>202505</v>
      </c>
      <c r="B2618" s="392" t="s">
        <v>1268</v>
      </c>
      <c r="C2618" s="392" t="s">
        <v>69</v>
      </c>
      <c r="D2618" s="392" t="s">
        <v>28</v>
      </c>
      <c r="E2618" s="392" t="s">
        <v>28</v>
      </c>
      <c r="F2618" s="392" t="s">
        <v>22</v>
      </c>
      <c r="G2618" s="392" t="s">
        <v>39</v>
      </c>
      <c r="H2618" s="392" t="s">
        <v>70</v>
      </c>
      <c r="I2618" s="392" t="s">
        <v>71</v>
      </c>
      <c r="J2618" s="392" t="s">
        <v>1220</v>
      </c>
      <c r="K2618" s="392" t="s">
        <v>24</v>
      </c>
      <c r="L2618" s="392" t="s">
        <v>64</v>
      </c>
      <c r="M2618" s="395">
        <v>45689</v>
      </c>
      <c r="N2618" s="395">
        <v>45689</v>
      </c>
      <c r="O2618" s="392" t="s">
        <v>791</v>
      </c>
      <c r="P2618" s="392" t="str">
        <f t="shared" si="80"/>
        <v>382XX00000</v>
      </c>
      <c r="Q2618" s="392" t="s">
        <v>1361</v>
      </c>
      <c r="R2618" s="392" t="s">
        <v>1219</v>
      </c>
      <c r="S2618" s="392" t="str">
        <f t="shared" si="81"/>
        <v>257382A</v>
      </c>
      <c r="T2618" s="392" t="str">
        <f>IFERROR(VLOOKUP($S2618,'Projects FERCs'!$A$9:$C$294,2,FALSE),0)</f>
        <v>Meter Installations - Bl -SL</v>
      </c>
      <c r="U2618" s="392" t="s">
        <v>1220</v>
      </c>
      <c r="V2618" s="394">
        <v>60.99</v>
      </c>
    </row>
    <row r="2619" spans="1:22" ht="22.5" x14ac:dyDescent="0.25">
      <c r="A2619" s="396">
        <v>202505</v>
      </c>
      <c r="B2619" s="392" t="s">
        <v>1268</v>
      </c>
      <c r="C2619" s="392" t="s">
        <v>69</v>
      </c>
      <c r="D2619" s="392" t="s">
        <v>28</v>
      </c>
      <c r="E2619" s="392" t="s">
        <v>28</v>
      </c>
      <c r="F2619" s="392" t="s">
        <v>22</v>
      </c>
      <c r="G2619" s="392" t="s">
        <v>39</v>
      </c>
      <c r="H2619" s="392" t="s">
        <v>70</v>
      </c>
      <c r="I2619" s="392" t="s">
        <v>71</v>
      </c>
      <c r="J2619" s="392" t="s">
        <v>876</v>
      </c>
      <c r="K2619" s="392" t="s">
        <v>24</v>
      </c>
      <c r="L2619" s="392" t="s">
        <v>64</v>
      </c>
      <c r="M2619" s="395">
        <v>45689</v>
      </c>
      <c r="N2619" s="395">
        <v>45689</v>
      </c>
      <c r="O2619" s="392" t="s">
        <v>791</v>
      </c>
      <c r="P2619" s="392" t="str">
        <f t="shared" si="80"/>
        <v>382XX00000</v>
      </c>
      <c r="Q2619" s="392" t="s">
        <v>1361</v>
      </c>
      <c r="R2619" s="392" t="s">
        <v>875</v>
      </c>
      <c r="S2619" s="392" t="str">
        <f t="shared" si="81"/>
        <v>252382A</v>
      </c>
      <c r="T2619" s="392" t="str">
        <f>IFERROR(VLOOKUP($S2619,'Projects FERCs'!$A$9:$C$294,2,FALSE),0)</f>
        <v>Meter Installations -Bl - King</v>
      </c>
      <c r="U2619" s="392" t="s">
        <v>876</v>
      </c>
      <c r="V2619" s="394">
        <v>1284.81</v>
      </c>
    </row>
    <row r="2620" spans="1:22" ht="22.5" x14ac:dyDescent="0.25">
      <c r="A2620" s="396">
        <v>202505</v>
      </c>
      <c r="B2620" s="392" t="s">
        <v>1268</v>
      </c>
      <c r="C2620" s="392" t="s">
        <v>69</v>
      </c>
      <c r="D2620" s="392" t="s">
        <v>28</v>
      </c>
      <c r="E2620" s="392" t="s">
        <v>28</v>
      </c>
      <c r="F2620" s="392" t="s">
        <v>22</v>
      </c>
      <c r="G2620" s="392" t="s">
        <v>39</v>
      </c>
      <c r="H2620" s="392" t="s">
        <v>70</v>
      </c>
      <c r="I2620" s="392" t="s">
        <v>71</v>
      </c>
      <c r="J2620" s="392" t="s">
        <v>976</v>
      </c>
      <c r="K2620" s="392" t="s">
        <v>24</v>
      </c>
      <c r="L2620" s="392" t="s">
        <v>64</v>
      </c>
      <c r="M2620" s="395">
        <v>45658</v>
      </c>
      <c r="N2620" s="395">
        <v>45658</v>
      </c>
      <c r="O2620" s="392" t="s">
        <v>791</v>
      </c>
      <c r="P2620" s="392" t="str">
        <f t="shared" si="80"/>
        <v>382XX00000</v>
      </c>
      <c r="Q2620" s="392" t="s">
        <v>1361</v>
      </c>
      <c r="R2620" s="392" t="s">
        <v>975</v>
      </c>
      <c r="S2620" s="392" t="str">
        <f t="shared" si="81"/>
        <v>253382A</v>
      </c>
      <c r="T2620" s="392" t="str">
        <f>IFERROR(VLOOKUP($S2620,'Projects FERCs'!$A$9:$C$294,2,FALSE),0)</f>
        <v>Meter Installations -Bl - Pres</v>
      </c>
      <c r="U2620" s="392" t="s">
        <v>976</v>
      </c>
      <c r="V2620" s="394">
        <v>2095.73</v>
      </c>
    </row>
    <row r="2621" spans="1:22" ht="22.5" x14ac:dyDescent="0.25">
      <c r="A2621" s="396">
        <v>202505</v>
      </c>
      <c r="B2621" s="392" t="s">
        <v>1268</v>
      </c>
      <c r="C2621" s="392" t="s">
        <v>69</v>
      </c>
      <c r="D2621" s="392" t="s">
        <v>28</v>
      </c>
      <c r="E2621" s="392" t="s">
        <v>28</v>
      </c>
      <c r="F2621" s="392" t="s">
        <v>22</v>
      </c>
      <c r="G2621" s="392" t="s">
        <v>39</v>
      </c>
      <c r="H2621" s="392" t="s">
        <v>70</v>
      </c>
      <c r="I2621" s="392" t="s">
        <v>71</v>
      </c>
      <c r="J2621" s="392" t="s">
        <v>1078</v>
      </c>
      <c r="K2621" s="392" t="s">
        <v>24</v>
      </c>
      <c r="L2621" s="392" t="s">
        <v>64</v>
      </c>
      <c r="M2621" s="395">
        <v>45689</v>
      </c>
      <c r="N2621" s="395">
        <v>45689</v>
      </c>
      <c r="O2621" s="392" t="s">
        <v>791</v>
      </c>
      <c r="P2621" s="392" t="str">
        <f t="shared" si="80"/>
        <v>382XX00000</v>
      </c>
      <c r="Q2621" s="392" t="s">
        <v>1361</v>
      </c>
      <c r="R2621" s="392" t="s">
        <v>1077</v>
      </c>
      <c r="S2621" s="392" t="str">
        <f t="shared" si="81"/>
        <v>255382A</v>
      </c>
      <c r="T2621" s="392" t="str">
        <f>IFERROR(VLOOKUP($S2621,'Projects FERCs'!$A$9:$C$294,2,FALSE),0)</f>
        <v>Meter Installations-Bl - Verde</v>
      </c>
      <c r="U2621" s="392" t="s">
        <v>1078</v>
      </c>
      <c r="V2621" s="394">
        <v>8094.54</v>
      </c>
    </row>
    <row r="2622" spans="1:22" ht="22.5" x14ac:dyDescent="0.25">
      <c r="A2622" s="396">
        <v>202505</v>
      </c>
      <c r="B2622" s="392" t="s">
        <v>1268</v>
      </c>
      <c r="C2622" s="392" t="s">
        <v>69</v>
      </c>
      <c r="D2622" s="392" t="s">
        <v>28</v>
      </c>
      <c r="E2622" s="392" t="s">
        <v>28</v>
      </c>
      <c r="F2622" s="392" t="s">
        <v>22</v>
      </c>
      <c r="G2622" s="392" t="s">
        <v>39</v>
      </c>
      <c r="H2622" s="392" t="s">
        <v>70</v>
      </c>
      <c r="I2622" s="392" t="s">
        <v>71</v>
      </c>
      <c r="J2622" s="392" t="s">
        <v>23</v>
      </c>
      <c r="K2622" s="392" t="s">
        <v>24</v>
      </c>
      <c r="L2622" s="392" t="s">
        <v>25</v>
      </c>
      <c r="M2622" s="395">
        <v>45689</v>
      </c>
      <c r="N2622" s="395">
        <v>45689</v>
      </c>
      <c r="O2622" s="392" t="s">
        <v>791</v>
      </c>
      <c r="P2622" s="392" t="str">
        <f t="shared" si="80"/>
        <v>382XX00000</v>
      </c>
      <c r="Q2622" s="392" t="s">
        <v>1361</v>
      </c>
      <c r="R2622" s="392" t="s">
        <v>875</v>
      </c>
      <c r="S2622" s="392" t="str">
        <f t="shared" si="81"/>
        <v>252382A</v>
      </c>
      <c r="T2622" s="392" t="str">
        <f>IFERROR(VLOOKUP($S2622,'Projects FERCs'!$A$9:$C$294,2,FALSE),0)</f>
        <v>Meter Installations -Bl - King</v>
      </c>
      <c r="U2622" s="392" t="s">
        <v>876</v>
      </c>
      <c r="V2622" s="394">
        <v>-3458.64</v>
      </c>
    </row>
    <row r="2623" spans="1:22" ht="22.5" x14ac:dyDescent="0.25">
      <c r="A2623" s="396">
        <v>202506</v>
      </c>
      <c r="B2623" s="392" t="s">
        <v>1268</v>
      </c>
      <c r="C2623" s="392" t="s">
        <v>69</v>
      </c>
      <c r="D2623" s="392" t="s">
        <v>28</v>
      </c>
      <c r="E2623" s="392" t="s">
        <v>28</v>
      </c>
      <c r="F2623" s="392" t="s">
        <v>22</v>
      </c>
      <c r="G2623" s="392" t="s">
        <v>39</v>
      </c>
      <c r="H2623" s="392" t="s">
        <v>70</v>
      </c>
      <c r="I2623" s="392" t="s">
        <v>71</v>
      </c>
      <c r="J2623" s="392" t="s">
        <v>1150</v>
      </c>
      <c r="K2623" s="392" t="s">
        <v>24</v>
      </c>
      <c r="L2623" s="392" t="s">
        <v>64</v>
      </c>
      <c r="M2623" s="395">
        <v>45809</v>
      </c>
      <c r="N2623" s="395">
        <v>45809</v>
      </c>
      <c r="O2623" s="392" t="s">
        <v>791</v>
      </c>
      <c r="P2623" s="392" t="str">
        <f t="shared" si="80"/>
        <v>382XX00000</v>
      </c>
      <c r="Q2623" s="392" t="s">
        <v>1361</v>
      </c>
      <c r="R2623" s="392" t="s">
        <v>1149</v>
      </c>
      <c r="S2623" s="392" t="str">
        <f t="shared" si="81"/>
        <v>256382A</v>
      </c>
      <c r="T2623" s="392" t="str">
        <f>IFERROR(VLOOKUP($S2623,'Projects FERCs'!$A$9:$C$294,2,FALSE),0)</f>
        <v>Meter Installations - Bl - Nog</v>
      </c>
      <c r="U2623" s="392" t="s">
        <v>1150</v>
      </c>
      <c r="V2623" s="394">
        <v>2553.39</v>
      </c>
    </row>
    <row r="2624" spans="1:22" ht="22.5" x14ac:dyDescent="0.25">
      <c r="A2624" s="396">
        <v>202506</v>
      </c>
      <c r="B2624" s="392" t="s">
        <v>1268</v>
      </c>
      <c r="C2624" s="392" t="s">
        <v>69</v>
      </c>
      <c r="D2624" s="392" t="s">
        <v>28</v>
      </c>
      <c r="E2624" s="392" t="s">
        <v>28</v>
      </c>
      <c r="F2624" s="392" t="s">
        <v>22</v>
      </c>
      <c r="G2624" s="392" t="s">
        <v>39</v>
      </c>
      <c r="H2624" s="392" t="s">
        <v>70</v>
      </c>
      <c r="I2624" s="392" t="s">
        <v>71</v>
      </c>
      <c r="J2624" s="392" t="s">
        <v>790</v>
      </c>
      <c r="K2624" s="392" t="s">
        <v>24</v>
      </c>
      <c r="L2624" s="392" t="s">
        <v>64</v>
      </c>
      <c r="M2624" s="395">
        <v>45658</v>
      </c>
      <c r="N2624" s="395">
        <v>45658</v>
      </c>
      <c r="O2624" s="392" t="s">
        <v>791</v>
      </c>
      <c r="P2624" s="392" t="str">
        <f t="shared" si="80"/>
        <v>382XX00000</v>
      </c>
      <c r="Q2624" s="392" t="s">
        <v>1361</v>
      </c>
      <c r="R2624" s="392" t="s">
        <v>789</v>
      </c>
      <c r="S2624" s="392" t="str">
        <f t="shared" si="81"/>
        <v>251382A</v>
      </c>
      <c r="T2624" s="392" t="str">
        <f>IFERROR(VLOOKUP($S2624,'Projects FERCs'!$A$9:$C$294,2,FALSE),0)</f>
        <v>Meter Installations - Bl -Flag</v>
      </c>
      <c r="U2624" s="392" t="s">
        <v>790</v>
      </c>
      <c r="V2624" s="394">
        <v>1264.23</v>
      </c>
    </row>
    <row r="2625" spans="1:22" ht="22.5" x14ac:dyDescent="0.25">
      <c r="A2625" s="396">
        <v>202506</v>
      </c>
      <c r="B2625" s="392" t="s">
        <v>1268</v>
      </c>
      <c r="C2625" s="392" t="s">
        <v>69</v>
      </c>
      <c r="D2625" s="392" t="s">
        <v>28</v>
      </c>
      <c r="E2625" s="392" t="s">
        <v>28</v>
      </c>
      <c r="F2625" s="392" t="s">
        <v>22</v>
      </c>
      <c r="G2625" s="392" t="s">
        <v>39</v>
      </c>
      <c r="H2625" s="392" t="s">
        <v>70</v>
      </c>
      <c r="I2625" s="392" t="s">
        <v>71</v>
      </c>
      <c r="J2625" s="392" t="s">
        <v>1220</v>
      </c>
      <c r="K2625" s="392" t="s">
        <v>24</v>
      </c>
      <c r="L2625" s="392" t="s">
        <v>64</v>
      </c>
      <c r="M2625" s="395">
        <v>45689</v>
      </c>
      <c r="N2625" s="395">
        <v>45689</v>
      </c>
      <c r="O2625" s="392" t="s">
        <v>791</v>
      </c>
      <c r="P2625" s="392" t="str">
        <f t="shared" si="80"/>
        <v>382XX00000</v>
      </c>
      <c r="Q2625" s="392" t="s">
        <v>1361</v>
      </c>
      <c r="R2625" s="392" t="s">
        <v>1219</v>
      </c>
      <c r="S2625" s="392" t="str">
        <f t="shared" si="81"/>
        <v>257382A</v>
      </c>
      <c r="T2625" s="392" t="str">
        <f>IFERROR(VLOOKUP($S2625,'Projects FERCs'!$A$9:$C$294,2,FALSE),0)</f>
        <v>Meter Installations - Bl -SL</v>
      </c>
      <c r="U2625" s="392" t="s">
        <v>1220</v>
      </c>
      <c r="V2625" s="394">
        <v>1992.16</v>
      </c>
    </row>
    <row r="2626" spans="1:22" ht="22.5" x14ac:dyDescent="0.25">
      <c r="A2626" s="396">
        <v>202506</v>
      </c>
      <c r="B2626" s="392" t="s">
        <v>1268</v>
      </c>
      <c r="C2626" s="392" t="s">
        <v>69</v>
      </c>
      <c r="D2626" s="392" t="s">
        <v>28</v>
      </c>
      <c r="E2626" s="392" t="s">
        <v>28</v>
      </c>
      <c r="F2626" s="392" t="s">
        <v>22</v>
      </c>
      <c r="G2626" s="392" t="s">
        <v>39</v>
      </c>
      <c r="H2626" s="392" t="s">
        <v>70</v>
      </c>
      <c r="I2626" s="392" t="s">
        <v>71</v>
      </c>
      <c r="J2626" s="392" t="s">
        <v>876</v>
      </c>
      <c r="K2626" s="392" t="s">
        <v>24</v>
      </c>
      <c r="L2626" s="392" t="s">
        <v>64</v>
      </c>
      <c r="M2626" s="395">
        <v>45689</v>
      </c>
      <c r="N2626" s="395">
        <v>45689</v>
      </c>
      <c r="O2626" s="392" t="s">
        <v>791</v>
      </c>
      <c r="P2626" s="392" t="str">
        <f t="shared" si="80"/>
        <v>382XX00000</v>
      </c>
      <c r="Q2626" s="392" t="s">
        <v>1361</v>
      </c>
      <c r="R2626" s="392" t="s">
        <v>875</v>
      </c>
      <c r="S2626" s="392" t="str">
        <f t="shared" si="81"/>
        <v>252382A</v>
      </c>
      <c r="T2626" s="392" t="str">
        <f>IFERROR(VLOOKUP($S2626,'Projects FERCs'!$A$9:$C$294,2,FALSE),0)</f>
        <v>Meter Installations -Bl - King</v>
      </c>
      <c r="U2626" s="392" t="s">
        <v>876</v>
      </c>
      <c r="V2626" s="394">
        <v>2966.44</v>
      </c>
    </row>
    <row r="2627" spans="1:22" ht="22.5" x14ac:dyDescent="0.25">
      <c r="A2627" s="396">
        <v>202506</v>
      </c>
      <c r="B2627" s="392" t="s">
        <v>1268</v>
      </c>
      <c r="C2627" s="392" t="s">
        <v>69</v>
      </c>
      <c r="D2627" s="392" t="s">
        <v>28</v>
      </c>
      <c r="E2627" s="392" t="s">
        <v>28</v>
      </c>
      <c r="F2627" s="392" t="s">
        <v>22</v>
      </c>
      <c r="G2627" s="392" t="s">
        <v>39</v>
      </c>
      <c r="H2627" s="392" t="s">
        <v>70</v>
      </c>
      <c r="I2627" s="392" t="s">
        <v>71</v>
      </c>
      <c r="J2627" s="392" t="s">
        <v>976</v>
      </c>
      <c r="K2627" s="392" t="s">
        <v>24</v>
      </c>
      <c r="L2627" s="392" t="s">
        <v>64</v>
      </c>
      <c r="M2627" s="395">
        <v>45658</v>
      </c>
      <c r="N2627" s="395">
        <v>45658</v>
      </c>
      <c r="O2627" s="392" t="s">
        <v>791</v>
      </c>
      <c r="P2627" s="392" t="str">
        <f t="shared" si="80"/>
        <v>382XX00000</v>
      </c>
      <c r="Q2627" s="392" t="s">
        <v>1361</v>
      </c>
      <c r="R2627" s="392" t="s">
        <v>975</v>
      </c>
      <c r="S2627" s="392" t="str">
        <f t="shared" si="81"/>
        <v>253382A</v>
      </c>
      <c r="T2627" s="392" t="str">
        <f>IFERROR(VLOOKUP($S2627,'Projects FERCs'!$A$9:$C$294,2,FALSE),0)</f>
        <v>Meter Installations -Bl - Pres</v>
      </c>
      <c r="U2627" s="392" t="s">
        <v>976</v>
      </c>
      <c r="V2627" s="394">
        <v>5096.5</v>
      </c>
    </row>
    <row r="2628" spans="1:22" ht="22.5" x14ac:dyDescent="0.25">
      <c r="A2628" s="396">
        <v>202506</v>
      </c>
      <c r="B2628" s="392" t="s">
        <v>1268</v>
      </c>
      <c r="C2628" s="392" t="s">
        <v>69</v>
      </c>
      <c r="D2628" s="392" t="s">
        <v>28</v>
      </c>
      <c r="E2628" s="392" t="s">
        <v>28</v>
      </c>
      <c r="F2628" s="392" t="s">
        <v>22</v>
      </c>
      <c r="G2628" s="392" t="s">
        <v>39</v>
      </c>
      <c r="H2628" s="392" t="s">
        <v>70</v>
      </c>
      <c r="I2628" s="392" t="s">
        <v>71</v>
      </c>
      <c r="J2628" s="392" t="s">
        <v>1078</v>
      </c>
      <c r="K2628" s="392" t="s">
        <v>24</v>
      </c>
      <c r="L2628" s="392" t="s">
        <v>64</v>
      </c>
      <c r="M2628" s="395">
        <v>45689</v>
      </c>
      <c r="N2628" s="395">
        <v>45689</v>
      </c>
      <c r="O2628" s="392" t="s">
        <v>791</v>
      </c>
      <c r="P2628" s="392" t="str">
        <f t="shared" si="80"/>
        <v>382XX00000</v>
      </c>
      <c r="Q2628" s="392" t="s">
        <v>1361</v>
      </c>
      <c r="R2628" s="392" t="s">
        <v>1077</v>
      </c>
      <c r="S2628" s="392" t="str">
        <f t="shared" si="81"/>
        <v>255382A</v>
      </c>
      <c r="T2628" s="392" t="str">
        <f>IFERROR(VLOOKUP($S2628,'Projects FERCs'!$A$9:$C$294,2,FALSE),0)</f>
        <v>Meter Installations-Bl - Verde</v>
      </c>
      <c r="U2628" s="392" t="s">
        <v>1078</v>
      </c>
      <c r="V2628" s="394">
        <v>333.43</v>
      </c>
    </row>
    <row r="2629" spans="1:22" ht="22.5" x14ac:dyDescent="0.25">
      <c r="A2629" s="396">
        <v>202506</v>
      </c>
      <c r="B2629" s="392" t="s">
        <v>1268</v>
      </c>
      <c r="C2629" s="392" t="s">
        <v>69</v>
      </c>
      <c r="D2629" s="392" t="s">
        <v>28</v>
      </c>
      <c r="E2629" s="392" t="s">
        <v>28</v>
      </c>
      <c r="F2629" s="392" t="s">
        <v>22</v>
      </c>
      <c r="G2629" s="392" t="s">
        <v>39</v>
      </c>
      <c r="H2629" s="392" t="s">
        <v>70</v>
      </c>
      <c r="I2629" s="392" t="s">
        <v>71</v>
      </c>
      <c r="J2629" s="392" t="s">
        <v>23</v>
      </c>
      <c r="K2629" s="392" t="s">
        <v>24</v>
      </c>
      <c r="L2629" s="392" t="s">
        <v>25</v>
      </c>
      <c r="M2629" s="395">
        <v>45658</v>
      </c>
      <c r="N2629" s="395">
        <v>45658</v>
      </c>
      <c r="O2629" s="392" t="s">
        <v>791</v>
      </c>
      <c r="P2629" s="392" t="str">
        <f t="shared" si="80"/>
        <v>382XX00000</v>
      </c>
      <c r="Q2629" s="392" t="s">
        <v>1361</v>
      </c>
      <c r="R2629" s="392" t="s">
        <v>789</v>
      </c>
      <c r="S2629" s="392" t="str">
        <f t="shared" si="81"/>
        <v>251382A</v>
      </c>
      <c r="T2629" s="392" t="str">
        <f>IFERROR(VLOOKUP($S2629,'Projects FERCs'!$A$9:$C$294,2,FALSE),0)</f>
        <v>Meter Installations - Bl -Flag</v>
      </c>
      <c r="U2629" s="392" t="s">
        <v>790</v>
      </c>
      <c r="V2629" s="394">
        <v>-1532.05</v>
      </c>
    </row>
    <row r="2630" spans="1:22" ht="22.5" x14ac:dyDescent="0.25">
      <c r="A2630" s="396">
        <v>202506</v>
      </c>
      <c r="B2630" s="392" t="s">
        <v>1268</v>
      </c>
      <c r="C2630" s="392" t="s">
        <v>69</v>
      </c>
      <c r="D2630" s="392" t="s">
        <v>28</v>
      </c>
      <c r="E2630" s="392" t="s">
        <v>28</v>
      </c>
      <c r="F2630" s="392" t="s">
        <v>22</v>
      </c>
      <c r="G2630" s="392" t="s">
        <v>39</v>
      </c>
      <c r="H2630" s="392" t="s">
        <v>70</v>
      </c>
      <c r="I2630" s="392" t="s">
        <v>71</v>
      </c>
      <c r="J2630" s="392" t="s">
        <v>23</v>
      </c>
      <c r="K2630" s="392" t="s">
        <v>24</v>
      </c>
      <c r="L2630" s="392" t="s">
        <v>25</v>
      </c>
      <c r="M2630" s="395">
        <v>45658</v>
      </c>
      <c r="N2630" s="395">
        <v>45658</v>
      </c>
      <c r="O2630" s="392" t="s">
        <v>791</v>
      </c>
      <c r="P2630" s="392" t="str">
        <f t="shared" si="80"/>
        <v>382XX00000</v>
      </c>
      <c r="Q2630" s="392" t="s">
        <v>1361</v>
      </c>
      <c r="R2630" s="392" t="s">
        <v>975</v>
      </c>
      <c r="S2630" s="392" t="str">
        <f t="shared" si="81"/>
        <v>253382A</v>
      </c>
      <c r="T2630" s="392" t="str">
        <f>IFERROR(VLOOKUP($S2630,'Projects FERCs'!$A$9:$C$294,2,FALSE),0)</f>
        <v>Meter Installations -Bl - Pres</v>
      </c>
      <c r="U2630" s="392" t="s">
        <v>976</v>
      </c>
      <c r="V2630" s="394">
        <v>-2095.73</v>
      </c>
    </row>
    <row r="2631" spans="1:22" ht="22.5" x14ac:dyDescent="0.25">
      <c r="A2631" s="396">
        <v>202506</v>
      </c>
      <c r="B2631" s="392" t="s">
        <v>1268</v>
      </c>
      <c r="C2631" s="392" t="s">
        <v>69</v>
      </c>
      <c r="D2631" s="392" t="s">
        <v>28</v>
      </c>
      <c r="E2631" s="392" t="s">
        <v>28</v>
      </c>
      <c r="F2631" s="392" t="s">
        <v>22</v>
      </c>
      <c r="G2631" s="392" t="s">
        <v>39</v>
      </c>
      <c r="H2631" s="392" t="s">
        <v>70</v>
      </c>
      <c r="I2631" s="392" t="s">
        <v>71</v>
      </c>
      <c r="J2631" s="392" t="s">
        <v>23</v>
      </c>
      <c r="K2631" s="392" t="s">
        <v>24</v>
      </c>
      <c r="L2631" s="392" t="s">
        <v>25</v>
      </c>
      <c r="M2631" s="395">
        <v>45689</v>
      </c>
      <c r="N2631" s="395">
        <v>45689</v>
      </c>
      <c r="O2631" s="392" t="s">
        <v>791</v>
      </c>
      <c r="P2631" s="392" t="str">
        <f t="shared" si="80"/>
        <v>382XX00000</v>
      </c>
      <c r="Q2631" s="392" t="s">
        <v>1361</v>
      </c>
      <c r="R2631" s="392" t="s">
        <v>875</v>
      </c>
      <c r="S2631" s="392" t="str">
        <f t="shared" si="81"/>
        <v>252382A</v>
      </c>
      <c r="T2631" s="392" t="str">
        <f>IFERROR(VLOOKUP($S2631,'Projects FERCs'!$A$9:$C$294,2,FALSE),0)</f>
        <v>Meter Installations -Bl - King</v>
      </c>
      <c r="U2631" s="392" t="s">
        <v>876</v>
      </c>
      <c r="V2631" s="394">
        <v>-1284.81</v>
      </c>
    </row>
    <row r="2632" spans="1:22" ht="22.5" x14ac:dyDescent="0.25">
      <c r="A2632" s="396">
        <v>202506</v>
      </c>
      <c r="B2632" s="392" t="s">
        <v>1268</v>
      </c>
      <c r="C2632" s="392" t="s">
        <v>69</v>
      </c>
      <c r="D2632" s="392" t="s">
        <v>28</v>
      </c>
      <c r="E2632" s="392" t="s">
        <v>28</v>
      </c>
      <c r="F2632" s="392" t="s">
        <v>22</v>
      </c>
      <c r="G2632" s="392" t="s">
        <v>39</v>
      </c>
      <c r="H2632" s="392" t="s">
        <v>70</v>
      </c>
      <c r="I2632" s="392" t="s">
        <v>71</v>
      </c>
      <c r="J2632" s="392" t="s">
        <v>23</v>
      </c>
      <c r="K2632" s="392" t="s">
        <v>24</v>
      </c>
      <c r="L2632" s="392" t="s">
        <v>25</v>
      </c>
      <c r="M2632" s="395">
        <v>45689</v>
      </c>
      <c r="N2632" s="395">
        <v>45689</v>
      </c>
      <c r="O2632" s="392" t="s">
        <v>791</v>
      </c>
      <c r="P2632" s="392" t="str">
        <f t="shared" si="80"/>
        <v>382XX00000</v>
      </c>
      <c r="Q2632" s="392" t="s">
        <v>1361</v>
      </c>
      <c r="R2632" s="392" t="s">
        <v>1077</v>
      </c>
      <c r="S2632" s="392" t="str">
        <f t="shared" si="81"/>
        <v>255382A</v>
      </c>
      <c r="T2632" s="392" t="str">
        <f>IFERROR(VLOOKUP($S2632,'Projects FERCs'!$A$9:$C$294,2,FALSE),0)</f>
        <v>Meter Installations-Bl - Verde</v>
      </c>
      <c r="U2632" s="392" t="s">
        <v>1078</v>
      </c>
      <c r="V2632" s="394">
        <v>-8094.54</v>
      </c>
    </row>
    <row r="2633" spans="1:22" ht="22.5" x14ac:dyDescent="0.25">
      <c r="A2633" s="396">
        <v>202506</v>
      </c>
      <c r="B2633" s="392" t="s">
        <v>1268</v>
      </c>
      <c r="C2633" s="392" t="s">
        <v>69</v>
      </c>
      <c r="D2633" s="392" t="s">
        <v>28</v>
      </c>
      <c r="E2633" s="392" t="s">
        <v>28</v>
      </c>
      <c r="F2633" s="392" t="s">
        <v>22</v>
      </c>
      <c r="G2633" s="392" t="s">
        <v>39</v>
      </c>
      <c r="H2633" s="392" t="s">
        <v>70</v>
      </c>
      <c r="I2633" s="392" t="s">
        <v>71</v>
      </c>
      <c r="J2633" s="392" t="s">
        <v>23</v>
      </c>
      <c r="K2633" s="392" t="s">
        <v>24</v>
      </c>
      <c r="L2633" s="392" t="s">
        <v>25</v>
      </c>
      <c r="M2633" s="395">
        <v>45689</v>
      </c>
      <c r="N2633" s="395">
        <v>45689</v>
      </c>
      <c r="O2633" s="392" t="s">
        <v>791</v>
      </c>
      <c r="P2633" s="392" t="str">
        <f t="shared" ref="P2633:P2696" si="82">CONCATENATE((MID($O2633,2,3)),$D2633,$G2633)</f>
        <v>382XX00000</v>
      </c>
      <c r="Q2633" s="392" t="s">
        <v>1361</v>
      </c>
      <c r="R2633" s="392" t="s">
        <v>1219</v>
      </c>
      <c r="S2633" s="392" t="str">
        <f t="shared" ref="S2633:S2696" si="83">RIGHT($R2633,7)</f>
        <v>257382A</v>
      </c>
      <c r="T2633" s="392" t="str">
        <f>IFERROR(VLOOKUP($S2633,'Projects FERCs'!$A$9:$C$294,2,FALSE),0)</f>
        <v>Meter Installations - Bl -SL</v>
      </c>
      <c r="U2633" s="392" t="s">
        <v>1220</v>
      </c>
      <c r="V2633" s="394">
        <v>-60.99</v>
      </c>
    </row>
    <row r="2634" spans="1:22" ht="22.5" x14ac:dyDescent="0.25">
      <c r="A2634" s="396">
        <v>202407</v>
      </c>
      <c r="B2634" s="392" t="s">
        <v>1268</v>
      </c>
      <c r="C2634" s="392" t="s">
        <v>69</v>
      </c>
      <c r="D2634" s="392" t="s">
        <v>28</v>
      </c>
      <c r="E2634" s="392" t="s">
        <v>28</v>
      </c>
      <c r="F2634" s="392" t="s">
        <v>22</v>
      </c>
      <c r="G2634" s="392" t="s">
        <v>39</v>
      </c>
      <c r="H2634" s="392" t="s">
        <v>70</v>
      </c>
      <c r="I2634" s="392" t="s">
        <v>71</v>
      </c>
      <c r="J2634" s="392" t="s">
        <v>799</v>
      </c>
      <c r="K2634" s="392" t="s">
        <v>24</v>
      </c>
      <c r="L2634" s="392" t="s">
        <v>64</v>
      </c>
      <c r="M2634" s="395">
        <v>45292</v>
      </c>
      <c r="N2634" s="395">
        <v>45292</v>
      </c>
      <c r="O2634" s="392" t="s">
        <v>794</v>
      </c>
      <c r="P2634" s="392" t="str">
        <f t="shared" si="82"/>
        <v>383XX00000</v>
      </c>
      <c r="Q2634" s="392" t="s">
        <v>1364</v>
      </c>
      <c r="R2634" s="392" t="s">
        <v>798</v>
      </c>
      <c r="S2634" s="392" t="str">
        <f t="shared" si="83"/>
        <v>251385A</v>
      </c>
      <c r="T2634" s="392" t="str">
        <f>IFERROR(VLOOKUP($S2634,'Projects FERCs'!$A$9:$C$294,2,FALSE),0)</f>
        <v>Industrial Metering - Flag</v>
      </c>
      <c r="U2634" s="392" t="s">
        <v>799</v>
      </c>
      <c r="V2634" s="394">
        <v>211.29</v>
      </c>
    </row>
    <row r="2635" spans="1:22" ht="22.5" x14ac:dyDescent="0.25">
      <c r="A2635" s="396">
        <v>202407</v>
      </c>
      <c r="B2635" s="392" t="s">
        <v>1268</v>
      </c>
      <c r="C2635" s="392" t="s">
        <v>69</v>
      </c>
      <c r="D2635" s="392" t="s">
        <v>28</v>
      </c>
      <c r="E2635" s="392" t="s">
        <v>28</v>
      </c>
      <c r="F2635" s="392" t="s">
        <v>22</v>
      </c>
      <c r="G2635" s="392" t="s">
        <v>39</v>
      </c>
      <c r="H2635" s="392" t="s">
        <v>70</v>
      </c>
      <c r="I2635" s="392" t="s">
        <v>71</v>
      </c>
      <c r="J2635" s="392" t="s">
        <v>23</v>
      </c>
      <c r="K2635" s="392" t="s">
        <v>24</v>
      </c>
      <c r="L2635" s="392" t="s">
        <v>25</v>
      </c>
      <c r="M2635" s="395">
        <v>44927</v>
      </c>
      <c r="N2635" s="395">
        <v>44927</v>
      </c>
      <c r="O2635" s="392" t="s">
        <v>794</v>
      </c>
      <c r="P2635" s="392" t="str">
        <f t="shared" si="82"/>
        <v>383XX00000</v>
      </c>
      <c r="Q2635" s="392" t="s">
        <v>1364</v>
      </c>
      <c r="R2635" s="392" t="s">
        <v>1083</v>
      </c>
      <c r="S2635" s="392" t="str">
        <f t="shared" si="83"/>
        <v>255385A</v>
      </c>
      <c r="T2635" s="392" t="str">
        <f>IFERROR(VLOOKUP($S2635,'Projects FERCs'!$A$9:$C$294,2,FALSE),0)</f>
        <v>Industrial Metering - Verde</v>
      </c>
      <c r="U2635" s="392" t="s">
        <v>1084</v>
      </c>
      <c r="V2635" s="394">
        <v>-609.82000000000005</v>
      </c>
    </row>
    <row r="2636" spans="1:22" ht="22.5" x14ac:dyDescent="0.25">
      <c r="A2636" s="396">
        <v>202407</v>
      </c>
      <c r="B2636" s="392" t="s">
        <v>1268</v>
      </c>
      <c r="C2636" s="392" t="s">
        <v>69</v>
      </c>
      <c r="D2636" s="392" t="s">
        <v>28</v>
      </c>
      <c r="E2636" s="392" t="s">
        <v>28</v>
      </c>
      <c r="F2636" s="392" t="s">
        <v>22</v>
      </c>
      <c r="G2636" s="392" t="s">
        <v>39</v>
      </c>
      <c r="H2636" s="392" t="s">
        <v>70</v>
      </c>
      <c r="I2636" s="392" t="s">
        <v>71</v>
      </c>
      <c r="J2636" s="392" t="s">
        <v>23</v>
      </c>
      <c r="K2636" s="392" t="s">
        <v>24</v>
      </c>
      <c r="L2636" s="392" t="s">
        <v>25</v>
      </c>
      <c r="M2636" s="395">
        <v>45323</v>
      </c>
      <c r="N2636" s="395">
        <v>45323</v>
      </c>
      <c r="O2636" s="392" t="s">
        <v>794</v>
      </c>
      <c r="P2636" s="392" t="str">
        <f t="shared" si="82"/>
        <v>383XX00000</v>
      </c>
      <c r="Q2636" s="392" t="s">
        <v>1364</v>
      </c>
      <c r="R2636" s="392" t="s">
        <v>792</v>
      </c>
      <c r="S2636" s="392" t="str">
        <f t="shared" si="83"/>
        <v>251383A</v>
      </c>
      <c r="T2636" s="392" t="str">
        <f>IFERROR(VLOOKUP($S2636,'Projects FERCs'!$A$9:$C$294,2,FALSE),0)</f>
        <v>Regulators - Blanket - Flag</v>
      </c>
      <c r="U2636" s="392" t="s">
        <v>793</v>
      </c>
      <c r="V2636" s="394">
        <v>-1213.46</v>
      </c>
    </row>
    <row r="2637" spans="1:22" ht="22.5" x14ac:dyDescent="0.25">
      <c r="A2637" s="396">
        <v>202407</v>
      </c>
      <c r="B2637" s="392" t="s">
        <v>1268</v>
      </c>
      <c r="C2637" s="392" t="s">
        <v>69</v>
      </c>
      <c r="D2637" s="392" t="s">
        <v>28</v>
      </c>
      <c r="E2637" s="392" t="s">
        <v>28</v>
      </c>
      <c r="F2637" s="392" t="s">
        <v>22</v>
      </c>
      <c r="G2637" s="392" t="s">
        <v>39</v>
      </c>
      <c r="H2637" s="392" t="s">
        <v>70</v>
      </c>
      <c r="I2637" s="392" t="s">
        <v>71</v>
      </c>
      <c r="J2637" s="392" t="s">
        <v>23</v>
      </c>
      <c r="K2637" s="392" t="s">
        <v>24</v>
      </c>
      <c r="L2637" s="392" t="s">
        <v>25</v>
      </c>
      <c r="M2637" s="395">
        <v>45323</v>
      </c>
      <c r="N2637" s="395">
        <v>45323</v>
      </c>
      <c r="O2637" s="392" t="s">
        <v>794</v>
      </c>
      <c r="P2637" s="392" t="str">
        <f t="shared" si="82"/>
        <v>383XX00000</v>
      </c>
      <c r="Q2637" s="392" t="s">
        <v>1364</v>
      </c>
      <c r="R2637" s="392" t="s">
        <v>877</v>
      </c>
      <c r="S2637" s="392" t="str">
        <f t="shared" si="83"/>
        <v>252383A</v>
      </c>
      <c r="T2637" s="392" t="str">
        <f>IFERROR(VLOOKUP($S2637,'Projects FERCs'!$A$9:$C$294,2,FALSE),0)</f>
        <v>Regulators - Blanket - King</v>
      </c>
      <c r="U2637" s="392" t="s">
        <v>878</v>
      </c>
      <c r="V2637" s="394">
        <v>-485.38</v>
      </c>
    </row>
    <row r="2638" spans="1:22" ht="22.5" x14ac:dyDescent="0.25">
      <c r="A2638" s="396">
        <v>202407</v>
      </c>
      <c r="B2638" s="392" t="s">
        <v>1268</v>
      </c>
      <c r="C2638" s="392" t="s">
        <v>69</v>
      </c>
      <c r="D2638" s="392" t="s">
        <v>28</v>
      </c>
      <c r="E2638" s="392" t="s">
        <v>28</v>
      </c>
      <c r="F2638" s="392" t="s">
        <v>22</v>
      </c>
      <c r="G2638" s="392" t="s">
        <v>39</v>
      </c>
      <c r="H2638" s="392" t="s">
        <v>70</v>
      </c>
      <c r="I2638" s="392" t="s">
        <v>71</v>
      </c>
      <c r="J2638" s="392" t="s">
        <v>23</v>
      </c>
      <c r="K2638" s="392" t="s">
        <v>24</v>
      </c>
      <c r="L2638" s="392" t="s">
        <v>25</v>
      </c>
      <c r="M2638" s="395">
        <v>45413</v>
      </c>
      <c r="N2638" s="395">
        <v>45413</v>
      </c>
      <c r="O2638" s="392" t="s">
        <v>794</v>
      </c>
      <c r="P2638" s="392" t="str">
        <f t="shared" si="82"/>
        <v>383XX00000</v>
      </c>
      <c r="Q2638" s="392" t="s">
        <v>1364</v>
      </c>
      <c r="R2638" s="392" t="s">
        <v>1151</v>
      </c>
      <c r="S2638" s="392" t="str">
        <f t="shared" si="83"/>
        <v>256383A</v>
      </c>
      <c r="T2638" s="392" t="str">
        <f>IFERROR(VLOOKUP($S2638,'Projects FERCs'!$A$9:$C$294,2,FALSE),0)</f>
        <v>Regulators - Blanket - Nog</v>
      </c>
      <c r="U2638" s="392" t="s">
        <v>1152</v>
      </c>
      <c r="V2638" s="394">
        <v>-80.900000000000006</v>
      </c>
    </row>
    <row r="2639" spans="1:22" ht="22.5" x14ac:dyDescent="0.25">
      <c r="A2639" s="396">
        <v>202408</v>
      </c>
      <c r="B2639" s="392" t="s">
        <v>1268</v>
      </c>
      <c r="C2639" s="392" t="s">
        <v>69</v>
      </c>
      <c r="D2639" s="392" t="s">
        <v>28</v>
      </c>
      <c r="E2639" s="392" t="s">
        <v>28</v>
      </c>
      <c r="F2639" s="392" t="s">
        <v>22</v>
      </c>
      <c r="G2639" s="392" t="s">
        <v>39</v>
      </c>
      <c r="H2639" s="392" t="s">
        <v>70</v>
      </c>
      <c r="I2639" s="392" t="s">
        <v>71</v>
      </c>
      <c r="J2639" s="392" t="s">
        <v>799</v>
      </c>
      <c r="K2639" s="392" t="s">
        <v>24</v>
      </c>
      <c r="L2639" s="392" t="s">
        <v>64</v>
      </c>
      <c r="M2639" s="395">
        <v>45292</v>
      </c>
      <c r="N2639" s="395">
        <v>45292</v>
      </c>
      <c r="O2639" s="392" t="s">
        <v>794</v>
      </c>
      <c r="P2639" s="392" t="str">
        <f t="shared" si="82"/>
        <v>383XX00000</v>
      </c>
      <c r="Q2639" s="392" t="s">
        <v>1364</v>
      </c>
      <c r="R2639" s="392" t="s">
        <v>798</v>
      </c>
      <c r="S2639" s="392" t="str">
        <f t="shared" si="83"/>
        <v>251385A</v>
      </c>
      <c r="T2639" s="392" t="str">
        <f>IFERROR(VLOOKUP($S2639,'Projects FERCs'!$A$9:$C$294,2,FALSE),0)</f>
        <v>Industrial Metering - Flag</v>
      </c>
      <c r="U2639" s="392" t="s">
        <v>799</v>
      </c>
      <c r="V2639" s="394">
        <v>85.98</v>
      </c>
    </row>
    <row r="2640" spans="1:22" ht="22.5" x14ac:dyDescent="0.25">
      <c r="A2640" s="396">
        <v>202408</v>
      </c>
      <c r="B2640" s="392" t="s">
        <v>1268</v>
      </c>
      <c r="C2640" s="392" t="s">
        <v>69</v>
      </c>
      <c r="D2640" s="392" t="s">
        <v>28</v>
      </c>
      <c r="E2640" s="392" t="s">
        <v>28</v>
      </c>
      <c r="F2640" s="392" t="s">
        <v>22</v>
      </c>
      <c r="G2640" s="392" t="s">
        <v>39</v>
      </c>
      <c r="H2640" s="392" t="s">
        <v>70</v>
      </c>
      <c r="I2640" s="392" t="s">
        <v>71</v>
      </c>
      <c r="J2640" s="392" t="s">
        <v>982</v>
      </c>
      <c r="K2640" s="392" t="s">
        <v>24</v>
      </c>
      <c r="L2640" s="392" t="s">
        <v>64</v>
      </c>
      <c r="M2640" s="395">
        <v>45292</v>
      </c>
      <c r="N2640" s="395">
        <v>45292</v>
      </c>
      <c r="O2640" s="392" t="s">
        <v>794</v>
      </c>
      <c r="P2640" s="392" t="str">
        <f t="shared" si="82"/>
        <v>383XX00000</v>
      </c>
      <c r="Q2640" s="392" t="s">
        <v>1364</v>
      </c>
      <c r="R2640" s="392" t="s">
        <v>981</v>
      </c>
      <c r="S2640" s="392" t="str">
        <f t="shared" si="83"/>
        <v>253385A</v>
      </c>
      <c r="T2640" s="392" t="str">
        <f>IFERROR(VLOOKUP($S2640,'Projects FERCs'!$A$9:$C$294,2,FALSE),0)</f>
        <v>Industrial Metering - Pres</v>
      </c>
      <c r="U2640" s="392" t="s">
        <v>982</v>
      </c>
      <c r="V2640" s="394">
        <v>761.39</v>
      </c>
    </row>
    <row r="2641" spans="1:22" ht="22.5" x14ac:dyDescent="0.25">
      <c r="A2641" s="396">
        <v>202408</v>
      </c>
      <c r="B2641" s="392" t="s">
        <v>1268</v>
      </c>
      <c r="C2641" s="392" t="s">
        <v>69</v>
      </c>
      <c r="D2641" s="392" t="s">
        <v>28</v>
      </c>
      <c r="E2641" s="392" t="s">
        <v>28</v>
      </c>
      <c r="F2641" s="392" t="s">
        <v>22</v>
      </c>
      <c r="G2641" s="392" t="s">
        <v>39</v>
      </c>
      <c r="H2641" s="392" t="s">
        <v>70</v>
      </c>
      <c r="I2641" s="392" t="s">
        <v>71</v>
      </c>
      <c r="J2641" s="392" t="s">
        <v>1084</v>
      </c>
      <c r="K2641" s="392" t="s">
        <v>24</v>
      </c>
      <c r="L2641" s="392" t="s">
        <v>64</v>
      </c>
      <c r="M2641" s="395">
        <v>45505</v>
      </c>
      <c r="N2641" s="395">
        <v>45505</v>
      </c>
      <c r="O2641" s="392" t="s">
        <v>794</v>
      </c>
      <c r="P2641" s="392" t="str">
        <f t="shared" si="82"/>
        <v>383XX00000</v>
      </c>
      <c r="Q2641" s="392" t="s">
        <v>1364</v>
      </c>
      <c r="R2641" s="392" t="s">
        <v>1083</v>
      </c>
      <c r="S2641" s="392" t="str">
        <f t="shared" si="83"/>
        <v>255385A</v>
      </c>
      <c r="T2641" s="392" t="str">
        <f>IFERROR(VLOOKUP($S2641,'Projects FERCs'!$A$9:$C$294,2,FALSE),0)</f>
        <v>Industrial Metering - Verde</v>
      </c>
      <c r="U2641" s="392" t="s">
        <v>1084</v>
      </c>
      <c r="V2641" s="394">
        <v>424.01</v>
      </c>
    </row>
    <row r="2642" spans="1:22" ht="22.5" x14ac:dyDescent="0.25">
      <c r="A2642" s="396">
        <v>202408</v>
      </c>
      <c r="B2642" s="392" t="s">
        <v>1268</v>
      </c>
      <c r="C2642" s="392" t="s">
        <v>69</v>
      </c>
      <c r="D2642" s="392" t="s">
        <v>28</v>
      </c>
      <c r="E2642" s="392" t="s">
        <v>28</v>
      </c>
      <c r="F2642" s="392" t="s">
        <v>22</v>
      </c>
      <c r="G2642" s="392" t="s">
        <v>39</v>
      </c>
      <c r="H2642" s="392" t="s">
        <v>70</v>
      </c>
      <c r="I2642" s="392" t="s">
        <v>71</v>
      </c>
      <c r="J2642" s="392" t="s">
        <v>793</v>
      </c>
      <c r="K2642" s="392" t="s">
        <v>24</v>
      </c>
      <c r="L2642" s="392" t="s">
        <v>64</v>
      </c>
      <c r="M2642" s="395">
        <v>45323</v>
      </c>
      <c r="N2642" s="395">
        <v>45323</v>
      </c>
      <c r="O2642" s="392" t="s">
        <v>794</v>
      </c>
      <c r="P2642" s="392" t="str">
        <f t="shared" si="82"/>
        <v>383XX00000</v>
      </c>
      <c r="Q2642" s="392" t="s">
        <v>1364</v>
      </c>
      <c r="R2642" s="392" t="s">
        <v>792</v>
      </c>
      <c r="S2642" s="392" t="str">
        <f t="shared" si="83"/>
        <v>251383A</v>
      </c>
      <c r="T2642" s="392" t="str">
        <f>IFERROR(VLOOKUP($S2642,'Projects FERCs'!$A$9:$C$294,2,FALSE),0)</f>
        <v>Regulators - Blanket - Flag</v>
      </c>
      <c r="U2642" s="392" t="s">
        <v>793</v>
      </c>
      <c r="V2642" s="394">
        <v>1739.35</v>
      </c>
    </row>
    <row r="2643" spans="1:22" ht="22.5" x14ac:dyDescent="0.25">
      <c r="A2643" s="396">
        <v>202408</v>
      </c>
      <c r="B2643" s="392" t="s">
        <v>1268</v>
      </c>
      <c r="C2643" s="392" t="s">
        <v>69</v>
      </c>
      <c r="D2643" s="392" t="s">
        <v>28</v>
      </c>
      <c r="E2643" s="392" t="s">
        <v>28</v>
      </c>
      <c r="F2643" s="392" t="s">
        <v>22</v>
      </c>
      <c r="G2643" s="392" t="s">
        <v>39</v>
      </c>
      <c r="H2643" s="392" t="s">
        <v>70</v>
      </c>
      <c r="I2643" s="392" t="s">
        <v>71</v>
      </c>
      <c r="J2643" s="392" t="s">
        <v>878</v>
      </c>
      <c r="K2643" s="392" t="s">
        <v>24</v>
      </c>
      <c r="L2643" s="392" t="s">
        <v>64</v>
      </c>
      <c r="M2643" s="395">
        <v>45323</v>
      </c>
      <c r="N2643" s="395">
        <v>45323</v>
      </c>
      <c r="O2643" s="392" t="s">
        <v>794</v>
      </c>
      <c r="P2643" s="392" t="str">
        <f t="shared" si="82"/>
        <v>383XX00000</v>
      </c>
      <c r="Q2643" s="392" t="s">
        <v>1364</v>
      </c>
      <c r="R2643" s="392" t="s">
        <v>877</v>
      </c>
      <c r="S2643" s="392" t="str">
        <f t="shared" si="83"/>
        <v>252383A</v>
      </c>
      <c r="T2643" s="392" t="str">
        <f>IFERROR(VLOOKUP($S2643,'Projects FERCs'!$A$9:$C$294,2,FALSE),0)</f>
        <v>Regulators - Blanket - King</v>
      </c>
      <c r="U2643" s="392" t="s">
        <v>878</v>
      </c>
      <c r="V2643" s="394">
        <v>482.33</v>
      </c>
    </row>
    <row r="2644" spans="1:22" ht="22.5" x14ac:dyDescent="0.25">
      <c r="A2644" s="396">
        <v>202409</v>
      </c>
      <c r="B2644" s="392" t="s">
        <v>1268</v>
      </c>
      <c r="C2644" s="392" t="s">
        <v>69</v>
      </c>
      <c r="D2644" s="392" t="s">
        <v>28</v>
      </c>
      <c r="E2644" s="392" t="s">
        <v>28</v>
      </c>
      <c r="F2644" s="392" t="s">
        <v>22</v>
      </c>
      <c r="G2644" s="392" t="s">
        <v>39</v>
      </c>
      <c r="H2644" s="392" t="s">
        <v>70</v>
      </c>
      <c r="I2644" s="392" t="s">
        <v>71</v>
      </c>
      <c r="J2644" s="392" t="s">
        <v>23</v>
      </c>
      <c r="K2644" s="392" t="s">
        <v>24</v>
      </c>
      <c r="L2644" s="392" t="s">
        <v>25</v>
      </c>
      <c r="M2644" s="395">
        <v>45292</v>
      </c>
      <c r="N2644" s="395">
        <v>45292</v>
      </c>
      <c r="O2644" s="392" t="s">
        <v>794</v>
      </c>
      <c r="P2644" s="392" t="str">
        <f t="shared" si="82"/>
        <v>383XX00000</v>
      </c>
      <c r="Q2644" s="392" t="s">
        <v>1364</v>
      </c>
      <c r="R2644" s="392" t="s">
        <v>981</v>
      </c>
      <c r="S2644" s="392" t="str">
        <f t="shared" si="83"/>
        <v>253385A</v>
      </c>
      <c r="T2644" s="392" t="str">
        <f>IFERROR(VLOOKUP($S2644,'Projects FERCs'!$A$9:$C$294,2,FALSE),0)</f>
        <v>Industrial Metering - Pres</v>
      </c>
      <c r="U2644" s="392" t="s">
        <v>982</v>
      </c>
      <c r="V2644" s="394">
        <v>-761.39</v>
      </c>
    </row>
    <row r="2645" spans="1:22" ht="22.5" x14ac:dyDescent="0.25">
      <c r="A2645" s="396">
        <v>202409</v>
      </c>
      <c r="B2645" s="392" t="s">
        <v>1268</v>
      </c>
      <c r="C2645" s="392" t="s">
        <v>69</v>
      </c>
      <c r="D2645" s="392" t="s">
        <v>28</v>
      </c>
      <c r="E2645" s="392" t="s">
        <v>28</v>
      </c>
      <c r="F2645" s="392" t="s">
        <v>22</v>
      </c>
      <c r="G2645" s="392" t="s">
        <v>39</v>
      </c>
      <c r="H2645" s="392" t="s">
        <v>70</v>
      </c>
      <c r="I2645" s="392" t="s">
        <v>71</v>
      </c>
      <c r="J2645" s="392" t="s">
        <v>23</v>
      </c>
      <c r="K2645" s="392" t="s">
        <v>24</v>
      </c>
      <c r="L2645" s="392" t="s">
        <v>25</v>
      </c>
      <c r="M2645" s="395">
        <v>45323</v>
      </c>
      <c r="N2645" s="395">
        <v>45323</v>
      </c>
      <c r="O2645" s="392" t="s">
        <v>794</v>
      </c>
      <c r="P2645" s="392" t="str">
        <f t="shared" si="82"/>
        <v>383XX00000</v>
      </c>
      <c r="Q2645" s="392" t="s">
        <v>1364</v>
      </c>
      <c r="R2645" s="392" t="s">
        <v>792</v>
      </c>
      <c r="S2645" s="392" t="str">
        <f t="shared" si="83"/>
        <v>251383A</v>
      </c>
      <c r="T2645" s="392" t="str">
        <f>IFERROR(VLOOKUP($S2645,'Projects FERCs'!$A$9:$C$294,2,FALSE),0)</f>
        <v>Regulators - Blanket - Flag</v>
      </c>
      <c r="U2645" s="392" t="s">
        <v>793</v>
      </c>
      <c r="V2645" s="394">
        <v>-1739.35</v>
      </c>
    </row>
    <row r="2646" spans="1:22" ht="22.5" x14ac:dyDescent="0.25">
      <c r="A2646" s="396">
        <v>202409</v>
      </c>
      <c r="B2646" s="392" t="s">
        <v>1268</v>
      </c>
      <c r="C2646" s="392" t="s">
        <v>69</v>
      </c>
      <c r="D2646" s="392" t="s">
        <v>28</v>
      </c>
      <c r="E2646" s="392" t="s">
        <v>28</v>
      </c>
      <c r="F2646" s="392" t="s">
        <v>22</v>
      </c>
      <c r="G2646" s="392" t="s">
        <v>39</v>
      </c>
      <c r="H2646" s="392" t="s">
        <v>70</v>
      </c>
      <c r="I2646" s="392" t="s">
        <v>71</v>
      </c>
      <c r="J2646" s="392" t="s">
        <v>23</v>
      </c>
      <c r="K2646" s="392" t="s">
        <v>24</v>
      </c>
      <c r="L2646" s="392" t="s">
        <v>25</v>
      </c>
      <c r="M2646" s="395">
        <v>45323</v>
      </c>
      <c r="N2646" s="395">
        <v>45323</v>
      </c>
      <c r="O2646" s="392" t="s">
        <v>794</v>
      </c>
      <c r="P2646" s="392" t="str">
        <f t="shared" si="82"/>
        <v>383XX00000</v>
      </c>
      <c r="Q2646" s="392" t="s">
        <v>1364</v>
      </c>
      <c r="R2646" s="392" t="s">
        <v>877</v>
      </c>
      <c r="S2646" s="392" t="str">
        <f t="shared" si="83"/>
        <v>252383A</v>
      </c>
      <c r="T2646" s="392" t="str">
        <f>IFERROR(VLOOKUP($S2646,'Projects FERCs'!$A$9:$C$294,2,FALSE),0)</f>
        <v>Regulators - Blanket - King</v>
      </c>
      <c r="U2646" s="392" t="s">
        <v>878</v>
      </c>
      <c r="V2646" s="394">
        <v>-482.33</v>
      </c>
    </row>
    <row r="2647" spans="1:22" ht="22.5" x14ac:dyDescent="0.25">
      <c r="A2647" s="396">
        <v>202409</v>
      </c>
      <c r="B2647" s="392" t="s">
        <v>1268</v>
      </c>
      <c r="C2647" s="392" t="s">
        <v>69</v>
      </c>
      <c r="D2647" s="392" t="s">
        <v>28</v>
      </c>
      <c r="E2647" s="392" t="s">
        <v>28</v>
      </c>
      <c r="F2647" s="392" t="s">
        <v>22</v>
      </c>
      <c r="G2647" s="392" t="s">
        <v>39</v>
      </c>
      <c r="H2647" s="392" t="s">
        <v>70</v>
      </c>
      <c r="I2647" s="392" t="s">
        <v>71</v>
      </c>
      <c r="J2647" s="392" t="s">
        <v>23</v>
      </c>
      <c r="K2647" s="392" t="s">
        <v>24</v>
      </c>
      <c r="L2647" s="392" t="s">
        <v>25</v>
      </c>
      <c r="M2647" s="395">
        <v>45505</v>
      </c>
      <c r="N2647" s="395">
        <v>45505</v>
      </c>
      <c r="O2647" s="392" t="s">
        <v>794</v>
      </c>
      <c r="P2647" s="392" t="str">
        <f t="shared" si="82"/>
        <v>383XX00000</v>
      </c>
      <c r="Q2647" s="392" t="s">
        <v>1364</v>
      </c>
      <c r="R2647" s="392" t="s">
        <v>1083</v>
      </c>
      <c r="S2647" s="392" t="str">
        <f t="shared" si="83"/>
        <v>255385A</v>
      </c>
      <c r="T2647" s="392" t="str">
        <f>IFERROR(VLOOKUP($S2647,'Projects FERCs'!$A$9:$C$294,2,FALSE),0)</f>
        <v>Industrial Metering - Verde</v>
      </c>
      <c r="U2647" s="392" t="s">
        <v>1084</v>
      </c>
      <c r="V2647" s="394">
        <v>-424.01</v>
      </c>
    </row>
    <row r="2648" spans="1:22" ht="22.5" x14ac:dyDescent="0.25">
      <c r="A2648" s="396">
        <v>202410</v>
      </c>
      <c r="B2648" s="392" t="s">
        <v>1268</v>
      </c>
      <c r="C2648" s="392" t="s">
        <v>69</v>
      </c>
      <c r="D2648" s="392" t="s">
        <v>28</v>
      </c>
      <c r="E2648" s="392" t="s">
        <v>28</v>
      </c>
      <c r="F2648" s="392" t="s">
        <v>22</v>
      </c>
      <c r="G2648" s="392" t="s">
        <v>39</v>
      </c>
      <c r="H2648" s="392" t="s">
        <v>70</v>
      </c>
      <c r="I2648" s="392" t="s">
        <v>71</v>
      </c>
      <c r="J2648" s="392" t="s">
        <v>1084</v>
      </c>
      <c r="K2648" s="392" t="s">
        <v>24</v>
      </c>
      <c r="L2648" s="392" t="s">
        <v>64</v>
      </c>
      <c r="M2648" s="395">
        <v>45505</v>
      </c>
      <c r="N2648" s="395">
        <v>45505</v>
      </c>
      <c r="O2648" s="392" t="s">
        <v>794</v>
      </c>
      <c r="P2648" s="392" t="str">
        <f t="shared" si="82"/>
        <v>383XX00000</v>
      </c>
      <c r="Q2648" s="392" t="s">
        <v>1364</v>
      </c>
      <c r="R2648" s="392" t="s">
        <v>1083</v>
      </c>
      <c r="S2648" s="392" t="str">
        <f t="shared" si="83"/>
        <v>255385A</v>
      </c>
      <c r="T2648" s="392" t="str">
        <f>IFERROR(VLOOKUP($S2648,'Projects FERCs'!$A$9:$C$294,2,FALSE),0)</f>
        <v>Industrial Metering - Verde</v>
      </c>
      <c r="U2648" s="392" t="s">
        <v>1084</v>
      </c>
      <c r="V2648" s="394">
        <v>3686.17</v>
      </c>
    </row>
    <row r="2649" spans="1:22" ht="22.5" x14ac:dyDescent="0.25">
      <c r="A2649" s="396">
        <v>202410</v>
      </c>
      <c r="B2649" s="392" t="s">
        <v>1268</v>
      </c>
      <c r="C2649" s="392" t="s">
        <v>69</v>
      </c>
      <c r="D2649" s="392" t="s">
        <v>28</v>
      </c>
      <c r="E2649" s="392" t="s">
        <v>28</v>
      </c>
      <c r="F2649" s="392" t="s">
        <v>22</v>
      </c>
      <c r="G2649" s="392" t="s">
        <v>39</v>
      </c>
      <c r="H2649" s="392" t="s">
        <v>70</v>
      </c>
      <c r="I2649" s="392" t="s">
        <v>71</v>
      </c>
      <c r="J2649" s="392" t="s">
        <v>1080</v>
      </c>
      <c r="K2649" s="392" t="s">
        <v>24</v>
      </c>
      <c r="L2649" s="392" t="s">
        <v>64</v>
      </c>
      <c r="M2649" s="395">
        <v>45323</v>
      </c>
      <c r="N2649" s="395">
        <v>45323</v>
      </c>
      <c r="O2649" s="392" t="s">
        <v>794</v>
      </c>
      <c r="P2649" s="392" t="str">
        <f t="shared" si="82"/>
        <v>383XX00000</v>
      </c>
      <c r="Q2649" s="392" t="s">
        <v>1364</v>
      </c>
      <c r="R2649" s="392" t="s">
        <v>1079</v>
      </c>
      <c r="S2649" s="392" t="str">
        <f t="shared" si="83"/>
        <v>255383A</v>
      </c>
      <c r="T2649" s="392" t="str">
        <f>IFERROR(VLOOKUP($S2649,'Projects FERCs'!$A$9:$C$294,2,FALSE),0)</f>
        <v>Regulators - Blanket - Verde</v>
      </c>
      <c r="U2649" s="392" t="s">
        <v>1080</v>
      </c>
      <c r="V2649" s="394">
        <v>470.98</v>
      </c>
    </row>
    <row r="2650" spans="1:22" ht="22.5" x14ac:dyDescent="0.25">
      <c r="A2650" s="396">
        <v>202411</v>
      </c>
      <c r="B2650" s="392" t="s">
        <v>1268</v>
      </c>
      <c r="C2650" s="392" t="s">
        <v>69</v>
      </c>
      <c r="D2650" s="392" t="s">
        <v>28</v>
      </c>
      <c r="E2650" s="392" t="s">
        <v>28</v>
      </c>
      <c r="F2650" s="392" t="s">
        <v>22</v>
      </c>
      <c r="G2650" s="392" t="s">
        <v>39</v>
      </c>
      <c r="H2650" s="392" t="s">
        <v>70</v>
      </c>
      <c r="I2650" s="392" t="s">
        <v>71</v>
      </c>
      <c r="J2650" s="392" t="s">
        <v>982</v>
      </c>
      <c r="K2650" s="392" t="s">
        <v>24</v>
      </c>
      <c r="L2650" s="392" t="s">
        <v>64</v>
      </c>
      <c r="M2650" s="395">
        <v>45292</v>
      </c>
      <c r="N2650" s="395">
        <v>45292</v>
      </c>
      <c r="O2650" s="392" t="s">
        <v>794</v>
      </c>
      <c r="P2650" s="392" t="str">
        <f t="shared" si="82"/>
        <v>383XX00000</v>
      </c>
      <c r="Q2650" s="392" t="s">
        <v>1364</v>
      </c>
      <c r="R2650" s="392" t="s">
        <v>981</v>
      </c>
      <c r="S2650" s="392" t="str">
        <f t="shared" si="83"/>
        <v>253385A</v>
      </c>
      <c r="T2650" s="392" t="str">
        <f>IFERROR(VLOOKUP($S2650,'Projects FERCs'!$A$9:$C$294,2,FALSE),0)</f>
        <v>Industrial Metering - Pres</v>
      </c>
      <c r="U2650" s="392" t="s">
        <v>982</v>
      </c>
      <c r="V2650" s="394">
        <v>79.510000000000005</v>
      </c>
    </row>
    <row r="2651" spans="1:22" ht="22.5" x14ac:dyDescent="0.25">
      <c r="A2651" s="396">
        <v>202411</v>
      </c>
      <c r="B2651" s="392" t="s">
        <v>1268</v>
      </c>
      <c r="C2651" s="392" t="s">
        <v>69</v>
      </c>
      <c r="D2651" s="392" t="s">
        <v>28</v>
      </c>
      <c r="E2651" s="392" t="s">
        <v>28</v>
      </c>
      <c r="F2651" s="392" t="s">
        <v>22</v>
      </c>
      <c r="G2651" s="392" t="s">
        <v>39</v>
      </c>
      <c r="H2651" s="392" t="s">
        <v>70</v>
      </c>
      <c r="I2651" s="392" t="s">
        <v>71</v>
      </c>
      <c r="J2651" s="392" t="s">
        <v>978</v>
      </c>
      <c r="K2651" s="392" t="s">
        <v>24</v>
      </c>
      <c r="L2651" s="392" t="s">
        <v>64</v>
      </c>
      <c r="M2651" s="395">
        <v>45352</v>
      </c>
      <c r="N2651" s="395">
        <v>45352</v>
      </c>
      <c r="O2651" s="392" t="s">
        <v>794</v>
      </c>
      <c r="P2651" s="392" t="str">
        <f t="shared" si="82"/>
        <v>383XX00000</v>
      </c>
      <c r="Q2651" s="392" t="s">
        <v>1364</v>
      </c>
      <c r="R2651" s="392" t="s">
        <v>977</v>
      </c>
      <c r="S2651" s="392" t="str">
        <f t="shared" si="83"/>
        <v>253383A</v>
      </c>
      <c r="T2651" s="392" t="str">
        <f>IFERROR(VLOOKUP($S2651,'Projects FERCs'!$A$9:$C$294,2,FALSE),0)</f>
        <v>Regulators - Blanket - Pres</v>
      </c>
      <c r="U2651" s="392" t="s">
        <v>978</v>
      </c>
      <c r="V2651" s="394">
        <v>441.63</v>
      </c>
    </row>
    <row r="2652" spans="1:22" ht="22.5" x14ac:dyDescent="0.25">
      <c r="A2652" s="396">
        <v>202411</v>
      </c>
      <c r="B2652" s="392" t="s">
        <v>1268</v>
      </c>
      <c r="C2652" s="392" t="s">
        <v>69</v>
      </c>
      <c r="D2652" s="392" t="s">
        <v>28</v>
      </c>
      <c r="E2652" s="392" t="s">
        <v>28</v>
      </c>
      <c r="F2652" s="392" t="s">
        <v>22</v>
      </c>
      <c r="G2652" s="392" t="s">
        <v>39</v>
      </c>
      <c r="H2652" s="392" t="s">
        <v>70</v>
      </c>
      <c r="I2652" s="392" t="s">
        <v>71</v>
      </c>
      <c r="J2652" s="392" t="s">
        <v>1222</v>
      </c>
      <c r="K2652" s="392" t="s">
        <v>24</v>
      </c>
      <c r="L2652" s="392" t="s">
        <v>64</v>
      </c>
      <c r="M2652" s="395">
        <v>45292</v>
      </c>
      <c r="N2652" s="395">
        <v>45292</v>
      </c>
      <c r="O2652" s="392" t="s">
        <v>794</v>
      </c>
      <c r="P2652" s="392" t="str">
        <f t="shared" si="82"/>
        <v>383XX00000</v>
      </c>
      <c r="Q2652" s="392" t="s">
        <v>1364</v>
      </c>
      <c r="R2652" s="392" t="s">
        <v>1221</v>
      </c>
      <c r="S2652" s="392" t="str">
        <f t="shared" si="83"/>
        <v>257383A</v>
      </c>
      <c r="T2652" s="392" t="str">
        <f>IFERROR(VLOOKUP($S2652,'Projects FERCs'!$A$9:$C$294,2,FALSE),0)</f>
        <v>Regulators - Blanket - SL</v>
      </c>
      <c r="U2652" s="392" t="s">
        <v>1222</v>
      </c>
      <c r="V2652" s="394">
        <v>2031</v>
      </c>
    </row>
    <row r="2653" spans="1:22" ht="22.5" x14ac:dyDescent="0.25">
      <c r="A2653" s="396">
        <v>202411</v>
      </c>
      <c r="B2653" s="392" t="s">
        <v>1268</v>
      </c>
      <c r="C2653" s="392" t="s">
        <v>69</v>
      </c>
      <c r="D2653" s="392" t="s">
        <v>28</v>
      </c>
      <c r="E2653" s="392" t="s">
        <v>28</v>
      </c>
      <c r="F2653" s="392" t="s">
        <v>22</v>
      </c>
      <c r="G2653" s="392" t="s">
        <v>39</v>
      </c>
      <c r="H2653" s="392" t="s">
        <v>70</v>
      </c>
      <c r="I2653" s="392" t="s">
        <v>71</v>
      </c>
      <c r="J2653" s="392" t="s">
        <v>1080</v>
      </c>
      <c r="K2653" s="392" t="s">
        <v>24</v>
      </c>
      <c r="L2653" s="392" t="s">
        <v>64</v>
      </c>
      <c r="M2653" s="395">
        <v>45323</v>
      </c>
      <c r="N2653" s="395">
        <v>45323</v>
      </c>
      <c r="O2653" s="392" t="s">
        <v>794</v>
      </c>
      <c r="P2653" s="392" t="str">
        <f t="shared" si="82"/>
        <v>383XX00000</v>
      </c>
      <c r="Q2653" s="392" t="s">
        <v>1364</v>
      </c>
      <c r="R2653" s="392" t="s">
        <v>1079</v>
      </c>
      <c r="S2653" s="392" t="str">
        <f t="shared" si="83"/>
        <v>255383A</v>
      </c>
      <c r="T2653" s="392" t="str">
        <f>IFERROR(VLOOKUP($S2653,'Projects FERCs'!$A$9:$C$294,2,FALSE),0)</f>
        <v>Regulators - Blanket - Verde</v>
      </c>
      <c r="U2653" s="392" t="s">
        <v>1080</v>
      </c>
      <c r="V2653" s="394">
        <v>511.28</v>
      </c>
    </row>
    <row r="2654" spans="1:22" ht="22.5" x14ac:dyDescent="0.25">
      <c r="A2654" s="396">
        <v>202411</v>
      </c>
      <c r="B2654" s="392" t="s">
        <v>1268</v>
      </c>
      <c r="C2654" s="392" t="s">
        <v>69</v>
      </c>
      <c r="D2654" s="392" t="s">
        <v>28</v>
      </c>
      <c r="E2654" s="392" t="s">
        <v>28</v>
      </c>
      <c r="F2654" s="392" t="s">
        <v>22</v>
      </c>
      <c r="G2654" s="392" t="s">
        <v>39</v>
      </c>
      <c r="H2654" s="392" t="s">
        <v>70</v>
      </c>
      <c r="I2654" s="392" t="s">
        <v>71</v>
      </c>
      <c r="J2654" s="392" t="s">
        <v>23</v>
      </c>
      <c r="K2654" s="392" t="s">
        <v>24</v>
      </c>
      <c r="L2654" s="392" t="s">
        <v>25</v>
      </c>
      <c r="M2654" s="395">
        <v>45323</v>
      </c>
      <c r="N2654" s="395">
        <v>45323</v>
      </c>
      <c r="O2654" s="392" t="s">
        <v>794</v>
      </c>
      <c r="P2654" s="392" t="str">
        <f t="shared" si="82"/>
        <v>383XX00000</v>
      </c>
      <c r="Q2654" s="392" t="s">
        <v>1364</v>
      </c>
      <c r="R2654" s="392" t="s">
        <v>1079</v>
      </c>
      <c r="S2654" s="392" t="str">
        <f t="shared" si="83"/>
        <v>255383A</v>
      </c>
      <c r="T2654" s="392" t="str">
        <f>IFERROR(VLOOKUP($S2654,'Projects FERCs'!$A$9:$C$294,2,FALSE),0)</f>
        <v>Regulators - Blanket - Verde</v>
      </c>
      <c r="U2654" s="392" t="s">
        <v>1080</v>
      </c>
      <c r="V2654" s="394">
        <v>-470.98</v>
      </c>
    </row>
    <row r="2655" spans="1:22" ht="22.5" x14ac:dyDescent="0.25">
      <c r="A2655" s="396">
        <v>202411</v>
      </c>
      <c r="B2655" s="392" t="s">
        <v>1268</v>
      </c>
      <c r="C2655" s="392" t="s">
        <v>69</v>
      </c>
      <c r="D2655" s="392" t="s">
        <v>28</v>
      </c>
      <c r="E2655" s="392" t="s">
        <v>28</v>
      </c>
      <c r="F2655" s="392" t="s">
        <v>22</v>
      </c>
      <c r="G2655" s="392" t="s">
        <v>39</v>
      </c>
      <c r="H2655" s="392" t="s">
        <v>70</v>
      </c>
      <c r="I2655" s="392" t="s">
        <v>71</v>
      </c>
      <c r="J2655" s="392" t="s">
        <v>23</v>
      </c>
      <c r="K2655" s="392" t="s">
        <v>24</v>
      </c>
      <c r="L2655" s="392" t="s">
        <v>25</v>
      </c>
      <c r="M2655" s="395">
        <v>45505</v>
      </c>
      <c r="N2655" s="395">
        <v>45505</v>
      </c>
      <c r="O2655" s="392" t="s">
        <v>794</v>
      </c>
      <c r="P2655" s="392" t="str">
        <f t="shared" si="82"/>
        <v>383XX00000</v>
      </c>
      <c r="Q2655" s="392" t="s">
        <v>1364</v>
      </c>
      <c r="R2655" s="392" t="s">
        <v>1083</v>
      </c>
      <c r="S2655" s="392" t="str">
        <f t="shared" si="83"/>
        <v>255385A</v>
      </c>
      <c r="T2655" s="392" t="str">
        <f>IFERROR(VLOOKUP($S2655,'Projects FERCs'!$A$9:$C$294,2,FALSE),0)</f>
        <v>Industrial Metering - Verde</v>
      </c>
      <c r="U2655" s="392" t="s">
        <v>1084</v>
      </c>
      <c r="V2655" s="394">
        <v>-3686.17</v>
      </c>
    </row>
    <row r="2656" spans="1:22" ht="22.5" x14ac:dyDescent="0.25">
      <c r="A2656" s="396">
        <v>202412</v>
      </c>
      <c r="B2656" s="392" t="s">
        <v>1268</v>
      </c>
      <c r="C2656" s="392" t="s">
        <v>69</v>
      </c>
      <c r="D2656" s="392" t="s">
        <v>28</v>
      </c>
      <c r="E2656" s="392" t="s">
        <v>28</v>
      </c>
      <c r="F2656" s="392" t="s">
        <v>22</v>
      </c>
      <c r="G2656" s="392" t="s">
        <v>39</v>
      </c>
      <c r="H2656" s="392" t="s">
        <v>70</v>
      </c>
      <c r="I2656" s="392" t="s">
        <v>71</v>
      </c>
      <c r="J2656" s="392" t="s">
        <v>1084</v>
      </c>
      <c r="K2656" s="392" t="s">
        <v>24</v>
      </c>
      <c r="L2656" s="392" t="s">
        <v>64</v>
      </c>
      <c r="M2656" s="395">
        <v>45505</v>
      </c>
      <c r="N2656" s="395">
        <v>45505</v>
      </c>
      <c r="O2656" s="392" t="s">
        <v>794</v>
      </c>
      <c r="P2656" s="392" t="str">
        <f t="shared" si="82"/>
        <v>383XX00000</v>
      </c>
      <c r="Q2656" s="392" t="s">
        <v>1364</v>
      </c>
      <c r="R2656" s="392" t="s">
        <v>1083</v>
      </c>
      <c r="S2656" s="392" t="str">
        <f t="shared" si="83"/>
        <v>255385A</v>
      </c>
      <c r="T2656" s="392" t="str">
        <f>IFERROR(VLOOKUP($S2656,'Projects FERCs'!$A$9:$C$294,2,FALSE),0)</f>
        <v>Industrial Metering - Verde</v>
      </c>
      <c r="U2656" s="392" t="s">
        <v>1084</v>
      </c>
      <c r="V2656" s="394">
        <v>202.79</v>
      </c>
    </row>
    <row r="2657" spans="1:22" ht="22.5" x14ac:dyDescent="0.25">
      <c r="A2657" s="396">
        <v>202412</v>
      </c>
      <c r="B2657" s="392" t="s">
        <v>1268</v>
      </c>
      <c r="C2657" s="392" t="s">
        <v>69</v>
      </c>
      <c r="D2657" s="392" t="s">
        <v>28</v>
      </c>
      <c r="E2657" s="392" t="s">
        <v>28</v>
      </c>
      <c r="F2657" s="392" t="s">
        <v>22</v>
      </c>
      <c r="G2657" s="392" t="s">
        <v>39</v>
      </c>
      <c r="H2657" s="392" t="s">
        <v>70</v>
      </c>
      <c r="I2657" s="392" t="s">
        <v>71</v>
      </c>
      <c r="J2657" s="392" t="s">
        <v>23</v>
      </c>
      <c r="K2657" s="392" t="s">
        <v>24</v>
      </c>
      <c r="L2657" s="392" t="s">
        <v>25</v>
      </c>
      <c r="M2657" s="395">
        <v>45292</v>
      </c>
      <c r="N2657" s="395">
        <v>45292</v>
      </c>
      <c r="O2657" s="392" t="s">
        <v>794</v>
      </c>
      <c r="P2657" s="392" t="str">
        <f t="shared" si="82"/>
        <v>383XX00000</v>
      </c>
      <c r="Q2657" s="392" t="s">
        <v>1364</v>
      </c>
      <c r="R2657" s="392" t="s">
        <v>981</v>
      </c>
      <c r="S2657" s="392" t="str">
        <f t="shared" si="83"/>
        <v>253385A</v>
      </c>
      <c r="T2657" s="392" t="str">
        <f>IFERROR(VLOOKUP($S2657,'Projects FERCs'!$A$9:$C$294,2,FALSE),0)</f>
        <v>Industrial Metering - Pres</v>
      </c>
      <c r="U2657" s="392" t="s">
        <v>982</v>
      </c>
      <c r="V2657" s="394">
        <v>-79.510000000000005</v>
      </c>
    </row>
    <row r="2658" spans="1:22" ht="22.5" x14ac:dyDescent="0.25">
      <c r="A2658" s="396">
        <v>202412</v>
      </c>
      <c r="B2658" s="392" t="s">
        <v>1268</v>
      </c>
      <c r="C2658" s="392" t="s">
        <v>69</v>
      </c>
      <c r="D2658" s="392" t="s">
        <v>28</v>
      </c>
      <c r="E2658" s="392" t="s">
        <v>28</v>
      </c>
      <c r="F2658" s="392" t="s">
        <v>22</v>
      </c>
      <c r="G2658" s="392" t="s">
        <v>39</v>
      </c>
      <c r="H2658" s="392" t="s">
        <v>70</v>
      </c>
      <c r="I2658" s="392" t="s">
        <v>71</v>
      </c>
      <c r="J2658" s="392" t="s">
        <v>23</v>
      </c>
      <c r="K2658" s="392" t="s">
        <v>24</v>
      </c>
      <c r="L2658" s="392" t="s">
        <v>25</v>
      </c>
      <c r="M2658" s="395">
        <v>45292</v>
      </c>
      <c r="N2658" s="395">
        <v>45292</v>
      </c>
      <c r="O2658" s="392" t="s">
        <v>794</v>
      </c>
      <c r="P2658" s="392" t="str">
        <f t="shared" si="82"/>
        <v>383XX00000</v>
      </c>
      <c r="Q2658" s="392" t="s">
        <v>1364</v>
      </c>
      <c r="R2658" s="392" t="s">
        <v>1221</v>
      </c>
      <c r="S2658" s="392" t="str">
        <f t="shared" si="83"/>
        <v>257383A</v>
      </c>
      <c r="T2658" s="392" t="str">
        <f>IFERROR(VLOOKUP($S2658,'Projects FERCs'!$A$9:$C$294,2,FALSE),0)</f>
        <v>Regulators - Blanket - SL</v>
      </c>
      <c r="U2658" s="392" t="s">
        <v>1222</v>
      </c>
      <c r="V2658" s="394">
        <v>-2031</v>
      </c>
    </row>
    <row r="2659" spans="1:22" ht="22.5" x14ac:dyDescent="0.25">
      <c r="A2659" s="396">
        <v>202412</v>
      </c>
      <c r="B2659" s="392" t="s">
        <v>1268</v>
      </c>
      <c r="C2659" s="392" t="s">
        <v>69</v>
      </c>
      <c r="D2659" s="392" t="s">
        <v>28</v>
      </c>
      <c r="E2659" s="392" t="s">
        <v>28</v>
      </c>
      <c r="F2659" s="392" t="s">
        <v>22</v>
      </c>
      <c r="G2659" s="392" t="s">
        <v>39</v>
      </c>
      <c r="H2659" s="392" t="s">
        <v>70</v>
      </c>
      <c r="I2659" s="392" t="s">
        <v>71</v>
      </c>
      <c r="J2659" s="392" t="s">
        <v>23</v>
      </c>
      <c r="K2659" s="392" t="s">
        <v>24</v>
      </c>
      <c r="L2659" s="392" t="s">
        <v>25</v>
      </c>
      <c r="M2659" s="395">
        <v>45323</v>
      </c>
      <c r="N2659" s="395">
        <v>45323</v>
      </c>
      <c r="O2659" s="392" t="s">
        <v>794</v>
      </c>
      <c r="P2659" s="392" t="str">
        <f t="shared" si="82"/>
        <v>383XX00000</v>
      </c>
      <c r="Q2659" s="392" t="s">
        <v>1364</v>
      </c>
      <c r="R2659" s="392" t="s">
        <v>1079</v>
      </c>
      <c r="S2659" s="392" t="str">
        <f t="shared" si="83"/>
        <v>255383A</v>
      </c>
      <c r="T2659" s="392" t="str">
        <f>IFERROR(VLOOKUP($S2659,'Projects FERCs'!$A$9:$C$294,2,FALSE),0)</f>
        <v>Regulators - Blanket - Verde</v>
      </c>
      <c r="U2659" s="392" t="s">
        <v>1080</v>
      </c>
      <c r="V2659" s="394">
        <v>-511.28</v>
      </c>
    </row>
    <row r="2660" spans="1:22" ht="22.5" x14ac:dyDescent="0.25">
      <c r="A2660" s="396">
        <v>202412</v>
      </c>
      <c r="B2660" s="392" t="s">
        <v>1268</v>
      </c>
      <c r="C2660" s="392" t="s">
        <v>69</v>
      </c>
      <c r="D2660" s="392" t="s">
        <v>28</v>
      </c>
      <c r="E2660" s="392" t="s">
        <v>28</v>
      </c>
      <c r="F2660" s="392" t="s">
        <v>22</v>
      </c>
      <c r="G2660" s="392" t="s">
        <v>39</v>
      </c>
      <c r="H2660" s="392" t="s">
        <v>70</v>
      </c>
      <c r="I2660" s="392" t="s">
        <v>71</v>
      </c>
      <c r="J2660" s="392" t="s">
        <v>23</v>
      </c>
      <c r="K2660" s="392" t="s">
        <v>24</v>
      </c>
      <c r="L2660" s="392" t="s">
        <v>25</v>
      </c>
      <c r="M2660" s="395">
        <v>45352</v>
      </c>
      <c r="N2660" s="395">
        <v>45352</v>
      </c>
      <c r="O2660" s="392" t="s">
        <v>794</v>
      </c>
      <c r="P2660" s="392" t="str">
        <f t="shared" si="82"/>
        <v>383XX00000</v>
      </c>
      <c r="Q2660" s="392" t="s">
        <v>1364</v>
      </c>
      <c r="R2660" s="392" t="s">
        <v>977</v>
      </c>
      <c r="S2660" s="392" t="str">
        <f t="shared" si="83"/>
        <v>253383A</v>
      </c>
      <c r="T2660" s="392" t="str">
        <f>IFERROR(VLOOKUP($S2660,'Projects FERCs'!$A$9:$C$294,2,FALSE),0)</f>
        <v>Regulators - Blanket - Pres</v>
      </c>
      <c r="U2660" s="392" t="s">
        <v>978</v>
      </c>
      <c r="V2660" s="394">
        <v>-441.63</v>
      </c>
    </row>
    <row r="2661" spans="1:22" ht="22.5" x14ac:dyDescent="0.25">
      <c r="A2661" s="396">
        <v>202501</v>
      </c>
      <c r="B2661" s="392" t="s">
        <v>1268</v>
      </c>
      <c r="C2661" s="392" t="s">
        <v>69</v>
      </c>
      <c r="D2661" s="392" t="s">
        <v>28</v>
      </c>
      <c r="E2661" s="392" t="s">
        <v>28</v>
      </c>
      <c r="F2661" s="392" t="s">
        <v>22</v>
      </c>
      <c r="G2661" s="392" t="s">
        <v>39</v>
      </c>
      <c r="H2661" s="392" t="s">
        <v>70</v>
      </c>
      <c r="I2661" s="392" t="s">
        <v>71</v>
      </c>
      <c r="J2661" s="392" t="s">
        <v>982</v>
      </c>
      <c r="K2661" s="392" t="s">
        <v>24</v>
      </c>
      <c r="L2661" s="392" t="s">
        <v>64</v>
      </c>
      <c r="M2661" s="395">
        <v>45658</v>
      </c>
      <c r="N2661" s="395">
        <v>45658</v>
      </c>
      <c r="O2661" s="392" t="s">
        <v>794</v>
      </c>
      <c r="P2661" s="392" t="str">
        <f t="shared" si="82"/>
        <v>383XX00000</v>
      </c>
      <c r="Q2661" s="392" t="s">
        <v>1364</v>
      </c>
      <c r="R2661" s="392" t="s">
        <v>981</v>
      </c>
      <c r="S2661" s="392" t="str">
        <f t="shared" si="83"/>
        <v>253385A</v>
      </c>
      <c r="T2661" s="392" t="str">
        <f>IFERROR(VLOOKUP($S2661,'Projects FERCs'!$A$9:$C$294,2,FALSE),0)</f>
        <v>Industrial Metering - Pres</v>
      </c>
      <c r="U2661" s="392" t="s">
        <v>982</v>
      </c>
      <c r="V2661" s="394">
        <v>329.57</v>
      </c>
    </row>
    <row r="2662" spans="1:22" ht="22.5" x14ac:dyDescent="0.25">
      <c r="A2662" s="396">
        <v>202501</v>
      </c>
      <c r="B2662" s="392" t="s">
        <v>1268</v>
      </c>
      <c r="C2662" s="392" t="s">
        <v>69</v>
      </c>
      <c r="D2662" s="392" t="s">
        <v>28</v>
      </c>
      <c r="E2662" s="392" t="s">
        <v>28</v>
      </c>
      <c r="F2662" s="392" t="s">
        <v>22</v>
      </c>
      <c r="G2662" s="392" t="s">
        <v>39</v>
      </c>
      <c r="H2662" s="392" t="s">
        <v>70</v>
      </c>
      <c r="I2662" s="392" t="s">
        <v>71</v>
      </c>
      <c r="J2662" s="392" t="s">
        <v>23</v>
      </c>
      <c r="K2662" s="392" t="s">
        <v>24</v>
      </c>
      <c r="L2662" s="392" t="s">
        <v>25</v>
      </c>
      <c r="M2662" s="395">
        <v>45505</v>
      </c>
      <c r="N2662" s="395">
        <v>45505</v>
      </c>
      <c r="O2662" s="392" t="s">
        <v>794</v>
      </c>
      <c r="P2662" s="392" t="str">
        <f t="shared" si="82"/>
        <v>383XX00000</v>
      </c>
      <c r="Q2662" s="392" t="s">
        <v>1364</v>
      </c>
      <c r="R2662" s="392" t="s">
        <v>1083</v>
      </c>
      <c r="S2662" s="392" t="str">
        <f t="shared" si="83"/>
        <v>255385A</v>
      </c>
      <c r="T2662" s="392" t="str">
        <f>IFERROR(VLOOKUP($S2662,'Projects FERCs'!$A$9:$C$294,2,FALSE),0)</f>
        <v>Industrial Metering - Verde</v>
      </c>
      <c r="U2662" s="392" t="s">
        <v>1084</v>
      </c>
      <c r="V2662" s="394">
        <v>-202.79</v>
      </c>
    </row>
    <row r="2663" spans="1:22" ht="22.5" x14ac:dyDescent="0.25">
      <c r="A2663" s="396">
        <v>202502</v>
      </c>
      <c r="B2663" s="392" t="s">
        <v>1268</v>
      </c>
      <c r="C2663" s="392" t="s">
        <v>69</v>
      </c>
      <c r="D2663" s="392" t="s">
        <v>28</v>
      </c>
      <c r="E2663" s="392" t="s">
        <v>28</v>
      </c>
      <c r="F2663" s="392" t="s">
        <v>22</v>
      </c>
      <c r="G2663" s="392" t="s">
        <v>39</v>
      </c>
      <c r="H2663" s="392" t="s">
        <v>70</v>
      </c>
      <c r="I2663" s="392" t="s">
        <v>71</v>
      </c>
      <c r="J2663" s="392" t="s">
        <v>982</v>
      </c>
      <c r="K2663" s="392" t="s">
        <v>24</v>
      </c>
      <c r="L2663" s="392" t="s">
        <v>64</v>
      </c>
      <c r="M2663" s="395">
        <v>45658</v>
      </c>
      <c r="N2663" s="395">
        <v>45658</v>
      </c>
      <c r="O2663" s="392" t="s">
        <v>794</v>
      </c>
      <c r="P2663" s="392" t="str">
        <f t="shared" si="82"/>
        <v>383XX00000</v>
      </c>
      <c r="Q2663" s="392" t="s">
        <v>1364</v>
      </c>
      <c r="R2663" s="392" t="s">
        <v>981</v>
      </c>
      <c r="S2663" s="392" t="str">
        <f t="shared" si="83"/>
        <v>253385A</v>
      </c>
      <c r="T2663" s="392" t="str">
        <f>IFERROR(VLOOKUP($S2663,'Projects FERCs'!$A$9:$C$294,2,FALSE),0)</f>
        <v>Industrial Metering - Pres</v>
      </c>
      <c r="U2663" s="392" t="s">
        <v>982</v>
      </c>
      <c r="V2663" s="394">
        <v>256.25</v>
      </c>
    </row>
    <row r="2664" spans="1:22" ht="22.5" x14ac:dyDescent="0.25">
      <c r="A2664" s="396">
        <v>202502</v>
      </c>
      <c r="B2664" s="392" t="s">
        <v>1268</v>
      </c>
      <c r="C2664" s="392" t="s">
        <v>69</v>
      </c>
      <c r="D2664" s="392" t="s">
        <v>28</v>
      </c>
      <c r="E2664" s="392" t="s">
        <v>28</v>
      </c>
      <c r="F2664" s="392" t="s">
        <v>22</v>
      </c>
      <c r="G2664" s="392" t="s">
        <v>39</v>
      </c>
      <c r="H2664" s="392" t="s">
        <v>70</v>
      </c>
      <c r="I2664" s="392" t="s">
        <v>71</v>
      </c>
      <c r="J2664" s="392" t="s">
        <v>1084</v>
      </c>
      <c r="K2664" s="392" t="s">
        <v>24</v>
      </c>
      <c r="L2664" s="392" t="s">
        <v>64</v>
      </c>
      <c r="M2664" s="395">
        <v>45689</v>
      </c>
      <c r="N2664" s="395">
        <v>45689</v>
      </c>
      <c r="O2664" s="392" t="s">
        <v>794</v>
      </c>
      <c r="P2664" s="392" t="str">
        <f t="shared" si="82"/>
        <v>383XX00000</v>
      </c>
      <c r="Q2664" s="392" t="s">
        <v>1364</v>
      </c>
      <c r="R2664" s="392" t="s">
        <v>1083</v>
      </c>
      <c r="S2664" s="392" t="str">
        <f t="shared" si="83"/>
        <v>255385A</v>
      </c>
      <c r="T2664" s="392" t="str">
        <f>IFERROR(VLOOKUP($S2664,'Projects FERCs'!$A$9:$C$294,2,FALSE),0)</f>
        <v>Industrial Metering - Verde</v>
      </c>
      <c r="U2664" s="392" t="s">
        <v>1084</v>
      </c>
      <c r="V2664" s="394">
        <v>355.27</v>
      </c>
    </row>
    <row r="2665" spans="1:22" ht="22.5" x14ac:dyDescent="0.25">
      <c r="A2665" s="396">
        <v>202502</v>
      </c>
      <c r="B2665" s="392" t="s">
        <v>1268</v>
      </c>
      <c r="C2665" s="392" t="s">
        <v>69</v>
      </c>
      <c r="D2665" s="392" t="s">
        <v>28</v>
      </c>
      <c r="E2665" s="392" t="s">
        <v>28</v>
      </c>
      <c r="F2665" s="392" t="s">
        <v>22</v>
      </c>
      <c r="G2665" s="392" t="s">
        <v>39</v>
      </c>
      <c r="H2665" s="392" t="s">
        <v>70</v>
      </c>
      <c r="I2665" s="392" t="s">
        <v>71</v>
      </c>
      <c r="J2665" s="392" t="s">
        <v>878</v>
      </c>
      <c r="K2665" s="392" t="s">
        <v>24</v>
      </c>
      <c r="L2665" s="392" t="s">
        <v>64</v>
      </c>
      <c r="M2665" s="395">
        <v>45689</v>
      </c>
      <c r="N2665" s="395">
        <v>45689</v>
      </c>
      <c r="O2665" s="392" t="s">
        <v>794</v>
      </c>
      <c r="P2665" s="392" t="str">
        <f t="shared" si="82"/>
        <v>383XX00000</v>
      </c>
      <c r="Q2665" s="392" t="s">
        <v>1364</v>
      </c>
      <c r="R2665" s="392" t="s">
        <v>877</v>
      </c>
      <c r="S2665" s="392" t="str">
        <f t="shared" si="83"/>
        <v>252383A</v>
      </c>
      <c r="T2665" s="392" t="str">
        <f>IFERROR(VLOOKUP($S2665,'Projects FERCs'!$A$9:$C$294,2,FALSE),0)</f>
        <v>Regulators - Blanket - King</v>
      </c>
      <c r="U2665" s="392" t="s">
        <v>878</v>
      </c>
      <c r="V2665" s="394">
        <v>251.69</v>
      </c>
    </row>
    <row r="2666" spans="1:22" ht="22.5" x14ac:dyDescent="0.25">
      <c r="A2666" s="396">
        <v>202502</v>
      </c>
      <c r="B2666" s="392" t="s">
        <v>1268</v>
      </c>
      <c r="C2666" s="392" t="s">
        <v>69</v>
      </c>
      <c r="D2666" s="392" t="s">
        <v>28</v>
      </c>
      <c r="E2666" s="392" t="s">
        <v>28</v>
      </c>
      <c r="F2666" s="392" t="s">
        <v>22</v>
      </c>
      <c r="G2666" s="392" t="s">
        <v>39</v>
      </c>
      <c r="H2666" s="392" t="s">
        <v>70</v>
      </c>
      <c r="I2666" s="392" t="s">
        <v>71</v>
      </c>
      <c r="J2666" s="392" t="s">
        <v>978</v>
      </c>
      <c r="K2666" s="392" t="s">
        <v>24</v>
      </c>
      <c r="L2666" s="392" t="s">
        <v>64</v>
      </c>
      <c r="M2666" s="395">
        <v>45689</v>
      </c>
      <c r="N2666" s="395">
        <v>45689</v>
      </c>
      <c r="O2666" s="392" t="s">
        <v>794</v>
      </c>
      <c r="P2666" s="392" t="str">
        <f t="shared" si="82"/>
        <v>383XX00000</v>
      </c>
      <c r="Q2666" s="392" t="s">
        <v>1364</v>
      </c>
      <c r="R2666" s="392" t="s">
        <v>977</v>
      </c>
      <c r="S2666" s="392" t="str">
        <f t="shared" si="83"/>
        <v>253383A</v>
      </c>
      <c r="T2666" s="392" t="str">
        <f>IFERROR(VLOOKUP($S2666,'Projects FERCs'!$A$9:$C$294,2,FALSE),0)</f>
        <v>Regulators - Blanket - Pres</v>
      </c>
      <c r="U2666" s="392" t="s">
        <v>978</v>
      </c>
      <c r="V2666" s="394">
        <v>4359.32</v>
      </c>
    </row>
    <row r="2667" spans="1:22" ht="22.5" x14ac:dyDescent="0.25">
      <c r="A2667" s="396">
        <v>202502</v>
      </c>
      <c r="B2667" s="392" t="s">
        <v>1268</v>
      </c>
      <c r="C2667" s="392" t="s">
        <v>69</v>
      </c>
      <c r="D2667" s="392" t="s">
        <v>28</v>
      </c>
      <c r="E2667" s="392" t="s">
        <v>28</v>
      </c>
      <c r="F2667" s="392" t="s">
        <v>22</v>
      </c>
      <c r="G2667" s="392" t="s">
        <v>39</v>
      </c>
      <c r="H2667" s="392" t="s">
        <v>70</v>
      </c>
      <c r="I2667" s="392" t="s">
        <v>71</v>
      </c>
      <c r="J2667" s="392" t="s">
        <v>1080</v>
      </c>
      <c r="K2667" s="392" t="s">
        <v>24</v>
      </c>
      <c r="L2667" s="392" t="s">
        <v>64</v>
      </c>
      <c r="M2667" s="395">
        <v>45689</v>
      </c>
      <c r="N2667" s="395">
        <v>45689</v>
      </c>
      <c r="O2667" s="392" t="s">
        <v>794</v>
      </c>
      <c r="P2667" s="392" t="str">
        <f t="shared" si="82"/>
        <v>383XX00000</v>
      </c>
      <c r="Q2667" s="392" t="s">
        <v>1364</v>
      </c>
      <c r="R2667" s="392" t="s">
        <v>1079</v>
      </c>
      <c r="S2667" s="392" t="str">
        <f t="shared" si="83"/>
        <v>255383A</v>
      </c>
      <c r="T2667" s="392" t="str">
        <f>IFERROR(VLOOKUP($S2667,'Projects FERCs'!$A$9:$C$294,2,FALSE),0)</f>
        <v>Regulators - Blanket - Verde</v>
      </c>
      <c r="U2667" s="392" t="s">
        <v>1080</v>
      </c>
      <c r="V2667" s="394">
        <v>503.39</v>
      </c>
    </row>
    <row r="2668" spans="1:22" ht="22.5" x14ac:dyDescent="0.25">
      <c r="A2668" s="396">
        <v>202502</v>
      </c>
      <c r="B2668" s="392" t="s">
        <v>1268</v>
      </c>
      <c r="C2668" s="392" t="s">
        <v>69</v>
      </c>
      <c r="D2668" s="392" t="s">
        <v>28</v>
      </c>
      <c r="E2668" s="392" t="s">
        <v>28</v>
      </c>
      <c r="F2668" s="392" t="s">
        <v>22</v>
      </c>
      <c r="G2668" s="392" t="s">
        <v>39</v>
      </c>
      <c r="H2668" s="392" t="s">
        <v>70</v>
      </c>
      <c r="I2668" s="392" t="s">
        <v>71</v>
      </c>
      <c r="J2668" s="392" t="s">
        <v>23</v>
      </c>
      <c r="K2668" s="392" t="s">
        <v>24</v>
      </c>
      <c r="L2668" s="392" t="s">
        <v>25</v>
      </c>
      <c r="M2668" s="395">
        <v>45292</v>
      </c>
      <c r="N2668" s="395">
        <v>45292</v>
      </c>
      <c r="O2668" s="392" t="s">
        <v>794</v>
      </c>
      <c r="P2668" s="392" t="str">
        <f t="shared" si="82"/>
        <v>383XX00000</v>
      </c>
      <c r="Q2668" s="392" t="s">
        <v>1364</v>
      </c>
      <c r="R2668" s="392" t="s">
        <v>798</v>
      </c>
      <c r="S2668" s="392" t="str">
        <f t="shared" si="83"/>
        <v>251385A</v>
      </c>
      <c r="T2668" s="392" t="str">
        <f>IFERROR(VLOOKUP($S2668,'Projects FERCs'!$A$9:$C$294,2,FALSE),0)</f>
        <v>Industrial Metering - Flag</v>
      </c>
      <c r="U2668" s="392" t="s">
        <v>799</v>
      </c>
      <c r="V2668" s="394">
        <v>-107.93</v>
      </c>
    </row>
    <row r="2669" spans="1:22" ht="22.5" x14ac:dyDescent="0.25">
      <c r="A2669" s="396">
        <v>202503</v>
      </c>
      <c r="B2669" s="392" t="s">
        <v>1268</v>
      </c>
      <c r="C2669" s="392" t="s">
        <v>69</v>
      </c>
      <c r="D2669" s="392" t="s">
        <v>28</v>
      </c>
      <c r="E2669" s="392" t="s">
        <v>28</v>
      </c>
      <c r="F2669" s="392" t="s">
        <v>22</v>
      </c>
      <c r="G2669" s="392" t="s">
        <v>39</v>
      </c>
      <c r="H2669" s="392" t="s">
        <v>70</v>
      </c>
      <c r="I2669" s="392" t="s">
        <v>71</v>
      </c>
      <c r="J2669" s="392" t="s">
        <v>799</v>
      </c>
      <c r="K2669" s="392" t="s">
        <v>24</v>
      </c>
      <c r="L2669" s="392" t="s">
        <v>64</v>
      </c>
      <c r="M2669" s="395">
        <v>45717</v>
      </c>
      <c r="N2669" s="395">
        <v>45717</v>
      </c>
      <c r="O2669" s="392" t="s">
        <v>794</v>
      </c>
      <c r="P2669" s="392" t="str">
        <f t="shared" si="82"/>
        <v>383XX00000</v>
      </c>
      <c r="Q2669" s="392" t="s">
        <v>1364</v>
      </c>
      <c r="R2669" s="392" t="s">
        <v>798</v>
      </c>
      <c r="S2669" s="392" t="str">
        <f t="shared" si="83"/>
        <v>251385A</v>
      </c>
      <c r="T2669" s="392" t="str">
        <f>IFERROR(VLOOKUP($S2669,'Projects FERCs'!$A$9:$C$294,2,FALSE),0)</f>
        <v>Industrial Metering - Flag</v>
      </c>
      <c r="U2669" s="392" t="s">
        <v>799</v>
      </c>
      <c r="V2669" s="394">
        <v>539.67999999999995</v>
      </c>
    </row>
    <row r="2670" spans="1:22" ht="22.5" x14ac:dyDescent="0.25">
      <c r="A2670" s="396">
        <v>202503</v>
      </c>
      <c r="B2670" s="392" t="s">
        <v>1268</v>
      </c>
      <c r="C2670" s="392" t="s">
        <v>69</v>
      </c>
      <c r="D2670" s="392" t="s">
        <v>28</v>
      </c>
      <c r="E2670" s="392" t="s">
        <v>28</v>
      </c>
      <c r="F2670" s="392" t="s">
        <v>22</v>
      </c>
      <c r="G2670" s="392" t="s">
        <v>39</v>
      </c>
      <c r="H2670" s="392" t="s">
        <v>70</v>
      </c>
      <c r="I2670" s="392" t="s">
        <v>71</v>
      </c>
      <c r="J2670" s="392" t="s">
        <v>23</v>
      </c>
      <c r="K2670" s="392" t="s">
        <v>24</v>
      </c>
      <c r="L2670" s="392" t="s">
        <v>25</v>
      </c>
      <c r="M2670" s="395">
        <v>45658</v>
      </c>
      <c r="N2670" s="395">
        <v>45658</v>
      </c>
      <c r="O2670" s="392" t="s">
        <v>794</v>
      </c>
      <c r="P2670" s="392" t="str">
        <f t="shared" si="82"/>
        <v>383XX00000</v>
      </c>
      <c r="Q2670" s="392" t="s">
        <v>1364</v>
      </c>
      <c r="R2670" s="392" t="s">
        <v>981</v>
      </c>
      <c r="S2670" s="392" t="str">
        <f t="shared" si="83"/>
        <v>253385A</v>
      </c>
      <c r="T2670" s="392" t="str">
        <f>IFERROR(VLOOKUP($S2670,'Projects FERCs'!$A$9:$C$294,2,FALSE),0)</f>
        <v>Industrial Metering - Pres</v>
      </c>
      <c r="U2670" s="392" t="s">
        <v>982</v>
      </c>
      <c r="V2670" s="394">
        <v>-585.82000000000005</v>
      </c>
    </row>
    <row r="2671" spans="1:22" ht="22.5" x14ac:dyDescent="0.25">
      <c r="A2671" s="396">
        <v>202503</v>
      </c>
      <c r="B2671" s="392" t="s">
        <v>1268</v>
      </c>
      <c r="C2671" s="392" t="s">
        <v>69</v>
      </c>
      <c r="D2671" s="392" t="s">
        <v>28</v>
      </c>
      <c r="E2671" s="392" t="s">
        <v>28</v>
      </c>
      <c r="F2671" s="392" t="s">
        <v>22</v>
      </c>
      <c r="G2671" s="392" t="s">
        <v>39</v>
      </c>
      <c r="H2671" s="392" t="s">
        <v>70</v>
      </c>
      <c r="I2671" s="392" t="s">
        <v>71</v>
      </c>
      <c r="J2671" s="392" t="s">
        <v>23</v>
      </c>
      <c r="K2671" s="392" t="s">
        <v>24</v>
      </c>
      <c r="L2671" s="392" t="s">
        <v>25</v>
      </c>
      <c r="M2671" s="395">
        <v>45689</v>
      </c>
      <c r="N2671" s="395">
        <v>45689</v>
      </c>
      <c r="O2671" s="392" t="s">
        <v>794</v>
      </c>
      <c r="P2671" s="392" t="str">
        <f t="shared" si="82"/>
        <v>383XX00000</v>
      </c>
      <c r="Q2671" s="392" t="s">
        <v>1364</v>
      </c>
      <c r="R2671" s="392" t="s">
        <v>877</v>
      </c>
      <c r="S2671" s="392" t="str">
        <f t="shared" si="83"/>
        <v>252383A</v>
      </c>
      <c r="T2671" s="392" t="str">
        <f>IFERROR(VLOOKUP($S2671,'Projects FERCs'!$A$9:$C$294,2,FALSE),0)</f>
        <v>Regulators - Blanket - King</v>
      </c>
      <c r="U2671" s="392" t="s">
        <v>878</v>
      </c>
      <c r="V2671" s="394">
        <v>-251.69</v>
      </c>
    </row>
    <row r="2672" spans="1:22" ht="22.5" x14ac:dyDescent="0.25">
      <c r="A2672" s="396">
        <v>202503</v>
      </c>
      <c r="B2672" s="392" t="s">
        <v>1268</v>
      </c>
      <c r="C2672" s="392" t="s">
        <v>69</v>
      </c>
      <c r="D2672" s="392" t="s">
        <v>28</v>
      </c>
      <c r="E2672" s="392" t="s">
        <v>28</v>
      </c>
      <c r="F2672" s="392" t="s">
        <v>22</v>
      </c>
      <c r="G2672" s="392" t="s">
        <v>39</v>
      </c>
      <c r="H2672" s="392" t="s">
        <v>70</v>
      </c>
      <c r="I2672" s="392" t="s">
        <v>71</v>
      </c>
      <c r="J2672" s="392" t="s">
        <v>23</v>
      </c>
      <c r="K2672" s="392" t="s">
        <v>24</v>
      </c>
      <c r="L2672" s="392" t="s">
        <v>25</v>
      </c>
      <c r="M2672" s="395">
        <v>45689</v>
      </c>
      <c r="N2672" s="395">
        <v>45689</v>
      </c>
      <c r="O2672" s="392" t="s">
        <v>794</v>
      </c>
      <c r="P2672" s="392" t="str">
        <f t="shared" si="82"/>
        <v>383XX00000</v>
      </c>
      <c r="Q2672" s="392" t="s">
        <v>1364</v>
      </c>
      <c r="R2672" s="392" t="s">
        <v>977</v>
      </c>
      <c r="S2672" s="392" t="str">
        <f t="shared" si="83"/>
        <v>253383A</v>
      </c>
      <c r="T2672" s="392" t="str">
        <f>IFERROR(VLOOKUP($S2672,'Projects FERCs'!$A$9:$C$294,2,FALSE),0)</f>
        <v>Regulators - Blanket - Pres</v>
      </c>
      <c r="U2672" s="392" t="s">
        <v>978</v>
      </c>
      <c r="V2672" s="394">
        <v>-4359.32</v>
      </c>
    </row>
    <row r="2673" spans="1:22" ht="22.5" x14ac:dyDescent="0.25">
      <c r="A2673" s="396">
        <v>202503</v>
      </c>
      <c r="B2673" s="392" t="s">
        <v>1268</v>
      </c>
      <c r="C2673" s="392" t="s">
        <v>69</v>
      </c>
      <c r="D2673" s="392" t="s">
        <v>28</v>
      </c>
      <c r="E2673" s="392" t="s">
        <v>28</v>
      </c>
      <c r="F2673" s="392" t="s">
        <v>22</v>
      </c>
      <c r="G2673" s="392" t="s">
        <v>39</v>
      </c>
      <c r="H2673" s="392" t="s">
        <v>70</v>
      </c>
      <c r="I2673" s="392" t="s">
        <v>71</v>
      </c>
      <c r="J2673" s="392" t="s">
        <v>23</v>
      </c>
      <c r="K2673" s="392" t="s">
        <v>24</v>
      </c>
      <c r="L2673" s="392" t="s">
        <v>25</v>
      </c>
      <c r="M2673" s="395">
        <v>45689</v>
      </c>
      <c r="N2673" s="395">
        <v>45689</v>
      </c>
      <c r="O2673" s="392" t="s">
        <v>794</v>
      </c>
      <c r="P2673" s="392" t="str">
        <f t="shared" si="82"/>
        <v>383XX00000</v>
      </c>
      <c r="Q2673" s="392" t="s">
        <v>1364</v>
      </c>
      <c r="R2673" s="392" t="s">
        <v>1079</v>
      </c>
      <c r="S2673" s="392" t="str">
        <f t="shared" si="83"/>
        <v>255383A</v>
      </c>
      <c r="T2673" s="392" t="str">
        <f>IFERROR(VLOOKUP($S2673,'Projects FERCs'!$A$9:$C$294,2,FALSE),0)</f>
        <v>Regulators - Blanket - Verde</v>
      </c>
      <c r="U2673" s="392" t="s">
        <v>1080</v>
      </c>
      <c r="V2673" s="394">
        <v>-503.39</v>
      </c>
    </row>
    <row r="2674" spans="1:22" ht="22.5" x14ac:dyDescent="0.25">
      <c r="A2674" s="396">
        <v>202503</v>
      </c>
      <c r="B2674" s="392" t="s">
        <v>1268</v>
      </c>
      <c r="C2674" s="392" t="s">
        <v>69</v>
      </c>
      <c r="D2674" s="392" t="s">
        <v>28</v>
      </c>
      <c r="E2674" s="392" t="s">
        <v>28</v>
      </c>
      <c r="F2674" s="392" t="s">
        <v>22</v>
      </c>
      <c r="G2674" s="392" t="s">
        <v>39</v>
      </c>
      <c r="H2674" s="392" t="s">
        <v>70</v>
      </c>
      <c r="I2674" s="392" t="s">
        <v>71</v>
      </c>
      <c r="J2674" s="392" t="s">
        <v>23</v>
      </c>
      <c r="K2674" s="392" t="s">
        <v>24</v>
      </c>
      <c r="L2674" s="392" t="s">
        <v>25</v>
      </c>
      <c r="M2674" s="395">
        <v>45689</v>
      </c>
      <c r="N2674" s="395">
        <v>45689</v>
      </c>
      <c r="O2674" s="392" t="s">
        <v>794</v>
      </c>
      <c r="P2674" s="392" t="str">
        <f t="shared" si="82"/>
        <v>383XX00000</v>
      </c>
      <c r="Q2674" s="392" t="s">
        <v>1364</v>
      </c>
      <c r="R2674" s="392" t="s">
        <v>1083</v>
      </c>
      <c r="S2674" s="392" t="str">
        <f t="shared" si="83"/>
        <v>255385A</v>
      </c>
      <c r="T2674" s="392" t="str">
        <f>IFERROR(VLOOKUP($S2674,'Projects FERCs'!$A$9:$C$294,2,FALSE),0)</f>
        <v>Industrial Metering - Verde</v>
      </c>
      <c r="U2674" s="392" t="s">
        <v>1084</v>
      </c>
      <c r="V2674" s="394">
        <v>-355.27</v>
      </c>
    </row>
    <row r="2675" spans="1:22" ht="22.5" x14ac:dyDescent="0.25">
      <c r="A2675" s="396">
        <v>202504</v>
      </c>
      <c r="B2675" s="392" t="s">
        <v>1268</v>
      </c>
      <c r="C2675" s="392" t="s">
        <v>69</v>
      </c>
      <c r="D2675" s="392" t="s">
        <v>28</v>
      </c>
      <c r="E2675" s="392" t="s">
        <v>28</v>
      </c>
      <c r="F2675" s="392" t="s">
        <v>22</v>
      </c>
      <c r="G2675" s="392" t="s">
        <v>39</v>
      </c>
      <c r="H2675" s="392" t="s">
        <v>70</v>
      </c>
      <c r="I2675" s="392" t="s">
        <v>71</v>
      </c>
      <c r="J2675" s="392" t="s">
        <v>799</v>
      </c>
      <c r="K2675" s="392" t="s">
        <v>24</v>
      </c>
      <c r="L2675" s="392" t="s">
        <v>64</v>
      </c>
      <c r="M2675" s="395">
        <v>45717</v>
      </c>
      <c r="N2675" s="395">
        <v>45717</v>
      </c>
      <c r="O2675" s="392" t="s">
        <v>794</v>
      </c>
      <c r="P2675" s="392" t="str">
        <f t="shared" si="82"/>
        <v>383XX00000</v>
      </c>
      <c r="Q2675" s="392" t="s">
        <v>1364</v>
      </c>
      <c r="R2675" s="392" t="s">
        <v>798</v>
      </c>
      <c r="S2675" s="392" t="str">
        <f t="shared" si="83"/>
        <v>251385A</v>
      </c>
      <c r="T2675" s="392" t="str">
        <f>IFERROR(VLOOKUP($S2675,'Projects FERCs'!$A$9:$C$294,2,FALSE),0)</f>
        <v>Industrial Metering - Flag</v>
      </c>
      <c r="U2675" s="392" t="s">
        <v>799</v>
      </c>
      <c r="V2675" s="394">
        <v>464.59</v>
      </c>
    </row>
    <row r="2676" spans="1:22" ht="22.5" x14ac:dyDescent="0.25">
      <c r="A2676" s="396">
        <v>202504</v>
      </c>
      <c r="B2676" s="392" t="s">
        <v>1268</v>
      </c>
      <c r="C2676" s="392" t="s">
        <v>69</v>
      </c>
      <c r="D2676" s="392" t="s">
        <v>28</v>
      </c>
      <c r="E2676" s="392" t="s">
        <v>28</v>
      </c>
      <c r="F2676" s="392" t="s">
        <v>22</v>
      </c>
      <c r="G2676" s="392" t="s">
        <v>39</v>
      </c>
      <c r="H2676" s="392" t="s">
        <v>70</v>
      </c>
      <c r="I2676" s="392" t="s">
        <v>71</v>
      </c>
      <c r="J2676" s="392" t="s">
        <v>982</v>
      </c>
      <c r="K2676" s="392" t="s">
        <v>24</v>
      </c>
      <c r="L2676" s="392" t="s">
        <v>64</v>
      </c>
      <c r="M2676" s="395">
        <v>45658</v>
      </c>
      <c r="N2676" s="395">
        <v>45658</v>
      </c>
      <c r="O2676" s="392" t="s">
        <v>794</v>
      </c>
      <c r="P2676" s="392" t="str">
        <f t="shared" si="82"/>
        <v>383XX00000</v>
      </c>
      <c r="Q2676" s="392" t="s">
        <v>1364</v>
      </c>
      <c r="R2676" s="392" t="s">
        <v>981</v>
      </c>
      <c r="S2676" s="392" t="str">
        <f t="shared" si="83"/>
        <v>253385A</v>
      </c>
      <c r="T2676" s="392" t="str">
        <f>IFERROR(VLOOKUP($S2676,'Projects FERCs'!$A$9:$C$294,2,FALSE),0)</f>
        <v>Industrial Metering - Pres</v>
      </c>
      <c r="U2676" s="392" t="s">
        <v>982</v>
      </c>
      <c r="V2676" s="394">
        <v>8882.19</v>
      </c>
    </row>
    <row r="2677" spans="1:22" ht="22.5" x14ac:dyDescent="0.25">
      <c r="A2677" s="396">
        <v>202504</v>
      </c>
      <c r="B2677" s="392" t="s">
        <v>1268</v>
      </c>
      <c r="C2677" s="392" t="s">
        <v>69</v>
      </c>
      <c r="D2677" s="392" t="s">
        <v>28</v>
      </c>
      <c r="E2677" s="392" t="s">
        <v>28</v>
      </c>
      <c r="F2677" s="392" t="s">
        <v>22</v>
      </c>
      <c r="G2677" s="392" t="s">
        <v>39</v>
      </c>
      <c r="H2677" s="392" t="s">
        <v>70</v>
      </c>
      <c r="I2677" s="392" t="s">
        <v>71</v>
      </c>
      <c r="J2677" s="392" t="s">
        <v>1084</v>
      </c>
      <c r="K2677" s="392" t="s">
        <v>24</v>
      </c>
      <c r="L2677" s="392" t="s">
        <v>64</v>
      </c>
      <c r="M2677" s="395">
        <v>45689</v>
      </c>
      <c r="N2677" s="395">
        <v>45689</v>
      </c>
      <c r="O2677" s="392" t="s">
        <v>794</v>
      </c>
      <c r="P2677" s="392" t="str">
        <f t="shared" si="82"/>
        <v>383XX00000</v>
      </c>
      <c r="Q2677" s="392" t="s">
        <v>1364</v>
      </c>
      <c r="R2677" s="392" t="s">
        <v>1083</v>
      </c>
      <c r="S2677" s="392" t="str">
        <f t="shared" si="83"/>
        <v>255385A</v>
      </c>
      <c r="T2677" s="392" t="str">
        <f>IFERROR(VLOOKUP($S2677,'Projects FERCs'!$A$9:$C$294,2,FALSE),0)</f>
        <v>Industrial Metering - Verde</v>
      </c>
      <c r="U2677" s="392" t="s">
        <v>1084</v>
      </c>
      <c r="V2677" s="394">
        <v>4214.26</v>
      </c>
    </row>
    <row r="2678" spans="1:22" ht="22.5" x14ac:dyDescent="0.25">
      <c r="A2678" s="396">
        <v>202504</v>
      </c>
      <c r="B2678" s="392" t="s">
        <v>1268</v>
      </c>
      <c r="C2678" s="392" t="s">
        <v>69</v>
      </c>
      <c r="D2678" s="392" t="s">
        <v>28</v>
      </c>
      <c r="E2678" s="392" t="s">
        <v>28</v>
      </c>
      <c r="F2678" s="392" t="s">
        <v>22</v>
      </c>
      <c r="G2678" s="392" t="s">
        <v>39</v>
      </c>
      <c r="H2678" s="392" t="s">
        <v>70</v>
      </c>
      <c r="I2678" s="392" t="s">
        <v>71</v>
      </c>
      <c r="J2678" s="392" t="s">
        <v>878</v>
      </c>
      <c r="K2678" s="392" t="s">
        <v>24</v>
      </c>
      <c r="L2678" s="392" t="s">
        <v>64</v>
      </c>
      <c r="M2678" s="395">
        <v>45689</v>
      </c>
      <c r="N2678" s="395">
        <v>45689</v>
      </c>
      <c r="O2678" s="392" t="s">
        <v>794</v>
      </c>
      <c r="P2678" s="392" t="str">
        <f t="shared" si="82"/>
        <v>383XX00000</v>
      </c>
      <c r="Q2678" s="392" t="s">
        <v>1364</v>
      </c>
      <c r="R2678" s="392" t="s">
        <v>877</v>
      </c>
      <c r="S2678" s="392" t="str">
        <f t="shared" si="83"/>
        <v>252383A</v>
      </c>
      <c r="T2678" s="392" t="str">
        <f>IFERROR(VLOOKUP($S2678,'Projects FERCs'!$A$9:$C$294,2,FALSE),0)</f>
        <v>Regulators - Blanket - King</v>
      </c>
      <c r="U2678" s="392" t="s">
        <v>878</v>
      </c>
      <c r="V2678" s="394">
        <v>998.67</v>
      </c>
    </row>
    <row r="2679" spans="1:22" ht="22.5" x14ac:dyDescent="0.25">
      <c r="A2679" s="396">
        <v>202505</v>
      </c>
      <c r="B2679" s="392" t="s">
        <v>1268</v>
      </c>
      <c r="C2679" s="392" t="s">
        <v>69</v>
      </c>
      <c r="D2679" s="392" t="s">
        <v>28</v>
      </c>
      <c r="E2679" s="392" t="s">
        <v>28</v>
      </c>
      <c r="F2679" s="392" t="s">
        <v>22</v>
      </c>
      <c r="G2679" s="392" t="s">
        <v>39</v>
      </c>
      <c r="H2679" s="392" t="s">
        <v>70</v>
      </c>
      <c r="I2679" s="392" t="s">
        <v>71</v>
      </c>
      <c r="J2679" s="392" t="s">
        <v>878</v>
      </c>
      <c r="K2679" s="392" t="s">
        <v>24</v>
      </c>
      <c r="L2679" s="392" t="s">
        <v>64</v>
      </c>
      <c r="M2679" s="395">
        <v>45689</v>
      </c>
      <c r="N2679" s="395">
        <v>45689</v>
      </c>
      <c r="O2679" s="392" t="s">
        <v>794</v>
      </c>
      <c r="P2679" s="392" t="str">
        <f t="shared" si="82"/>
        <v>383XX00000</v>
      </c>
      <c r="Q2679" s="392" t="s">
        <v>1364</v>
      </c>
      <c r="R2679" s="392" t="s">
        <v>877</v>
      </c>
      <c r="S2679" s="392" t="str">
        <f t="shared" si="83"/>
        <v>252383A</v>
      </c>
      <c r="T2679" s="392" t="str">
        <f>IFERROR(VLOOKUP($S2679,'Projects FERCs'!$A$9:$C$294,2,FALSE),0)</f>
        <v>Regulators - Blanket - King</v>
      </c>
      <c r="U2679" s="392" t="s">
        <v>878</v>
      </c>
      <c r="V2679" s="394">
        <v>499.35</v>
      </c>
    </row>
    <row r="2680" spans="1:22" ht="22.5" x14ac:dyDescent="0.25">
      <c r="A2680" s="396">
        <v>202505</v>
      </c>
      <c r="B2680" s="392" t="s">
        <v>1268</v>
      </c>
      <c r="C2680" s="392" t="s">
        <v>69</v>
      </c>
      <c r="D2680" s="392" t="s">
        <v>28</v>
      </c>
      <c r="E2680" s="392" t="s">
        <v>28</v>
      </c>
      <c r="F2680" s="392" t="s">
        <v>22</v>
      </c>
      <c r="G2680" s="392" t="s">
        <v>39</v>
      </c>
      <c r="H2680" s="392" t="s">
        <v>70</v>
      </c>
      <c r="I2680" s="392" t="s">
        <v>71</v>
      </c>
      <c r="J2680" s="392" t="s">
        <v>978</v>
      </c>
      <c r="K2680" s="392" t="s">
        <v>24</v>
      </c>
      <c r="L2680" s="392" t="s">
        <v>64</v>
      </c>
      <c r="M2680" s="395">
        <v>45689</v>
      </c>
      <c r="N2680" s="395">
        <v>45689</v>
      </c>
      <c r="O2680" s="392" t="s">
        <v>794</v>
      </c>
      <c r="P2680" s="392" t="str">
        <f t="shared" si="82"/>
        <v>383XX00000</v>
      </c>
      <c r="Q2680" s="392" t="s">
        <v>1364</v>
      </c>
      <c r="R2680" s="392" t="s">
        <v>977</v>
      </c>
      <c r="S2680" s="392" t="str">
        <f t="shared" si="83"/>
        <v>253383A</v>
      </c>
      <c r="T2680" s="392" t="str">
        <f>IFERROR(VLOOKUP($S2680,'Projects FERCs'!$A$9:$C$294,2,FALSE),0)</f>
        <v>Regulators - Blanket - Pres</v>
      </c>
      <c r="U2680" s="392" t="s">
        <v>978</v>
      </c>
      <c r="V2680" s="394">
        <v>4244.32</v>
      </c>
    </row>
    <row r="2681" spans="1:22" ht="22.5" x14ac:dyDescent="0.25">
      <c r="A2681" s="396">
        <v>202505</v>
      </c>
      <c r="B2681" s="392" t="s">
        <v>1268</v>
      </c>
      <c r="C2681" s="392" t="s">
        <v>69</v>
      </c>
      <c r="D2681" s="392" t="s">
        <v>28</v>
      </c>
      <c r="E2681" s="392" t="s">
        <v>28</v>
      </c>
      <c r="F2681" s="392" t="s">
        <v>22</v>
      </c>
      <c r="G2681" s="392" t="s">
        <v>39</v>
      </c>
      <c r="H2681" s="392" t="s">
        <v>70</v>
      </c>
      <c r="I2681" s="392" t="s">
        <v>71</v>
      </c>
      <c r="J2681" s="392" t="s">
        <v>1080</v>
      </c>
      <c r="K2681" s="392" t="s">
        <v>24</v>
      </c>
      <c r="L2681" s="392" t="s">
        <v>64</v>
      </c>
      <c r="M2681" s="395">
        <v>45689</v>
      </c>
      <c r="N2681" s="395">
        <v>45689</v>
      </c>
      <c r="O2681" s="392" t="s">
        <v>794</v>
      </c>
      <c r="P2681" s="392" t="str">
        <f t="shared" si="82"/>
        <v>383XX00000</v>
      </c>
      <c r="Q2681" s="392" t="s">
        <v>1364</v>
      </c>
      <c r="R2681" s="392" t="s">
        <v>1079</v>
      </c>
      <c r="S2681" s="392" t="str">
        <f t="shared" si="83"/>
        <v>255383A</v>
      </c>
      <c r="T2681" s="392" t="str">
        <f>IFERROR(VLOOKUP($S2681,'Projects FERCs'!$A$9:$C$294,2,FALSE),0)</f>
        <v>Regulators - Blanket - Verde</v>
      </c>
      <c r="U2681" s="392" t="s">
        <v>1080</v>
      </c>
      <c r="V2681" s="394">
        <v>2348.4</v>
      </c>
    </row>
    <row r="2682" spans="1:22" ht="22.5" x14ac:dyDescent="0.25">
      <c r="A2682" s="396">
        <v>202505</v>
      </c>
      <c r="B2682" s="392" t="s">
        <v>1268</v>
      </c>
      <c r="C2682" s="392" t="s">
        <v>69</v>
      </c>
      <c r="D2682" s="392" t="s">
        <v>28</v>
      </c>
      <c r="E2682" s="392" t="s">
        <v>28</v>
      </c>
      <c r="F2682" s="392" t="s">
        <v>22</v>
      </c>
      <c r="G2682" s="392" t="s">
        <v>39</v>
      </c>
      <c r="H2682" s="392" t="s">
        <v>70</v>
      </c>
      <c r="I2682" s="392" t="s">
        <v>71</v>
      </c>
      <c r="J2682" s="392" t="s">
        <v>23</v>
      </c>
      <c r="K2682" s="392" t="s">
        <v>24</v>
      </c>
      <c r="L2682" s="392" t="s">
        <v>25</v>
      </c>
      <c r="M2682" s="395">
        <v>45689</v>
      </c>
      <c r="N2682" s="395">
        <v>45689</v>
      </c>
      <c r="O2682" s="392" t="s">
        <v>794</v>
      </c>
      <c r="P2682" s="392" t="str">
        <f t="shared" si="82"/>
        <v>383XX00000</v>
      </c>
      <c r="Q2682" s="392" t="s">
        <v>1364</v>
      </c>
      <c r="R2682" s="392" t="s">
        <v>877</v>
      </c>
      <c r="S2682" s="392" t="str">
        <f t="shared" si="83"/>
        <v>252383A</v>
      </c>
      <c r="T2682" s="392" t="str">
        <f>IFERROR(VLOOKUP($S2682,'Projects FERCs'!$A$9:$C$294,2,FALSE),0)</f>
        <v>Regulators - Blanket - King</v>
      </c>
      <c r="U2682" s="392" t="s">
        <v>878</v>
      </c>
      <c r="V2682" s="394">
        <v>-998.67</v>
      </c>
    </row>
    <row r="2683" spans="1:22" ht="22.5" x14ac:dyDescent="0.25">
      <c r="A2683" s="396">
        <v>202506</v>
      </c>
      <c r="B2683" s="392" t="s">
        <v>1268</v>
      </c>
      <c r="C2683" s="392" t="s">
        <v>69</v>
      </c>
      <c r="D2683" s="392" t="s">
        <v>28</v>
      </c>
      <c r="E2683" s="392" t="s">
        <v>28</v>
      </c>
      <c r="F2683" s="392" t="s">
        <v>22</v>
      </c>
      <c r="G2683" s="392" t="s">
        <v>39</v>
      </c>
      <c r="H2683" s="392" t="s">
        <v>70</v>
      </c>
      <c r="I2683" s="392" t="s">
        <v>71</v>
      </c>
      <c r="J2683" s="392" t="s">
        <v>878</v>
      </c>
      <c r="K2683" s="392" t="s">
        <v>24</v>
      </c>
      <c r="L2683" s="392" t="s">
        <v>64</v>
      </c>
      <c r="M2683" s="395">
        <v>45689</v>
      </c>
      <c r="N2683" s="395">
        <v>45689</v>
      </c>
      <c r="O2683" s="392" t="s">
        <v>794</v>
      </c>
      <c r="P2683" s="392" t="str">
        <f t="shared" si="82"/>
        <v>383XX00000</v>
      </c>
      <c r="Q2683" s="392" t="s">
        <v>1364</v>
      </c>
      <c r="R2683" s="392" t="s">
        <v>877</v>
      </c>
      <c r="S2683" s="392" t="str">
        <f t="shared" si="83"/>
        <v>252383A</v>
      </c>
      <c r="T2683" s="392" t="str">
        <f>IFERROR(VLOOKUP($S2683,'Projects FERCs'!$A$9:$C$294,2,FALSE),0)</f>
        <v>Regulators - Blanket - King</v>
      </c>
      <c r="U2683" s="392" t="s">
        <v>878</v>
      </c>
      <c r="V2683" s="394">
        <v>1246.95</v>
      </c>
    </row>
    <row r="2684" spans="1:22" ht="22.5" x14ac:dyDescent="0.25">
      <c r="A2684" s="396">
        <v>202506</v>
      </c>
      <c r="B2684" s="392" t="s">
        <v>1268</v>
      </c>
      <c r="C2684" s="392" t="s">
        <v>69</v>
      </c>
      <c r="D2684" s="392" t="s">
        <v>28</v>
      </c>
      <c r="E2684" s="392" t="s">
        <v>28</v>
      </c>
      <c r="F2684" s="392" t="s">
        <v>22</v>
      </c>
      <c r="G2684" s="392" t="s">
        <v>39</v>
      </c>
      <c r="H2684" s="392" t="s">
        <v>70</v>
      </c>
      <c r="I2684" s="392" t="s">
        <v>71</v>
      </c>
      <c r="J2684" s="392" t="s">
        <v>1222</v>
      </c>
      <c r="K2684" s="392" t="s">
        <v>24</v>
      </c>
      <c r="L2684" s="392" t="s">
        <v>64</v>
      </c>
      <c r="M2684" s="395">
        <v>45809</v>
      </c>
      <c r="N2684" s="395">
        <v>45809</v>
      </c>
      <c r="O2684" s="392" t="s">
        <v>794</v>
      </c>
      <c r="P2684" s="392" t="str">
        <f t="shared" si="82"/>
        <v>383XX00000</v>
      </c>
      <c r="Q2684" s="392" t="s">
        <v>1364</v>
      </c>
      <c r="R2684" s="392" t="s">
        <v>1221</v>
      </c>
      <c r="S2684" s="392" t="str">
        <f t="shared" si="83"/>
        <v>257383A</v>
      </c>
      <c r="T2684" s="392" t="str">
        <f>IFERROR(VLOOKUP($S2684,'Projects FERCs'!$A$9:$C$294,2,FALSE),0)</f>
        <v>Regulators - Blanket - SL</v>
      </c>
      <c r="U2684" s="392" t="s">
        <v>1222</v>
      </c>
      <c r="V2684" s="394">
        <v>998.68</v>
      </c>
    </row>
    <row r="2685" spans="1:22" ht="22.5" x14ac:dyDescent="0.25">
      <c r="A2685" s="396">
        <v>202506</v>
      </c>
      <c r="B2685" s="392" t="s">
        <v>1268</v>
      </c>
      <c r="C2685" s="392" t="s">
        <v>69</v>
      </c>
      <c r="D2685" s="392" t="s">
        <v>28</v>
      </c>
      <c r="E2685" s="392" t="s">
        <v>28</v>
      </c>
      <c r="F2685" s="392" t="s">
        <v>22</v>
      </c>
      <c r="G2685" s="392" t="s">
        <v>39</v>
      </c>
      <c r="H2685" s="392" t="s">
        <v>70</v>
      </c>
      <c r="I2685" s="392" t="s">
        <v>71</v>
      </c>
      <c r="J2685" s="392" t="s">
        <v>23</v>
      </c>
      <c r="K2685" s="392" t="s">
        <v>24</v>
      </c>
      <c r="L2685" s="392" t="s">
        <v>25</v>
      </c>
      <c r="M2685" s="395">
        <v>45658</v>
      </c>
      <c r="N2685" s="395">
        <v>45658</v>
      </c>
      <c r="O2685" s="392" t="s">
        <v>794</v>
      </c>
      <c r="P2685" s="392" t="str">
        <f t="shared" si="82"/>
        <v>383XX00000</v>
      </c>
      <c r="Q2685" s="392" t="s">
        <v>1364</v>
      </c>
      <c r="R2685" s="392" t="s">
        <v>981</v>
      </c>
      <c r="S2685" s="392" t="str">
        <f t="shared" si="83"/>
        <v>253385A</v>
      </c>
      <c r="T2685" s="392" t="str">
        <f>IFERROR(VLOOKUP($S2685,'Projects FERCs'!$A$9:$C$294,2,FALSE),0)</f>
        <v>Industrial Metering - Pres</v>
      </c>
      <c r="U2685" s="392" t="s">
        <v>982</v>
      </c>
      <c r="V2685" s="394">
        <v>-8882.19</v>
      </c>
    </row>
    <row r="2686" spans="1:22" ht="22.5" x14ac:dyDescent="0.25">
      <c r="A2686" s="396">
        <v>202506</v>
      </c>
      <c r="B2686" s="392" t="s">
        <v>1268</v>
      </c>
      <c r="C2686" s="392" t="s">
        <v>69</v>
      </c>
      <c r="D2686" s="392" t="s">
        <v>28</v>
      </c>
      <c r="E2686" s="392" t="s">
        <v>28</v>
      </c>
      <c r="F2686" s="392" t="s">
        <v>22</v>
      </c>
      <c r="G2686" s="392" t="s">
        <v>39</v>
      </c>
      <c r="H2686" s="392" t="s">
        <v>70</v>
      </c>
      <c r="I2686" s="392" t="s">
        <v>71</v>
      </c>
      <c r="J2686" s="392" t="s">
        <v>23</v>
      </c>
      <c r="K2686" s="392" t="s">
        <v>24</v>
      </c>
      <c r="L2686" s="392" t="s">
        <v>25</v>
      </c>
      <c r="M2686" s="395">
        <v>45689</v>
      </c>
      <c r="N2686" s="395">
        <v>45689</v>
      </c>
      <c r="O2686" s="392" t="s">
        <v>794</v>
      </c>
      <c r="P2686" s="392" t="str">
        <f t="shared" si="82"/>
        <v>383XX00000</v>
      </c>
      <c r="Q2686" s="392" t="s">
        <v>1364</v>
      </c>
      <c r="R2686" s="392" t="s">
        <v>877</v>
      </c>
      <c r="S2686" s="392" t="str">
        <f t="shared" si="83"/>
        <v>252383A</v>
      </c>
      <c r="T2686" s="392" t="str">
        <f>IFERROR(VLOOKUP($S2686,'Projects FERCs'!$A$9:$C$294,2,FALSE),0)</f>
        <v>Regulators - Blanket - King</v>
      </c>
      <c r="U2686" s="392" t="s">
        <v>878</v>
      </c>
      <c r="V2686" s="394">
        <v>-499.35</v>
      </c>
    </row>
    <row r="2687" spans="1:22" ht="22.5" x14ac:dyDescent="0.25">
      <c r="A2687" s="396">
        <v>202506</v>
      </c>
      <c r="B2687" s="392" t="s">
        <v>1268</v>
      </c>
      <c r="C2687" s="392" t="s">
        <v>69</v>
      </c>
      <c r="D2687" s="392" t="s">
        <v>28</v>
      </c>
      <c r="E2687" s="392" t="s">
        <v>28</v>
      </c>
      <c r="F2687" s="392" t="s">
        <v>22</v>
      </c>
      <c r="G2687" s="392" t="s">
        <v>39</v>
      </c>
      <c r="H2687" s="392" t="s">
        <v>70</v>
      </c>
      <c r="I2687" s="392" t="s">
        <v>71</v>
      </c>
      <c r="J2687" s="392" t="s">
        <v>23</v>
      </c>
      <c r="K2687" s="392" t="s">
        <v>24</v>
      </c>
      <c r="L2687" s="392" t="s">
        <v>25</v>
      </c>
      <c r="M2687" s="395">
        <v>45689</v>
      </c>
      <c r="N2687" s="395">
        <v>45689</v>
      </c>
      <c r="O2687" s="392" t="s">
        <v>794</v>
      </c>
      <c r="P2687" s="392" t="str">
        <f t="shared" si="82"/>
        <v>383XX00000</v>
      </c>
      <c r="Q2687" s="392" t="s">
        <v>1364</v>
      </c>
      <c r="R2687" s="392" t="s">
        <v>977</v>
      </c>
      <c r="S2687" s="392" t="str">
        <f t="shared" si="83"/>
        <v>253383A</v>
      </c>
      <c r="T2687" s="392" t="str">
        <f>IFERROR(VLOOKUP($S2687,'Projects FERCs'!$A$9:$C$294,2,FALSE),0)</f>
        <v>Regulators - Blanket - Pres</v>
      </c>
      <c r="U2687" s="392" t="s">
        <v>978</v>
      </c>
      <c r="V2687" s="394">
        <v>-4244.32</v>
      </c>
    </row>
    <row r="2688" spans="1:22" ht="22.5" x14ac:dyDescent="0.25">
      <c r="A2688" s="396">
        <v>202506</v>
      </c>
      <c r="B2688" s="392" t="s">
        <v>1268</v>
      </c>
      <c r="C2688" s="392" t="s">
        <v>69</v>
      </c>
      <c r="D2688" s="392" t="s">
        <v>28</v>
      </c>
      <c r="E2688" s="392" t="s">
        <v>28</v>
      </c>
      <c r="F2688" s="392" t="s">
        <v>22</v>
      </c>
      <c r="G2688" s="392" t="s">
        <v>39</v>
      </c>
      <c r="H2688" s="392" t="s">
        <v>70</v>
      </c>
      <c r="I2688" s="392" t="s">
        <v>71</v>
      </c>
      <c r="J2688" s="392" t="s">
        <v>23</v>
      </c>
      <c r="K2688" s="392" t="s">
        <v>24</v>
      </c>
      <c r="L2688" s="392" t="s">
        <v>25</v>
      </c>
      <c r="M2688" s="395">
        <v>45689</v>
      </c>
      <c r="N2688" s="395">
        <v>45689</v>
      </c>
      <c r="O2688" s="392" t="s">
        <v>794</v>
      </c>
      <c r="P2688" s="392" t="str">
        <f t="shared" si="82"/>
        <v>383XX00000</v>
      </c>
      <c r="Q2688" s="392" t="s">
        <v>1364</v>
      </c>
      <c r="R2688" s="392" t="s">
        <v>1079</v>
      </c>
      <c r="S2688" s="392" t="str">
        <f t="shared" si="83"/>
        <v>255383A</v>
      </c>
      <c r="T2688" s="392" t="str">
        <f>IFERROR(VLOOKUP($S2688,'Projects FERCs'!$A$9:$C$294,2,FALSE),0)</f>
        <v>Regulators - Blanket - Verde</v>
      </c>
      <c r="U2688" s="392" t="s">
        <v>1080</v>
      </c>
      <c r="V2688" s="394">
        <v>-2348.4</v>
      </c>
    </row>
    <row r="2689" spans="1:22" ht="33.75" x14ac:dyDescent="0.25">
      <c r="A2689" s="396">
        <v>202407</v>
      </c>
      <c r="B2689" s="392" t="s">
        <v>1268</v>
      </c>
      <c r="C2689" s="392" t="s">
        <v>69</v>
      </c>
      <c r="D2689" s="392" t="s">
        <v>28</v>
      </c>
      <c r="E2689" s="392" t="s">
        <v>28</v>
      </c>
      <c r="F2689" s="392" t="s">
        <v>22</v>
      </c>
      <c r="G2689" s="392" t="s">
        <v>39</v>
      </c>
      <c r="H2689" s="392" t="s">
        <v>70</v>
      </c>
      <c r="I2689" s="392" t="s">
        <v>71</v>
      </c>
      <c r="J2689" s="392" t="s">
        <v>23</v>
      </c>
      <c r="K2689" s="392" t="s">
        <v>24</v>
      </c>
      <c r="L2689" s="392" t="s">
        <v>25</v>
      </c>
      <c r="M2689" s="395">
        <v>45292</v>
      </c>
      <c r="N2689" s="395">
        <v>45292</v>
      </c>
      <c r="O2689" s="392" t="s">
        <v>797</v>
      </c>
      <c r="P2689" s="392" t="str">
        <f t="shared" si="82"/>
        <v>384XX00000</v>
      </c>
      <c r="Q2689" s="392" t="s">
        <v>1367</v>
      </c>
      <c r="R2689" s="392" t="s">
        <v>795</v>
      </c>
      <c r="S2689" s="392" t="str">
        <f t="shared" si="83"/>
        <v>251384A</v>
      </c>
      <c r="T2689" s="392" t="str">
        <f>IFERROR(VLOOKUP($S2689,'Projects FERCs'!$A$9:$C$294,2,FALSE),0)</f>
        <v>Regulator Install - Bl - Flag</v>
      </c>
      <c r="U2689" s="392" t="s">
        <v>796</v>
      </c>
      <c r="V2689" s="394">
        <v>-431.95</v>
      </c>
    </row>
    <row r="2690" spans="1:22" ht="33.75" x14ac:dyDescent="0.25">
      <c r="A2690" s="396">
        <v>202407</v>
      </c>
      <c r="B2690" s="392" t="s">
        <v>1268</v>
      </c>
      <c r="C2690" s="392" t="s">
        <v>69</v>
      </c>
      <c r="D2690" s="392" t="s">
        <v>28</v>
      </c>
      <c r="E2690" s="392" t="s">
        <v>28</v>
      </c>
      <c r="F2690" s="392" t="s">
        <v>22</v>
      </c>
      <c r="G2690" s="392" t="s">
        <v>39</v>
      </c>
      <c r="H2690" s="392" t="s">
        <v>70</v>
      </c>
      <c r="I2690" s="392" t="s">
        <v>71</v>
      </c>
      <c r="J2690" s="392" t="s">
        <v>23</v>
      </c>
      <c r="K2690" s="392" t="s">
        <v>24</v>
      </c>
      <c r="L2690" s="392" t="s">
        <v>25</v>
      </c>
      <c r="M2690" s="395">
        <v>45292</v>
      </c>
      <c r="N2690" s="395">
        <v>45292</v>
      </c>
      <c r="O2690" s="392" t="s">
        <v>797</v>
      </c>
      <c r="P2690" s="392" t="str">
        <f t="shared" si="82"/>
        <v>384XX00000</v>
      </c>
      <c r="Q2690" s="392" t="s">
        <v>1367</v>
      </c>
      <c r="R2690" s="392" t="s">
        <v>979</v>
      </c>
      <c r="S2690" s="392" t="str">
        <f t="shared" si="83"/>
        <v>253384A</v>
      </c>
      <c r="T2690" s="392" t="str">
        <f>IFERROR(VLOOKUP($S2690,'Projects FERCs'!$A$9:$C$294,2,FALSE),0)</f>
        <v>Regulator Install - Bl - Pres</v>
      </c>
      <c r="U2690" s="392" t="s">
        <v>980</v>
      </c>
      <c r="V2690" s="394">
        <v>-2290.0700000000002</v>
      </c>
    </row>
    <row r="2691" spans="1:22" ht="33.75" x14ac:dyDescent="0.25">
      <c r="A2691" s="396">
        <v>202407</v>
      </c>
      <c r="B2691" s="392" t="s">
        <v>1268</v>
      </c>
      <c r="C2691" s="392" t="s">
        <v>69</v>
      </c>
      <c r="D2691" s="392" t="s">
        <v>28</v>
      </c>
      <c r="E2691" s="392" t="s">
        <v>28</v>
      </c>
      <c r="F2691" s="392" t="s">
        <v>22</v>
      </c>
      <c r="G2691" s="392" t="s">
        <v>39</v>
      </c>
      <c r="H2691" s="392" t="s">
        <v>70</v>
      </c>
      <c r="I2691" s="392" t="s">
        <v>71</v>
      </c>
      <c r="J2691" s="392" t="s">
        <v>23</v>
      </c>
      <c r="K2691" s="392" t="s">
        <v>24</v>
      </c>
      <c r="L2691" s="392" t="s">
        <v>25</v>
      </c>
      <c r="M2691" s="395">
        <v>45292</v>
      </c>
      <c r="N2691" s="395">
        <v>45292</v>
      </c>
      <c r="O2691" s="392" t="s">
        <v>797</v>
      </c>
      <c r="P2691" s="392" t="str">
        <f t="shared" si="82"/>
        <v>384XX00000</v>
      </c>
      <c r="Q2691" s="392" t="s">
        <v>1367</v>
      </c>
      <c r="R2691" s="392" t="s">
        <v>1081</v>
      </c>
      <c r="S2691" s="392" t="str">
        <f t="shared" si="83"/>
        <v>255384A</v>
      </c>
      <c r="T2691" s="392" t="str">
        <f>IFERROR(VLOOKUP($S2691,'Projects FERCs'!$A$9:$C$294,2,FALSE),0)</f>
        <v>Regulator Install- Bl - Verde</v>
      </c>
      <c r="U2691" s="392" t="s">
        <v>1082</v>
      </c>
      <c r="V2691" s="394">
        <v>-509.39</v>
      </c>
    </row>
    <row r="2692" spans="1:22" ht="33.75" x14ac:dyDescent="0.25">
      <c r="A2692" s="396">
        <v>202407</v>
      </c>
      <c r="B2692" s="392" t="s">
        <v>1268</v>
      </c>
      <c r="C2692" s="392" t="s">
        <v>69</v>
      </c>
      <c r="D2692" s="392" t="s">
        <v>28</v>
      </c>
      <c r="E2692" s="392" t="s">
        <v>28</v>
      </c>
      <c r="F2692" s="392" t="s">
        <v>22</v>
      </c>
      <c r="G2692" s="392" t="s">
        <v>39</v>
      </c>
      <c r="H2692" s="392" t="s">
        <v>70</v>
      </c>
      <c r="I2692" s="392" t="s">
        <v>71</v>
      </c>
      <c r="J2692" s="392" t="s">
        <v>23</v>
      </c>
      <c r="K2692" s="392" t="s">
        <v>24</v>
      </c>
      <c r="L2692" s="392" t="s">
        <v>25</v>
      </c>
      <c r="M2692" s="395">
        <v>45292</v>
      </c>
      <c r="N2692" s="395">
        <v>45292</v>
      </c>
      <c r="O2692" s="392" t="s">
        <v>797</v>
      </c>
      <c r="P2692" s="392" t="str">
        <f t="shared" si="82"/>
        <v>384XX00000</v>
      </c>
      <c r="Q2692" s="392" t="s">
        <v>1367</v>
      </c>
      <c r="R2692" s="392" t="s">
        <v>1223</v>
      </c>
      <c r="S2692" s="392" t="str">
        <f t="shared" si="83"/>
        <v>257384A</v>
      </c>
      <c r="T2692" s="392" t="str">
        <f>IFERROR(VLOOKUP($S2692,'Projects FERCs'!$A$9:$C$294,2,FALSE),0)</f>
        <v>Regulator Install - Bl - SL</v>
      </c>
      <c r="U2692" s="392" t="s">
        <v>1224</v>
      </c>
      <c r="V2692" s="394">
        <v>-651.88</v>
      </c>
    </row>
    <row r="2693" spans="1:22" ht="33.75" x14ac:dyDescent="0.25">
      <c r="A2693" s="396">
        <v>202407</v>
      </c>
      <c r="B2693" s="392" t="s">
        <v>1268</v>
      </c>
      <c r="C2693" s="392" t="s">
        <v>69</v>
      </c>
      <c r="D2693" s="392" t="s">
        <v>28</v>
      </c>
      <c r="E2693" s="392" t="s">
        <v>28</v>
      </c>
      <c r="F2693" s="392" t="s">
        <v>22</v>
      </c>
      <c r="G2693" s="392" t="s">
        <v>39</v>
      </c>
      <c r="H2693" s="392" t="s">
        <v>70</v>
      </c>
      <c r="I2693" s="392" t="s">
        <v>71</v>
      </c>
      <c r="J2693" s="392" t="s">
        <v>23</v>
      </c>
      <c r="K2693" s="392" t="s">
        <v>24</v>
      </c>
      <c r="L2693" s="392" t="s">
        <v>25</v>
      </c>
      <c r="M2693" s="395">
        <v>45444</v>
      </c>
      <c r="N2693" s="395">
        <v>45444</v>
      </c>
      <c r="O2693" s="392" t="s">
        <v>797</v>
      </c>
      <c r="P2693" s="392" t="str">
        <f t="shared" si="82"/>
        <v>384XX00000</v>
      </c>
      <c r="Q2693" s="392" t="s">
        <v>1367</v>
      </c>
      <c r="R2693" s="392" t="s">
        <v>879</v>
      </c>
      <c r="S2693" s="392" t="str">
        <f t="shared" si="83"/>
        <v>252384A</v>
      </c>
      <c r="T2693" s="392" t="str">
        <f>IFERROR(VLOOKUP($S2693,'Projects FERCs'!$A$9:$C$294,2,FALSE),0)</f>
        <v>Regulator Install - Bl - King</v>
      </c>
      <c r="U2693" s="392" t="s">
        <v>880</v>
      </c>
      <c r="V2693" s="394">
        <v>-1261.8900000000001</v>
      </c>
    </row>
    <row r="2694" spans="1:22" ht="33.75" x14ac:dyDescent="0.25">
      <c r="A2694" s="396">
        <v>202407</v>
      </c>
      <c r="B2694" s="392" t="s">
        <v>1268</v>
      </c>
      <c r="C2694" s="392" t="s">
        <v>69</v>
      </c>
      <c r="D2694" s="392" t="s">
        <v>28</v>
      </c>
      <c r="E2694" s="392" t="s">
        <v>28</v>
      </c>
      <c r="F2694" s="392" t="s">
        <v>22</v>
      </c>
      <c r="G2694" s="392" t="s">
        <v>39</v>
      </c>
      <c r="H2694" s="392" t="s">
        <v>70</v>
      </c>
      <c r="I2694" s="392" t="s">
        <v>71</v>
      </c>
      <c r="J2694" s="392" t="s">
        <v>882</v>
      </c>
      <c r="K2694" s="392" t="s">
        <v>24</v>
      </c>
      <c r="L2694" s="392" t="s">
        <v>64</v>
      </c>
      <c r="M2694" s="395">
        <v>45292</v>
      </c>
      <c r="N2694" s="395">
        <v>45292</v>
      </c>
      <c r="O2694" s="392" t="s">
        <v>800</v>
      </c>
      <c r="P2694" s="392" t="str">
        <f t="shared" si="82"/>
        <v>385XX00000</v>
      </c>
      <c r="Q2694" s="392" t="s">
        <v>1370</v>
      </c>
      <c r="R2694" s="392" t="s">
        <v>881</v>
      </c>
      <c r="S2694" s="392" t="str">
        <f t="shared" si="83"/>
        <v>252385A</v>
      </c>
      <c r="T2694" s="392" t="str">
        <f>IFERROR(VLOOKUP($S2694,'Projects FERCs'!$A$9:$C$294,2,FALSE),0)</f>
        <v>Industrial Metering - King</v>
      </c>
      <c r="U2694" s="392" t="s">
        <v>882</v>
      </c>
      <c r="V2694" s="394">
        <v>0.2</v>
      </c>
    </row>
    <row r="2695" spans="1:22" ht="33.75" x14ac:dyDescent="0.25">
      <c r="A2695" s="396">
        <v>202407</v>
      </c>
      <c r="B2695" s="392" t="s">
        <v>1268</v>
      </c>
      <c r="C2695" s="392" t="s">
        <v>69</v>
      </c>
      <c r="D2695" s="392" t="s">
        <v>28</v>
      </c>
      <c r="E2695" s="392" t="s">
        <v>28</v>
      </c>
      <c r="F2695" s="392" t="s">
        <v>22</v>
      </c>
      <c r="G2695" s="392" t="s">
        <v>39</v>
      </c>
      <c r="H2695" s="392" t="s">
        <v>70</v>
      </c>
      <c r="I2695" s="392" t="s">
        <v>71</v>
      </c>
      <c r="J2695" s="392" t="s">
        <v>1156</v>
      </c>
      <c r="K2695" s="392" t="s">
        <v>24</v>
      </c>
      <c r="L2695" s="392" t="s">
        <v>64</v>
      </c>
      <c r="M2695" s="395">
        <v>45292</v>
      </c>
      <c r="N2695" s="395">
        <v>45292</v>
      </c>
      <c r="O2695" s="392" t="s">
        <v>800</v>
      </c>
      <c r="P2695" s="392" t="str">
        <f t="shared" si="82"/>
        <v>385XX00000</v>
      </c>
      <c r="Q2695" s="392" t="s">
        <v>1370</v>
      </c>
      <c r="R2695" s="392" t="s">
        <v>1155</v>
      </c>
      <c r="S2695" s="392" t="str">
        <f t="shared" si="83"/>
        <v>256385A</v>
      </c>
      <c r="T2695" s="392" t="str">
        <f>IFERROR(VLOOKUP($S2695,'Projects FERCs'!$A$9:$C$294,2,FALSE),0)</f>
        <v>Industrial Metering - Nog</v>
      </c>
      <c r="U2695" s="392" t="s">
        <v>1156</v>
      </c>
      <c r="V2695" s="394">
        <v>393.78</v>
      </c>
    </row>
    <row r="2696" spans="1:22" ht="33.75" x14ac:dyDescent="0.25">
      <c r="A2696" s="396">
        <v>202408</v>
      </c>
      <c r="B2696" s="392" t="s">
        <v>1268</v>
      </c>
      <c r="C2696" s="392" t="s">
        <v>69</v>
      </c>
      <c r="D2696" s="392" t="s">
        <v>28</v>
      </c>
      <c r="E2696" s="392" t="s">
        <v>28</v>
      </c>
      <c r="F2696" s="392" t="s">
        <v>22</v>
      </c>
      <c r="G2696" s="392" t="s">
        <v>39</v>
      </c>
      <c r="H2696" s="392" t="s">
        <v>70</v>
      </c>
      <c r="I2696" s="392" t="s">
        <v>71</v>
      </c>
      <c r="J2696" s="392" t="s">
        <v>882</v>
      </c>
      <c r="K2696" s="392" t="s">
        <v>24</v>
      </c>
      <c r="L2696" s="392" t="s">
        <v>64</v>
      </c>
      <c r="M2696" s="395">
        <v>45292</v>
      </c>
      <c r="N2696" s="395">
        <v>45292</v>
      </c>
      <c r="O2696" s="392" t="s">
        <v>800</v>
      </c>
      <c r="P2696" s="392" t="str">
        <f t="shared" si="82"/>
        <v>385XX00000</v>
      </c>
      <c r="Q2696" s="392" t="s">
        <v>1370</v>
      </c>
      <c r="R2696" s="392" t="s">
        <v>881</v>
      </c>
      <c r="S2696" s="392" t="str">
        <f t="shared" si="83"/>
        <v>252385A</v>
      </c>
      <c r="T2696" s="392" t="str">
        <f>IFERROR(VLOOKUP($S2696,'Projects FERCs'!$A$9:$C$294,2,FALSE),0)</f>
        <v>Industrial Metering - King</v>
      </c>
      <c r="U2696" s="392" t="s">
        <v>882</v>
      </c>
      <c r="V2696" s="394">
        <v>689.77</v>
      </c>
    </row>
    <row r="2697" spans="1:22" ht="33.75" x14ac:dyDescent="0.25">
      <c r="A2697" s="396">
        <v>202408</v>
      </c>
      <c r="B2697" s="392" t="s">
        <v>1268</v>
      </c>
      <c r="C2697" s="392" t="s">
        <v>69</v>
      </c>
      <c r="D2697" s="392" t="s">
        <v>28</v>
      </c>
      <c r="E2697" s="392" t="s">
        <v>28</v>
      </c>
      <c r="F2697" s="392" t="s">
        <v>22</v>
      </c>
      <c r="G2697" s="392" t="s">
        <v>39</v>
      </c>
      <c r="H2697" s="392" t="s">
        <v>70</v>
      </c>
      <c r="I2697" s="392" t="s">
        <v>71</v>
      </c>
      <c r="J2697" s="392" t="s">
        <v>1156</v>
      </c>
      <c r="K2697" s="392" t="s">
        <v>24</v>
      </c>
      <c r="L2697" s="392" t="s">
        <v>64</v>
      </c>
      <c r="M2697" s="395">
        <v>45292</v>
      </c>
      <c r="N2697" s="395">
        <v>45292</v>
      </c>
      <c r="O2697" s="392" t="s">
        <v>800</v>
      </c>
      <c r="P2697" s="392" t="str">
        <f t="shared" ref="P2697:P2760" si="84">CONCATENATE((MID($O2697,2,3)),$D2697,$G2697)</f>
        <v>385XX00000</v>
      </c>
      <c r="Q2697" s="392" t="s">
        <v>1370</v>
      </c>
      <c r="R2697" s="392" t="s">
        <v>1155</v>
      </c>
      <c r="S2697" s="392" t="str">
        <f t="shared" ref="S2697:S2760" si="85">RIGHT($R2697,7)</f>
        <v>256385A</v>
      </c>
      <c r="T2697" s="392" t="str">
        <f>IFERROR(VLOOKUP($S2697,'Projects FERCs'!$A$9:$C$294,2,FALSE),0)</f>
        <v>Industrial Metering - Nog</v>
      </c>
      <c r="U2697" s="392" t="s">
        <v>1156</v>
      </c>
      <c r="V2697" s="394">
        <v>74.64</v>
      </c>
    </row>
    <row r="2698" spans="1:22" ht="33.75" x14ac:dyDescent="0.25">
      <c r="A2698" s="396">
        <v>202409</v>
      </c>
      <c r="B2698" s="392" t="s">
        <v>1268</v>
      </c>
      <c r="C2698" s="392" t="s">
        <v>69</v>
      </c>
      <c r="D2698" s="392" t="s">
        <v>28</v>
      </c>
      <c r="E2698" s="392" t="s">
        <v>28</v>
      </c>
      <c r="F2698" s="392" t="s">
        <v>22</v>
      </c>
      <c r="G2698" s="392" t="s">
        <v>39</v>
      </c>
      <c r="H2698" s="392" t="s">
        <v>70</v>
      </c>
      <c r="I2698" s="392" t="s">
        <v>71</v>
      </c>
      <c r="J2698" s="392" t="s">
        <v>2177</v>
      </c>
      <c r="K2698" s="392" t="s">
        <v>24</v>
      </c>
      <c r="L2698" s="392" t="s">
        <v>64</v>
      </c>
      <c r="M2698" s="395">
        <v>45536</v>
      </c>
      <c r="N2698" s="395">
        <v>45544</v>
      </c>
      <c r="O2698" s="392" t="s">
        <v>800</v>
      </c>
      <c r="P2698" s="392" t="str">
        <f t="shared" si="84"/>
        <v>385XX00000</v>
      </c>
      <c r="Q2698" s="392" t="s">
        <v>1370</v>
      </c>
      <c r="R2698" s="392" t="s">
        <v>2175</v>
      </c>
      <c r="S2698" s="392" t="str">
        <f t="shared" si="85"/>
        <v>253100A</v>
      </c>
      <c r="T2698" s="392" t="str">
        <f>IFERROR(VLOOKUP($S2698,'Projects FERCs'!$A$9:$C$294,2,FALSE),0)</f>
        <v>Mains - Blanket - Pres</v>
      </c>
      <c r="U2698" s="392" t="s">
        <v>2177</v>
      </c>
      <c r="V2698" s="394">
        <v>14818.87</v>
      </c>
    </row>
    <row r="2699" spans="1:22" ht="33.75" x14ac:dyDescent="0.25">
      <c r="A2699" s="396">
        <v>202409</v>
      </c>
      <c r="B2699" s="392" t="s">
        <v>1268</v>
      </c>
      <c r="C2699" s="392" t="s">
        <v>69</v>
      </c>
      <c r="D2699" s="392" t="s">
        <v>28</v>
      </c>
      <c r="E2699" s="392" t="s">
        <v>28</v>
      </c>
      <c r="F2699" s="392" t="s">
        <v>22</v>
      </c>
      <c r="G2699" s="392" t="s">
        <v>39</v>
      </c>
      <c r="H2699" s="392" t="s">
        <v>70</v>
      </c>
      <c r="I2699" s="392" t="s">
        <v>71</v>
      </c>
      <c r="J2699" s="392" t="s">
        <v>882</v>
      </c>
      <c r="K2699" s="392" t="s">
        <v>24</v>
      </c>
      <c r="L2699" s="392" t="s">
        <v>64</v>
      </c>
      <c r="M2699" s="395">
        <v>45292</v>
      </c>
      <c r="N2699" s="395">
        <v>45292</v>
      </c>
      <c r="O2699" s="392" t="s">
        <v>800</v>
      </c>
      <c r="P2699" s="392" t="str">
        <f t="shared" si="84"/>
        <v>385XX00000</v>
      </c>
      <c r="Q2699" s="392" t="s">
        <v>1370</v>
      </c>
      <c r="R2699" s="392" t="s">
        <v>881</v>
      </c>
      <c r="S2699" s="392" t="str">
        <f t="shared" si="85"/>
        <v>252385A</v>
      </c>
      <c r="T2699" s="392" t="str">
        <f>IFERROR(VLOOKUP($S2699,'Projects FERCs'!$A$9:$C$294,2,FALSE),0)</f>
        <v>Industrial Metering - King</v>
      </c>
      <c r="U2699" s="392" t="s">
        <v>882</v>
      </c>
      <c r="V2699" s="394">
        <v>204.73</v>
      </c>
    </row>
    <row r="2700" spans="1:22" ht="33.75" x14ac:dyDescent="0.25">
      <c r="A2700" s="396">
        <v>202409</v>
      </c>
      <c r="B2700" s="392" t="s">
        <v>1268</v>
      </c>
      <c r="C2700" s="392" t="s">
        <v>69</v>
      </c>
      <c r="D2700" s="392" t="s">
        <v>28</v>
      </c>
      <c r="E2700" s="392" t="s">
        <v>28</v>
      </c>
      <c r="F2700" s="392" t="s">
        <v>22</v>
      </c>
      <c r="G2700" s="392" t="s">
        <v>39</v>
      </c>
      <c r="H2700" s="392" t="s">
        <v>70</v>
      </c>
      <c r="I2700" s="392" t="s">
        <v>71</v>
      </c>
      <c r="J2700" s="392" t="s">
        <v>1156</v>
      </c>
      <c r="K2700" s="392" t="s">
        <v>24</v>
      </c>
      <c r="L2700" s="392" t="s">
        <v>64</v>
      </c>
      <c r="M2700" s="395">
        <v>45292</v>
      </c>
      <c r="N2700" s="395">
        <v>45292</v>
      </c>
      <c r="O2700" s="392" t="s">
        <v>800</v>
      </c>
      <c r="P2700" s="392" t="str">
        <f t="shared" si="84"/>
        <v>385XX00000</v>
      </c>
      <c r="Q2700" s="392" t="s">
        <v>1370</v>
      </c>
      <c r="R2700" s="392" t="s">
        <v>1155</v>
      </c>
      <c r="S2700" s="392" t="str">
        <f t="shared" si="85"/>
        <v>256385A</v>
      </c>
      <c r="T2700" s="392" t="str">
        <f>IFERROR(VLOOKUP($S2700,'Projects FERCs'!$A$9:$C$294,2,FALSE),0)</f>
        <v>Industrial Metering - Nog</v>
      </c>
      <c r="U2700" s="392" t="s">
        <v>1156</v>
      </c>
      <c r="V2700" s="394">
        <v>497.72</v>
      </c>
    </row>
    <row r="2701" spans="1:22" ht="33.75" x14ac:dyDescent="0.25">
      <c r="A2701" s="396">
        <v>202410</v>
      </c>
      <c r="B2701" s="392" t="s">
        <v>1268</v>
      </c>
      <c r="C2701" s="392" t="s">
        <v>69</v>
      </c>
      <c r="D2701" s="392" t="s">
        <v>28</v>
      </c>
      <c r="E2701" s="392" t="s">
        <v>28</v>
      </c>
      <c r="F2701" s="392" t="s">
        <v>22</v>
      </c>
      <c r="G2701" s="392" t="s">
        <v>39</v>
      </c>
      <c r="H2701" s="392" t="s">
        <v>70</v>
      </c>
      <c r="I2701" s="392" t="s">
        <v>71</v>
      </c>
      <c r="J2701" s="392" t="s">
        <v>2177</v>
      </c>
      <c r="K2701" s="392" t="s">
        <v>24</v>
      </c>
      <c r="L2701" s="392" t="s">
        <v>64</v>
      </c>
      <c r="M2701" s="395">
        <v>45536</v>
      </c>
      <c r="N2701" s="395">
        <v>45544</v>
      </c>
      <c r="O2701" s="392" t="s">
        <v>800</v>
      </c>
      <c r="P2701" s="392" t="str">
        <f t="shared" si="84"/>
        <v>385XX00000</v>
      </c>
      <c r="Q2701" s="392" t="s">
        <v>1370</v>
      </c>
      <c r="R2701" s="392" t="s">
        <v>2175</v>
      </c>
      <c r="S2701" s="392" t="str">
        <f t="shared" si="85"/>
        <v>253100A</v>
      </c>
      <c r="T2701" s="392" t="str">
        <f>IFERROR(VLOOKUP($S2701,'Projects FERCs'!$A$9:$C$294,2,FALSE),0)</f>
        <v>Mains - Blanket - Pres</v>
      </c>
      <c r="U2701" s="392" t="s">
        <v>2177</v>
      </c>
      <c r="V2701" s="394">
        <v>1180</v>
      </c>
    </row>
    <row r="2702" spans="1:22" ht="33.75" x14ac:dyDescent="0.25">
      <c r="A2702" s="396">
        <v>202410</v>
      </c>
      <c r="B2702" s="392" t="s">
        <v>1268</v>
      </c>
      <c r="C2702" s="392" t="s">
        <v>69</v>
      </c>
      <c r="D2702" s="392" t="s">
        <v>28</v>
      </c>
      <c r="E2702" s="392" t="s">
        <v>28</v>
      </c>
      <c r="F2702" s="392" t="s">
        <v>22</v>
      </c>
      <c r="G2702" s="392" t="s">
        <v>39</v>
      </c>
      <c r="H2702" s="392" t="s">
        <v>70</v>
      </c>
      <c r="I2702" s="392" t="s">
        <v>71</v>
      </c>
      <c r="J2702" s="392" t="s">
        <v>1156</v>
      </c>
      <c r="K2702" s="392" t="s">
        <v>24</v>
      </c>
      <c r="L2702" s="392" t="s">
        <v>64</v>
      </c>
      <c r="M2702" s="395">
        <v>45292</v>
      </c>
      <c r="N2702" s="395">
        <v>45292</v>
      </c>
      <c r="O2702" s="392" t="s">
        <v>800</v>
      </c>
      <c r="P2702" s="392" t="str">
        <f t="shared" si="84"/>
        <v>385XX00000</v>
      </c>
      <c r="Q2702" s="392" t="s">
        <v>1370</v>
      </c>
      <c r="R2702" s="392" t="s">
        <v>1155</v>
      </c>
      <c r="S2702" s="392" t="str">
        <f t="shared" si="85"/>
        <v>256385A</v>
      </c>
      <c r="T2702" s="392" t="str">
        <f>IFERROR(VLOOKUP($S2702,'Projects FERCs'!$A$9:$C$294,2,FALSE),0)</f>
        <v>Industrial Metering - Nog</v>
      </c>
      <c r="U2702" s="392" t="s">
        <v>1156</v>
      </c>
      <c r="V2702" s="394">
        <v>85.53</v>
      </c>
    </row>
    <row r="2703" spans="1:22" ht="33.75" x14ac:dyDescent="0.25">
      <c r="A2703" s="396">
        <v>202412</v>
      </c>
      <c r="B2703" s="392" t="s">
        <v>1268</v>
      </c>
      <c r="C2703" s="392" t="s">
        <v>69</v>
      </c>
      <c r="D2703" s="392" t="s">
        <v>28</v>
      </c>
      <c r="E2703" s="392" t="s">
        <v>28</v>
      </c>
      <c r="F2703" s="392" t="s">
        <v>22</v>
      </c>
      <c r="G2703" s="392" t="s">
        <v>39</v>
      </c>
      <c r="H2703" s="392" t="s">
        <v>70</v>
      </c>
      <c r="I2703" s="392" t="s">
        <v>71</v>
      </c>
      <c r="J2703" s="392" t="s">
        <v>2308</v>
      </c>
      <c r="K2703" s="392" t="s">
        <v>24</v>
      </c>
      <c r="L2703" s="392" t="s">
        <v>64</v>
      </c>
      <c r="M2703" s="395">
        <v>45627</v>
      </c>
      <c r="N2703" s="395">
        <v>45603</v>
      </c>
      <c r="O2703" s="392" t="s">
        <v>800</v>
      </c>
      <c r="P2703" s="392" t="str">
        <f t="shared" si="84"/>
        <v>385XX00000</v>
      </c>
      <c r="Q2703" s="392" t="s">
        <v>1370</v>
      </c>
      <c r="R2703" s="392" t="s">
        <v>2309</v>
      </c>
      <c r="S2703" s="392" t="str">
        <f t="shared" si="85"/>
        <v>251378A</v>
      </c>
      <c r="T2703" s="392" t="str">
        <f>IFERROR(VLOOKUP($S2703,'Projects FERCs'!$A$9:$C$294,2,FALSE),0)</f>
        <v>Meas&amp;Reg Sta Distribution-Flag</v>
      </c>
      <c r="U2703" s="392" t="s">
        <v>2308</v>
      </c>
      <c r="V2703" s="394">
        <v>571.32000000000005</v>
      </c>
    </row>
    <row r="2704" spans="1:22" ht="33.75" x14ac:dyDescent="0.25">
      <c r="A2704" s="396">
        <v>202501</v>
      </c>
      <c r="B2704" s="392" t="s">
        <v>1268</v>
      </c>
      <c r="C2704" s="392" t="s">
        <v>69</v>
      </c>
      <c r="D2704" s="392" t="s">
        <v>28</v>
      </c>
      <c r="E2704" s="392" t="s">
        <v>28</v>
      </c>
      <c r="F2704" s="392" t="s">
        <v>22</v>
      </c>
      <c r="G2704" s="392" t="s">
        <v>39</v>
      </c>
      <c r="H2704" s="392" t="s">
        <v>70</v>
      </c>
      <c r="I2704" s="392" t="s">
        <v>71</v>
      </c>
      <c r="J2704" s="392" t="s">
        <v>1156</v>
      </c>
      <c r="K2704" s="392" t="s">
        <v>24</v>
      </c>
      <c r="L2704" s="392" t="s">
        <v>64</v>
      </c>
      <c r="M2704" s="395">
        <v>45658</v>
      </c>
      <c r="N2704" s="395">
        <v>45658</v>
      </c>
      <c r="O2704" s="392" t="s">
        <v>800</v>
      </c>
      <c r="P2704" s="392" t="str">
        <f t="shared" si="84"/>
        <v>385XX00000</v>
      </c>
      <c r="Q2704" s="392" t="s">
        <v>1370</v>
      </c>
      <c r="R2704" s="392" t="s">
        <v>1155</v>
      </c>
      <c r="S2704" s="392" t="str">
        <f t="shared" si="85"/>
        <v>256385A</v>
      </c>
      <c r="T2704" s="392" t="str">
        <f>IFERROR(VLOOKUP($S2704,'Projects FERCs'!$A$9:$C$294,2,FALSE),0)</f>
        <v>Industrial Metering - Nog</v>
      </c>
      <c r="U2704" s="392" t="s">
        <v>1156</v>
      </c>
      <c r="V2704" s="394">
        <v>3881.34</v>
      </c>
    </row>
    <row r="2705" spans="1:22" ht="33.75" x14ac:dyDescent="0.25">
      <c r="A2705" s="396">
        <v>202501</v>
      </c>
      <c r="B2705" s="392" t="s">
        <v>1268</v>
      </c>
      <c r="C2705" s="392" t="s">
        <v>69</v>
      </c>
      <c r="D2705" s="392" t="s">
        <v>28</v>
      </c>
      <c r="E2705" s="392" t="s">
        <v>28</v>
      </c>
      <c r="F2705" s="392" t="s">
        <v>22</v>
      </c>
      <c r="G2705" s="392" t="s">
        <v>39</v>
      </c>
      <c r="H2705" s="392" t="s">
        <v>70</v>
      </c>
      <c r="I2705" s="392" t="s">
        <v>71</v>
      </c>
      <c r="J2705" s="392" t="s">
        <v>2308</v>
      </c>
      <c r="K2705" s="392" t="s">
        <v>24</v>
      </c>
      <c r="L2705" s="392" t="s">
        <v>64</v>
      </c>
      <c r="M2705" s="395">
        <v>45658</v>
      </c>
      <c r="N2705" s="395">
        <v>45603</v>
      </c>
      <c r="O2705" s="392" t="s">
        <v>800</v>
      </c>
      <c r="P2705" s="392" t="str">
        <f t="shared" si="84"/>
        <v>385XX00000</v>
      </c>
      <c r="Q2705" s="392" t="s">
        <v>1370</v>
      </c>
      <c r="R2705" s="392" t="s">
        <v>2309</v>
      </c>
      <c r="S2705" s="392" t="str">
        <f t="shared" si="85"/>
        <v>251378A</v>
      </c>
      <c r="T2705" s="392" t="str">
        <f>IFERROR(VLOOKUP($S2705,'Projects FERCs'!$A$9:$C$294,2,FALSE),0)</f>
        <v>Meas&amp;Reg Sta Distribution-Flag</v>
      </c>
      <c r="U2705" s="392" t="s">
        <v>2308</v>
      </c>
      <c r="V2705" s="394">
        <v>-22.97</v>
      </c>
    </row>
    <row r="2706" spans="1:22" ht="33.75" x14ac:dyDescent="0.25">
      <c r="A2706" s="396">
        <v>202502</v>
      </c>
      <c r="B2706" s="392" t="s">
        <v>1268</v>
      </c>
      <c r="C2706" s="392" t="s">
        <v>69</v>
      </c>
      <c r="D2706" s="392" t="s">
        <v>28</v>
      </c>
      <c r="E2706" s="392" t="s">
        <v>28</v>
      </c>
      <c r="F2706" s="392" t="s">
        <v>22</v>
      </c>
      <c r="G2706" s="392" t="s">
        <v>39</v>
      </c>
      <c r="H2706" s="392" t="s">
        <v>70</v>
      </c>
      <c r="I2706" s="392" t="s">
        <v>71</v>
      </c>
      <c r="J2706" s="392" t="s">
        <v>1156</v>
      </c>
      <c r="K2706" s="392" t="s">
        <v>24</v>
      </c>
      <c r="L2706" s="392" t="s">
        <v>64</v>
      </c>
      <c r="M2706" s="395">
        <v>45658</v>
      </c>
      <c r="N2706" s="395">
        <v>45658</v>
      </c>
      <c r="O2706" s="392" t="s">
        <v>800</v>
      </c>
      <c r="P2706" s="392" t="str">
        <f t="shared" si="84"/>
        <v>385XX00000</v>
      </c>
      <c r="Q2706" s="392" t="s">
        <v>1370</v>
      </c>
      <c r="R2706" s="392" t="s">
        <v>1155</v>
      </c>
      <c r="S2706" s="392" t="str">
        <f t="shared" si="85"/>
        <v>256385A</v>
      </c>
      <c r="T2706" s="392" t="str">
        <f>IFERROR(VLOOKUP($S2706,'Projects FERCs'!$A$9:$C$294,2,FALSE),0)</f>
        <v>Industrial Metering - Nog</v>
      </c>
      <c r="U2706" s="392" t="s">
        <v>1156</v>
      </c>
      <c r="V2706" s="394">
        <v>-115.05</v>
      </c>
    </row>
    <row r="2707" spans="1:22" ht="33.75" x14ac:dyDescent="0.25">
      <c r="A2707" s="396">
        <v>202503</v>
      </c>
      <c r="B2707" s="392" t="s">
        <v>1268</v>
      </c>
      <c r="C2707" s="392" t="s">
        <v>69</v>
      </c>
      <c r="D2707" s="392" t="s">
        <v>28</v>
      </c>
      <c r="E2707" s="392" t="s">
        <v>28</v>
      </c>
      <c r="F2707" s="392" t="s">
        <v>22</v>
      </c>
      <c r="G2707" s="392" t="s">
        <v>39</v>
      </c>
      <c r="H2707" s="392" t="s">
        <v>70</v>
      </c>
      <c r="I2707" s="392" t="s">
        <v>71</v>
      </c>
      <c r="J2707" s="392" t="s">
        <v>2177</v>
      </c>
      <c r="K2707" s="392" t="s">
        <v>24</v>
      </c>
      <c r="L2707" s="392" t="s">
        <v>64</v>
      </c>
      <c r="M2707" s="395">
        <v>45717</v>
      </c>
      <c r="N2707" s="395">
        <v>45544</v>
      </c>
      <c r="O2707" s="392" t="s">
        <v>800</v>
      </c>
      <c r="P2707" s="392" t="str">
        <f t="shared" si="84"/>
        <v>385XX00000</v>
      </c>
      <c r="Q2707" s="392" t="s">
        <v>1370</v>
      </c>
      <c r="R2707" s="392" t="s">
        <v>2175</v>
      </c>
      <c r="S2707" s="392" t="str">
        <f t="shared" si="85"/>
        <v>253100A</v>
      </c>
      <c r="T2707" s="392" t="str">
        <f>IFERROR(VLOOKUP($S2707,'Projects FERCs'!$A$9:$C$294,2,FALSE),0)</f>
        <v>Mains - Blanket - Pres</v>
      </c>
      <c r="U2707" s="392" t="s">
        <v>2177</v>
      </c>
      <c r="V2707" s="394">
        <v>23.2</v>
      </c>
    </row>
    <row r="2708" spans="1:22" ht="33.75" x14ac:dyDescent="0.25">
      <c r="A2708" s="396">
        <v>202503</v>
      </c>
      <c r="B2708" s="392" t="s">
        <v>1268</v>
      </c>
      <c r="C2708" s="392" t="s">
        <v>69</v>
      </c>
      <c r="D2708" s="392" t="s">
        <v>28</v>
      </c>
      <c r="E2708" s="392" t="s">
        <v>28</v>
      </c>
      <c r="F2708" s="392" t="s">
        <v>22</v>
      </c>
      <c r="G2708" s="392" t="s">
        <v>39</v>
      </c>
      <c r="H2708" s="392" t="s">
        <v>70</v>
      </c>
      <c r="I2708" s="392" t="s">
        <v>71</v>
      </c>
      <c r="J2708" s="392" t="s">
        <v>1156</v>
      </c>
      <c r="K2708" s="392" t="s">
        <v>24</v>
      </c>
      <c r="L2708" s="392" t="s">
        <v>64</v>
      </c>
      <c r="M2708" s="395">
        <v>45658</v>
      </c>
      <c r="N2708" s="395">
        <v>45658</v>
      </c>
      <c r="O2708" s="392" t="s">
        <v>800</v>
      </c>
      <c r="P2708" s="392" t="str">
        <f t="shared" si="84"/>
        <v>385XX00000</v>
      </c>
      <c r="Q2708" s="392" t="s">
        <v>1370</v>
      </c>
      <c r="R2708" s="392" t="s">
        <v>1155</v>
      </c>
      <c r="S2708" s="392" t="str">
        <f t="shared" si="85"/>
        <v>256385A</v>
      </c>
      <c r="T2708" s="392" t="str">
        <f>IFERROR(VLOOKUP($S2708,'Projects FERCs'!$A$9:$C$294,2,FALSE),0)</f>
        <v>Industrial Metering - Nog</v>
      </c>
      <c r="U2708" s="392" t="s">
        <v>1156</v>
      </c>
      <c r="V2708" s="394">
        <v>481.02</v>
      </c>
    </row>
    <row r="2709" spans="1:22" ht="33.75" x14ac:dyDescent="0.25">
      <c r="A2709" s="396">
        <v>202504</v>
      </c>
      <c r="B2709" s="392" t="s">
        <v>1268</v>
      </c>
      <c r="C2709" s="392" t="s">
        <v>69</v>
      </c>
      <c r="D2709" s="392" t="s">
        <v>28</v>
      </c>
      <c r="E2709" s="392" t="s">
        <v>28</v>
      </c>
      <c r="F2709" s="392" t="s">
        <v>22</v>
      </c>
      <c r="G2709" s="392" t="s">
        <v>39</v>
      </c>
      <c r="H2709" s="392" t="s">
        <v>70</v>
      </c>
      <c r="I2709" s="392" t="s">
        <v>71</v>
      </c>
      <c r="J2709" s="392" t="s">
        <v>1156</v>
      </c>
      <c r="K2709" s="392" t="s">
        <v>24</v>
      </c>
      <c r="L2709" s="392" t="s">
        <v>64</v>
      </c>
      <c r="M2709" s="395">
        <v>45658</v>
      </c>
      <c r="N2709" s="395">
        <v>45658</v>
      </c>
      <c r="O2709" s="392" t="s">
        <v>800</v>
      </c>
      <c r="P2709" s="392" t="str">
        <f t="shared" si="84"/>
        <v>385XX00000</v>
      </c>
      <c r="Q2709" s="392" t="s">
        <v>1370</v>
      </c>
      <c r="R2709" s="392" t="s">
        <v>1155</v>
      </c>
      <c r="S2709" s="392" t="str">
        <f t="shared" si="85"/>
        <v>256385A</v>
      </c>
      <c r="T2709" s="392" t="str">
        <f>IFERROR(VLOOKUP($S2709,'Projects FERCs'!$A$9:$C$294,2,FALSE),0)</f>
        <v>Industrial Metering - Nog</v>
      </c>
      <c r="U2709" s="392" t="s">
        <v>1156</v>
      </c>
      <c r="V2709" s="394">
        <v>1341.93</v>
      </c>
    </row>
    <row r="2710" spans="1:22" ht="33.75" x14ac:dyDescent="0.25">
      <c r="A2710" s="396">
        <v>202504</v>
      </c>
      <c r="B2710" s="392" t="s">
        <v>1268</v>
      </c>
      <c r="C2710" s="392" t="s">
        <v>69</v>
      </c>
      <c r="D2710" s="392" t="s">
        <v>28</v>
      </c>
      <c r="E2710" s="392" t="s">
        <v>28</v>
      </c>
      <c r="F2710" s="392" t="s">
        <v>22</v>
      </c>
      <c r="G2710" s="392" t="s">
        <v>39</v>
      </c>
      <c r="H2710" s="392" t="s">
        <v>70</v>
      </c>
      <c r="I2710" s="392" t="s">
        <v>71</v>
      </c>
      <c r="J2710" s="392" t="s">
        <v>23</v>
      </c>
      <c r="K2710" s="392" t="s">
        <v>24</v>
      </c>
      <c r="L2710" s="392" t="s">
        <v>25</v>
      </c>
      <c r="M2710" s="395">
        <v>45536</v>
      </c>
      <c r="N2710" s="395">
        <v>45544</v>
      </c>
      <c r="O2710" s="392" t="s">
        <v>800</v>
      </c>
      <c r="P2710" s="392" t="str">
        <f t="shared" si="84"/>
        <v>385XX00000</v>
      </c>
      <c r="Q2710" s="392" t="s">
        <v>1370</v>
      </c>
      <c r="R2710" s="392" t="s">
        <v>2175</v>
      </c>
      <c r="S2710" s="392" t="str">
        <f t="shared" si="85"/>
        <v>253100A</v>
      </c>
      <c r="T2710" s="392" t="str">
        <f>IFERROR(VLOOKUP($S2710,'Projects FERCs'!$A$9:$C$294,2,FALSE),0)</f>
        <v>Mains - Blanket - Pres</v>
      </c>
      <c r="U2710" s="392" t="s">
        <v>2177</v>
      </c>
      <c r="V2710" s="394">
        <v>-15998.87</v>
      </c>
    </row>
    <row r="2711" spans="1:22" ht="33.75" x14ac:dyDescent="0.25">
      <c r="A2711" s="396">
        <v>202504</v>
      </c>
      <c r="B2711" s="392" t="s">
        <v>1268</v>
      </c>
      <c r="C2711" s="392" t="s">
        <v>69</v>
      </c>
      <c r="D2711" s="392" t="s">
        <v>28</v>
      </c>
      <c r="E2711" s="392" t="s">
        <v>28</v>
      </c>
      <c r="F2711" s="392" t="s">
        <v>22</v>
      </c>
      <c r="G2711" s="392" t="s">
        <v>39</v>
      </c>
      <c r="H2711" s="392" t="s">
        <v>70</v>
      </c>
      <c r="I2711" s="392" t="s">
        <v>71</v>
      </c>
      <c r="J2711" s="392" t="s">
        <v>23</v>
      </c>
      <c r="K2711" s="392" t="s">
        <v>24</v>
      </c>
      <c r="L2711" s="392" t="s">
        <v>25</v>
      </c>
      <c r="M2711" s="395">
        <v>45627</v>
      </c>
      <c r="N2711" s="395">
        <v>45603</v>
      </c>
      <c r="O2711" s="392" t="s">
        <v>800</v>
      </c>
      <c r="P2711" s="392" t="str">
        <f t="shared" si="84"/>
        <v>385XX00000</v>
      </c>
      <c r="Q2711" s="392" t="s">
        <v>1370</v>
      </c>
      <c r="R2711" s="392" t="s">
        <v>2309</v>
      </c>
      <c r="S2711" s="392" t="str">
        <f t="shared" si="85"/>
        <v>251378A</v>
      </c>
      <c r="T2711" s="392" t="str">
        <f>IFERROR(VLOOKUP($S2711,'Projects FERCs'!$A$9:$C$294,2,FALSE),0)</f>
        <v>Meas&amp;Reg Sta Distribution-Flag</v>
      </c>
      <c r="U2711" s="392" t="s">
        <v>2308</v>
      </c>
      <c r="V2711" s="394">
        <v>-571.32000000000005</v>
      </c>
    </row>
    <row r="2712" spans="1:22" ht="33.75" x14ac:dyDescent="0.25">
      <c r="A2712" s="396">
        <v>202504</v>
      </c>
      <c r="B2712" s="392" t="s">
        <v>1268</v>
      </c>
      <c r="C2712" s="392" t="s">
        <v>69</v>
      </c>
      <c r="D2712" s="392" t="s">
        <v>28</v>
      </c>
      <c r="E2712" s="392" t="s">
        <v>28</v>
      </c>
      <c r="F2712" s="392" t="s">
        <v>22</v>
      </c>
      <c r="G2712" s="392" t="s">
        <v>39</v>
      </c>
      <c r="H2712" s="392" t="s">
        <v>70</v>
      </c>
      <c r="I2712" s="392" t="s">
        <v>71</v>
      </c>
      <c r="J2712" s="392" t="s">
        <v>23</v>
      </c>
      <c r="K2712" s="392" t="s">
        <v>24</v>
      </c>
      <c r="L2712" s="392" t="s">
        <v>25</v>
      </c>
      <c r="M2712" s="395">
        <v>45658</v>
      </c>
      <c r="N2712" s="395">
        <v>45603</v>
      </c>
      <c r="O2712" s="392" t="s">
        <v>800</v>
      </c>
      <c r="P2712" s="392" t="str">
        <f t="shared" si="84"/>
        <v>385XX00000</v>
      </c>
      <c r="Q2712" s="392" t="s">
        <v>1370</v>
      </c>
      <c r="R2712" s="392" t="s">
        <v>2309</v>
      </c>
      <c r="S2712" s="392" t="str">
        <f t="shared" si="85"/>
        <v>251378A</v>
      </c>
      <c r="T2712" s="392" t="str">
        <f>IFERROR(VLOOKUP($S2712,'Projects FERCs'!$A$9:$C$294,2,FALSE),0)</f>
        <v>Meas&amp;Reg Sta Distribution-Flag</v>
      </c>
      <c r="U2712" s="392" t="s">
        <v>2308</v>
      </c>
      <c r="V2712" s="394">
        <v>22.97</v>
      </c>
    </row>
    <row r="2713" spans="1:22" ht="33.75" x14ac:dyDescent="0.25">
      <c r="A2713" s="396">
        <v>202504</v>
      </c>
      <c r="B2713" s="392" t="s">
        <v>1268</v>
      </c>
      <c r="C2713" s="392" t="s">
        <v>69</v>
      </c>
      <c r="D2713" s="392" t="s">
        <v>28</v>
      </c>
      <c r="E2713" s="392" t="s">
        <v>28</v>
      </c>
      <c r="F2713" s="392" t="s">
        <v>22</v>
      </c>
      <c r="G2713" s="392" t="s">
        <v>39</v>
      </c>
      <c r="H2713" s="392" t="s">
        <v>70</v>
      </c>
      <c r="I2713" s="392" t="s">
        <v>71</v>
      </c>
      <c r="J2713" s="392" t="s">
        <v>23</v>
      </c>
      <c r="K2713" s="392" t="s">
        <v>24</v>
      </c>
      <c r="L2713" s="392" t="s">
        <v>25</v>
      </c>
      <c r="M2713" s="395">
        <v>45717</v>
      </c>
      <c r="N2713" s="395">
        <v>45544</v>
      </c>
      <c r="O2713" s="392" t="s">
        <v>800</v>
      </c>
      <c r="P2713" s="392" t="str">
        <f t="shared" si="84"/>
        <v>385XX00000</v>
      </c>
      <c r="Q2713" s="392" t="s">
        <v>1370</v>
      </c>
      <c r="R2713" s="392" t="s">
        <v>2175</v>
      </c>
      <c r="S2713" s="392" t="str">
        <f t="shared" si="85"/>
        <v>253100A</v>
      </c>
      <c r="T2713" s="392" t="str">
        <f>IFERROR(VLOOKUP($S2713,'Projects FERCs'!$A$9:$C$294,2,FALSE),0)</f>
        <v>Mains - Blanket - Pres</v>
      </c>
      <c r="U2713" s="392" t="s">
        <v>2177</v>
      </c>
      <c r="V2713" s="394">
        <v>-23.2</v>
      </c>
    </row>
    <row r="2714" spans="1:22" ht="33.75" x14ac:dyDescent="0.25">
      <c r="A2714" s="396">
        <v>202505</v>
      </c>
      <c r="B2714" s="392" t="s">
        <v>1268</v>
      </c>
      <c r="C2714" s="392" t="s">
        <v>69</v>
      </c>
      <c r="D2714" s="392" t="s">
        <v>28</v>
      </c>
      <c r="E2714" s="392" t="s">
        <v>28</v>
      </c>
      <c r="F2714" s="392" t="s">
        <v>22</v>
      </c>
      <c r="G2714" s="392" t="s">
        <v>39</v>
      </c>
      <c r="H2714" s="392" t="s">
        <v>70</v>
      </c>
      <c r="I2714" s="392" t="s">
        <v>71</v>
      </c>
      <c r="J2714" s="392" t="s">
        <v>799</v>
      </c>
      <c r="K2714" s="392" t="s">
        <v>24</v>
      </c>
      <c r="L2714" s="392" t="s">
        <v>64</v>
      </c>
      <c r="M2714" s="395">
        <v>45778</v>
      </c>
      <c r="N2714" s="395">
        <v>45778</v>
      </c>
      <c r="O2714" s="392" t="s">
        <v>800</v>
      </c>
      <c r="P2714" s="392" t="str">
        <f t="shared" si="84"/>
        <v>385XX00000</v>
      </c>
      <c r="Q2714" s="392" t="s">
        <v>1370</v>
      </c>
      <c r="R2714" s="392" t="s">
        <v>798</v>
      </c>
      <c r="S2714" s="392" t="str">
        <f t="shared" si="85"/>
        <v>251385A</v>
      </c>
      <c r="T2714" s="392" t="str">
        <f>IFERROR(VLOOKUP($S2714,'Projects FERCs'!$A$9:$C$294,2,FALSE),0)</f>
        <v>Industrial Metering - Flag</v>
      </c>
      <c r="U2714" s="392" t="s">
        <v>799</v>
      </c>
      <c r="V2714" s="394">
        <v>818.25</v>
      </c>
    </row>
    <row r="2715" spans="1:22" ht="33.75" x14ac:dyDescent="0.25">
      <c r="A2715" s="396">
        <v>202505</v>
      </c>
      <c r="B2715" s="392" t="s">
        <v>1268</v>
      </c>
      <c r="C2715" s="392" t="s">
        <v>69</v>
      </c>
      <c r="D2715" s="392" t="s">
        <v>28</v>
      </c>
      <c r="E2715" s="392" t="s">
        <v>28</v>
      </c>
      <c r="F2715" s="392" t="s">
        <v>22</v>
      </c>
      <c r="G2715" s="392" t="s">
        <v>39</v>
      </c>
      <c r="H2715" s="392" t="s">
        <v>70</v>
      </c>
      <c r="I2715" s="392" t="s">
        <v>71</v>
      </c>
      <c r="J2715" s="392" t="s">
        <v>1156</v>
      </c>
      <c r="K2715" s="392" t="s">
        <v>24</v>
      </c>
      <c r="L2715" s="392" t="s">
        <v>64</v>
      </c>
      <c r="M2715" s="395">
        <v>45658</v>
      </c>
      <c r="N2715" s="395">
        <v>45658</v>
      </c>
      <c r="O2715" s="392" t="s">
        <v>800</v>
      </c>
      <c r="P2715" s="392" t="str">
        <f t="shared" si="84"/>
        <v>385XX00000</v>
      </c>
      <c r="Q2715" s="392" t="s">
        <v>1370</v>
      </c>
      <c r="R2715" s="392" t="s">
        <v>1155</v>
      </c>
      <c r="S2715" s="392" t="str">
        <f t="shared" si="85"/>
        <v>256385A</v>
      </c>
      <c r="T2715" s="392" t="str">
        <f>IFERROR(VLOOKUP($S2715,'Projects FERCs'!$A$9:$C$294,2,FALSE),0)</f>
        <v>Industrial Metering - Nog</v>
      </c>
      <c r="U2715" s="392" t="s">
        <v>1156</v>
      </c>
      <c r="V2715" s="394">
        <v>121.69</v>
      </c>
    </row>
    <row r="2716" spans="1:22" ht="33.75" x14ac:dyDescent="0.25">
      <c r="A2716" s="396">
        <v>202505</v>
      </c>
      <c r="B2716" s="392" t="s">
        <v>1268</v>
      </c>
      <c r="C2716" s="392" t="s">
        <v>69</v>
      </c>
      <c r="D2716" s="392" t="s">
        <v>28</v>
      </c>
      <c r="E2716" s="392" t="s">
        <v>28</v>
      </c>
      <c r="F2716" s="392" t="s">
        <v>22</v>
      </c>
      <c r="G2716" s="392" t="s">
        <v>39</v>
      </c>
      <c r="H2716" s="392" t="s">
        <v>70</v>
      </c>
      <c r="I2716" s="392" t="s">
        <v>71</v>
      </c>
      <c r="J2716" s="392" t="s">
        <v>982</v>
      </c>
      <c r="K2716" s="392" t="s">
        <v>24</v>
      </c>
      <c r="L2716" s="392" t="s">
        <v>64</v>
      </c>
      <c r="M2716" s="395">
        <v>45778</v>
      </c>
      <c r="N2716" s="395">
        <v>45778</v>
      </c>
      <c r="O2716" s="392" t="s">
        <v>800</v>
      </c>
      <c r="P2716" s="392" t="str">
        <f t="shared" si="84"/>
        <v>385XX00000</v>
      </c>
      <c r="Q2716" s="392" t="s">
        <v>1370</v>
      </c>
      <c r="R2716" s="392" t="s">
        <v>981</v>
      </c>
      <c r="S2716" s="392" t="str">
        <f t="shared" si="85"/>
        <v>253385A</v>
      </c>
      <c r="T2716" s="392" t="str">
        <f>IFERROR(VLOOKUP($S2716,'Projects FERCs'!$A$9:$C$294,2,FALSE),0)</f>
        <v>Industrial Metering - Pres</v>
      </c>
      <c r="U2716" s="392" t="s">
        <v>982</v>
      </c>
      <c r="V2716" s="394">
        <v>2150.63</v>
      </c>
    </row>
    <row r="2717" spans="1:22" ht="33.75" x14ac:dyDescent="0.25">
      <c r="A2717" s="396">
        <v>202506</v>
      </c>
      <c r="B2717" s="392" t="s">
        <v>1268</v>
      </c>
      <c r="C2717" s="392" t="s">
        <v>69</v>
      </c>
      <c r="D2717" s="392" t="s">
        <v>28</v>
      </c>
      <c r="E2717" s="392" t="s">
        <v>28</v>
      </c>
      <c r="F2717" s="392" t="s">
        <v>22</v>
      </c>
      <c r="G2717" s="392" t="s">
        <v>39</v>
      </c>
      <c r="H2717" s="392" t="s">
        <v>70</v>
      </c>
      <c r="I2717" s="392" t="s">
        <v>71</v>
      </c>
      <c r="J2717" s="392" t="s">
        <v>799</v>
      </c>
      <c r="K2717" s="392" t="s">
        <v>24</v>
      </c>
      <c r="L2717" s="392" t="s">
        <v>64</v>
      </c>
      <c r="M2717" s="395">
        <v>45778</v>
      </c>
      <c r="N2717" s="395">
        <v>45778</v>
      </c>
      <c r="O2717" s="392" t="s">
        <v>800</v>
      </c>
      <c r="P2717" s="392" t="str">
        <f t="shared" si="84"/>
        <v>385XX00000</v>
      </c>
      <c r="Q2717" s="392" t="s">
        <v>1370</v>
      </c>
      <c r="R2717" s="392" t="s">
        <v>798</v>
      </c>
      <c r="S2717" s="392" t="str">
        <f t="shared" si="85"/>
        <v>251385A</v>
      </c>
      <c r="T2717" s="392" t="str">
        <f>IFERROR(VLOOKUP($S2717,'Projects FERCs'!$A$9:$C$294,2,FALSE),0)</f>
        <v>Industrial Metering - Flag</v>
      </c>
      <c r="U2717" s="392" t="s">
        <v>799</v>
      </c>
      <c r="V2717" s="394">
        <v>-154.94999999999999</v>
      </c>
    </row>
    <row r="2718" spans="1:22" ht="33.75" x14ac:dyDescent="0.25">
      <c r="A2718" s="396">
        <v>202506</v>
      </c>
      <c r="B2718" s="392" t="s">
        <v>1268</v>
      </c>
      <c r="C2718" s="392" t="s">
        <v>69</v>
      </c>
      <c r="D2718" s="392" t="s">
        <v>28</v>
      </c>
      <c r="E2718" s="392" t="s">
        <v>28</v>
      </c>
      <c r="F2718" s="392" t="s">
        <v>22</v>
      </c>
      <c r="G2718" s="392" t="s">
        <v>39</v>
      </c>
      <c r="H2718" s="392" t="s">
        <v>70</v>
      </c>
      <c r="I2718" s="392" t="s">
        <v>71</v>
      </c>
      <c r="J2718" s="392" t="s">
        <v>1156</v>
      </c>
      <c r="K2718" s="392" t="s">
        <v>24</v>
      </c>
      <c r="L2718" s="392" t="s">
        <v>64</v>
      </c>
      <c r="M2718" s="395">
        <v>45658</v>
      </c>
      <c r="N2718" s="395">
        <v>45658</v>
      </c>
      <c r="O2718" s="392" t="s">
        <v>800</v>
      </c>
      <c r="P2718" s="392" t="str">
        <f t="shared" si="84"/>
        <v>385XX00000</v>
      </c>
      <c r="Q2718" s="392" t="s">
        <v>1370</v>
      </c>
      <c r="R2718" s="392" t="s">
        <v>1155</v>
      </c>
      <c r="S2718" s="392" t="str">
        <f t="shared" si="85"/>
        <v>256385A</v>
      </c>
      <c r="T2718" s="392" t="str">
        <f>IFERROR(VLOOKUP($S2718,'Projects FERCs'!$A$9:$C$294,2,FALSE),0)</f>
        <v>Industrial Metering - Nog</v>
      </c>
      <c r="U2718" s="392" t="s">
        <v>1156</v>
      </c>
      <c r="V2718" s="394">
        <v>-622</v>
      </c>
    </row>
    <row r="2719" spans="1:22" ht="33.75" x14ac:dyDescent="0.25">
      <c r="A2719" s="396">
        <v>202506</v>
      </c>
      <c r="B2719" s="392" t="s">
        <v>1268</v>
      </c>
      <c r="C2719" s="392" t="s">
        <v>69</v>
      </c>
      <c r="D2719" s="392" t="s">
        <v>28</v>
      </c>
      <c r="E2719" s="392" t="s">
        <v>28</v>
      </c>
      <c r="F2719" s="392" t="s">
        <v>22</v>
      </c>
      <c r="G2719" s="392" t="s">
        <v>39</v>
      </c>
      <c r="H2719" s="392" t="s">
        <v>70</v>
      </c>
      <c r="I2719" s="392" t="s">
        <v>71</v>
      </c>
      <c r="J2719" s="392" t="s">
        <v>1084</v>
      </c>
      <c r="K2719" s="392" t="s">
        <v>24</v>
      </c>
      <c r="L2719" s="392" t="s">
        <v>64</v>
      </c>
      <c r="M2719" s="395">
        <v>45809</v>
      </c>
      <c r="N2719" s="395">
        <v>45809</v>
      </c>
      <c r="O2719" s="392" t="s">
        <v>800</v>
      </c>
      <c r="P2719" s="392" t="str">
        <f t="shared" si="84"/>
        <v>385XX00000</v>
      </c>
      <c r="Q2719" s="392" t="s">
        <v>1370</v>
      </c>
      <c r="R2719" s="392" t="s">
        <v>1083</v>
      </c>
      <c r="S2719" s="392" t="str">
        <f t="shared" si="85"/>
        <v>255385A</v>
      </c>
      <c r="T2719" s="392" t="str">
        <f>IFERROR(VLOOKUP($S2719,'Projects FERCs'!$A$9:$C$294,2,FALSE),0)</f>
        <v>Industrial Metering - Verde</v>
      </c>
      <c r="U2719" s="392" t="s">
        <v>1084</v>
      </c>
      <c r="V2719" s="394">
        <v>-7774.38</v>
      </c>
    </row>
    <row r="2720" spans="1:22" ht="33.75" x14ac:dyDescent="0.25">
      <c r="A2720" s="396">
        <v>202506</v>
      </c>
      <c r="B2720" s="392" t="s">
        <v>1268</v>
      </c>
      <c r="C2720" s="392" t="s">
        <v>69</v>
      </c>
      <c r="D2720" s="392" t="s">
        <v>28</v>
      </c>
      <c r="E2720" s="392" t="s">
        <v>28</v>
      </c>
      <c r="F2720" s="392" t="s">
        <v>22</v>
      </c>
      <c r="G2720" s="392" t="s">
        <v>39</v>
      </c>
      <c r="H2720" s="392" t="s">
        <v>70</v>
      </c>
      <c r="I2720" s="392" t="s">
        <v>71</v>
      </c>
      <c r="J2720" s="392" t="s">
        <v>23</v>
      </c>
      <c r="K2720" s="392" t="s">
        <v>24</v>
      </c>
      <c r="L2720" s="392" t="s">
        <v>25</v>
      </c>
      <c r="M2720" s="395">
        <v>45778</v>
      </c>
      <c r="N2720" s="395">
        <v>45778</v>
      </c>
      <c r="O2720" s="392" t="s">
        <v>800</v>
      </c>
      <c r="P2720" s="392" t="str">
        <f t="shared" si="84"/>
        <v>385XX00000</v>
      </c>
      <c r="Q2720" s="392" t="s">
        <v>1370</v>
      </c>
      <c r="R2720" s="392" t="s">
        <v>981</v>
      </c>
      <c r="S2720" s="392" t="str">
        <f t="shared" si="85"/>
        <v>253385A</v>
      </c>
      <c r="T2720" s="392" t="str">
        <f>IFERROR(VLOOKUP($S2720,'Projects FERCs'!$A$9:$C$294,2,FALSE),0)</f>
        <v>Industrial Metering - Pres</v>
      </c>
      <c r="U2720" s="392" t="s">
        <v>982</v>
      </c>
      <c r="V2720" s="394">
        <v>-2150.63</v>
      </c>
    </row>
    <row r="2721" spans="1:22" ht="22.5" x14ac:dyDescent="0.25">
      <c r="A2721" s="396">
        <v>202407</v>
      </c>
      <c r="B2721" s="392" t="s">
        <v>1268</v>
      </c>
      <c r="C2721" s="392" t="s">
        <v>69</v>
      </c>
      <c r="D2721" s="392" t="s">
        <v>28</v>
      </c>
      <c r="E2721" s="392" t="s">
        <v>28</v>
      </c>
      <c r="F2721" s="392" t="s">
        <v>22</v>
      </c>
      <c r="G2721" s="392" t="s">
        <v>39</v>
      </c>
      <c r="H2721" s="392" t="s">
        <v>70</v>
      </c>
      <c r="I2721" s="392" t="s">
        <v>71</v>
      </c>
      <c r="J2721" s="392" t="s">
        <v>23</v>
      </c>
      <c r="K2721" s="392" t="s">
        <v>24</v>
      </c>
      <c r="L2721" s="392" t="s">
        <v>25</v>
      </c>
      <c r="M2721" s="395">
        <v>45292</v>
      </c>
      <c r="N2721" s="395">
        <v>45292</v>
      </c>
      <c r="O2721" s="392" t="s">
        <v>885</v>
      </c>
      <c r="P2721" s="392" t="str">
        <f t="shared" si="84"/>
        <v>387XX00000</v>
      </c>
      <c r="Q2721" s="392" t="s">
        <v>1518</v>
      </c>
      <c r="R2721" s="392" t="s">
        <v>883</v>
      </c>
      <c r="S2721" s="392" t="str">
        <f t="shared" si="85"/>
        <v>252387A</v>
      </c>
      <c r="T2721" s="392" t="str">
        <f>IFERROR(VLOOKUP($S2721,'Projects FERCs'!$A$9:$C$294,2,FALSE),0)</f>
        <v>Other Distr Eq CP-Bl - King</v>
      </c>
      <c r="U2721" s="392" t="s">
        <v>884</v>
      </c>
      <c r="V2721" s="394">
        <v>-369.6</v>
      </c>
    </row>
    <row r="2722" spans="1:22" ht="22.5" x14ac:dyDescent="0.25">
      <c r="A2722" s="396">
        <v>202408</v>
      </c>
      <c r="B2722" s="392" t="s">
        <v>1268</v>
      </c>
      <c r="C2722" s="392" t="s">
        <v>69</v>
      </c>
      <c r="D2722" s="392" t="s">
        <v>28</v>
      </c>
      <c r="E2722" s="392" t="s">
        <v>28</v>
      </c>
      <c r="F2722" s="392" t="s">
        <v>22</v>
      </c>
      <c r="G2722" s="392" t="s">
        <v>39</v>
      </c>
      <c r="H2722" s="392" t="s">
        <v>70</v>
      </c>
      <c r="I2722" s="392" t="s">
        <v>71</v>
      </c>
      <c r="J2722" s="392" t="s">
        <v>884</v>
      </c>
      <c r="K2722" s="392" t="s">
        <v>24</v>
      </c>
      <c r="L2722" s="392" t="s">
        <v>64</v>
      </c>
      <c r="M2722" s="395">
        <v>45292</v>
      </c>
      <c r="N2722" s="395">
        <v>45292</v>
      </c>
      <c r="O2722" s="392" t="s">
        <v>885</v>
      </c>
      <c r="P2722" s="392" t="str">
        <f t="shared" si="84"/>
        <v>387XX00000</v>
      </c>
      <c r="Q2722" s="392" t="s">
        <v>1518</v>
      </c>
      <c r="R2722" s="392" t="s">
        <v>883</v>
      </c>
      <c r="S2722" s="392" t="str">
        <f t="shared" si="85"/>
        <v>252387A</v>
      </c>
      <c r="T2722" s="392" t="str">
        <f>IFERROR(VLOOKUP($S2722,'Projects FERCs'!$A$9:$C$294,2,FALSE),0)</f>
        <v>Other Distr Eq CP-Bl - King</v>
      </c>
      <c r="U2722" s="392" t="s">
        <v>884</v>
      </c>
      <c r="V2722" s="394">
        <v>329.71</v>
      </c>
    </row>
    <row r="2723" spans="1:22" ht="22.5" x14ac:dyDescent="0.25">
      <c r="A2723" s="396">
        <v>202409</v>
      </c>
      <c r="B2723" s="392" t="s">
        <v>1268</v>
      </c>
      <c r="C2723" s="392" t="s">
        <v>69</v>
      </c>
      <c r="D2723" s="392" t="s">
        <v>28</v>
      </c>
      <c r="E2723" s="392" t="s">
        <v>28</v>
      </c>
      <c r="F2723" s="392" t="s">
        <v>22</v>
      </c>
      <c r="G2723" s="392" t="s">
        <v>39</v>
      </c>
      <c r="H2723" s="392" t="s">
        <v>70</v>
      </c>
      <c r="I2723" s="392" t="s">
        <v>71</v>
      </c>
      <c r="J2723" s="392" t="s">
        <v>23</v>
      </c>
      <c r="K2723" s="392" t="s">
        <v>24</v>
      </c>
      <c r="L2723" s="392" t="s">
        <v>25</v>
      </c>
      <c r="M2723" s="395">
        <v>45292</v>
      </c>
      <c r="N2723" s="395">
        <v>45292</v>
      </c>
      <c r="O2723" s="392" t="s">
        <v>885</v>
      </c>
      <c r="P2723" s="392" t="str">
        <f t="shared" si="84"/>
        <v>387XX00000</v>
      </c>
      <c r="Q2723" s="392" t="s">
        <v>1518</v>
      </c>
      <c r="R2723" s="392" t="s">
        <v>883</v>
      </c>
      <c r="S2723" s="392" t="str">
        <f t="shared" si="85"/>
        <v>252387A</v>
      </c>
      <c r="T2723" s="392" t="str">
        <f>IFERROR(VLOOKUP($S2723,'Projects FERCs'!$A$9:$C$294,2,FALSE),0)</f>
        <v>Other Distr Eq CP-Bl - King</v>
      </c>
      <c r="U2723" s="392" t="s">
        <v>884</v>
      </c>
      <c r="V2723" s="394">
        <v>-329.71</v>
      </c>
    </row>
    <row r="2724" spans="1:22" ht="22.5" x14ac:dyDescent="0.25">
      <c r="A2724" s="396">
        <v>202501</v>
      </c>
      <c r="B2724" s="392" t="s">
        <v>1268</v>
      </c>
      <c r="C2724" s="392" t="s">
        <v>69</v>
      </c>
      <c r="D2724" s="392" t="s">
        <v>28</v>
      </c>
      <c r="E2724" s="392" t="s">
        <v>28</v>
      </c>
      <c r="F2724" s="392" t="s">
        <v>22</v>
      </c>
      <c r="G2724" s="392" t="s">
        <v>39</v>
      </c>
      <c r="H2724" s="392" t="s">
        <v>70</v>
      </c>
      <c r="I2724" s="392" t="s">
        <v>71</v>
      </c>
      <c r="J2724" s="392" t="s">
        <v>884</v>
      </c>
      <c r="K2724" s="392" t="s">
        <v>24</v>
      </c>
      <c r="L2724" s="392" t="s">
        <v>64</v>
      </c>
      <c r="M2724" s="395">
        <v>45658</v>
      </c>
      <c r="N2724" s="395">
        <v>45658</v>
      </c>
      <c r="O2724" s="392" t="s">
        <v>885</v>
      </c>
      <c r="P2724" s="392" t="str">
        <f t="shared" si="84"/>
        <v>387XX00000</v>
      </c>
      <c r="Q2724" s="392" t="s">
        <v>1518</v>
      </c>
      <c r="R2724" s="392" t="s">
        <v>883</v>
      </c>
      <c r="S2724" s="392" t="str">
        <f t="shared" si="85"/>
        <v>252387A</v>
      </c>
      <c r="T2724" s="392" t="str">
        <f>IFERROR(VLOOKUP($S2724,'Projects FERCs'!$A$9:$C$294,2,FALSE),0)</f>
        <v>Other Distr Eq CP-Bl - King</v>
      </c>
      <c r="U2724" s="392" t="s">
        <v>884</v>
      </c>
      <c r="V2724" s="394">
        <v>26.98</v>
      </c>
    </row>
    <row r="2725" spans="1:22" ht="22.5" x14ac:dyDescent="0.25">
      <c r="A2725" s="396">
        <v>202502</v>
      </c>
      <c r="B2725" s="392" t="s">
        <v>1268</v>
      </c>
      <c r="C2725" s="392" t="s">
        <v>69</v>
      </c>
      <c r="D2725" s="392" t="s">
        <v>28</v>
      </c>
      <c r="E2725" s="392" t="s">
        <v>28</v>
      </c>
      <c r="F2725" s="392" t="s">
        <v>22</v>
      </c>
      <c r="G2725" s="392" t="s">
        <v>39</v>
      </c>
      <c r="H2725" s="392" t="s">
        <v>70</v>
      </c>
      <c r="I2725" s="392" t="s">
        <v>71</v>
      </c>
      <c r="J2725" s="392" t="s">
        <v>884</v>
      </c>
      <c r="K2725" s="392" t="s">
        <v>24</v>
      </c>
      <c r="L2725" s="392" t="s">
        <v>64</v>
      </c>
      <c r="M2725" s="395">
        <v>45658</v>
      </c>
      <c r="N2725" s="395">
        <v>45658</v>
      </c>
      <c r="O2725" s="392" t="s">
        <v>885</v>
      </c>
      <c r="P2725" s="392" t="str">
        <f t="shared" si="84"/>
        <v>387XX00000</v>
      </c>
      <c r="Q2725" s="392" t="s">
        <v>1518</v>
      </c>
      <c r="R2725" s="392" t="s">
        <v>883</v>
      </c>
      <c r="S2725" s="392" t="str">
        <f t="shared" si="85"/>
        <v>252387A</v>
      </c>
      <c r="T2725" s="392" t="str">
        <f>IFERROR(VLOOKUP($S2725,'Projects FERCs'!$A$9:$C$294,2,FALSE),0)</f>
        <v>Other Distr Eq CP-Bl - King</v>
      </c>
      <c r="U2725" s="392" t="s">
        <v>884</v>
      </c>
      <c r="V2725" s="394">
        <v>262.06</v>
      </c>
    </row>
    <row r="2726" spans="1:22" ht="22.5" x14ac:dyDescent="0.25">
      <c r="A2726" s="396">
        <v>202502</v>
      </c>
      <c r="B2726" s="392" t="s">
        <v>1268</v>
      </c>
      <c r="C2726" s="392" t="s">
        <v>69</v>
      </c>
      <c r="D2726" s="392" t="s">
        <v>28</v>
      </c>
      <c r="E2726" s="392" t="s">
        <v>28</v>
      </c>
      <c r="F2726" s="392" t="s">
        <v>22</v>
      </c>
      <c r="G2726" s="392" t="s">
        <v>39</v>
      </c>
      <c r="H2726" s="392" t="s">
        <v>70</v>
      </c>
      <c r="I2726" s="392" t="s">
        <v>71</v>
      </c>
      <c r="J2726" s="392" t="s">
        <v>23</v>
      </c>
      <c r="K2726" s="392" t="s">
        <v>24</v>
      </c>
      <c r="L2726" s="392" t="s">
        <v>25</v>
      </c>
      <c r="M2726" s="395">
        <v>45658</v>
      </c>
      <c r="N2726" s="395">
        <v>45658</v>
      </c>
      <c r="O2726" s="392" t="s">
        <v>885</v>
      </c>
      <c r="P2726" s="392" t="str">
        <f t="shared" si="84"/>
        <v>387XX00000</v>
      </c>
      <c r="Q2726" s="392" t="s">
        <v>1518</v>
      </c>
      <c r="R2726" s="392" t="s">
        <v>883</v>
      </c>
      <c r="S2726" s="392" t="str">
        <f t="shared" si="85"/>
        <v>252387A</v>
      </c>
      <c r="T2726" s="392" t="str">
        <f>IFERROR(VLOOKUP($S2726,'Projects FERCs'!$A$9:$C$294,2,FALSE),0)</f>
        <v>Other Distr Eq CP-Bl - King</v>
      </c>
      <c r="U2726" s="392" t="s">
        <v>884</v>
      </c>
      <c r="V2726" s="394">
        <v>-26.98</v>
      </c>
    </row>
    <row r="2727" spans="1:22" ht="22.5" x14ac:dyDescent="0.25">
      <c r="A2727" s="396">
        <v>202503</v>
      </c>
      <c r="B2727" s="392" t="s">
        <v>1268</v>
      </c>
      <c r="C2727" s="392" t="s">
        <v>69</v>
      </c>
      <c r="D2727" s="392" t="s">
        <v>28</v>
      </c>
      <c r="E2727" s="392" t="s">
        <v>28</v>
      </c>
      <c r="F2727" s="392" t="s">
        <v>22</v>
      </c>
      <c r="G2727" s="392" t="s">
        <v>39</v>
      </c>
      <c r="H2727" s="392" t="s">
        <v>70</v>
      </c>
      <c r="I2727" s="392" t="s">
        <v>71</v>
      </c>
      <c r="J2727" s="392" t="s">
        <v>23</v>
      </c>
      <c r="K2727" s="392" t="s">
        <v>24</v>
      </c>
      <c r="L2727" s="392" t="s">
        <v>25</v>
      </c>
      <c r="M2727" s="395">
        <v>45658</v>
      </c>
      <c r="N2727" s="395">
        <v>45658</v>
      </c>
      <c r="O2727" s="392" t="s">
        <v>885</v>
      </c>
      <c r="P2727" s="392" t="str">
        <f t="shared" si="84"/>
        <v>387XX00000</v>
      </c>
      <c r="Q2727" s="392" t="s">
        <v>1518</v>
      </c>
      <c r="R2727" s="392" t="s">
        <v>883</v>
      </c>
      <c r="S2727" s="392" t="str">
        <f t="shared" si="85"/>
        <v>252387A</v>
      </c>
      <c r="T2727" s="392" t="str">
        <f>IFERROR(VLOOKUP($S2727,'Projects FERCs'!$A$9:$C$294,2,FALSE),0)</f>
        <v>Other Distr Eq CP-Bl - King</v>
      </c>
      <c r="U2727" s="392" t="s">
        <v>884</v>
      </c>
      <c r="V2727" s="394">
        <v>-262.06</v>
      </c>
    </row>
    <row r="2728" spans="1:22" ht="33.75" x14ac:dyDescent="0.25">
      <c r="A2728" s="396">
        <v>202407</v>
      </c>
      <c r="B2728" s="392" t="s">
        <v>1268</v>
      </c>
      <c r="C2728" s="392" t="s">
        <v>69</v>
      </c>
      <c r="D2728" s="392" t="s">
        <v>28</v>
      </c>
      <c r="E2728" s="392" t="s">
        <v>28</v>
      </c>
      <c r="F2728" s="392" t="s">
        <v>22</v>
      </c>
      <c r="G2728" s="392" t="s">
        <v>1379</v>
      </c>
      <c r="H2728" s="392" t="s">
        <v>70</v>
      </c>
      <c r="I2728" s="392" t="s">
        <v>71</v>
      </c>
      <c r="J2728" s="392" t="s">
        <v>1519</v>
      </c>
      <c r="K2728" s="392" t="s">
        <v>24</v>
      </c>
      <c r="L2728" s="392" t="s">
        <v>64</v>
      </c>
      <c r="M2728" s="395">
        <v>45474</v>
      </c>
      <c r="N2728" s="395">
        <v>45478</v>
      </c>
      <c r="O2728" s="392" t="s">
        <v>690</v>
      </c>
      <c r="P2728" s="392" t="str">
        <f t="shared" si="84"/>
        <v>390XXPRESC</v>
      </c>
      <c r="Q2728" s="392" t="s">
        <v>1382</v>
      </c>
      <c r="R2728" s="392" t="s">
        <v>1520</v>
      </c>
      <c r="S2728" s="392" t="str">
        <f t="shared" si="85"/>
        <v>250900A</v>
      </c>
      <c r="T2728" s="392" t="str">
        <f>IFERROR(VLOOKUP($S2728,'Projects FERCs'!$A$9:$C$294,2,FALSE),0)</f>
        <v>Structures &amp; Improve (Admin)</v>
      </c>
      <c r="U2728" s="392" t="s">
        <v>1519</v>
      </c>
      <c r="V2728" s="394">
        <v>18923.310000000001</v>
      </c>
    </row>
    <row r="2729" spans="1:22" ht="33.75" x14ac:dyDescent="0.25">
      <c r="A2729" s="396">
        <v>202407</v>
      </c>
      <c r="B2729" s="392" t="s">
        <v>1268</v>
      </c>
      <c r="C2729" s="392" t="s">
        <v>69</v>
      </c>
      <c r="D2729" s="392" t="s">
        <v>28</v>
      </c>
      <c r="E2729" s="392" t="s">
        <v>28</v>
      </c>
      <c r="F2729" s="392" t="s">
        <v>22</v>
      </c>
      <c r="G2729" s="392" t="s">
        <v>1379</v>
      </c>
      <c r="H2729" s="392" t="s">
        <v>70</v>
      </c>
      <c r="I2729" s="392" t="s">
        <v>71</v>
      </c>
      <c r="J2729" s="392" t="s">
        <v>23</v>
      </c>
      <c r="K2729" s="392" t="s">
        <v>24</v>
      </c>
      <c r="L2729" s="392" t="s">
        <v>25</v>
      </c>
      <c r="M2729" s="395">
        <v>45261</v>
      </c>
      <c r="N2729" s="395">
        <v>45275</v>
      </c>
      <c r="O2729" s="392" t="s">
        <v>690</v>
      </c>
      <c r="P2729" s="392" t="str">
        <f t="shared" si="84"/>
        <v>390XXPRESC</v>
      </c>
      <c r="Q2729" s="392" t="s">
        <v>1382</v>
      </c>
      <c r="R2729" s="392" t="s">
        <v>1383</v>
      </c>
      <c r="S2729" s="392" t="str">
        <f t="shared" si="85"/>
        <v>253901A</v>
      </c>
      <c r="T2729" s="392" t="str">
        <f>IFERROR(VLOOKUP($S2729,'Projects FERCs'!$A$9:$C$294,2,FALSE),0)</f>
        <v>UNSG Training Facility</v>
      </c>
      <c r="U2729" s="392" t="s">
        <v>1384</v>
      </c>
      <c r="V2729" s="394">
        <v>-7072865.4299999997</v>
      </c>
    </row>
    <row r="2730" spans="1:22" ht="33.75" x14ac:dyDescent="0.25">
      <c r="A2730" s="396">
        <v>202407</v>
      </c>
      <c r="B2730" s="392" t="s">
        <v>1268</v>
      </c>
      <c r="C2730" s="392" t="s">
        <v>69</v>
      </c>
      <c r="D2730" s="392" t="s">
        <v>28</v>
      </c>
      <c r="E2730" s="392" t="s">
        <v>28</v>
      </c>
      <c r="F2730" s="392" t="s">
        <v>22</v>
      </c>
      <c r="G2730" s="392" t="s">
        <v>1379</v>
      </c>
      <c r="H2730" s="392" t="s">
        <v>70</v>
      </c>
      <c r="I2730" s="392" t="s">
        <v>71</v>
      </c>
      <c r="J2730" s="392" t="s">
        <v>23</v>
      </c>
      <c r="K2730" s="392" t="s">
        <v>24</v>
      </c>
      <c r="L2730" s="392" t="s">
        <v>25</v>
      </c>
      <c r="M2730" s="395">
        <v>45292</v>
      </c>
      <c r="N2730" s="395">
        <v>45275</v>
      </c>
      <c r="O2730" s="392" t="s">
        <v>690</v>
      </c>
      <c r="P2730" s="392" t="str">
        <f t="shared" si="84"/>
        <v>390XXPRESC</v>
      </c>
      <c r="Q2730" s="392" t="s">
        <v>1382</v>
      </c>
      <c r="R2730" s="392" t="s">
        <v>1383</v>
      </c>
      <c r="S2730" s="392" t="str">
        <f t="shared" si="85"/>
        <v>253901A</v>
      </c>
      <c r="T2730" s="392" t="str">
        <f>IFERROR(VLOOKUP($S2730,'Projects FERCs'!$A$9:$C$294,2,FALSE),0)</f>
        <v>UNSG Training Facility</v>
      </c>
      <c r="U2730" s="392" t="s">
        <v>1384</v>
      </c>
      <c r="V2730" s="394">
        <v>59.32</v>
      </c>
    </row>
    <row r="2731" spans="1:22" ht="33.75" x14ac:dyDescent="0.25">
      <c r="A2731" s="396">
        <v>202407</v>
      </c>
      <c r="B2731" s="392" t="s">
        <v>1268</v>
      </c>
      <c r="C2731" s="392" t="s">
        <v>69</v>
      </c>
      <c r="D2731" s="392" t="s">
        <v>28</v>
      </c>
      <c r="E2731" s="392" t="s">
        <v>28</v>
      </c>
      <c r="F2731" s="392" t="s">
        <v>22</v>
      </c>
      <c r="G2731" s="392" t="s">
        <v>1379</v>
      </c>
      <c r="H2731" s="392" t="s">
        <v>70</v>
      </c>
      <c r="I2731" s="392" t="s">
        <v>71</v>
      </c>
      <c r="J2731" s="392" t="s">
        <v>23</v>
      </c>
      <c r="K2731" s="392" t="s">
        <v>24</v>
      </c>
      <c r="L2731" s="392" t="s">
        <v>25</v>
      </c>
      <c r="M2731" s="395">
        <v>45323</v>
      </c>
      <c r="N2731" s="395">
        <v>45275</v>
      </c>
      <c r="O2731" s="392" t="s">
        <v>690</v>
      </c>
      <c r="P2731" s="392" t="str">
        <f t="shared" si="84"/>
        <v>390XXPRESC</v>
      </c>
      <c r="Q2731" s="392" t="s">
        <v>1382</v>
      </c>
      <c r="R2731" s="392" t="s">
        <v>1383</v>
      </c>
      <c r="S2731" s="392" t="str">
        <f t="shared" si="85"/>
        <v>253901A</v>
      </c>
      <c r="T2731" s="392" t="str">
        <f>IFERROR(VLOOKUP($S2731,'Projects FERCs'!$A$9:$C$294,2,FALSE),0)</f>
        <v>UNSG Training Facility</v>
      </c>
      <c r="U2731" s="392" t="s">
        <v>1384</v>
      </c>
      <c r="V2731" s="394">
        <v>-130532.25</v>
      </c>
    </row>
    <row r="2732" spans="1:22" ht="33.75" x14ac:dyDescent="0.25">
      <c r="A2732" s="396">
        <v>202407</v>
      </c>
      <c r="B2732" s="392" t="s">
        <v>1268</v>
      </c>
      <c r="C2732" s="392" t="s">
        <v>69</v>
      </c>
      <c r="D2732" s="392" t="s">
        <v>28</v>
      </c>
      <c r="E2732" s="392" t="s">
        <v>28</v>
      </c>
      <c r="F2732" s="392" t="s">
        <v>22</v>
      </c>
      <c r="G2732" s="392" t="s">
        <v>1379</v>
      </c>
      <c r="H2732" s="392" t="s">
        <v>70</v>
      </c>
      <c r="I2732" s="392" t="s">
        <v>71</v>
      </c>
      <c r="J2732" s="392" t="s">
        <v>23</v>
      </c>
      <c r="K2732" s="392" t="s">
        <v>24</v>
      </c>
      <c r="L2732" s="392" t="s">
        <v>25</v>
      </c>
      <c r="M2732" s="395">
        <v>45352</v>
      </c>
      <c r="N2732" s="395">
        <v>45275</v>
      </c>
      <c r="O2732" s="392" t="s">
        <v>690</v>
      </c>
      <c r="P2732" s="392" t="str">
        <f t="shared" si="84"/>
        <v>390XXPRESC</v>
      </c>
      <c r="Q2732" s="392" t="s">
        <v>1382</v>
      </c>
      <c r="R2732" s="392" t="s">
        <v>1383</v>
      </c>
      <c r="S2732" s="392" t="str">
        <f t="shared" si="85"/>
        <v>253901A</v>
      </c>
      <c r="T2732" s="392" t="str">
        <f>IFERROR(VLOOKUP($S2732,'Projects FERCs'!$A$9:$C$294,2,FALSE),0)</f>
        <v>UNSG Training Facility</v>
      </c>
      <c r="U2732" s="392" t="s">
        <v>1384</v>
      </c>
      <c r="V2732" s="394">
        <v>-17601.68</v>
      </c>
    </row>
    <row r="2733" spans="1:22" ht="33.75" x14ac:dyDescent="0.25">
      <c r="A2733" s="396">
        <v>202407</v>
      </c>
      <c r="B2733" s="392" t="s">
        <v>1268</v>
      </c>
      <c r="C2733" s="392" t="s">
        <v>69</v>
      </c>
      <c r="D2733" s="392" t="s">
        <v>28</v>
      </c>
      <c r="E2733" s="392" t="s">
        <v>28</v>
      </c>
      <c r="F2733" s="392" t="s">
        <v>22</v>
      </c>
      <c r="G2733" s="392" t="s">
        <v>1425</v>
      </c>
      <c r="H2733" s="392" t="s">
        <v>70</v>
      </c>
      <c r="I2733" s="392" t="s">
        <v>71</v>
      </c>
      <c r="J2733" s="392" t="s">
        <v>1429</v>
      </c>
      <c r="K2733" s="392" t="s">
        <v>24</v>
      </c>
      <c r="L2733" s="392" t="s">
        <v>64</v>
      </c>
      <c r="M2733" s="395">
        <v>45474</v>
      </c>
      <c r="N2733" s="395">
        <v>45467</v>
      </c>
      <c r="O2733" s="392" t="s">
        <v>690</v>
      </c>
      <c r="P2733" s="392" t="str">
        <f t="shared" si="84"/>
        <v>390XXSHOWL</v>
      </c>
      <c r="Q2733" s="392" t="s">
        <v>1382</v>
      </c>
      <c r="R2733" s="392" t="s">
        <v>1428</v>
      </c>
      <c r="S2733" s="392" t="str">
        <f t="shared" si="85"/>
        <v>257900A</v>
      </c>
      <c r="T2733" s="392" t="str">
        <f>IFERROR(VLOOKUP($S2733,'Projects FERCs'!$A$9:$C$294,2,FALSE),0)</f>
        <v>Structures &amp; Improv-New SL</v>
      </c>
      <c r="U2733" s="392" t="s">
        <v>1429</v>
      </c>
      <c r="V2733" s="394">
        <v>625.62</v>
      </c>
    </row>
    <row r="2734" spans="1:22" ht="33.75" x14ac:dyDescent="0.25">
      <c r="A2734" s="396">
        <v>202408</v>
      </c>
      <c r="B2734" s="392" t="s">
        <v>1268</v>
      </c>
      <c r="C2734" s="392" t="s">
        <v>69</v>
      </c>
      <c r="D2734" s="392" t="s">
        <v>28</v>
      </c>
      <c r="E2734" s="392" t="s">
        <v>28</v>
      </c>
      <c r="F2734" s="392" t="s">
        <v>22</v>
      </c>
      <c r="G2734" s="392" t="s">
        <v>1379</v>
      </c>
      <c r="H2734" s="392" t="s">
        <v>70</v>
      </c>
      <c r="I2734" s="392" t="s">
        <v>71</v>
      </c>
      <c r="J2734" s="392" t="s">
        <v>23</v>
      </c>
      <c r="K2734" s="392" t="s">
        <v>24</v>
      </c>
      <c r="L2734" s="392" t="s">
        <v>25</v>
      </c>
      <c r="M2734" s="395">
        <v>45444</v>
      </c>
      <c r="N2734" s="395">
        <v>45446</v>
      </c>
      <c r="O2734" s="392" t="s">
        <v>690</v>
      </c>
      <c r="P2734" s="392" t="str">
        <f t="shared" si="84"/>
        <v>390XXPRESC</v>
      </c>
      <c r="Q2734" s="392" t="s">
        <v>1382</v>
      </c>
      <c r="R2734" s="392" t="s">
        <v>1423</v>
      </c>
      <c r="S2734" s="392" t="str">
        <f t="shared" si="85"/>
        <v>253900A</v>
      </c>
      <c r="T2734" s="392" t="str">
        <f>IFERROR(VLOOKUP($S2734,'Projects FERCs'!$A$9:$C$294,2,FALSE),0)</f>
        <v>Struct &amp; Improv - New (Pres)</v>
      </c>
      <c r="U2734" s="392" t="s">
        <v>1424</v>
      </c>
      <c r="V2734" s="394">
        <v>-10336.69</v>
      </c>
    </row>
    <row r="2735" spans="1:22" ht="33.75" x14ac:dyDescent="0.25">
      <c r="A2735" s="396">
        <v>202408</v>
      </c>
      <c r="B2735" s="392" t="s">
        <v>1268</v>
      </c>
      <c r="C2735" s="392" t="s">
        <v>69</v>
      </c>
      <c r="D2735" s="392" t="s">
        <v>28</v>
      </c>
      <c r="E2735" s="392" t="s">
        <v>28</v>
      </c>
      <c r="F2735" s="392" t="s">
        <v>22</v>
      </c>
      <c r="G2735" s="392" t="s">
        <v>1425</v>
      </c>
      <c r="H2735" s="392" t="s">
        <v>70</v>
      </c>
      <c r="I2735" s="392" t="s">
        <v>71</v>
      </c>
      <c r="J2735" s="392" t="s">
        <v>23</v>
      </c>
      <c r="K2735" s="392" t="s">
        <v>24</v>
      </c>
      <c r="L2735" s="392" t="s">
        <v>25</v>
      </c>
      <c r="M2735" s="395">
        <v>45474</v>
      </c>
      <c r="N2735" s="395">
        <v>45467</v>
      </c>
      <c r="O2735" s="392" t="s">
        <v>690</v>
      </c>
      <c r="P2735" s="392" t="str">
        <f t="shared" si="84"/>
        <v>390XXSHOWL</v>
      </c>
      <c r="Q2735" s="392" t="s">
        <v>1382</v>
      </c>
      <c r="R2735" s="392" t="s">
        <v>1428</v>
      </c>
      <c r="S2735" s="392" t="str">
        <f t="shared" si="85"/>
        <v>257900A</v>
      </c>
      <c r="T2735" s="392" t="str">
        <f>IFERROR(VLOOKUP($S2735,'Projects FERCs'!$A$9:$C$294,2,FALSE),0)</f>
        <v>Structures &amp; Improv-New SL</v>
      </c>
      <c r="U2735" s="392" t="s">
        <v>1429</v>
      </c>
      <c r="V2735" s="394">
        <v>-625.62</v>
      </c>
    </row>
    <row r="2736" spans="1:22" ht="33.75" x14ac:dyDescent="0.25">
      <c r="A2736" s="396">
        <v>202409</v>
      </c>
      <c r="B2736" s="392" t="s">
        <v>1268</v>
      </c>
      <c r="C2736" s="392" t="s">
        <v>69</v>
      </c>
      <c r="D2736" s="392" t="s">
        <v>28</v>
      </c>
      <c r="E2736" s="392" t="s">
        <v>28</v>
      </c>
      <c r="F2736" s="392" t="s">
        <v>22</v>
      </c>
      <c r="G2736" s="392" t="s">
        <v>1379</v>
      </c>
      <c r="H2736" s="392" t="s">
        <v>70</v>
      </c>
      <c r="I2736" s="392" t="s">
        <v>71</v>
      </c>
      <c r="J2736" s="392" t="s">
        <v>23</v>
      </c>
      <c r="K2736" s="392" t="s">
        <v>24</v>
      </c>
      <c r="L2736" s="392" t="s">
        <v>25</v>
      </c>
      <c r="M2736" s="395">
        <v>45474</v>
      </c>
      <c r="N2736" s="395">
        <v>45478</v>
      </c>
      <c r="O2736" s="392" t="s">
        <v>690</v>
      </c>
      <c r="P2736" s="392" t="str">
        <f t="shared" si="84"/>
        <v>390XXPRESC</v>
      </c>
      <c r="Q2736" s="392" t="s">
        <v>1382</v>
      </c>
      <c r="R2736" s="392" t="s">
        <v>1520</v>
      </c>
      <c r="S2736" s="392" t="str">
        <f t="shared" si="85"/>
        <v>250900A</v>
      </c>
      <c r="T2736" s="392" t="str">
        <f>IFERROR(VLOOKUP($S2736,'Projects FERCs'!$A$9:$C$294,2,FALSE),0)</f>
        <v>Structures &amp; Improve (Admin)</v>
      </c>
      <c r="U2736" s="392" t="s">
        <v>1519</v>
      </c>
      <c r="V2736" s="394">
        <v>-18923.310000000001</v>
      </c>
    </row>
    <row r="2737" spans="1:22" ht="33.75" x14ac:dyDescent="0.25">
      <c r="A2737" s="396">
        <v>202410</v>
      </c>
      <c r="B2737" s="392" t="s">
        <v>1268</v>
      </c>
      <c r="C2737" s="392" t="s">
        <v>69</v>
      </c>
      <c r="D2737" s="392" t="s">
        <v>28</v>
      </c>
      <c r="E2737" s="392" t="s">
        <v>28</v>
      </c>
      <c r="F2737" s="392" t="s">
        <v>22</v>
      </c>
      <c r="G2737" s="392" t="s">
        <v>1439</v>
      </c>
      <c r="H2737" s="392" t="s">
        <v>70</v>
      </c>
      <c r="I2737" s="392" t="s">
        <v>71</v>
      </c>
      <c r="J2737" s="392" t="s">
        <v>2306</v>
      </c>
      <c r="K2737" s="392" t="s">
        <v>24</v>
      </c>
      <c r="L2737" s="392" t="s">
        <v>64</v>
      </c>
      <c r="M2737" s="395">
        <v>45566</v>
      </c>
      <c r="N2737" s="395">
        <v>45551</v>
      </c>
      <c r="O2737" s="392" t="s">
        <v>690</v>
      </c>
      <c r="P2737" s="392" t="str">
        <f t="shared" si="84"/>
        <v>390XXCOTTN</v>
      </c>
      <c r="Q2737" s="392" t="s">
        <v>1382</v>
      </c>
      <c r="R2737" s="392" t="s">
        <v>2307</v>
      </c>
      <c r="S2737" s="392" t="str">
        <f t="shared" si="85"/>
        <v>255900A</v>
      </c>
      <c r="T2737" s="392" t="str">
        <f>IFERROR(VLOOKUP($S2737,'Projects FERCs'!$A$9:$C$294,2,FALSE),0)</f>
        <v>Struct &amp; Improv- New (Verde)</v>
      </c>
      <c r="U2737" s="392" t="s">
        <v>2306</v>
      </c>
      <c r="V2737" s="394">
        <v>2449.7600000000002</v>
      </c>
    </row>
    <row r="2738" spans="1:22" ht="33.75" x14ac:dyDescent="0.25">
      <c r="A2738" s="396">
        <v>202411</v>
      </c>
      <c r="B2738" s="392" t="s">
        <v>1268</v>
      </c>
      <c r="C2738" s="392" t="s">
        <v>69</v>
      </c>
      <c r="D2738" s="392" t="s">
        <v>28</v>
      </c>
      <c r="E2738" s="392" t="s">
        <v>28</v>
      </c>
      <c r="F2738" s="392" t="s">
        <v>22</v>
      </c>
      <c r="G2738" s="392" t="s">
        <v>1439</v>
      </c>
      <c r="H2738" s="392" t="s">
        <v>70</v>
      </c>
      <c r="I2738" s="392" t="s">
        <v>71</v>
      </c>
      <c r="J2738" s="392" t="s">
        <v>23</v>
      </c>
      <c r="K2738" s="392" t="s">
        <v>24</v>
      </c>
      <c r="L2738" s="392" t="s">
        <v>25</v>
      </c>
      <c r="M2738" s="395">
        <v>45566</v>
      </c>
      <c r="N2738" s="395">
        <v>45551</v>
      </c>
      <c r="O2738" s="392" t="s">
        <v>690</v>
      </c>
      <c r="P2738" s="392" t="str">
        <f t="shared" si="84"/>
        <v>390XXCOTTN</v>
      </c>
      <c r="Q2738" s="392" t="s">
        <v>1382</v>
      </c>
      <c r="R2738" s="392" t="s">
        <v>2307</v>
      </c>
      <c r="S2738" s="392" t="str">
        <f t="shared" si="85"/>
        <v>255900A</v>
      </c>
      <c r="T2738" s="392" t="str">
        <f>IFERROR(VLOOKUP($S2738,'Projects FERCs'!$A$9:$C$294,2,FALSE),0)</f>
        <v>Struct &amp; Improv- New (Verde)</v>
      </c>
      <c r="U2738" s="392" t="s">
        <v>2306</v>
      </c>
      <c r="V2738" s="394">
        <v>-2449.7600000000002</v>
      </c>
    </row>
    <row r="2739" spans="1:22" ht="33.75" x14ac:dyDescent="0.25">
      <c r="A2739" s="396">
        <v>202502</v>
      </c>
      <c r="B2739" s="392" t="s">
        <v>1268</v>
      </c>
      <c r="C2739" s="392" t="s">
        <v>69</v>
      </c>
      <c r="D2739" s="392" t="s">
        <v>28</v>
      </c>
      <c r="E2739" s="392" t="s">
        <v>28</v>
      </c>
      <c r="F2739" s="392" t="s">
        <v>22</v>
      </c>
      <c r="G2739" s="392" t="s">
        <v>1439</v>
      </c>
      <c r="H2739" s="392" t="s">
        <v>70</v>
      </c>
      <c r="I2739" s="392" t="s">
        <v>71</v>
      </c>
      <c r="J2739" s="392" t="s">
        <v>2302</v>
      </c>
      <c r="K2739" s="392" t="s">
        <v>24</v>
      </c>
      <c r="L2739" s="392" t="s">
        <v>64</v>
      </c>
      <c r="M2739" s="395">
        <v>45689</v>
      </c>
      <c r="N2739" s="395">
        <v>45648</v>
      </c>
      <c r="O2739" s="392" t="s">
        <v>690</v>
      </c>
      <c r="P2739" s="392" t="str">
        <f t="shared" si="84"/>
        <v>390XXCOTTN</v>
      </c>
      <c r="Q2739" s="392" t="s">
        <v>1382</v>
      </c>
      <c r="R2739" s="392" t="s">
        <v>2303</v>
      </c>
      <c r="S2739" s="392" t="str">
        <f t="shared" si="85"/>
        <v>255900A</v>
      </c>
      <c r="T2739" s="392" t="str">
        <f>IFERROR(VLOOKUP($S2739,'Projects FERCs'!$A$9:$C$294,2,FALSE),0)</f>
        <v>Struct &amp; Improv- New (Verde)</v>
      </c>
      <c r="U2739" s="392" t="s">
        <v>2302</v>
      </c>
      <c r="V2739" s="394">
        <v>6771.15</v>
      </c>
    </row>
    <row r="2740" spans="1:22" ht="33.75" x14ac:dyDescent="0.25">
      <c r="A2740" s="396">
        <v>202502</v>
      </c>
      <c r="B2740" s="392" t="s">
        <v>1268</v>
      </c>
      <c r="C2740" s="392" t="s">
        <v>69</v>
      </c>
      <c r="D2740" s="392" t="s">
        <v>28</v>
      </c>
      <c r="E2740" s="392" t="s">
        <v>28</v>
      </c>
      <c r="F2740" s="392" t="s">
        <v>22</v>
      </c>
      <c r="G2740" s="392" t="s">
        <v>2259</v>
      </c>
      <c r="H2740" s="392" t="s">
        <v>70</v>
      </c>
      <c r="I2740" s="392" t="s">
        <v>71</v>
      </c>
      <c r="J2740" s="392" t="s">
        <v>2294</v>
      </c>
      <c r="K2740" s="392" t="s">
        <v>24</v>
      </c>
      <c r="L2740" s="392" t="s">
        <v>64</v>
      </c>
      <c r="M2740" s="395">
        <v>45689</v>
      </c>
      <c r="N2740" s="395">
        <v>45595</v>
      </c>
      <c r="O2740" s="392" t="s">
        <v>690</v>
      </c>
      <c r="P2740" s="392" t="str">
        <f t="shared" si="84"/>
        <v>390XXFLAGW</v>
      </c>
      <c r="Q2740" s="392" t="s">
        <v>1382</v>
      </c>
      <c r="R2740" s="392" t="s">
        <v>2295</v>
      </c>
      <c r="S2740" s="392" t="str">
        <f t="shared" si="85"/>
        <v>251900A</v>
      </c>
      <c r="T2740" s="392" t="str">
        <f>IFERROR(VLOOKUP($S2740,'Projects FERCs'!$A$9:$C$294,2,FALSE),0)</f>
        <v>Structures &amp; Improv-New(Flag)</v>
      </c>
      <c r="U2740" s="392" t="s">
        <v>2294</v>
      </c>
      <c r="V2740" s="394">
        <v>22300</v>
      </c>
    </row>
    <row r="2741" spans="1:22" ht="33.75" x14ac:dyDescent="0.25">
      <c r="A2741" s="396">
        <v>202502</v>
      </c>
      <c r="B2741" s="392" t="s">
        <v>1268</v>
      </c>
      <c r="C2741" s="392" t="s">
        <v>69</v>
      </c>
      <c r="D2741" s="392" t="s">
        <v>28</v>
      </c>
      <c r="E2741" s="392" t="s">
        <v>28</v>
      </c>
      <c r="F2741" s="392" t="s">
        <v>22</v>
      </c>
      <c r="G2741" s="392" t="s">
        <v>1379</v>
      </c>
      <c r="H2741" s="392" t="s">
        <v>70</v>
      </c>
      <c r="I2741" s="392" t="s">
        <v>71</v>
      </c>
      <c r="J2741" s="392" t="s">
        <v>2300</v>
      </c>
      <c r="K2741" s="392" t="s">
        <v>24</v>
      </c>
      <c r="L2741" s="392" t="s">
        <v>64</v>
      </c>
      <c r="M2741" s="395">
        <v>45689</v>
      </c>
      <c r="N2741" s="395">
        <v>45686</v>
      </c>
      <c r="O2741" s="392" t="s">
        <v>690</v>
      </c>
      <c r="P2741" s="392" t="str">
        <f t="shared" si="84"/>
        <v>390XXPRESC</v>
      </c>
      <c r="Q2741" s="392" t="s">
        <v>1382</v>
      </c>
      <c r="R2741" s="392" t="s">
        <v>2301</v>
      </c>
      <c r="S2741" s="392" t="str">
        <f t="shared" si="85"/>
        <v>253900A</v>
      </c>
      <c r="T2741" s="392" t="str">
        <f>IFERROR(VLOOKUP($S2741,'Projects FERCs'!$A$9:$C$294,2,FALSE),0)</f>
        <v>Struct &amp; Improv - New (Pres)</v>
      </c>
      <c r="U2741" s="392" t="s">
        <v>2300</v>
      </c>
      <c r="V2741" s="394">
        <v>8876.91</v>
      </c>
    </row>
    <row r="2742" spans="1:22" ht="33.75" x14ac:dyDescent="0.25">
      <c r="A2742" s="396">
        <v>202502</v>
      </c>
      <c r="B2742" s="392" t="s">
        <v>1268</v>
      </c>
      <c r="C2742" s="392" t="s">
        <v>69</v>
      </c>
      <c r="D2742" s="392" t="s">
        <v>28</v>
      </c>
      <c r="E2742" s="392" t="s">
        <v>28</v>
      </c>
      <c r="F2742" s="392" t="s">
        <v>22</v>
      </c>
      <c r="G2742" s="392" t="s">
        <v>1379</v>
      </c>
      <c r="H2742" s="392" t="s">
        <v>70</v>
      </c>
      <c r="I2742" s="392" t="s">
        <v>71</v>
      </c>
      <c r="J2742" s="392" t="s">
        <v>2304</v>
      </c>
      <c r="K2742" s="392" t="s">
        <v>24</v>
      </c>
      <c r="L2742" s="392" t="s">
        <v>64</v>
      </c>
      <c r="M2742" s="395">
        <v>45689</v>
      </c>
      <c r="N2742" s="395">
        <v>45713</v>
      </c>
      <c r="O2742" s="392" t="s">
        <v>690</v>
      </c>
      <c r="P2742" s="392" t="str">
        <f t="shared" si="84"/>
        <v>390XXPRESC</v>
      </c>
      <c r="Q2742" s="392" t="s">
        <v>1382</v>
      </c>
      <c r="R2742" s="392" t="s">
        <v>2305</v>
      </c>
      <c r="S2742" s="392" t="str">
        <f t="shared" si="85"/>
        <v>253900A</v>
      </c>
      <c r="T2742" s="392" t="str">
        <f>IFERROR(VLOOKUP($S2742,'Projects FERCs'!$A$9:$C$294,2,FALSE),0)</f>
        <v>Struct &amp; Improv - New (Pres)</v>
      </c>
      <c r="U2742" s="392" t="s">
        <v>2304</v>
      </c>
      <c r="V2742" s="394">
        <v>385736.48</v>
      </c>
    </row>
    <row r="2743" spans="1:22" ht="33.75" x14ac:dyDescent="0.25">
      <c r="A2743" s="396">
        <v>202503</v>
      </c>
      <c r="B2743" s="392" t="s">
        <v>1268</v>
      </c>
      <c r="C2743" s="392" t="s">
        <v>69</v>
      </c>
      <c r="D2743" s="392" t="s">
        <v>28</v>
      </c>
      <c r="E2743" s="392" t="s">
        <v>28</v>
      </c>
      <c r="F2743" s="392" t="s">
        <v>22</v>
      </c>
      <c r="G2743" s="392" t="s">
        <v>1439</v>
      </c>
      <c r="H2743" s="392" t="s">
        <v>70</v>
      </c>
      <c r="I2743" s="392" t="s">
        <v>71</v>
      </c>
      <c r="J2743" s="392" t="s">
        <v>23</v>
      </c>
      <c r="K2743" s="392" t="s">
        <v>24</v>
      </c>
      <c r="L2743" s="392" t="s">
        <v>25</v>
      </c>
      <c r="M2743" s="395">
        <v>45689</v>
      </c>
      <c r="N2743" s="395">
        <v>45648</v>
      </c>
      <c r="O2743" s="392" t="s">
        <v>690</v>
      </c>
      <c r="P2743" s="392" t="str">
        <f t="shared" si="84"/>
        <v>390XXCOTTN</v>
      </c>
      <c r="Q2743" s="392" t="s">
        <v>1382</v>
      </c>
      <c r="R2743" s="392" t="s">
        <v>2303</v>
      </c>
      <c r="S2743" s="392" t="str">
        <f t="shared" si="85"/>
        <v>255900A</v>
      </c>
      <c r="T2743" s="392" t="str">
        <f>IFERROR(VLOOKUP($S2743,'Projects FERCs'!$A$9:$C$294,2,FALSE),0)</f>
        <v>Struct &amp; Improv- New (Verde)</v>
      </c>
      <c r="U2743" s="392" t="s">
        <v>2302</v>
      </c>
      <c r="V2743" s="394">
        <v>-6771.15</v>
      </c>
    </row>
    <row r="2744" spans="1:22" ht="33.75" x14ac:dyDescent="0.25">
      <c r="A2744" s="396">
        <v>202503</v>
      </c>
      <c r="B2744" s="392" t="s">
        <v>1268</v>
      </c>
      <c r="C2744" s="392" t="s">
        <v>69</v>
      </c>
      <c r="D2744" s="392" t="s">
        <v>28</v>
      </c>
      <c r="E2744" s="392" t="s">
        <v>28</v>
      </c>
      <c r="F2744" s="392" t="s">
        <v>22</v>
      </c>
      <c r="G2744" s="392" t="s">
        <v>1379</v>
      </c>
      <c r="H2744" s="392" t="s">
        <v>70</v>
      </c>
      <c r="I2744" s="392" t="s">
        <v>71</v>
      </c>
      <c r="J2744" s="392" t="s">
        <v>2300</v>
      </c>
      <c r="K2744" s="392" t="s">
        <v>24</v>
      </c>
      <c r="L2744" s="392" t="s">
        <v>64</v>
      </c>
      <c r="M2744" s="395">
        <v>45717</v>
      </c>
      <c r="N2744" s="395">
        <v>45686</v>
      </c>
      <c r="O2744" s="392" t="s">
        <v>690</v>
      </c>
      <c r="P2744" s="392" t="str">
        <f t="shared" si="84"/>
        <v>390XXPRESC</v>
      </c>
      <c r="Q2744" s="392" t="s">
        <v>1382</v>
      </c>
      <c r="R2744" s="392" t="s">
        <v>2301</v>
      </c>
      <c r="S2744" s="392" t="str">
        <f t="shared" si="85"/>
        <v>253900A</v>
      </c>
      <c r="T2744" s="392" t="str">
        <f>IFERROR(VLOOKUP($S2744,'Projects FERCs'!$A$9:$C$294,2,FALSE),0)</f>
        <v>Struct &amp; Improv - New (Pres)</v>
      </c>
      <c r="U2744" s="392" t="s">
        <v>2300</v>
      </c>
      <c r="V2744" s="394">
        <v>368.8</v>
      </c>
    </row>
    <row r="2745" spans="1:22" ht="33.75" x14ac:dyDescent="0.25">
      <c r="A2745" s="396">
        <v>202504</v>
      </c>
      <c r="B2745" s="392" t="s">
        <v>1268</v>
      </c>
      <c r="C2745" s="392" t="s">
        <v>69</v>
      </c>
      <c r="D2745" s="392" t="s">
        <v>28</v>
      </c>
      <c r="E2745" s="392" t="s">
        <v>28</v>
      </c>
      <c r="F2745" s="392" t="s">
        <v>22</v>
      </c>
      <c r="G2745" s="392" t="s">
        <v>2259</v>
      </c>
      <c r="H2745" s="392" t="s">
        <v>70</v>
      </c>
      <c r="I2745" s="392" t="s">
        <v>71</v>
      </c>
      <c r="J2745" s="392" t="s">
        <v>2294</v>
      </c>
      <c r="K2745" s="392" t="s">
        <v>24</v>
      </c>
      <c r="L2745" s="392" t="s">
        <v>64</v>
      </c>
      <c r="M2745" s="395">
        <v>45748</v>
      </c>
      <c r="N2745" s="395">
        <v>45595</v>
      </c>
      <c r="O2745" s="392" t="s">
        <v>690</v>
      </c>
      <c r="P2745" s="392" t="str">
        <f t="shared" si="84"/>
        <v>390XXFLAGW</v>
      </c>
      <c r="Q2745" s="392" t="s">
        <v>1382</v>
      </c>
      <c r="R2745" s="392" t="s">
        <v>2295</v>
      </c>
      <c r="S2745" s="392" t="str">
        <f t="shared" si="85"/>
        <v>251900A</v>
      </c>
      <c r="T2745" s="392" t="str">
        <f>IFERROR(VLOOKUP($S2745,'Projects FERCs'!$A$9:$C$294,2,FALSE),0)</f>
        <v>Structures &amp; Improv-New(Flag)</v>
      </c>
      <c r="U2745" s="392" t="s">
        <v>2294</v>
      </c>
      <c r="V2745" s="394">
        <v>-1784</v>
      </c>
    </row>
    <row r="2746" spans="1:22" ht="33.75" x14ac:dyDescent="0.25">
      <c r="A2746" s="396">
        <v>202504</v>
      </c>
      <c r="B2746" s="392" t="s">
        <v>1268</v>
      </c>
      <c r="C2746" s="392" t="s">
        <v>69</v>
      </c>
      <c r="D2746" s="392" t="s">
        <v>28</v>
      </c>
      <c r="E2746" s="392" t="s">
        <v>28</v>
      </c>
      <c r="F2746" s="392" t="s">
        <v>22</v>
      </c>
      <c r="G2746" s="392" t="s">
        <v>1379</v>
      </c>
      <c r="H2746" s="392" t="s">
        <v>70</v>
      </c>
      <c r="I2746" s="392" t="s">
        <v>71</v>
      </c>
      <c r="J2746" s="392" t="s">
        <v>23</v>
      </c>
      <c r="K2746" s="392" t="s">
        <v>24</v>
      </c>
      <c r="L2746" s="392" t="s">
        <v>25</v>
      </c>
      <c r="M2746" s="395">
        <v>45689</v>
      </c>
      <c r="N2746" s="395">
        <v>45686</v>
      </c>
      <c r="O2746" s="392" t="s">
        <v>690</v>
      </c>
      <c r="P2746" s="392" t="str">
        <f t="shared" si="84"/>
        <v>390XXPRESC</v>
      </c>
      <c r="Q2746" s="392" t="s">
        <v>1382</v>
      </c>
      <c r="R2746" s="392" t="s">
        <v>2301</v>
      </c>
      <c r="S2746" s="392" t="str">
        <f t="shared" si="85"/>
        <v>253900A</v>
      </c>
      <c r="T2746" s="392" t="str">
        <f>IFERROR(VLOOKUP($S2746,'Projects FERCs'!$A$9:$C$294,2,FALSE),0)</f>
        <v>Struct &amp; Improv - New (Pres)</v>
      </c>
      <c r="U2746" s="392" t="s">
        <v>2300</v>
      </c>
      <c r="V2746" s="394">
        <v>-8876.91</v>
      </c>
    </row>
    <row r="2747" spans="1:22" ht="33.75" x14ac:dyDescent="0.25">
      <c r="A2747" s="396">
        <v>202504</v>
      </c>
      <c r="B2747" s="392" t="s">
        <v>1268</v>
      </c>
      <c r="C2747" s="392" t="s">
        <v>69</v>
      </c>
      <c r="D2747" s="392" t="s">
        <v>28</v>
      </c>
      <c r="E2747" s="392" t="s">
        <v>28</v>
      </c>
      <c r="F2747" s="392" t="s">
        <v>22</v>
      </c>
      <c r="G2747" s="392" t="s">
        <v>1379</v>
      </c>
      <c r="H2747" s="392" t="s">
        <v>70</v>
      </c>
      <c r="I2747" s="392" t="s">
        <v>71</v>
      </c>
      <c r="J2747" s="392" t="s">
        <v>23</v>
      </c>
      <c r="K2747" s="392" t="s">
        <v>24</v>
      </c>
      <c r="L2747" s="392" t="s">
        <v>25</v>
      </c>
      <c r="M2747" s="395">
        <v>45717</v>
      </c>
      <c r="N2747" s="395">
        <v>45686</v>
      </c>
      <c r="O2747" s="392" t="s">
        <v>690</v>
      </c>
      <c r="P2747" s="392" t="str">
        <f t="shared" si="84"/>
        <v>390XXPRESC</v>
      </c>
      <c r="Q2747" s="392" t="s">
        <v>1382</v>
      </c>
      <c r="R2747" s="392" t="s">
        <v>2301</v>
      </c>
      <c r="S2747" s="392" t="str">
        <f t="shared" si="85"/>
        <v>253900A</v>
      </c>
      <c r="T2747" s="392" t="str">
        <f>IFERROR(VLOOKUP($S2747,'Projects FERCs'!$A$9:$C$294,2,FALSE),0)</f>
        <v>Struct &amp; Improv - New (Pres)</v>
      </c>
      <c r="U2747" s="392" t="s">
        <v>2300</v>
      </c>
      <c r="V2747" s="394">
        <v>-368.8</v>
      </c>
    </row>
    <row r="2748" spans="1:22" ht="33.75" x14ac:dyDescent="0.25">
      <c r="A2748" s="396">
        <v>202505</v>
      </c>
      <c r="B2748" s="392" t="s">
        <v>1268</v>
      </c>
      <c r="C2748" s="392" t="s">
        <v>69</v>
      </c>
      <c r="D2748" s="392" t="s">
        <v>28</v>
      </c>
      <c r="E2748" s="392" t="s">
        <v>28</v>
      </c>
      <c r="F2748" s="392" t="s">
        <v>22</v>
      </c>
      <c r="G2748" s="392" t="s">
        <v>1379</v>
      </c>
      <c r="H2748" s="392" t="s">
        <v>70</v>
      </c>
      <c r="I2748" s="392" t="s">
        <v>71</v>
      </c>
      <c r="J2748" s="392" t="s">
        <v>2298</v>
      </c>
      <c r="K2748" s="392" t="s">
        <v>24</v>
      </c>
      <c r="L2748" s="392" t="s">
        <v>64</v>
      </c>
      <c r="M2748" s="395">
        <v>45778</v>
      </c>
      <c r="N2748" s="395">
        <v>45728</v>
      </c>
      <c r="O2748" s="392" t="s">
        <v>690</v>
      </c>
      <c r="P2748" s="392" t="str">
        <f t="shared" si="84"/>
        <v>390XXPRESC</v>
      </c>
      <c r="Q2748" s="392" t="s">
        <v>1382</v>
      </c>
      <c r="R2748" s="392" t="s">
        <v>2299</v>
      </c>
      <c r="S2748" s="392" t="str">
        <f t="shared" si="85"/>
        <v>253900A</v>
      </c>
      <c r="T2748" s="392" t="str">
        <f>IFERROR(VLOOKUP($S2748,'Projects FERCs'!$A$9:$C$294,2,FALSE),0)</f>
        <v>Struct &amp; Improv - New (Pres)</v>
      </c>
      <c r="U2748" s="392" t="s">
        <v>2298</v>
      </c>
      <c r="V2748" s="394">
        <v>12440.57</v>
      </c>
    </row>
    <row r="2749" spans="1:22" ht="33.75" x14ac:dyDescent="0.25">
      <c r="A2749" s="396">
        <v>202505</v>
      </c>
      <c r="B2749" s="392" t="s">
        <v>1268</v>
      </c>
      <c r="C2749" s="392" t="s">
        <v>69</v>
      </c>
      <c r="D2749" s="392" t="s">
        <v>28</v>
      </c>
      <c r="E2749" s="392" t="s">
        <v>28</v>
      </c>
      <c r="F2749" s="392" t="s">
        <v>22</v>
      </c>
      <c r="G2749" s="392" t="s">
        <v>1379</v>
      </c>
      <c r="H2749" s="392" t="s">
        <v>70</v>
      </c>
      <c r="I2749" s="392" t="s">
        <v>71</v>
      </c>
      <c r="J2749" s="392" t="s">
        <v>2236</v>
      </c>
      <c r="K2749" s="392" t="s">
        <v>24</v>
      </c>
      <c r="L2749" s="392" t="s">
        <v>64</v>
      </c>
      <c r="M2749" s="395">
        <v>45778</v>
      </c>
      <c r="N2749" s="395">
        <v>45779</v>
      </c>
      <c r="O2749" s="392" t="s">
        <v>690</v>
      </c>
      <c r="P2749" s="392" t="str">
        <f t="shared" si="84"/>
        <v>390XXPRESC</v>
      </c>
      <c r="Q2749" s="392" t="s">
        <v>1382</v>
      </c>
      <c r="R2749" s="392" t="s">
        <v>2237</v>
      </c>
      <c r="S2749" s="392" t="str">
        <f t="shared" si="85"/>
        <v>253900A</v>
      </c>
      <c r="T2749" s="392" t="str">
        <f>IFERROR(VLOOKUP($S2749,'Projects FERCs'!$A$9:$C$294,2,FALSE),0)</f>
        <v>Struct &amp; Improv - New (Pres)</v>
      </c>
      <c r="U2749" s="392" t="s">
        <v>2236</v>
      </c>
      <c r="V2749" s="394">
        <v>111031.06</v>
      </c>
    </row>
    <row r="2750" spans="1:22" ht="33.75" x14ac:dyDescent="0.25">
      <c r="A2750" s="396">
        <v>202505</v>
      </c>
      <c r="B2750" s="392" t="s">
        <v>1268</v>
      </c>
      <c r="C2750" s="392" t="s">
        <v>69</v>
      </c>
      <c r="D2750" s="392" t="s">
        <v>28</v>
      </c>
      <c r="E2750" s="392" t="s">
        <v>28</v>
      </c>
      <c r="F2750" s="392" t="s">
        <v>22</v>
      </c>
      <c r="G2750" s="392" t="s">
        <v>1379</v>
      </c>
      <c r="H2750" s="392" t="s">
        <v>70</v>
      </c>
      <c r="I2750" s="392" t="s">
        <v>71</v>
      </c>
      <c r="J2750" s="392" t="s">
        <v>2296</v>
      </c>
      <c r="K2750" s="392" t="s">
        <v>24</v>
      </c>
      <c r="L2750" s="392" t="s">
        <v>64</v>
      </c>
      <c r="M2750" s="395">
        <v>45778</v>
      </c>
      <c r="N2750" s="395">
        <v>45728</v>
      </c>
      <c r="O2750" s="392" t="s">
        <v>690</v>
      </c>
      <c r="P2750" s="392" t="str">
        <f t="shared" si="84"/>
        <v>390XXPRESC</v>
      </c>
      <c r="Q2750" s="392" t="s">
        <v>1382</v>
      </c>
      <c r="R2750" s="392" t="s">
        <v>2297</v>
      </c>
      <c r="S2750" s="392" t="str">
        <f t="shared" si="85"/>
        <v>253900A</v>
      </c>
      <c r="T2750" s="392" t="str">
        <f>IFERROR(VLOOKUP($S2750,'Projects FERCs'!$A$9:$C$294,2,FALSE),0)</f>
        <v>Struct &amp; Improv - New (Pres)</v>
      </c>
      <c r="U2750" s="392" t="s">
        <v>2296</v>
      </c>
      <c r="V2750" s="394">
        <v>7339.85</v>
      </c>
    </row>
    <row r="2751" spans="1:22" ht="33.75" x14ac:dyDescent="0.25">
      <c r="A2751" s="396">
        <v>202506</v>
      </c>
      <c r="B2751" s="392" t="s">
        <v>1268</v>
      </c>
      <c r="C2751" s="392" t="s">
        <v>69</v>
      </c>
      <c r="D2751" s="392" t="s">
        <v>28</v>
      </c>
      <c r="E2751" s="392" t="s">
        <v>28</v>
      </c>
      <c r="F2751" s="392" t="s">
        <v>22</v>
      </c>
      <c r="G2751" s="392" t="s">
        <v>2259</v>
      </c>
      <c r="H2751" s="392" t="s">
        <v>70</v>
      </c>
      <c r="I2751" s="392" t="s">
        <v>71</v>
      </c>
      <c r="J2751" s="392" t="s">
        <v>23</v>
      </c>
      <c r="K2751" s="392" t="s">
        <v>24</v>
      </c>
      <c r="L2751" s="392" t="s">
        <v>25</v>
      </c>
      <c r="M2751" s="395">
        <v>45689</v>
      </c>
      <c r="N2751" s="395">
        <v>45595</v>
      </c>
      <c r="O2751" s="392" t="s">
        <v>690</v>
      </c>
      <c r="P2751" s="392" t="str">
        <f t="shared" si="84"/>
        <v>390XXFLAGW</v>
      </c>
      <c r="Q2751" s="392" t="s">
        <v>1382</v>
      </c>
      <c r="R2751" s="392" t="s">
        <v>2295</v>
      </c>
      <c r="S2751" s="392" t="str">
        <f t="shared" si="85"/>
        <v>251900A</v>
      </c>
      <c r="T2751" s="392" t="str">
        <f>IFERROR(VLOOKUP($S2751,'Projects FERCs'!$A$9:$C$294,2,FALSE),0)</f>
        <v>Structures &amp; Improv-New(Flag)</v>
      </c>
      <c r="U2751" s="392" t="s">
        <v>2294</v>
      </c>
      <c r="V2751" s="394">
        <v>-22300</v>
      </c>
    </row>
    <row r="2752" spans="1:22" ht="33.75" x14ac:dyDescent="0.25">
      <c r="A2752" s="396">
        <v>202506</v>
      </c>
      <c r="B2752" s="392" t="s">
        <v>1268</v>
      </c>
      <c r="C2752" s="392" t="s">
        <v>69</v>
      </c>
      <c r="D2752" s="392" t="s">
        <v>28</v>
      </c>
      <c r="E2752" s="392" t="s">
        <v>28</v>
      </c>
      <c r="F2752" s="392" t="s">
        <v>22</v>
      </c>
      <c r="G2752" s="392" t="s">
        <v>2259</v>
      </c>
      <c r="H2752" s="392" t="s">
        <v>70</v>
      </c>
      <c r="I2752" s="392" t="s">
        <v>71</v>
      </c>
      <c r="J2752" s="392" t="s">
        <v>23</v>
      </c>
      <c r="K2752" s="392" t="s">
        <v>24</v>
      </c>
      <c r="L2752" s="392" t="s">
        <v>25</v>
      </c>
      <c r="M2752" s="395">
        <v>45748</v>
      </c>
      <c r="N2752" s="395">
        <v>45595</v>
      </c>
      <c r="O2752" s="392" t="s">
        <v>690</v>
      </c>
      <c r="P2752" s="392" t="str">
        <f t="shared" si="84"/>
        <v>390XXFLAGW</v>
      </c>
      <c r="Q2752" s="392" t="s">
        <v>1382</v>
      </c>
      <c r="R2752" s="392" t="s">
        <v>2295</v>
      </c>
      <c r="S2752" s="392" t="str">
        <f t="shared" si="85"/>
        <v>251900A</v>
      </c>
      <c r="T2752" s="392" t="str">
        <f>IFERROR(VLOOKUP($S2752,'Projects FERCs'!$A$9:$C$294,2,FALSE),0)</f>
        <v>Structures &amp; Improv-New(Flag)</v>
      </c>
      <c r="U2752" s="392" t="s">
        <v>2294</v>
      </c>
      <c r="V2752" s="394">
        <v>1784</v>
      </c>
    </row>
    <row r="2753" spans="1:22" ht="33.75" x14ac:dyDescent="0.25">
      <c r="A2753" s="396">
        <v>202506</v>
      </c>
      <c r="B2753" s="392" t="s">
        <v>1268</v>
      </c>
      <c r="C2753" s="392" t="s">
        <v>69</v>
      </c>
      <c r="D2753" s="392" t="s">
        <v>28</v>
      </c>
      <c r="E2753" s="392" t="s">
        <v>28</v>
      </c>
      <c r="F2753" s="392" t="s">
        <v>22</v>
      </c>
      <c r="G2753" s="392" t="s">
        <v>1379</v>
      </c>
      <c r="H2753" s="392" t="s">
        <v>70</v>
      </c>
      <c r="I2753" s="392" t="s">
        <v>71</v>
      </c>
      <c r="J2753" s="392" t="s">
        <v>2236</v>
      </c>
      <c r="K2753" s="392" t="s">
        <v>24</v>
      </c>
      <c r="L2753" s="392" t="s">
        <v>64</v>
      </c>
      <c r="M2753" s="395">
        <v>45778</v>
      </c>
      <c r="N2753" s="395">
        <v>45779</v>
      </c>
      <c r="O2753" s="392" t="s">
        <v>690</v>
      </c>
      <c r="P2753" s="392" t="str">
        <f t="shared" si="84"/>
        <v>390XXPRESC</v>
      </c>
      <c r="Q2753" s="392" t="s">
        <v>1382</v>
      </c>
      <c r="R2753" s="392" t="s">
        <v>2237</v>
      </c>
      <c r="S2753" s="392" t="str">
        <f t="shared" si="85"/>
        <v>253900A</v>
      </c>
      <c r="T2753" s="392" t="str">
        <f>IFERROR(VLOOKUP($S2753,'Projects FERCs'!$A$9:$C$294,2,FALSE),0)</f>
        <v>Struct &amp; Improv - New (Pres)</v>
      </c>
      <c r="U2753" s="392" t="s">
        <v>2236</v>
      </c>
      <c r="V2753" s="394">
        <v>21735.35</v>
      </c>
    </row>
    <row r="2754" spans="1:22" ht="33.75" x14ac:dyDescent="0.25">
      <c r="A2754" s="396">
        <v>202506</v>
      </c>
      <c r="B2754" s="392" t="s">
        <v>1268</v>
      </c>
      <c r="C2754" s="392" t="s">
        <v>69</v>
      </c>
      <c r="D2754" s="392" t="s">
        <v>28</v>
      </c>
      <c r="E2754" s="392" t="s">
        <v>28</v>
      </c>
      <c r="F2754" s="392" t="s">
        <v>22</v>
      </c>
      <c r="G2754" s="392" t="s">
        <v>1425</v>
      </c>
      <c r="H2754" s="392" t="s">
        <v>70</v>
      </c>
      <c r="I2754" s="392" t="s">
        <v>71</v>
      </c>
      <c r="J2754" s="392" t="s">
        <v>2292</v>
      </c>
      <c r="K2754" s="392" t="s">
        <v>24</v>
      </c>
      <c r="L2754" s="392" t="s">
        <v>64</v>
      </c>
      <c r="M2754" s="395">
        <v>45809</v>
      </c>
      <c r="N2754" s="395">
        <v>45807</v>
      </c>
      <c r="O2754" s="392" t="s">
        <v>690</v>
      </c>
      <c r="P2754" s="392" t="str">
        <f t="shared" si="84"/>
        <v>390XXSHOWL</v>
      </c>
      <c r="Q2754" s="392" t="s">
        <v>1382</v>
      </c>
      <c r="R2754" s="392" t="s">
        <v>2293</v>
      </c>
      <c r="S2754" s="392" t="str">
        <f t="shared" si="85"/>
        <v>257900A</v>
      </c>
      <c r="T2754" s="392" t="str">
        <f>IFERROR(VLOOKUP($S2754,'Projects FERCs'!$A$9:$C$294,2,FALSE),0)</f>
        <v>Structures &amp; Improv-New SL</v>
      </c>
      <c r="U2754" s="392" t="s">
        <v>2292</v>
      </c>
      <c r="V2754" s="394">
        <v>14694.63</v>
      </c>
    </row>
    <row r="2755" spans="1:22" ht="33.75" x14ac:dyDescent="0.25">
      <c r="A2755" s="396">
        <v>202506</v>
      </c>
      <c r="B2755" s="392" t="s">
        <v>1268</v>
      </c>
      <c r="C2755" s="392" t="s">
        <v>69</v>
      </c>
      <c r="D2755" s="392" t="s">
        <v>28</v>
      </c>
      <c r="E2755" s="392" t="s">
        <v>28</v>
      </c>
      <c r="F2755" s="392" t="s">
        <v>22</v>
      </c>
      <c r="G2755" s="392" t="s">
        <v>1425</v>
      </c>
      <c r="H2755" s="392" t="s">
        <v>70</v>
      </c>
      <c r="I2755" s="392" t="s">
        <v>71</v>
      </c>
      <c r="J2755" s="392" t="s">
        <v>2290</v>
      </c>
      <c r="K2755" s="392" t="s">
        <v>24</v>
      </c>
      <c r="L2755" s="392" t="s">
        <v>64</v>
      </c>
      <c r="M2755" s="395">
        <v>45809</v>
      </c>
      <c r="N2755" s="395">
        <v>45805</v>
      </c>
      <c r="O2755" s="392" t="s">
        <v>690</v>
      </c>
      <c r="P2755" s="392" t="str">
        <f t="shared" si="84"/>
        <v>390XXSHOWL</v>
      </c>
      <c r="Q2755" s="392" t="s">
        <v>1382</v>
      </c>
      <c r="R2755" s="392" t="s">
        <v>2291</v>
      </c>
      <c r="S2755" s="392" t="str">
        <f t="shared" si="85"/>
        <v>257900A</v>
      </c>
      <c r="T2755" s="392" t="str">
        <f>IFERROR(VLOOKUP($S2755,'Projects FERCs'!$A$9:$C$294,2,FALSE),0)</f>
        <v>Structures &amp; Improv-New SL</v>
      </c>
      <c r="U2755" s="392" t="s">
        <v>2290</v>
      </c>
      <c r="V2755" s="394">
        <v>7399.96</v>
      </c>
    </row>
    <row r="2756" spans="1:22" ht="33.75" x14ac:dyDescent="0.25">
      <c r="A2756" s="396">
        <v>202407</v>
      </c>
      <c r="B2756" s="392" t="s">
        <v>1268</v>
      </c>
      <c r="C2756" s="392" t="s">
        <v>69</v>
      </c>
      <c r="D2756" s="392" t="s">
        <v>1521</v>
      </c>
      <c r="E2756" s="392" t="s">
        <v>1521</v>
      </c>
      <c r="F2756" s="392" t="s">
        <v>22</v>
      </c>
      <c r="G2756" s="392" t="s">
        <v>1430</v>
      </c>
      <c r="H2756" s="392" t="s">
        <v>70</v>
      </c>
      <c r="I2756" s="392" t="s">
        <v>71</v>
      </c>
      <c r="J2756" s="392" t="s">
        <v>699</v>
      </c>
      <c r="K2756" s="392" t="s">
        <v>24</v>
      </c>
      <c r="L2756" s="392" t="s">
        <v>64</v>
      </c>
      <c r="M2756" s="395">
        <v>45292</v>
      </c>
      <c r="N2756" s="395">
        <v>45292</v>
      </c>
      <c r="O2756" s="392" t="s">
        <v>695</v>
      </c>
      <c r="P2756" s="392" t="str">
        <f t="shared" si="84"/>
        <v>391CPFLAGA</v>
      </c>
      <c r="Q2756" s="392" t="s">
        <v>1431</v>
      </c>
      <c r="R2756" s="392" t="s">
        <v>698</v>
      </c>
      <c r="S2756" s="392" t="str">
        <f t="shared" si="85"/>
        <v>250912A</v>
      </c>
      <c r="T2756" s="392" t="str">
        <f>IFERROR(VLOOKUP($S2756,'Projects FERCs'!$A$9:$C$294,2,FALSE),0)</f>
        <v>Comp Equip - UNSG</v>
      </c>
      <c r="U2756" s="392" t="s">
        <v>699</v>
      </c>
      <c r="V2756" s="394">
        <v>1546.34</v>
      </c>
    </row>
    <row r="2757" spans="1:22" ht="33.75" x14ac:dyDescent="0.25">
      <c r="A2757" s="396">
        <v>202407</v>
      </c>
      <c r="B2757" s="392" t="s">
        <v>1268</v>
      </c>
      <c r="C2757" s="392" t="s">
        <v>69</v>
      </c>
      <c r="D2757" s="392" t="s">
        <v>1521</v>
      </c>
      <c r="E2757" s="392" t="s">
        <v>1521</v>
      </c>
      <c r="F2757" s="392" t="s">
        <v>22</v>
      </c>
      <c r="G2757" s="392" t="s">
        <v>1430</v>
      </c>
      <c r="H2757" s="392" t="s">
        <v>70</v>
      </c>
      <c r="I2757" s="392" t="s">
        <v>71</v>
      </c>
      <c r="J2757" s="392" t="s">
        <v>23</v>
      </c>
      <c r="K2757" s="392" t="s">
        <v>24</v>
      </c>
      <c r="L2757" s="392" t="s">
        <v>25</v>
      </c>
      <c r="M2757" s="395">
        <v>45292</v>
      </c>
      <c r="N2757" s="395">
        <v>45292</v>
      </c>
      <c r="O2757" s="392" t="s">
        <v>695</v>
      </c>
      <c r="P2757" s="392" t="str">
        <f t="shared" si="84"/>
        <v>391CPFLAGA</v>
      </c>
      <c r="Q2757" s="392" t="s">
        <v>1431</v>
      </c>
      <c r="R2757" s="392" t="s">
        <v>698</v>
      </c>
      <c r="S2757" s="392" t="str">
        <f t="shared" si="85"/>
        <v>250912A</v>
      </c>
      <c r="T2757" s="392" t="str">
        <f>IFERROR(VLOOKUP($S2757,'Projects FERCs'!$A$9:$C$294,2,FALSE),0)</f>
        <v>Comp Equip - UNSG</v>
      </c>
      <c r="U2757" s="392" t="s">
        <v>699</v>
      </c>
      <c r="V2757" s="394">
        <v>-3594.37</v>
      </c>
    </row>
    <row r="2758" spans="1:22" ht="33.75" x14ac:dyDescent="0.25">
      <c r="A2758" s="396">
        <v>202407</v>
      </c>
      <c r="B2758" s="392" t="s">
        <v>1268</v>
      </c>
      <c r="C2758" s="392" t="s">
        <v>69</v>
      </c>
      <c r="D2758" s="392" t="s">
        <v>55</v>
      </c>
      <c r="E2758" s="392" t="s">
        <v>55</v>
      </c>
      <c r="F2758" s="392" t="s">
        <v>22</v>
      </c>
      <c r="G2758" s="392" t="s">
        <v>1379</v>
      </c>
      <c r="H2758" s="392" t="s">
        <v>70</v>
      </c>
      <c r="I2758" s="392" t="s">
        <v>71</v>
      </c>
      <c r="J2758" s="392" t="s">
        <v>23</v>
      </c>
      <c r="K2758" s="392" t="s">
        <v>24</v>
      </c>
      <c r="L2758" s="392" t="s">
        <v>25</v>
      </c>
      <c r="M2758" s="395">
        <v>45261</v>
      </c>
      <c r="N2758" s="395">
        <v>45275</v>
      </c>
      <c r="O2758" s="392" t="s">
        <v>695</v>
      </c>
      <c r="P2758" s="392" t="str">
        <f t="shared" si="84"/>
        <v>391NTPRESC</v>
      </c>
      <c r="Q2758" s="392" t="s">
        <v>1431</v>
      </c>
      <c r="R2758" s="392" t="s">
        <v>1383</v>
      </c>
      <c r="S2758" s="392" t="str">
        <f t="shared" si="85"/>
        <v>253901A</v>
      </c>
      <c r="T2758" s="392" t="str">
        <f>IFERROR(VLOOKUP($S2758,'Projects FERCs'!$A$9:$C$294,2,FALSE),0)</f>
        <v>UNSG Training Facility</v>
      </c>
      <c r="U2758" s="392" t="s">
        <v>1384</v>
      </c>
      <c r="V2758" s="394">
        <v>-74529.67</v>
      </c>
    </row>
    <row r="2759" spans="1:22" ht="33.75" x14ac:dyDescent="0.25">
      <c r="A2759" s="396">
        <v>202407</v>
      </c>
      <c r="B2759" s="392" t="s">
        <v>1268</v>
      </c>
      <c r="C2759" s="392" t="s">
        <v>69</v>
      </c>
      <c r="D2759" s="392" t="s">
        <v>55</v>
      </c>
      <c r="E2759" s="392" t="s">
        <v>55</v>
      </c>
      <c r="F2759" s="392" t="s">
        <v>22</v>
      </c>
      <c r="G2759" s="392" t="s">
        <v>1379</v>
      </c>
      <c r="H2759" s="392" t="s">
        <v>70</v>
      </c>
      <c r="I2759" s="392" t="s">
        <v>71</v>
      </c>
      <c r="J2759" s="392" t="s">
        <v>23</v>
      </c>
      <c r="K2759" s="392" t="s">
        <v>24</v>
      </c>
      <c r="L2759" s="392" t="s">
        <v>25</v>
      </c>
      <c r="M2759" s="395">
        <v>45292</v>
      </c>
      <c r="N2759" s="395">
        <v>45275</v>
      </c>
      <c r="O2759" s="392" t="s">
        <v>695</v>
      </c>
      <c r="P2759" s="392" t="str">
        <f t="shared" si="84"/>
        <v>391NTPRESC</v>
      </c>
      <c r="Q2759" s="392" t="s">
        <v>1431</v>
      </c>
      <c r="R2759" s="392" t="s">
        <v>1383</v>
      </c>
      <c r="S2759" s="392" t="str">
        <f t="shared" si="85"/>
        <v>253901A</v>
      </c>
      <c r="T2759" s="392" t="str">
        <f>IFERROR(VLOOKUP($S2759,'Projects FERCs'!$A$9:$C$294,2,FALSE),0)</f>
        <v>UNSG Training Facility</v>
      </c>
      <c r="U2759" s="392" t="s">
        <v>1384</v>
      </c>
      <c r="V2759" s="394">
        <v>0.62</v>
      </c>
    </row>
    <row r="2760" spans="1:22" ht="33.75" x14ac:dyDescent="0.25">
      <c r="A2760" s="396">
        <v>202407</v>
      </c>
      <c r="B2760" s="392" t="s">
        <v>1268</v>
      </c>
      <c r="C2760" s="392" t="s">
        <v>69</v>
      </c>
      <c r="D2760" s="392" t="s">
        <v>55</v>
      </c>
      <c r="E2760" s="392" t="s">
        <v>55</v>
      </c>
      <c r="F2760" s="392" t="s">
        <v>22</v>
      </c>
      <c r="G2760" s="392" t="s">
        <v>1379</v>
      </c>
      <c r="H2760" s="392" t="s">
        <v>70</v>
      </c>
      <c r="I2760" s="392" t="s">
        <v>71</v>
      </c>
      <c r="J2760" s="392" t="s">
        <v>23</v>
      </c>
      <c r="K2760" s="392" t="s">
        <v>24</v>
      </c>
      <c r="L2760" s="392" t="s">
        <v>25</v>
      </c>
      <c r="M2760" s="395">
        <v>45323</v>
      </c>
      <c r="N2760" s="395">
        <v>45275</v>
      </c>
      <c r="O2760" s="392" t="s">
        <v>695</v>
      </c>
      <c r="P2760" s="392" t="str">
        <f t="shared" si="84"/>
        <v>391NTPRESC</v>
      </c>
      <c r="Q2760" s="392" t="s">
        <v>1431</v>
      </c>
      <c r="R2760" s="392" t="s">
        <v>1383</v>
      </c>
      <c r="S2760" s="392" t="str">
        <f t="shared" si="85"/>
        <v>253901A</v>
      </c>
      <c r="T2760" s="392" t="str">
        <f>IFERROR(VLOOKUP($S2760,'Projects FERCs'!$A$9:$C$294,2,FALSE),0)</f>
        <v>UNSG Training Facility</v>
      </c>
      <c r="U2760" s="392" t="s">
        <v>1384</v>
      </c>
      <c r="V2760" s="394">
        <v>-1375.47</v>
      </c>
    </row>
    <row r="2761" spans="1:22" ht="33.75" x14ac:dyDescent="0.25">
      <c r="A2761" s="396">
        <v>202407</v>
      </c>
      <c r="B2761" s="392" t="s">
        <v>1268</v>
      </c>
      <c r="C2761" s="392" t="s">
        <v>69</v>
      </c>
      <c r="D2761" s="392" t="s">
        <v>55</v>
      </c>
      <c r="E2761" s="392" t="s">
        <v>55</v>
      </c>
      <c r="F2761" s="392" t="s">
        <v>22</v>
      </c>
      <c r="G2761" s="392" t="s">
        <v>1379</v>
      </c>
      <c r="H2761" s="392" t="s">
        <v>70</v>
      </c>
      <c r="I2761" s="392" t="s">
        <v>71</v>
      </c>
      <c r="J2761" s="392" t="s">
        <v>23</v>
      </c>
      <c r="K2761" s="392" t="s">
        <v>24</v>
      </c>
      <c r="L2761" s="392" t="s">
        <v>25</v>
      </c>
      <c r="M2761" s="395">
        <v>45352</v>
      </c>
      <c r="N2761" s="395">
        <v>45275</v>
      </c>
      <c r="O2761" s="392" t="s">
        <v>695</v>
      </c>
      <c r="P2761" s="392" t="str">
        <f t="shared" ref="P2761:P2824" si="86">CONCATENATE((MID($O2761,2,3)),$D2761,$G2761)</f>
        <v>391NTPRESC</v>
      </c>
      <c r="Q2761" s="392" t="s">
        <v>1431</v>
      </c>
      <c r="R2761" s="392" t="s">
        <v>1383</v>
      </c>
      <c r="S2761" s="392" t="str">
        <f t="shared" ref="S2761:S2824" si="87">RIGHT($R2761,7)</f>
        <v>253901A</v>
      </c>
      <c r="T2761" s="392" t="str">
        <f>IFERROR(VLOOKUP($S2761,'Projects FERCs'!$A$9:$C$294,2,FALSE),0)</f>
        <v>UNSG Training Facility</v>
      </c>
      <c r="U2761" s="392" t="s">
        <v>1384</v>
      </c>
      <c r="V2761" s="394">
        <v>-185.48</v>
      </c>
    </row>
    <row r="2762" spans="1:22" ht="33.75" x14ac:dyDescent="0.25">
      <c r="A2762" s="396">
        <v>202407</v>
      </c>
      <c r="B2762" s="392" t="s">
        <v>1268</v>
      </c>
      <c r="C2762" s="392" t="s">
        <v>69</v>
      </c>
      <c r="D2762" s="392" t="s">
        <v>56</v>
      </c>
      <c r="E2762" s="392" t="s">
        <v>56</v>
      </c>
      <c r="F2762" s="392" t="s">
        <v>22</v>
      </c>
      <c r="G2762" s="392" t="s">
        <v>39</v>
      </c>
      <c r="H2762" s="392" t="s">
        <v>70</v>
      </c>
      <c r="I2762" s="392" t="s">
        <v>71</v>
      </c>
      <c r="J2762" s="392" t="s">
        <v>1100</v>
      </c>
      <c r="K2762" s="392" t="s">
        <v>24</v>
      </c>
      <c r="L2762" s="392" t="s">
        <v>64</v>
      </c>
      <c r="M2762" s="395">
        <v>45474</v>
      </c>
      <c r="N2762" s="395">
        <v>45474</v>
      </c>
      <c r="O2762" s="392" t="s">
        <v>695</v>
      </c>
      <c r="P2762" s="392" t="str">
        <f t="shared" si="86"/>
        <v>391OE00000</v>
      </c>
      <c r="Q2762" s="392" t="s">
        <v>1431</v>
      </c>
      <c r="R2762" s="392" t="s">
        <v>1099</v>
      </c>
      <c r="S2762" s="392" t="str">
        <f t="shared" si="87"/>
        <v>255910A</v>
      </c>
      <c r="T2762" s="392" t="str">
        <f>IFERROR(VLOOKUP($S2762,'Projects FERCs'!$A$9:$C$294,2,FALSE),0)</f>
        <v>Office Furn &amp; Eq-New (Verde)</v>
      </c>
      <c r="U2762" s="392" t="s">
        <v>1100</v>
      </c>
      <c r="V2762" s="394">
        <v>3436.04</v>
      </c>
    </row>
    <row r="2763" spans="1:22" ht="33.75" x14ac:dyDescent="0.25">
      <c r="A2763" s="396">
        <v>202408</v>
      </c>
      <c r="B2763" s="392" t="s">
        <v>1268</v>
      </c>
      <c r="C2763" s="392" t="s">
        <v>69</v>
      </c>
      <c r="D2763" s="392" t="s">
        <v>1521</v>
      </c>
      <c r="E2763" s="392" t="s">
        <v>1521</v>
      </c>
      <c r="F2763" s="392" t="s">
        <v>22</v>
      </c>
      <c r="G2763" s="392" t="s">
        <v>1430</v>
      </c>
      <c r="H2763" s="392" t="s">
        <v>70</v>
      </c>
      <c r="I2763" s="392" t="s">
        <v>71</v>
      </c>
      <c r="J2763" s="392" t="s">
        <v>23</v>
      </c>
      <c r="K2763" s="392" t="s">
        <v>24</v>
      </c>
      <c r="L2763" s="392" t="s">
        <v>25</v>
      </c>
      <c r="M2763" s="395">
        <v>45292</v>
      </c>
      <c r="N2763" s="395">
        <v>45292</v>
      </c>
      <c r="O2763" s="392" t="s">
        <v>695</v>
      </c>
      <c r="P2763" s="392" t="str">
        <f t="shared" si="86"/>
        <v>391CPFLAGA</v>
      </c>
      <c r="Q2763" s="392" t="s">
        <v>1431</v>
      </c>
      <c r="R2763" s="392" t="s">
        <v>698</v>
      </c>
      <c r="S2763" s="392" t="str">
        <f t="shared" si="87"/>
        <v>250912A</v>
      </c>
      <c r="T2763" s="392" t="str">
        <f>IFERROR(VLOOKUP($S2763,'Projects FERCs'!$A$9:$C$294,2,FALSE),0)</f>
        <v>Comp Equip - UNSG</v>
      </c>
      <c r="U2763" s="392" t="s">
        <v>699</v>
      </c>
      <c r="V2763" s="394">
        <v>-1546.34</v>
      </c>
    </row>
    <row r="2764" spans="1:22" ht="33.75" x14ac:dyDescent="0.25">
      <c r="A2764" s="396">
        <v>202408</v>
      </c>
      <c r="B2764" s="392" t="s">
        <v>1268</v>
      </c>
      <c r="C2764" s="392" t="s">
        <v>69</v>
      </c>
      <c r="D2764" s="392" t="s">
        <v>55</v>
      </c>
      <c r="E2764" s="392" t="s">
        <v>55</v>
      </c>
      <c r="F2764" s="392" t="s">
        <v>22</v>
      </c>
      <c r="G2764" s="392" t="s">
        <v>1379</v>
      </c>
      <c r="H2764" s="392" t="s">
        <v>70</v>
      </c>
      <c r="I2764" s="392" t="s">
        <v>71</v>
      </c>
      <c r="J2764" s="392" t="s">
        <v>23</v>
      </c>
      <c r="K2764" s="392" t="s">
        <v>24</v>
      </c>
      <c r="L2764" s="392" t="s">
        <v>25</v>
      </c>
      <c r="M2764" s="395">
        <v>45261</v>
      </c>
      <c r="N2764" s="395">
        <v>45268</v>
      </c>
      <c r="O2764" s="392" t="s">
        <v>695</v>
      </c>
      <c r="P2764" s="392" t="str">
        <f t="shared" si="86"/>
        <v>391NTPRESC</v>
      </c>
      <c r="Q2764" s="392" t="s">
        <v>1431</v>
      </c>
      <c r="R2764" s="392" t="s">
        <v>1432</v>
      </c>
      <c r="S2764" s="392" t="str">
        <f t="shared" si="87"/>
        <v>253901A</v>
      </c>
      <c r="T2764" s="392" t="str">
        <f>IFERROR(VLOOKUP($S2764,'Projects FERCs'!$A$9:$C$294,2,FALSE),0)</f>
        <v>UNSG Training Facility</v>
      </c>
      <c r="U2764" s="392" t="s">
        <v>1433</v>
      </c>
      <c r="V2764" s="394">
        <v>-231895.72</v>
      </c>
    </row>
    <row r="2765" spans="1:22" ht="33.75" x14ac:dyDescent="0.25">
      <c r="A2765" s="396">
        <v>202408</v>
      </c>
      <c r="B2765" s="392" t="s">
        <v>1268</v>
      </c>
      <c r="C2765" s="392" t="s">
        <v>69</v>
      </c>
      <c r="D2765" s="392" t="s">
        <v>55</v>
      </c>
      <c r="E2765" s="392" t="s">
        <v>55</v>
      </c>
      <c r="F2765" s="392" t="s">
        <v>22</v>
      </c>
      <c r="G2765" s="392" t="s">
        <v>1379</v>
      </c>
      <c r="H2765" s="392" t="s">
        <v>70</v>
      </c>
      <c r="I2765" s="392" t="s">
        <v>71</v>
      </c>
      <c r="J2765" s="392" t="s">
        <v>23</v>
      </c>
      <c r="K2765" s="392" t="s">
        <v>24</v>
      </c>
      <c r="L2765" s="392" t="s">
        <v>25</v>
      </c>
      <c r="M2765" s="395">
        <v>45292</v>
      </c>
      <c r="N2765" s="395">
        <v>45268</v>
      </c>
      <c r="O2765" s="392" t="s">
        <v>695</v>
      </c>
      <c r="P2765" s="392" t="str">
        <f t="shared" si="86"/>
        <v>391NTPRESC</v>
      </c>
      <c r="Q2765" s="392" t="s">
        <v>1431</v>
      </c>
      <c r="R2765" s="392" t="s">
        <v>1432</v>
      </c>
      <c r="S2765" s="392" t="str">
        <f t="shared" si="87"/>
        <v>253901A</v>
      </c>
      <c r="T2765" s="392" t="str">
        <f>IFERROR(VLOOKUP($S2765,'Projects FERCs'!$A$9:$C$294,2,FALSE),0)</f>
        <v>UNSG Training Facility</v>
      </c>
      <c r="U2765" s="392" t="s">
        <v>1433</v>
      </c>
      <c r="V2765" s="394">
        <v>-22636.49</v>
      </c>
    </row>
    <row r="2766" spans="1:22" ht="33.75" x14ac:dyDescent="0.25">
      <c r="A2766" s="396">
        <v>202408</v>
      </c>
      <c r="B2766" s="392" t="s">
        <v>1268</v>
      </c>
      <c r="C2766" s="392" t="s">
        <v>69</v>
      </c>
      <c r="D2766" s="392" t="s">
        <v>55</v>
      </c>
      <c r="E2766" s="392" t="s">
        <v>55</v>
      </c>
      <c r="F2766" s="392" t="s">
        <v>22</v>
      </c>
      <c r="G2766" s="392" t="s">
        <v>1379</v>
      </c>
      <c r="H2766" s="392" t="s">
        <v>70</v>
      </c>
      <c r="I2766" s="392" t="s">
        <v>71</v>
      </c>
      <c r="J2766" s="392" t="s">
        <v>23</v>
      </c>
      <c r="K2766" s="392" t="s">
        <v>24</v>
      </c>
      <c r="L2766" s="392" t="s">
        <v>25</v>
      </c>
      <c r="M2766" s="395">
        <v>45323</v>
      </c>
      <c r="N2766" s="395">
        <v>45268</v>
      </c>
      <c r="O2766" s="392" t="s">
        <v>695</v>
      </c>
      <c r="P2766" s="392" t="str">
        <f t="shared" si="86"/>
        <v>391NTPRESC</v>
      </c>
      <c r="Q2766" s="392" t="s">
        <v>1431</v>
      </c>
      <c r="R2766" s="392" t="s">
        <v>1432</v>
      </c>
      <c r="S2766" s="392" t="str">
        <f t="shared" si="87"/>
        <v>253901A</v>
      </c>
      <c r="T2766" s="392" t="str">
        <f>IFERROR(VLOOKUP($S2766,'Projects FERCs'!$A$9:$C$294,2,FALSE),0)</f>
        <v>UNSG Training Facility</v>
      </c>
      <c r="U2766" s="392" t="s">
        <v>1433</v>
      </c>
      <c r="V2766" s="394">
        <v>-178.03</v>
      </c>
    </row>
    <row r="2767" spans="1:22" ht="33.75" x14ac:dyDescent="0.25">
      <c r="A2767" s="396">
        <v>202408</v>
      </c>
      <c r="B2767" s="392" t="s">
        <v>1268</v>
      </c>
      <c r="C2767" s="392" t="s">
        <v>69</v>
      </c>
      <c r="D2767" s="392" t="s">
        <v>56</v>
      </c>
      <c r="E2767" s="392" t="s">
        <v>56</v>
      </c>
      <c r="F2767" s="392" t="s">
        <v>22</v>
      </c>
      <c r="G2767" s="392" t="s">
        <v>39</v>
      </c>
      <c r="H2767" s="392" t="s">
        <v>70</v>
      </c>
      <c r="I2767" s="392" t="s">
        <v>71</v>
      </c>
      <c r="J2767" s="392" t="s">
        <v>23</v>
      </c>
      <c r="K2767" s="392" t="s">
        <v>24</v>
      </c>
      <c r="L2767" s="392" t="s">
        <v>25</v>
      </c>
      <c r="M2767" s="395">
        <v>45474</v>
      </c>
      <c r="N2767" s="395">
        <v>45474</v>
      </c>
      <c r="O2767" s="392" t="s">
        <v>695</v>
      </c>
      <c r="P2767" s="392" t="str">
        <f t="shared" si="86"/>
        <v>391OE00000</v>
      </c>
      <c r="Q2767" s="392" t="s">
        <v>1431</v>
      </c>
      <c r="R2767" s="392" t="s">
        <v>1099</v>
      </c>
      <c r="S2767" s="392" t="str">
        <f t="shared" si="87"/>
        <v>255910A</v>
      </c>
      <c r="T2767" s="392" t="str">
        <f>IFERROR(VLOOKUP($S2767,'Projects FERCs'!$A$9:$C$294,2,FALSE),0)</f>
        <v>Office Furn &amp; Eq-New (Verde)</v>
      </c>
      <c r="U2767" s="392" t="s">
        <v>1100</v>
      </c>
      <c r="V2767" s="394">
        <v>-3436.04</v>
      </c>
    </row>
    <row r="2768" spans="1:22" ht="33.75" x14ac:dyDescent="0.25">
      <c r="A2768" s="396">
        <v>202410</v>
      </c>
      <c r="B2768" s="392" t="s">
        <v>1268</v>
      </c>
      <c r="C2768" s="392" t="s">
        <v>69</v>
      </c>
      <c r="D2768" s="392" t="s">
        <v>1521</v>
      </c>
      <c r="E2768" s="392" t="s">
        <v>1521</v>
      </c>
      <c r="F2768" s="392" t="s">
        <v>22</v>
      </c>
      <c r="G2768" s="392" t="s">
        <v>1430</v>
      </c>
      <c r="H2768" s="392" t="s">
        <v>70</v>
      </c>
      <c r="I2768" s="392" t="s">
        <v>71</v>
      </c>
      <c r="J2768" s="392" t="s">
        <v>699</v>
      </c>
      <c r="K2768" s="392" t="s">
        <v>24</v>
      </c>
      <c r="L2768" s="392" t="s">
        <v>64</v>
      </c>
      <c r="M2768" s="395">
        <v>45292</v>
      </c>
      <c r="N2768" s="395">
        <v>45292</v>
      </c>
      <c r="O2768" s="392" t="s">
        <v>695</v>
      </c>
      <c r="P2768" s="392" t="str">
        <f t="shared" si="86"/>
        <v>391CPFLAGA</v>
      </c>
      <c r="Q2768" s="392" t="s">
        <v>1431</v>
      </c>
      <c r="R2768" s="392" t="s">
        <v>698</v>
      </c>
      <c r="S2768" s="392" t="str">
        <f t="shared" si="87"/>
        <v>250912A</v>
      </c>
      <c r="T2768" s="392" t="str">
        <f>IFERROR(VLOOKUP($S2768,'Projects FERCs'!$A$9:$C$294,2,FALSE),0)</f>
        <v>Comp Equip - UNSG</v>
      </c>
      <c r="U2768" s="392" t="s">
        <v>699</v>
      </c>
      <c r="V2768" s="394">
        <v>29297.89</v>
      </c>
    </row>
    <row r="2769" spans="1:22" ht="33.75" x14ac:dyDescent="0.25">
      <c r="A2769" s="396">
        <v>202411</v>
      </c>
      <c r="B2769" s="392" t="s">
        <v>1268</v>
      </c>
      <c r="C2769" s="392" t="s">
        <v>69</v>
      </c>
      <c r="D2769" s="392" t="s">
        <v>1521</v>
      </c>
      <c r="E2769" s="392" t="s">
        <v>1521</v>
      </c>
      <c r="F2769" s="392" t="s">
        <v>22</v>
      </c>
      <c r="G2769" s="392" t="s">
        <v>1430</v>
      </c>
      <c r="H2769" s="392" t="s">
        <v>70</v>
      </c>
      <c r="I2769" s="392" t="s">
        <v>71</v>
      </c>
      <c r="J2769" s="392" t="s">
        <v>699</v>
      </c>
      <c r="K2769" s="392" t="s">
        <v>24</v>
      </c>
      <c r="L2769" s="392" t="s">
        <v>64</v>
      </c>
      <c r="M2769" s="395">
        <v>45292</v>
      </c>
      <c r="N2769" s="395">
        <v>45292</v>
      </c>
      <c r="O2769" s="392" t="s">
        <v>695</v>
      </c>
      <c r="P2769" s="392" t="str">
        <f t="shared" si="86"/>
        <v>391CPFLAGA</v>
      </c>
      <c r="Q2769" s="392" t="s">
        <v>1431</v>
      </c>
      <c r="R2769" s="392" t="s">
        <v>698</v>
      </c>
      <c r="S2769" s="392" t="str">
        <f t="shared" si="87"/>
        <v>250912A</v>
      </c>
      <c r="T2769" s="392" t="str">
        <f>IFERROR(VLOOKUP($S2769,'Projects FERCs'!$A$9:$C$294,2,FALSE),0)</f>
        <v>Comp Equip - UNSG</v>
      </c>
      <c r="U2769" s="392" t="s">
        <v>699</v>
      </c>
      <c r="V2769" s="394">
        <v>639.92999999999995</v>
      </c>
    </row>
    <row r="2770" spans="1:22" ht="33.75" x14ac:dyDescent="0.25">
      <c r="A2770" s="396">
        <v>202411</v>
      </c>
      <c r="B2770" s="392" t="s">
        <v>1268</v>
      </c>
      <c r="C2770" s="392" t="s">
        <v>69</v>
      </c>
      <c r="D2770" s="392" t="s">
        <v>1521</v>
      </c>
      <c r="E2770" s="392" t="s">
        <v>1521</v>
      </c>
      <c r="F2770" s="392" t="s">
        <v>22</v>
      </c>
      <c r="G2770" s="392" t="s">
        <v>1430</v>
      </c>
      <c r="H2770" s="392" t="s">
        <v>70</v>
      </c>
      <c r="I2770" s="392" t="s">
        <v>71</v>
      </c>
      <c r="J2770" s="392" t="s">
        <v>23</v>
      </c>
      <c r="K2770" s="392" t="s">
        <v>24</v>
      </c>
      <c r="L2770" s="392" t="s">
        <v>25</v>
      </c>
      <c r="M2770" s="395">
        <v>45292</v>
      </c>
      <c r="N2770" s="395">
        <v>45292</v>
      </c>
      <c r="O2770" s="392" t="s">
        <v>695</v>
      </c>
      <c r="P2770" s="392" t="str">
        <f t="shared" si="86"/>
        <v>391CPFLAGA</v>
      </c>
      <c r="Q2770" s="392" t="s">
        <v>1431</v>
      </c>
      <c r="R2770" s="392" t="s">
        <v>698</v>
      </c>
      <c r="S2770" s="392" t="str">
        <f t="shared" si="87"/>
        <v>250912A</v>
      </c>
      <c r="T2770" s="392" t="str">
        <f>IFERROR(VLOOKUP($S2770,'Projects FERCs'!$A$9:$C$294,2,FALSE),0)</f>
        <v>Comp Equip - UNSG</v>
      </c>
      <c r="U2770" s="392" t="s">
        <v>699</v>
      </c>
      <c r="V2770" s="394">
        <v>-29297.89</v>
      </c>
    </row>
    <row r="2771" spans="1:22" ht="33.75" x14ac:dyDescent="0.25">
      <c r="A2771" s="396">
        <v>202411</v>
      </c>
      <c r="B2771" s="392" t="s">
        <v>1268</v>
      </c>
      <c r="C2771" s="392" t="s">
        <v>69</v>
      </c>
      <c r="D2771" s="392" t="s">
        <v>56</v>
      </c>
      <c r="E2771" s="392" t="s">
        <v>56</v>
      </c>
      <c r="F2771" s="392" t="s">
        <v>22</v>
      </c>
      <c r="G2771" s="392" t="s">
        <v>39</v>
      </c>
      <c r="H2771" s="392" t="s">
        <v>70</v>
      </c>
      <c r="I2771" s="392" t="s">
        <v>71</v>
      </c>
      <c r="J2771" s="392" t="s">
        <v>1100</v>
      </c>
      <c r="K2771" s="392" t="s">
        <v>24</v>
      </c>
      <c r="L2771" s="392" t="s">
        <v>64</v>
      </c>
      <c r="M2771" s="395">
        <v>45474</v>
      </c>
      <c r="N2771" s="395">
        <v>45474</v>
      </c>
      <c r="O2771" s="392" t="s">
        <v>695</v>
      </c>
      <c r="P2771" s="392" t="str">
        <f t="shared" si="86"/>
        <v>391OE00000</v>
      </c>
      <c r="Q2771" s="392" t="s">
        <v>1431</v>
      </c>
      <c r="R2771" s="392" t="s">
        <v>1099</v>
      </c>
      <c r="S2771" s="392" t="str">
        <f t="shared" si="87"/>
        <v>255910A</v>
      </c>
      <c r="T2771" s="392" t="str">
        <f>IFERROR(VLOOKUP($S2771,'Projects FERCs'!$A$9:$C$294,2,FALSE),0)</f>
        <v>Office Furn &amp; Eq-New (Verde)</v>
      </c>
      <c r="U2771" s="392" t="s">
        <v>1100</v>
      </c>
      <c r="V2771" s="394">
        <v>1214.3900000000001</v>
      </c>
    </row>
    <row r="2772" spans="1:22" ht="33.75" x14ac:dyDescent="0.25">
      <c r="A2772" s="396">
        <v>202412</v>
      </c>
      <c r="B2772" s="392" t="s">
        <v>1268</v>
      </c>
      <c r="C2772" s="392" t="s">
        <v>69</v>
      </c>
      <c r="D2772" s="392" t="s">
        <v>1521</v>
      </c>
      <c r="E2772" s="392" t="s">
        <v>1521</v>
      </c>
      <c r="F2772" s="392" t="s">
        <v>22</v>
      </c>
      <c r="G2772" s="392" t="s">
        <v>1430</v>
      </c>
      <c r="H2772" s="392" t="s">
        <v>70</v>
      </c>
      <c r="I2772" s="392" t="s">
        <v>71</v>
      </c>
      <c r="J2772" s="392" t="s">
        <v>23</v>
      </c>
      <c r="K2772" s="392" t="s">
        <v>24</v>
      </c>
      <c r="L2772" s="392" t="s">
        <v>25</v>
      </c>
      <c r="M2772" s="395">
        <v>45292</v>
      </c>
      <c r="N2772" s="395">
        <v>45292</v>
      </c>
      <c r="O2772" s="392" t="s">
        <v>695</v>
      </c>
      <c r="P2772" s="392" t="str">
        <f t="shared" si="86"/>
        <v>391CPFLAGA</v>
      </c>
      <c r="Q2772" s="392" t="s">
        <v>1431</v>
      </c>
      <c r="R2772" s="392" t="s">
        <v>698</v>
      </c>
      <c r="S2772" s="392" t="str">
        <f t="shared" si="87"/>
        <v>250912A</v>
      </c>
      <c r="T2772" s="392" t="str">
        <f>IFERROR(VLOOKUP($S2772,'Projects FERCs'!$A$9:$C$294,2,FALSE),0)</f>
        <v>Comp Equip - UNSG</v>
      </c>
      <c r="U2772" s="392" t="s">
        <v>699</v>
      </c>
      <c r="V2772" s="394">
        <v>-639.92999999999995</v>
      </c>
    </row>
    <row r="2773" spans="1:22" ht="33.75" x14ac:dyDescent="0.25">
      <c r="A2773" s="396">
        <v>202412</v>
      </c>
      <c r="B2773" s="392" t="s">
        <v>1268</v>
      </c>
      <c r="C2773" s="392" t="s">
        <v>69</v>
      </c>
      <c r="D2773" s="392" t="s">
        <v>56</v>
      </c>
      <c r="E2773" s="392" t="s">
        <v>56</v>
      </c>
      <c r="F2773" s="392" t="s">
        <v>22</v>
      </c>
      <c r="G2773" s="392" t="s">
        <v>39</v>
      </c>
      <c r="H2773" s="392" t="s">
        <v>70</v>
      </c>
      <c r="I2773" s="392" t="s">
        <v>71</v>
      </c>
      <c r="J2773" s="392" t="s">
        <v>23</v>
      </c>
      <c r="K2773" s="392" t="s">
        <v>24</v>
      </c>
      <c r="L2773" s="392" t="s">
        <v>25</v>
      </c>
      <c r="M2773" s="395">
        <v>45474</v>
      </c>
      <c r="N2773" s="395">
        <v>45474</v>
      </c>
      <c r="O2773" s="392" t="s">
        <v>695</v>
      </c>
      <c r="P2773" s="392" t="str">
        <f t="shared" si="86"/>
        <v>391OE00000</v>
      </c>
      <c r="Q2773" s="392" t="s">
        <v>1431</v>
      </c>
      <c r="R2773" s="392" t="s">
        <v>1099</v>
      </c>
      <c r="S2773" s="392" t="str">
        <f t="shared" si="87"/>
        <v>255910A</v>
      </c>
      <c r="T2773" s="392" t="str">
        <f>IFERROR(VLOOKUP($S2773,'Projects FERCs'!$A$9:$C$294,2,FALSE),0)</f>
        <v>Office Furn &amp; Eq-New (Verde)</v>
      </c>
      <c r="U2773" s="392" t="s">
        <v>1100</v>
      </c>
      <c r="V2773" s="394">
        <v>-1214.3900000000001</v>
      </c>
    </row>
    <row r="2774" spans="1:22" ht="33.75" x14ac:dyDescent="0.25">
      <c r="A2774" s="396">
        <v>202503</v>
      </c>
      <c r="B2774" s="392" t="s">
        <v>1268</v>
      </c>
      <c r="C2774" s="392" t="s">
        <v>69</v>
      </c>
      <c r="D2774" s="392" t="s">
        <v>1521</v>
      </c>
      <c r="E2774" s="392" t="s">
        <v>1521</v>
      </c>
      <c r="F2774" s="392" t="s">
        <v>22</v>
      </c>
      <c r="G2774" s="392" t="s">
        <v>1430</v>
      </c>
      <c r="H2774" s="392" t="s">
        <v>70</v>
      </c>
      <c r="I2774" s="392" t="s">
        <v>71</v>
      </c>
      <c r="J2774" s="392" t="s">
        <v>699</v>
      </c>
      <c r="K2774" s="392" t="s">
        <v>24</v>
      </c>
      <c r="L2774" s="392" t="s">
        <v>64</v>
      </c>
      <c r="M2774" s="395">
        <v>45717</v>
      </c>
      <c r="N2774" s="395">
        <v>45717</v>
      </c>
      <c r="O2774" s="392" t="s">
        <v>695</v>
      </c>
      <c r="P2774" s="392" t="str">
        <f t="shared" si="86"/>
        <v>391CPFLAGA</v>
      </c>
      <c r="Q2774" s="392" t="s">
        <v>1431</v>
      </c>
      <c r="R2774" s="392" t="s">
        <v>698</v>
      </c>
      <c r="S2774" s="392" t="str">
        <f t="shared" si="87"/>
        <v>250912A</v>
      </c>
      <c r="T2774" s="392" t="str">
        <f>IFERROR(VLOOKUP($S2774,'Projects FERCs'!$A$9:$C$294,2,FALSE),0)</f>
        <v>Comp Equip - UNSG</v>
      </c>
      <c r="U2774" s="392" t="s">
        <v>699</v>
      </c>
      <c r="V2774" s="394">
        <v>24487.3</v>
      </c>
    </row>
    <row r="2775" spans="1:22" ht="33.75" x14ac:dyDescent="0.25">
      <c r="A2775" s="396">
        <v>202504</v>
      </c>
      <c r="B2775" s="392" t="s">
        <v>1268</v>
      </c>
      <c r="C2775" s="392" t="s">
        <v>69</v>
      </c>
      <c r="D2775" s="392" t="s">
        <v>1521</v>
      </c>
      <c r="E2775" s="392" t="s">
        <v>1521</v>
      </c>
      <c r="F2775" s="392" t="s">
        <v>22</v>
      </c>
      <c r="G2775" s="392" t="s">
        <v>1430</v>
      </c>
      <c r="H2775" s="392" t="s">
        <v>70</v>
      </c>
      <c r="I2775" s="392" t="s">
        <v>71</v>
      </c>
      <c r="J2775" s="392" t="s">
        <v>23</v>
      </c>
      <c r="K2775" s="392" t="s">
        <v>24</v>
      </c>
      <c r="L2775" s="392" t="s">
        <v>25</v>
      </c>
      <c r="M2775" s="395">
        <v>45717</v>
      </c>
      <c r="N2775" s="395">
        <v>45717</v>
      </c>
      <c r="O2775" s="392" t="s">
        <v>695</v>
      </c>
      <c r="P2775" s="392" t="str">
        <f t="shared" si="86"/>
        <v>391CPFLAGA</v>
      </c>
      <c r="Q2775" s="392" t="s">
        <v>1431</v>
      </c>
      <c r="R2775" s="392" t="s">
        <v>698</v>
      </c>
      <c r="S2775" s="392" t="str">
        <f t="shared" si="87"/>
        <v>250912A</v>
      </c>
      <c r="T2775" s="392" t="str">
        <f>IFERROR(VLOOKUP($S2775,'Projects FERCs'!$A$9:$C$294,2,FALSE),0)</f>
        <v>Comp Equip - UNSG</v>
      </c>
      <c r="U2775" s="392" t="s">
        <v>699</v>
      </c>
      <c r="V2775" s="394">
        <v>-24487.3</v>
      </c>
    </row>
    <row r="2776" spans="1:22" ht="33.75" x14ac:dyDescent="0.25">
      <c r="A2776" s="396">
        <v>202407</v>
      </c>
      <c r="B2776" s="392" t="s">
        <v>1268</v>
      </c>
      <c r="C2776" s="392" t="s">
        <v>69</v>
      </c>
      <c r="D2776" s="392" t="s">
        <v>1434</v>
      </c>
      <c r="E2776" s="392" t="s">
        <v>1434</v>
      </c>
      <c r="F2776" s="392" t="s">
        <v>22</v>
      </c>
      <c r="G2776" s="392" t="s">
        <v>39</v>
      </c>
      <c r="H2776" s="392" t="s">
        <v>70</v>
      </c>
      <c r="I2776" s="392" t="s">
        <v>71</v>
      </c>
      <c r="J2776" s="392" t="s">
        <v>27</v>
      </c>
      <c r="K2776" s="392" t="s">
        <v>24</v>
      </c>
      <c r="L2776" s="392" t="s">
        <v>25</v>
      </c>
      <c r="M2776" s="395">
        <v>45413</v>
      </c>
      <c r="N2776" s="395">
        <v>45427</v>
      </c>
      <c r="O2776" s="392" t="s">
        <v>681</v>
      </c>
      <c r="P2776" s="392" t="str">
        <f t="shared" si="86"/>
        <v>392C300000</v>
      </c>
      <c r="Q2776" s="392" t="s">
        <v>1435</v>
      </c>
      <c r="R2776" s="392" t="s">
        <v>1436</v>
      </c>
      <c r="S2776" s="392" t="str">
        <f t="shared" si="87"/>
        <v>250000A</v>
      </c>
      <c r="T2776" s="392" t="str">
        <f>IFERROR(VLOOKUP($S2776,'Projects FERCs'!$A$9:$C$294,2,FALSE),0)</f>
        <v>UNSG Transportation Equip</v>
      </c>
      <c r="U2776" s="392" t="s">
        <v>1437</v>
      </c>
      <c r="V2776" s="394">
        <v>-208.7</v>
      </c>
    </row>
    <row r="2777" spans="1:22" ht="33.75" x14ac:dyDescent="0.25">
      <c r="A2777" s="396">
        <v>202407</v>
      </c>
      <c r="B2777" s="392" t="s">
        <v>1268</v>
      </c>
      <c r="C2777" s="392" t="s">
        <v>69</v>
      </c>
      <c r="D2777" s="392" t="s">
        <v>1434</v>
      </c>
      <c r="E2777" s="392" t="s">
        <v>1434</v>
      </c>
      <c r="F2777" s="392" t="s">
        <v>22</v>
      </c>
      <c r="G2777" s="392" t="s">
        <v>39</v>
      </c>
      <c r="H2777" s="392" t="s">
        <v>70</v>
      </c>
      <c r="I2777" s="392" t="s">
        <v>71</v>
      </c>
      <c r="J2777" s="392" t="s">
        <v>27</v>
      </c>
      <c r="K2777" s="392" t="s">
        <v>24</v>
      </c>
      <c r="L2777" s="392" t="s">
        <v>25</v>
      </c>
      <c r="M2777" s="395">
        <v>45413</v>
      </c>
      <c r="N2777" s="395">
        <v>45428</v>
      </c>
      <c r="O2777" s="392" t="s">
        <v>681</v>
      </c>
      <c r="P2777" s="392" t="str">
        <f t="shared" si="86"/>
        <v>392C300000</v>
      </c>
      <c r="Q2777" s="392" t="s">
        <v>1435</v>
      </c>
      <c r="R2777" s="392" t="s">
        <v>1438</v>
      </c>
      <c r="S2777" s="392" t="str">
        <f t="shared" si="87"/>
        <v>250000A</v>
      </c>
      <c r="T2777" s="392" t="str">
        <f>IFERROR(VLOOKUP($S2777,'Projects FERCs'!$A$9:$C$294,2,FALSE),0)</f>
        <v>UNSG Transportation Equip</v>
      </c>
      <c r="U2777" s="392" t="s">
        <v>1437</v>
      </c>
      <c r="V2777" s="394">
        <v>-208.7</v>
      </c>
    </row>
    <row r="2778" spans="1:22" ht="33.75" x14ac:dyDescent="0.25">
      <c r="A2778" s="396">
        <v>202408</v>
      </c>
      <c r="B2778" s="392" t="s">
        <v>1268</v>
      </c>
      <c r="C2778" s="392" t="s">
        <v>69</v>
      </c>
      <c r="D2778" s="392" t="s">
        <v>2137</v>
      </c>
      <c r="E2778" s="392" t="s">
        <v>2137</v>
      </c>
      <c r="F2778" s="392" t="s">
        <v>22</v>
      </c>
      <c r="G2778" s="392" t="s">
        <v>39</v>
      </c>
      <c r="H2778" s="392" t="s">
        <v>70</v>
      </c>
      <c r="I2778" s="392" t="s">
        <v>71</v>
      </c>
      <c r="J2778" s="392" t="s">
        <v>1623</v>
      </c>
      <c r="K2778" s="392" t="s">
        <v>24</v>
      </c>
      <c r="L2778" s="392" t="s">
        <v>64</v>
      </c>
      <c r="M2778" s="395">
        <v>45505</v>
      </c>
      <c r="N2778" s="395">
        <v>45506</v>
      </c>
      <c r="O2778" s="392" t="s">
        <v>681</v>
      </c>
      <c r="P2778" s="392" t="str">
        <f t="shared" si="86"/>
        <v>392C100000</v>
      </c>
      <c r="Q2778" s="392" t="s">
        <v>1435</v>
      </c>
      <c r="R2778" s="392" t="s">
        <v>1622</v>
      </c>
      <c r="S2778" s="392" t="str">
        <f t="shared" si="87"/>
        <v>250000A</v>
      </c>
      <c r="T2778" s="392" t="str">
        <f>IFERROR(VLOOKUP($S2778,'Projects FERCs'!$A$9:$C$294,2,FALSE),0)</f>
        <v>UNSG Transportation Equip</v>
      </c>
      <c r="U2778" s="392" t="s">
        <v>1623</v>
      </c>
      <c r="V2778" s="394">
        <v>46324</v>
      </c>
    </row>
    <row r="2779" spans="1:22" ht="33.75" x14ac:dyDescent="0.25">
      <c r="A2779" s="396">
        <v>202408</v>
      </c>
      <c r="B2779" s="392" t="s">
        <v>1268</v>
      </c>
      <c r="C2779" s="392" t="s">
        <v>69</v>
      </c>
      <c r="D2779" s="392" t="s">
        <v>1434</v>
      </c>
      <c r="E2779" s="392" t="s">
        <v>1434</v>
      </c>
      <c r="F2779" s="392" t="s">
        <v>22</v>
      </c>
      <c r="G2779" s="392" t="s">
        <v>39</v>
      </c>
      <c r="H2779" s="392" t="s">
        <v>70</v>
      </c>
      <c r="I2779" s="392" t="s">
        <v>71</v>
      </c>
      <c r="J2779" s="392" t="s">
        <v>1437</v>
      </c>
      <c r="K2779" s="392" t="s">
        <v>24</v>
      </c>
      <c r="L2779" s="392" t="s">
        <v>64</v>
      </c>
      <c r="M2779" s="395">
        <v>45505</v>
      </c>
      <c r="N2779" s="395">
        <v>45450</v>
      </c>
      <c r="O2779" s="392" t="s">
        <v>681</v>
      </c>
      <c r="P2779" s="392" t="str">
        <f t="shared" si="86"/>
        <v>392C300000</v>
      </c>
      <c r="Q2779" s="392" t="s">
        <v>1435</v>
      </c>
      <c r="R2779" s="392" t="s">
        <v>2156</v>
      </c>
      <c r="S2779" s="392" t="str">
        <f t="shared" si="87"/>
        <v>250000A</v>
      </c>
      <c r="T2779" s="392" t="str">
        <f>IFERROR(VLOOKUP($S2779,'Projects FERCs'!$A$9:$C$294,2,FALSE),0)</f>
        <v>UNSG Transportation Equip</v>
      </c>
      <c r="U2779" s="392" t="s">
        <v>1437</v>
      </c>
      <c r="V2779" s="394">
        <v>87009.08</v>
      </c>
    </row>
    <row r="2780" spans="1:22" ht="33.75" x14ac:dyDescent="0.25">
      <c r="A2780" s="396">
        <v>202408</v>
      </c>
      <c r="B2780" s="392" t="s">
        <v>1268</v>
      </c>
      <c r="C2780" s="392" t="s">
        <v>69</v>
      </c>
      <c r="D2780" s="392" t="s">
        <v>1434</v>
      </c>
      <c r="E2780" s="392" t="s">
        <v>1434</v>
      </c>
      <c r="F2780" s="392" t="s">
        <v>22</v>
      </c>
      <c r="G2780" s="392" t="s">
        <v>39</v>
      </c>
      <c r="H2780" s="392" t="s">
        <v>70</v>
      </c>
      <c r="I2780" s="392" t="s">
        <v>71</v>
      </c>
      <c r="J2780" s="392" t="s">
        <v>1437</v>
      </c>
      <c r="K2780" s="392" t="s">
        <v>24</v>
      </c>
      <c r="L2780" s="392" t="s">
        <v>64</v>
      </c>
      <c r="M2780" s="395">
        <v>45505</v>
      </c>
      <c r="N2780" s="395">
        <v>45463</v>
      </c>
      <c r="O2780" s="392" t="s">
        <v>681</v>
      </c>
      <c r="P2780" s="392" t="str">
        <f t="shared" si="86"/>
        <v>392C300000</v>
      </c>
      <c r="Q2780" s="392" t="s">
        <v>1435</v>
      </c>
      <c r="R2780" s="392" t="s">
        <v>2157</v>
      </c>
      <c r="S2780" s="392" t="str">
        <f t="shared" si="87"/>
        <v>250000A</v>
      </c>
      <c r="T2780" s="392" t="str">
        <f>IFERROR(VLOOKUP($S2780,'Projects FERCs'!$A$9:$C$294,2,FALSE),0)</f>
        <v>UNSG Transportation Equip</v>
      </c>
      <c r="U2780" s="392" t="s">
        <v>1437</v>
      </c>
      <c r="V2780" s="394">
        <v>92233.72</v>
      </c>
    </row>
    <row r="2781" spans="1:22" ht="33.75" x14ac:dyDescent="0.25">
      <c r="A2781" s="396">
        <v>202408</v>
      </c>
      <c r="B2781" s="392" t="s">
        <v>1268</v>
      </c>
      <c r="C2781" s="392" t="s">
        <v>69</v>
      </c>
      <c r="D2781" s="392" t="s">
        <v>1434</v>
      </c>
      <c r="E2781" s="392" t="s">
        <v>1434</v>
      </c>
      <c r="F2781" s="392" t="s">
        <v>22</v>
      </c>
      <c r="G2781" s="392" t="s">
        <v>39</v>
      </c>
      <c r="H2781" s="392" t="s">
        <v>70</v>
      </c>
      <c r="I2781" s="392" t="s">
        <v>71</v>
      </c>
      <c r="J2781" s="392" t="s">
        <v>2138</v>
      </c>
      <c r="K2781" s="392" t="s">
        <v>24</v>
      </c>
      <c r="L2781" s="392" t="s">
        <v>64</v>
      </c>
      <c r="M2781" s="395">
        <v>45505</v>
      </c>
      <c r="N2781" s="395">
        <v>45463</v>
      </c>
      <c r="O2781" s="392" t="s">
        <v>681</v>
      </c>
      <c r="P2781" s="392" t="str">
        <f t="shared" si="86"/>
        <v>392C300000</v>
      </c>
      <c r="Q2781" s="392" t="s">
        <v>1435</v>
      </c>
      <c r="R2781" s="392" t="s">
        <v>2158</v>
      </c>
      <c r="S2781" s="392" t="str">
        <f t="shared" si="87"/>
        <v>250000A</v>
      </c>
      <c r="T2781" s="392" t="str">
        <f>IFERROR(VLOOKUP($S2781,'Projects FERCs'!$A$9:$C$294,2,FALSE),0)</f>
        <v>UNSG Transportation Equip</v>
      </c>
      <c r="U2781" s="392" t="s">
        <v>2138</v>
      </c>
      <c r="V2781" s="394">
        <v>96628.83</v>
      </c>
    </row>
    <row r="2782" spans="1:22" ht="33.75" x14ac:dyDescent="0.25">
      <c r="A2782" s="396">
        <v>202408</v>
      </c>
      <c r="B2782" s="392" t="s">
        <v>1268</v>
      </c>
      <c r="C2782" s="392" t="s">
        <v>69</v>
      </c>
      <c r="D2782" s="392" t="s">
        <v>2139</v>
      </c>
      <c r="E2782" s="392" t="s">
        <v>2139</v>
      </c>
      <c r="F2782" s="392" t="s">
        <v>22</v>
      </c>
      <c r="G2782" s="392" t="s">
        <v>39</v>
      </c>
      <c r="H2782" s="392" t="s">
        <v>70</v>
      </c>
      <c r="I2782" s="392" t="s">
        <v>71</v>
      </c>
      <c r="J2782" s="392" t="s">
        <v>2140</v>
      </c>
      <c r="K2782" s="392" t="s">
        <v>24</v>
      </c>
      <c r="L2782" s="392" t="s">
        <v>64</v>
      </c>
      <c r="M2782" s="395">
        <v>45505</v>
      </c>
      <c r="N2782" s="395">
        <v>45503</v>
      </c>
      <c r="O2782" s="392" t="s">
        <v>681</v>
      </c>
      <c r="P2782" s="392" t="str">
        <f t="shared" si="86"/>
        <v>392C900000</v>
      </c>
      <c r="Q2782" s="392" t="s">
        <v>1435</v>
      </c>
      <c r="R2782" s="392" t="s">
        <v>2159</v>
      </c>
      <c r="S2782" s="392" t="str">
        <f t="shared" si="87"/>
        <v>250000A</v>
      </c>
      <c r="T2782" s="392" t="str">
        <f>IFERROR(VLOOKUP($S2782,'Projects FERCs'!$A$9:$C$294,2,FALSE),0)</f>
        <v>UNSG Transportation Equip</v>
      </c>
      <c r="U2782" s="392" t="s">
        <v>2140</v>
      </c>
      <c r="V2782" s="394">
        <v>5920.74</v>
      </c>
    </row>
    <row r="2783" spans="1:22" ht="33.75" x14ac:dyDescent="0.25">
      <c r="A2783" s="396">
        <v>202409</v>
      </c>
      <c r="B2783" s="392" t="s">
        <v>1268</v>
      </c>
      <c r="C2783" s="392" t="s">
        <v>69</v>
      </c>
      <c r="D2783" s="392" t="s">
        <v>2137</v>
      </c>
      <c r="E2783" s="392" t="s">
        <v>2137</v>
      </c>
      <c r="F2783" s="392" t="s">
        <v>22</v>
      </c>
      <c r="G2783" s="392" t="s">
        <v>39</v>
      </c>
      <c r="H2783" s="392" t="s">
        <v>70</v>
      </c>
      <c r="I2783" s="392" t="s">
        <v>71</v>
      </c>
      <c r="J2783" s="392" t="s">
        <v>23</v>
      </c>
      <c r="K2783" s="392" t="s">
        <v>24</v>
      </c>
      <c r="L2783" s="392" t="s">
        <v>25</v>
      </c>
      <c r="M2783" s="395">
        <v>45505</v>
      </c>
      <c r="N2783" s="395">
        <v>45506</v>
      </c>
      <c r="O2783" s="392" t="s">
        <v>681</v>
      </c>
      <c r="P2783" s="392" t="str">
        <f t="shared" si="86"/>
        <v>392C100000</v>
      </c>
      <c r="Q2783" s="392" t="s">
        <v>1435</v>
      </c>
      <c r="R2783" s="392" t="s">
        <v>1622</v>
      </c>
      <c r="S2783" s="392" t="str">
        <f t="shared" si="87"/>
        <v>250000A</v>
      </c>
      <c r="T2783" s="392" t="str">
        <f>IFERROR(VLOOKUP($S2783,'Projects FERCs'!$A$9:$C$294,2,FALSE),0)</f>
        <v>UNSG Transportation Equip</v>
      </c>
      <c r="U2783" s="392" t="s">
        <v>1623</v>
      </c>
      <c r="V2783" s="394">
        <v>-46324</v>
      </c>
    </row>
    <row r="2784" spans="1:22" ht="33.75" x14ac:dyDescent="0.25">
      <c r="A2784" s="396">
        <v>202409</v>
      </c>
      <c r="B2784" s="392" t="s">
        <v>1268</v>
      </c>
      <c r="C2784" s="392" t="s">
        <v>69</v>
      </c>
      <c r="D2784" s="392" t="s">
        <v>2285</v>
      </c>
      <c r="E2784" s="392" t="s">
        <v>2285</v>
      </c>
      <c r="F2784" s="392" t="s">
        <v>22</v>
      </c>
      <c r="G2784" s="392" t="s">
        <v>39</v>
      </c>
      <c r="H2784" s="392" t="s">
        <v>70</v>
      </c>
      <c r="I2784" s="392" t="s">
        <v>71</v>
      </c>
      <c r="J2784" s="392" t="s">
        <v>2289</v>
      </c>
      <c r="K2784" s="392" t="s">
        <v>24</v>
      </c>
      <c r="L2784" s="392" t="s">
        <v>64</v>
      </c>
      <c r="M2784" s="395">
        <v>45536</v>
      </c>
      <c r="N2784" s="395">
        <v>45560</v>
      </c>
      <c r="O2784" s="392" t="s">
        <v>681</v>
      </c>
      <c r="P2784" s="392" t="str">
        <f t="shared" si="86"/>
        <v>392C200000</v>
      </c>
      <c r="Q2784" s="392" t="s">
        <v>1435</v>
      </c>
      <c r="R2784" s="392" t="s">
        <v>1579</v>
      </c>
      <c r="S2784" s="392" t="str">
        <f t="shared" si="87"/>
        <v>250000A</v>
      </c>
      <c r="T2784" s="392" t="str">
        <f>IFERROR(VLOOKUP($S2784,'Projects FERCs'!$A$9:$C$294,2,FALSE),0)</f>
        <v>UNSG Transportation Equip</v>
      </c>
      <c r="U2784" s="392" t="s">
        <v>2289</v>
      </c>
      <c r="V2784" s="394">
        <v>56009.98</v>
      </c>
    </row>
    <row r="2785" spans="1:22" ht="33.75" x14ac:dyDescent="0.25">
      <c r="A2785" s="396">
        <v>202409</v>
      </c>
      <c r="B2785" s="392" t="s">
        <v>1268</v>
      </c>
      <c r="C2785" s="392" t="s">
        <v>69</v>
      </c>
      <c r="D2785" s="392" t="s">
        <v>1434</v>
      </c>
      <c r="E2785" s="392" t="s">
        <v>1434</v>
      </c>
      <c r="F2785" s="392" t="s">
        <v>22</v>
      </c>
      <c r="G2785" s="392" t="s">
        <v>39</v>
      </c>
      <c r="H2785" s="392" t="s">
        <v>70</v>
      </c>
      <c r="I2785" s="392" t="s">
        <v>71</v>
      </c>
      <c r="J2785" s="392" t="s">
        <v>23</v>
      </c>
      <c r="K2785" s="392" t="s">
        <v>24</v>
      </c>
      <c r="L2785" s="392" t="s">
        <v>25</v>
      </c>
      <c r="M2785" s="395">
        <v>45505</v>
      </c>
      <c r="N2785" s="395">
        <v>45450</v>
      </c>
      <c r="O2785" s="392" t="s">
        <v>681</v>
      </c>
      <c r="P2785" s="392" t="str">
        <f t="shared" si="86"/>
        <v>392C300000</v>
      </c>
      <c r="Q2785" s="392" t="s">
        <v>1435</v>
      </c>
      <c r="R2785" s="392" t="s">
        <v>2156</v>
      </c>
      <c r="S2785" s="392" t="str">
        <f t="shared" si="87"/>
        <v>250000A</v>
      </c>
      <c r="T2785" s="392" t="str">
        <f>IFERROR(VLOOKUP($S2785,'Projects FERCs'!$A$9:$C$294,2,FALSE),0)</f>
        <v>UNSG Transportation Equip</v>
      </c>
      <c r="U2785" s="392" t="s">
        <v>1437</v>
      </c>
      <c r="V2785" s="394">
        <v>-87009.08</v>
      </c>
    </row>
    <row r="2786" spans="1:22" ht="33.75" x14ac:dyDescent="0.25">
      <c r="A2786" s="396">
        <v>202409</v>
      </c>
      <c r="B2786" s="392" t="s">
        <v>1268</v>
      </c>
      <c r="C2786" s="392" t="s">
        <v>69</v>
      </c>
      <c r="D2786" s="392" t="s">
        <v>1434</v>
      </c>
      <c r="E2786" s="392" t="s">
        <v>1434</v>
      </c>
      <c r="F2786" s="392" t="s">
        <v>22</v>
      </c>
      <c r="G2786" s="392" t="s">
        <v>39</v>
      </c>
      <c r="H2786" s="392" t="s">
        <v>70</v>
      </c>
      <c r="I2786" s="392" t="s">
        <v>71</v>
      </c>
      <c r="J2786" s="392" t="s">
        <v>23</v>
      </c>
      <c r="K2786" s="392" t="s">
        <v>24</v>
      </c>
      <c r="L2786" s="392" t="s">
        <v>25</v>
      </c>
      <c r="M2786" s="395">
        <v>45505</v>
      </c>
      <c r="N2786" s="395">
        <v>45463</v>
      </c>
      <c r="O2786" s="392" t="s">
        <v>681</v>
      </c>
      <c r="P2786" s="392" t="str">
        <f t="shared" si="86"/>
        <v>392C300000</v>
      </c>
      <c r="Q2786" s="392" t="s">
        <v>1435</v>
      </c>
      <c r="R2786" s="392" t="s">
        <v>2158</v>
      </c>
      <c r="S2786" s="392" t="str">
        <f t="shared" si="87"/>
        <v>250000A</v>
      </c>
      <c r="T2786" s="392" t="str">
        <f>IFERROR(VLOOKUP($S2786,'Projects FERCs'!$A$9:$C$294,2,FALSE),0)</f>
        <v>UNSG Transportation Equip</v>
      </c>
      <c r="U2786" s="392" t="s">
        <v>2138</v>
      </c>
      <c r="V2786" s="394">
        <v>-96628.83</v>
      </c>
    </row>
    <row r="2787" spans="1:22" ht="33.75" x14ac:dyDescent="0.25">
      <c r="A2787" s="396">
        <v>202409</v>
      </c>
      <c r="B2787" s="392" t="s">
        <v>1268</v>
      </c>
      <c r="C2787" s="392" t="s">
        <v>69</v>
      </c>
      <c r="D2787" s="392" t="s">
        <v>1434</v>
      </c>
      <c r="E2787" s="392" t="s">
        <v>1434</v>
      </c>
      <c r="F2787" s="392" t="s">
        <v>22</v>
      </c>
      <c r="G2787" s="392" t="s">
        <v>39</v>
      </c>
      <c r="H2787" s="392" t="s">
        <v>70</v>
      </c>
      <c r="I2787" s="392" t="s">
        <v>71</v>
      </c>
      <c r="J2787" s="392" t="s">
        <v>23</v>
      </c>
      <c r="K2787" s="392" t="s">
        <v>24</v>
      </c>
      <c r="L2787" s="392" t="s">
        <v>25</v>
      </c>
      <c r="M2787" s="395">
        <v>45505</v>
      </c>
      <c r="N2787" s="395">
        <v>45463</v>
      </c>
      <c r="O2787" s="392" t="s">
        <v>681</v>
      </c>
      <c r="P2787" s="392" t="str">
        <f t="shared" si="86"/>
        <v>392C300000</v>
      </c>
      <c r="Q2787" s="392" t="s">
        <v>1435</v>
      </c>
      <c r="R2787" s="392" t="s">
        <v>2157</v>
      </c>
      <c r="S2787" s="392" t="str">
        <f t="shared" si="87"/>
        <v>250000A</v>
      </c>
      <c r="T2787" s="392" t="str">
        <f>IFERROR(VLOOKUP($S2787,'Projects FERCs'!$A$9:$C$294,2,FALSE),0)</f>
        <v>UNSG Transportation Equip</v>
      </c>
      <c r="U2787" s="392" t="s">
        <v>1437</v>
      </c>
      <c r="V2787" s="394">
        <v>-92233.72</v>
      </c>
    </row>
    <row r="2788" spans="1:22" ht="33.75" x14ac:dyDescent="0.25">
      <c r="A2788" s="396">
        <v>202409</v>
      </c>
      <c r="B2788" s="392" t="s">
        <v>1268</v>
      </c>
      <c r="C2788" s="392" t="s">
        <v>69</v>
      </c>
      <c r="D2788" s="392" t="s">
        <v>2139</v>
      </c>
      <c r="E2788" s="392" t="s">
        <v>2139</v>
      </c>
      <c r="F2788" s="392" t="s">
        <v>22</v>
      </c>
      <c r="G2788" s="392" t="s">
        <v>39</v>
      </c>
      <c r="H2788" s="392" t="s">
        <v>70</v>
      </c>
      <c r="I2788" s="392" t="s">
        <v>71</v>
      </c>
      <c r="J2788" s="392" t="s">
        <v>2288</v>
      </c>
      <c r="K2788" s="392" t="s">
        <v>24</v>
      </c>
      <c r="L2788" s="392" t="s">
        <v>64</v>
      </c>
      <c r="M2788" s="395">
        <v>45536</v>
      </c>
      <c r="N2788" s="395">
        <v>45512</v>
      </c>
      <c r="O2788" s="392" t="s">
        <v>681</v>
      </c>
      <c r="P2788" s="392" t="str">
        <f t="shared" si="86"/>
        <v>392C900000</v>
      </c>
      <c r="Q2788" s="392" t="s">
        <v>1435</v>
      </c>
      <c r="R2788" s="392" t="s">
        <v>1588</v>
      </c>
      <c r="S2788" s="392" t="str">
        <f t="shared" si="87"/>
        <v>250000A</v>
      </c>
      <c r="T2788" s="392" t="str">
        <f>IFERROR(VLOOKUP($S2788,'Projects FERCs'!$A$9:$C$294,2,FALSE),0)</f>
        <v>UNSG Transportation Equip</v>
      </c>
      <c r="U2788" s="392" t="s">
        <v>2288</v>
      </c>
      <c r="V2788" s="394">
        <v>29433.61</v>
      </c>
    </row>
    <row r="2789" spans="1:22" ht="33.75" x14ac:dyDescent="0.25">
      <c r="A2789" s="396">
        <v>202409</v>
      </c>
      <c r="B2789" s="392" t="s">
        <v>1268</v>
      </c>
      <c r="C2789" s="392" t="s">
        <v>69</v>
      </c>
      <c r="D2789" s="392" t="s">
        <v>2139</v>
      </c>
      <c r="E2789" s="392" t="s">
        <v>2139</v>
      </c>
      <c r="F2789" s="392" t="s">
        <v>22</v>
      </c>
      <c r="G2789" s="392" t="s">
        <v>39</v>
      </c>
      <c r="H2789" s="392" t="s">
        <v>70</v>
      </c>
      <c r="I2789" s="392" t="s">
        <v>71</v>
      </c>
      <c r="J2789" s="392" t="s">
        <v>23</v>
      </c>
      <c r="K2789" s="392" t="s">
        <v>24</v>
      </c>
      <c r="L2789" s="392" t="s">
        <v>25</v>
      </c>
      <c r="M2789" s="395">
        <v>45505</v>
      </c>
      <c r="N2789" s="395">
        <v>45503</v>
      </c>
      <c r="O2789" s="392" t="s">
        <v>681</v>
      </c>
      <c r="P2789" s="392" t="str">
        <f t="shared" si="86"/>
        <v>392C900000</v>
      </c>
      <c r="Q2789" s="392" t="s">
        <v>1435</v>
      </c>
      <c r="R2789" s="392" t="s">
        <v>2159</v>
      </c>
      <c r="S2789" s="392" t="str">
        <f t="shared" si="87"/>
        <v>250000A</v>
      </c>
      <c r="T2789" s="392" t="str">
        <f>IFERROR(VLOOKUP($S2789,'Projects FERCs'!$A$9:$C$294,2,FALSE),0)</f>
        <v>UNSG Transportation Equip</v>
      </c>
      <c r="U2789" s="392" t="s">
        <v>2140</v>
      </c>
      <c r="V2789" s="394">
        <v>-5920.74</v>
      </c>
    </row>
    <row r="2790" spans="1:22" ht="33.75" x14ac:dyDescent="0.25">
      <c r="A2790" s="396">
        <v>202410</v>
      </c>
      <c r="B2790" s="392" t="s">
        <v>1268</v>
      </c>
      <c r="C2790" s="392" t="s">
        <v>69</v>
      </c>
      <c r="D2790" s="392" t="s">
        <v>2285</v>
      </c>
      <c r="E2790" s="392" t="s">
        <v>2285</v>
      </c>
      <c r="F2790" s="392" t="s">
        <v>22</v>
      </c>
      <c r="G2790" s="392" t="s">
        <v>39</v>
      </c>
      <c r="H2790" s="392" t="s">
        <v>70</v>
      </c>
      <c r="I2790" s="392" t="s">
        <v>71</v>
      </c>
      <c r="J2790" s="392" t="s">
        <v>2069</v>
      </c>
      <c r="K2790" s="392" t="s">
        <v>24</v>
      </c>
      <c r="L2790" s="392" t="s">
        <v>64</v>
      </c>
      <c r="M2790" s="395">
        <v>45566</v>
      </c>
      <c r="N2790" s="395">
        <v>45576</v>
      </c>
      <c r="O2790" s="392" t="s">
        <v>681</v>
      </c>
      <c r="P2790" s="392" t="str">
        <f t="shared" si="86"/>
        <v>392C200000</v>
      </c>
      <c r="Q2790" s="392" t="s">
        <v>1435</v>
      </c>
      <c r="R2790" s="392" t="s">
        <v>2068</v>
      </c>
      <c r="S2790" s="392" t="str">
        <f t="shared" si="87"/>
        <v>250000A</v>
      </c>
      <c r="T2790" s="392" t="str">
        <f>IFERROR(VLOOKUP($S2790,'Projects FERCs'!$A$9:$C$294,2,FALSE),0)</f>
        <v>UNSG Transportation Equip</v>
      </c>
      <c r="U2790" s="392" t="s">
        <v>2069</v>
      </c>
      <c r="V2790" s="394">
        <v>68520.179999999993</v>
      </c>
    </row>
    <row r="2791" spans="1:22" ht="33.75" x14ac:dyDescent="0.25">
      <c r="A2791" s="396">
        <v>202410</v>
      </c>
      <c r="B2791" s="392" t="s">
        <v>1268</v>
      </c>
      <c r="C2791" s="392" t="s">
        <v>69</v>
      </c>
      <c r="D2791" s="392" t="s">
        <v>2285</v>
      </c>
      <c r="E2791" s="392" t="s">
        <v>2285</v>
      </c>
      <c r="F2791" s="392" t="s">
        <v>22</v>
      </c>
      <c r="G2791" s="392" t="s">
        <v>39</v>
      </c>
      <c r="H2791" s="392" t="s">
        <v>70</v>
      </c>
      <c r="I2791" s="392" t="s">
        <v>71</v>
      </c>
      <c r="J2791" s="392" t="s">
        <v>23</v>
      </c>
      <c r="K2791" s="392" t="s">
        <v>24</v>
      </c>
      <c r="L2791" s="392" t="s">
        <v>25</v>
      </c>
      <c r="M2791" s="395">
        <v>45536</v>
      </c>
      <c r="N2791" s="395">
        <v>45560</v>
      </c>
      <c r="O2791" s="392" t="s">
        <v>681</v>
      </c>
      <c r="P2791" s="392" t="str">
        <f t="shared" si="86"/>
        <v>392C200000</v>
      </c>
      <c r="Q2791" s="392" t="s">
        <v>1435</v>
      </c>
      <c r="R2791" s="392" t="s">
        <v>1579</v>
      </c>
      <c r="S2791" s="392" t="str">
        <f t="shared" si="87"/>
        <v>250000A</v>
      </c>
      <c r="T2791" s="392" t="str">
        <f>IFERROR(VLOOKUP($S2791,'Projects FERCs'!$A$9:$C$294,2,FALSE),0)</f>
        <v>UNSG Transportation Equip</v>
      </c>
      <c r="U2791" s="392" t="s">
        <v>2289</v>
      </c>
      <c r="V2791" s="394">
        <v>-56009.98</v>
      </c>
    </row>
    <row r="2792" spans="1:22" ht="33.75" x14ac:dyDescent="0.25">
      <c r="A2792" s="396">
        <v>202410</v>
      </c>
      <c r="B2792" s="392" t="s">
        <v>1268</v>
      </c>
      <c r="C2792" s="392" t="s">
        <v>69</v>
      </c>
      <c r="D2792" s="392" t="s">
        <v>2139</v>
      </c>
      <c r="E2792" s="392" t="s">
        <v>2139</v>
      </c>
      <c r="F2792" s="392" t="s">
        <v>22</v>
      </c>
      <c r="G2792" s="392" t="s">
        <v>39</v>
      </c>
      <c r="H2792" s="392" t="s">
        <v>70</v>
      </c>
      <c r="I2792" s="392" t="s">
        <v>71</v>
      </c>
      <c r="J2792" s="392" t="s">
        <v>2060</v>
      </c>
      <c r="K2792" s="392" t="s">
        <v>24</v>
      </c>
      <c r="L2792" s="392" t="s">
        <v>64</v>
      </c>
      <c r="M2792" s="395">
        <v>45566</v>
      </c>
      <c r="N2792" s="395">
        <v>45589</v>
      </c>
      <c r="O2792" s="392" t="s">
        <v>681</v>
      </c>
      <c r="P2792" s="392" t="str">
        <f t="shared" si="86"/>
        <v>392C900000</v>
      </c>
      <c r="Q2792" s="392" t="s">
        <v>1435</v>
      </c>
      <c r="R2792" s="392" t="s">
        <v>2059</v>
      </c>
      <c r="S2792" s="392" t="str">
        <f t="shared" si="87"/>
        <v>250000A</v>
      </c>
      <c r="T2792" s="392" t="str">
        <f>IFERROR(VLOOKUP($S2792,'Projects FERCs'!$A$9:$C$294,2,FALSE),0)</f>
        <v>UNSG Transportation Equip</v>
      </c>
      <c r="U2792" s="392" t="s">
        <v>2060</v>
      </c>
      <c r="V2792" s="394">
        <v>48898.03</v>
      </c>
    </row>
    <row r="2793" spans="1:22" ht="33.75" x14ac:dyDescent="0.25">
      <c r="A2793" s="396">
        <v>202410</v>
      </c>
      <c r="B2793" s="392" t="s">
        <v>1268</v>
      </c>
      <c r="C2793" s="392" t="s">
        <v>69</v>
      </c>
      <c r="D2793" s="392" t="s">
        <v>2139</v>
      </c>
      <c r="E2793" s="392" t="s">
        <v>2139</v>
      </c>
      <c r="F2793" s="392" t="s">
        <v>22</v>
      </c>
      <c r="G2793" s="392" t="s">
        <v>39</v>
      </c>
      <c r="H2793" s="392" t="s">
        <v>70</v>
      </c>
      <c r="I2793" s="392" t="s">
        <v>71</v>
      </c>
      <c r="J2793" s="392" t="s">
        <v>23</v>
      </c>
      <c r="K2793" s="392" t="s">
        <v>24</v>
      </c>
      <c r="L2793" s="392" t="s">
        <v>25</v>
      </c>
      <c r="M2793" s="395">
        <v>45536</v>
      </c>
      <c r="N2793" s="395">
        <v>45512</v>
      </c>
      <c r="O2793" s="392" t="s">
        <v>681</v>
      </c>
      <c r="P2793" s="392" t="str">
        <f t="shared" si="86"/>
        <v>392C900000</v>
      </c>
      <c r="Q2793" s="392" t="s">
        <v>1435</v>
      </c>
      <c r="R2793" s="392" t="s">
        <v>1588</v>
      </c>
      <c r="S2793" s="392" t="str">
        <f t="shared" si="87"/>
        <v>250000A</v>
      </c>
      <c r="T2793" s="392" t="str">
        <f>IFERROR(VLOOKUP($S2793,'Projects FERCs'!$A$9:$C$294,2,FALSE),0)</f>
        <v>UNSG Transportation Equip</v>
      </c>
      <c r="U2793" s="392" t="s">
        <v>2288</v>
      </c>
      <c r="V2793" s="394">
        <v>-29433.61</v>
      </c>
    </row>
    <row r="2794" spans="1:22" ht="33.75" x14ac:dyDescent="0.25">
      <c r="A2794" s="396">
        <v>202411</v>
      </c>
      <c r="B2794" s="392" t="s">
        <v>1268</v>
      </c>
      <c r="C2794" s="392" t="s">
        <v>69</v>
      </c>
      <c r="D2794" s="392" t="s">
        <v>2137</v>
      </c>
      <c r="E2794" s="392" t="s">
        <v>2137</v>
      </c>
      <c r="F2794" s="392" t="s">
        <v>22</v>
      </c>
      <c r="G2794" s="392" t="s">
        <v>39</v>
      </c>
      <c r="H2794" s="392" t="s">
        <v>70</v>
      </c>
      <c r="I2794" s="392" t="s">
        <v>71</v>
      </c>
      <c r="J2794" s="392" t="s">
        <v>2286</v>
      </c>
      <c r="K2794" s="392" t="s">
        <v>24</v>
      </c>
      <c r="L2794" s="392" t="s">
        <v>64</v>
      </c>
      <c r="M2794" s="395">
        <v>45597</v>
      </c>
      <c r="N2794" s="395">
        <v>45598</v>
      </c>
      <c r="O2794" s="392" t="s">
        <v>681</v>
      </c>
      <c r="P2794" s="392" t="str">
        <f t="shared" si="86"/>
        <v>392C100000</v>
      </c>
      <c r="Q2794" s="392" t="s">
        <v>1435</v>
      </c>
      <c r="R2794" s="392" t="s">
        <v>2063</v>
      </c>
      <c r="S2794" s="392" t="str">
        <f t="shared" si="87"/>
        <v>250000A</v>
      </c>
      <c r="T2794" s="392" t="str">
        <f>IFERROR(VLOOKUP($S2794,'Projects FERCs'!$A$9:$C$294,2,FALSE),0)</f>
        <v>UNSG Transportation Equip</v>
      </c>
      <c r="U2794" s="392" t="s">
        <v>2286</v>
      </c>
      <c r="V2794" s="394">
        <v>55760.75</v>
      </c>
    </row>
    <row r="2795" spans="1:22" ht="33.75" x14ac:dyDescent="0.25">
      <c r="A2795" s="396">
        <v>202411</v>
      </c>
      <c r="B2795" s="392" t="s">
        <v>1268</v>
      </c>
      <c r="C2795" s="392" t="s">
        <v>69</v>
      </c>
      <c r="D2795" s="392" t="s">
        <v>2137</v>
      </c>
      <c r="E2795" s="392" t="s">
        <v>2137</v>
      </c>
      <c r="F2795" s="392" t="s">
        <v>22</v>
      </c>
      <c r="G2795" s="392" t="s">
        <v>39</v>
      </c>
      <c r="H2795" s="392" t="s">
        <v>70</v>
      </c>
      <c r="I2795" s="392" t="s">
        <v>71</v>
      </c>
      <c r="J2795" s="392" t="s">
        <v>2286</v>
      </c>
      <c r="K2795" s="392" t="s">
        <v>24</v>
      </c>
      <c r="L2795" s="392" t="s">
        <v>64</v>
      </c>
      <c r="M2795" s="395">
        <v>45597</v>
      </c>
      <c r="N2795" s="395">
        <v>45600</v>
      </c>
      <c r="O2795" s="392" t="s">
        <v>681</v>
      </c>
      <c r="P2795" s="392" t="str">
        <f t="shared" si="86"/>
        <v>392C100000</v>
      </c>
      <c r="Q2795" s="392" t="s">
        <v>1435</v>
      </c>
      <c r="R2795" s="392" t="s">
        <v>1648</v>
      </c>
      <c r="S2795" s="392" t="str">
        <f t="shared" si="87"/>
        <v>250000A</v>
      </c>
      <c r="T2795" s="392" t="str">
        <f>IFERROR(VLOOKUP($S2795,'Projects FERCs'!$A$9:$C$294,2,FALSE),0)</f>
        <v>UNSG Transportation Equip</v>
      </c>
      <c r="U2795" s="392" t="s">
        <v>2286</v>
      </c>
      <c r="V2795" s="394">
        <v>56370.33</v>
      </c>
    </row>
    <row r="2796" spans="1:22" ht="33.75" x14ac:dyDescent="0.25">
      <c r="A2796" s="396">
        <v>202411</v>
      </c>
      <c r="B2796" s="392" t="s">
        <v>1268</v>
      </c>
      <c r="C2796" s="392" t="s">
        <v>69</v>
      </c>
      <c r="D2796" s="392" t="s">
        <v>2137</v>
      </c>
      <c r="E2796" s="392" t="s">
        <v>2137</v>
      </c>
      <c r="F2796" s="392" t="s">
        <v>22</v>
      </c>
      <c r="G2796" s="392" t="s">
        <v>39</v>
      </c>
      <c r="H2796" s="392" t="s">
        <v>70</v>
      </c>
      <c r="I2796" s="392" t="s">
        <v>71</v>
      </c>
      <c r="J2796" s="392" t="s">
        <v>2286</v>
      </c>
      <c r="K2796" s="392" t="s">
        <v>24</v>
      </c>
      <c r="L2796" s="392" t="s">
        <v>64</v>
      </c>
      <c r="M2796" s="395">
        <v>45597</v>
      </c>
      <c r="N2796" s="395">
        <v>45600</v>
      </c>
      <c r="O2796" s="392" t="s">
        <v>681</v>
      </c>
      <c r="P2796" s="392" t="str">
        <f t="shared" si="86"/>
        <v>392C100000</v>
      </c>
      <c r="Q2796" s="392" t="s">
        <v>1435</v>
      </c>
      <c r="R2796" s="392" t="s">
        <v>1560</v>
      </c>
      <c r="S2796" s="392" t="str">
        <f t="shared" si="87"/>
        <v>250000A</v>
      </c>
      <c r="T2796" s="392" t="str">
        <f>IFERROR(VLOOKUP($S2796,'Projects FERCs'!$A$9:$C$294,2,FALSE),0)</f>
        <v>UNSG Transportation Equip</v>
      </c>
      <c r="U2796" s="392" t="s">
        <v>2286</v>
      </c>
      <c r="V2796" s="394">
        <v>54935.13</v>
      </c>
    </row>
    <row r="2797" spans="1:22" ht="33.75" x14ac:dyDescent="0.25">
      <c r="A2797" s="396">
        <v>202411</v>
      </c>
      <c r="B2797" s="392" t="s">
        <v>1268</v>
      </c>
      <c r="C2797" s="392" t="s">
        <v>69</v>
      </c>
      <c r="D2797" s="392" t="s">
        <v>2137</v>
      </c>
      <c r="E2797" s="392" t="s">
        <v>2137</v>
      </c>
      <c r="F2797" s="392" t="s">
        <v>22</v>
      </c>
      <c r="G2797" s="392" t="s">
        <v>39</v>
      </c>
      <c r="H2797" s="392" t="s">
        <v>70</v>
      </c>
      <c r="I2797" s="392" t="s">
        <v>71</v>
      </c>
      <c r="J2797" s="392" t="s">
        <v>2286</v>
      </c>
      <c r="K2797" s="392" t="s">
        <v>24</v>
      </c>
      <c r="L2797" s="392" t="s">
        <v>64</v>
      </c>
      <c r="M2797" s="395">
        <v>45597</v>
      </c>
      <c r="N2797" s="395">
        <v>45600</v>
      </c>
      <c r="O2797" s="392" t="s">
        <v>681</v>
      </c>
      <c r="P2797" s="392" t="str">
        <f t="shared" si="86"/>
        <v>392C100000</v>
      </c>
      <c r="Q2797" s="392" t="s">
        <v>1435</v>
      </c>
      <c r="R2797" s="392" t="s">
        <v>2057</v>
      </c>
      <c r="S2797" s="392" t="str">
        <f t="shared" si="87"/>
        <v>250000A</v>
      </c>
      <c r="T2797" s="392" t="str">
        <f>IFERROR(VLOOKUP($S2797,'Projects FERCs'!$A$9:$C$294,2,FALSE),0)</f>
        <v>UNSG Transportation Equip</v>
      </c>
      <c r="U2797" s="392" t="s">
        <v>2286</v>
      </c>
      <c r="V2797" s="394">
        <v>55646.81</v>
      </c>
    </row>
    <row r="2798" spans="1:22" ht="33.75" x14ac:dyDescent="0.25">
      <c r="A2798" s="396">
        <v>202411</v>
      </c>
      <c r="B2798" s="392" t="s">
        <v>1268</v>
      </c>
      <c r="C2798" s="392" t="s">
        <v>69</v>
      </c>
      <c r="D2798" s="392" t="s">
        <v>2137</v>
      </c>
      <c r="E2798" s="392" t="s">
        <v>2137</v>
      </c>
      <c r="F2798" s="392" t="s">
        <v>22</v>
      </c>
      <c r="G2798" s="392" t="s">
        <v>39</v>
      </c>
      <c r="H2798" s="392" t="s">
        <v>70</v>
      </c>
      <c r="I2798" s="392" t="s">
        <v>71</v>
      </c>
      <c r="J2798" s="392" t="s">
        <v>2286</v>
      </c>
      <c r="K2798" s="392" t="s">
        <v>24</v>
      </c>
      <c r="L2798" s="392" t="s">
        <v>64</v>
      </c>
      <c r="M2798" s="395">
        <v>45597</v>
      </c>
      <c r="N2798" s="395">
        <v>45600</v>
      </c>
      <c r="O2798" s="392" t="s">
        <v>681</v>
      </c>
      <c r="P2798" s="392" t="str">
        <f t="shared" si="86"/>
        <v>392C100000</v>
      </c>
      <c r="Q2798" s="392" t="s">
        <v>1435</v>
      </c>
      <c r="R2798" s="392" t="s">
        <v>2058</v>
      </c>
      <c r="S2798" s="392" t="str">
        <f t="shared" si="87"/>
        <v>250000A</v>
      </c>
      <c r="T2798" s="392" t="str">
        <f>IFERROR(VLOOKUP($S2798,'Projects FERCs'!$A$9:$C$294,2,FALSE),0)</f>
        <v>UNSG Transportation Equip</v>
      </c>
      <c r="U2798" s="392" t="s">
        <v>2286</v>
      </c>
      <c r="V2798" s="394">
        <v>57644.76</v>
      </c>
    </row>
    <row r="2799" spans="1:22" ht="33.75" x14ac:dyDescent="0.25">
      <c r="A2799" s="396">
        <v>202411</v>
      </c>
      <c r="B2799" s="392" t="s">
        <v>1268</v>
      </c>
      <c r="C2799" s="392" t="s">
        <v>69</v>
      </c>
      <c r="D2799" s="392" t="s">
        <v>2137</v>
      </c>
      <c r="E2799" s="392" t="s">
        <v>2137</v>
      </c>
      <c r="F2799" s="392" t="s">
        <v>22</v>
      </c>
      <c r="G2799" s="392" t="s">
        <v>39</v>
      </c>
      <c r="H2799" s="392" t="s">
        <v>70</v>
      </c>
      <c r="I2799" s="392" t="s">
        <v>71</v>
      </c>
      <c r="J2799" s="392" t="s">
        <v>2286</v>
      </c>
      <c r="K2799" s="392" t="s">
        <v>24</v>
      </c>
      <c r="L2799" s="392" t="s">
        <v>64</v>
      </c>
      <c r="M2799" s="395">
        <v>45597</v>
      </c>
      <c r="N2799" s="395">
        <v>45614</v>
      </c>
      <c r="O2799" s="392" t="s">
        <v>681</v>
      </c>
      <c r="P2799" s="392" t="str">
        <f t="shared" si="86"/>
        <v>392C100000</v>
      </c>
      <c r="Q2799" s="392" t="s">
        <v>1435</v>
      </c>
      <c r="R2799" s="392" t="s">
        <v>1563</v>
      </c>
      <c r="S2799" s="392" t="str">
        <f t="shared" si="87"/>
        <v>250000A</v>
      </c>
      <c r="T2799" s="392" t="str">
        <f>IFERROR(VLOOKUP($S2799,'Projects FERCs'!$A$9:$C$294,2,FALSE),0)</f>
        <v>UNSG Transportation Equip</v>
      </c>
      <c r="U2799" s="392" t="s">
        <v>2286</v>
      </c>
      <c r="V2799" s="394">
        <v>56694.01</v>
      </c>
    </row>
    <row r="2800" spans="1:22" ht="33.75" x14ac:dyDescent="0.25">
      <c r="A2800" s="396">
        <v>202411</v>
      </c>
      <c r="B2800" s="392" t="s">
        <v>1268</v>
      </c>
      <c r="C2800" s="392" t="s">
        <v>69</v>
      </c>
      <c r="D2800" s="392" t="s">
        <v>2137</v>
      </c>
      <c r="E2800" s="392" t="s">
        <v>2137</v>
      </c>
      <c r="F2800" s="392" t="s">
        <v>22</v>
      </c>
      <c r="G2800" s="392" t="s">
        <v>39</v>
      </c>
      <c r="H2800" s="392" t="s">
        <v>70</v>
      </c>
      <c r="I2800" s="392" t="s">
        <v>71</v>
      </c>
      <c r="J2800" s="392" t="s">
        <v>2287</v>
      </c>
      <c r="K2800" s="392" t="s">
        <v>24</v>
      </c>
      <c r="L2800" s="392" t="s">
        <v>64</v>
      </c>
      <c r="M2800" s="395">
        <v>45597</v>
      </c>
      <c r="N2800" s="395">
        <v>45600</v>
      </c>
      <c r="O2800" s="392" t="s">
        <v>681</v>
      </c>
      <c r="P2800" s="392" t="str">
        <f t="shared" si="86"/>
        <v>392C100000</v>
      </c>
      <c r="Q2800" s="392" t="s">
        <v>1435</v>
      </c>
      <c r="R2800" s="392" t="s">
        <v>2070</v>
      </c>
      <c r="S2800" s="392" t="str">
        <f t="shared" si="87"/>
        <v>250000A</v>
      </c>
      <c r="T2800" s="392" t="str">
        <f>IFERROR(VLOOKUP($S2800,'Projects FERCs'!$A$9:$C$294,2,FALSE),0)</f>
        <v>UNSG Transportation Equip</v>
      </c>
      <c r="U2800" s="392" t="s">
        <v>2287</v>
      </c>
      <c r="V2800" s="394">
        <v>54907.27</v>
      </c>
    </row>
    <row r="2801" spans="1:22" ht="33.75" x14ac:dyDescent="0.25">
      <c r="A2801" s="396">
        <v>202411</v>
      </c>
      <c r="B2801" s="392" t="s">
        <v>1268</v>
      </c>
      <c r="C2801" s="392" t="s">
        <v>69</v>
      </c>
      <c r="D2801" s="392" t="s">
        <v>2285</v>
      </c>
      <c r="E2801" s="392" t="s">
        <v>2285</v>
      </c>
      <c r="F2801" s="392" t="s">
        <v>22</v>
      </c>
      <c r="G2801" s="392" t="s">
        <v>39</v>
      </c>
      <c r="H2801" s="392" t="s">
        <v>70</v>
      </c>
      <c r="I2801" s="392" t="s">
        <v>71</v>
      </c>
      <c r="J2801" s="392" t="s">
        <v>2054</v>
      </c>
      <c r="K2801" s="392" t="s">
        <v>24</v>
      </c>
      <c r="L2801" s="392" t="s">
        <v>64</v>
      </c>
      <c r="M2801" s="395">
        <v>45597</v>
      </c>
      <c r="N2801" s="395">
        <v>45615</v>
      </c>
      <c r="O2801" s="392" t="s">
        <v>681</v>
      </c>
      <c r="P2801" s="392" t="str">
        <f t="shared" si="86"/>
        <v>392C200000</v>
      </c>
      <c r="Q2801" s="392" t="s">
        <v>1435</v>
      </c>
      <c r="R2801" s="392" t="s">
        <v>2052</v>
      </c>
      <c r="S2801" s="392" t="str">
        <f t="shared" si="87"/>
        <v>250000A</v>
      </c>
      <c r="T2801" s="392" t="str">
        <f>IFERROR(VLOOKUP($S2801,'Projects FERCs'!$A$9:$C$294,2,FALSE),0)</f>
        <v>UNSG Transportation Equip</v>
      </c>
      <c r="U2801" s="392" t="s">
        <v>2054</v>
      </c>
      <c r="V2801" s="394">
        <v>63496.45</v>
      </c>
    </row>
    <row r="2802" spans="1:22" ht="33.75" x14ac:dyDescent="0.25">
      <c r="A2802" s="396">
        <v>202411</v>
      </c>
      <c r="B2802" s="392" t="s">
        <v>1268</v>
      </c>
      <c r="C2802" s="392" t="s">
        <v>69</v>
      </c>
      <c r="D2802" s="392" t="s">
        <v>2285</v>
      </c>
      <c r="E2802" s="392" t="s">
        <v>2285</v>
      </c>
      <c r="F2802" s="392" t="s">
        <v>22</v>
      </c>
      <c r="G2802" s="392" t="s">
        <v>39</v>
      </c>
      <c r="H2802" s="392" t="s">
        <v>70</v>
      </c>
      <c r="I2802" s="392" t="s">
        <v>71</v>
      </c>
      <c r="J2802" s="392" t="s">
        <v>23</v>
      </c>
      <c r="K2802" s="392" t="s">
        <v>24</v>
      </c>
      <c r="L2802" s="392" t="s">
        <v>25</v>
      </c>
      <c r="M2802" s="395">
        <v>45566</v>
      </c>
      <c r="N2802" s="395">
        <v>45576</v>
      </c>
      <c r="O2802" s="392" t="s">
        <v>681</v>
      </c>
      <c r="P2802" s="392" t="str">
        <f t="shared" si="86"/>
        <v>392C200000</v>
      </c>
      <c r="Q2802" s="392" t="s">
        <v>1435</v>
      </c>
      <c r="R2802" s="392" t="s">
        <v>2068</v>
      </c>
      <c r="S2802" s="392" t="str">
        <f t="shared" si="87"/>
        <v>250000A</v>
      </c>
      <c r="T2802" s="392" t="str">
        <f>IFERROR(VLOOKUP($S2802,'Projects FERCs'!$A$9:$C$294,2,FALSE),0)</f>
        <v>UNSG Transportation Equip</v>
      </c>
      <c r="U2802" s="392" t="s">
        <v>2069</v>
      </c>
      <c r="V2802" s="394">
        <v>-68520.179999999993</v>
      </c>
    </row>
    <row r="2803" spans="1:22" ht="33.75" x14ac:dyDescent="0.25">
      <c r="A2803" s="396">
        <v>202411</v>
      </c>
      <c r="B2803" s="392" t="s">
        <v>1268</v>
      </c>
      <c r="C2803" s="392" t="s">
        <v>69</v>
      </c>
      <c r="D2803" s="392" t="s">
        <v>1434</v>
      </c>
      <c r="E2803" s="392" t="s">
        <v>1434</v>
      </c>
      <c r="F2803" s="392" t="s">
        <v>22</v>
      </c>
      <c r="G2803" s="392" t="s">
        <v>39</v>
      </c>
      <c r="H2803" s="392" t="s">
        <v>70</v>
      </c>
      <c r="I2803" s="392" t="s">
        <v>71</v>
      </c>
      <c r="J2803" s="392" t="s">
        <v>1437</v>
      </c>
      <c r="K2803" s="392" t="s">
        <v>24</v>
      </c>
      <c r="L2803" s="392" t="s">
        <v>64</v>
      </c>
      <c r="M2803" s="395">
        <v>45597</v>
      </c>
      <c r="N2803" s="395">
        <v>45600</v>
      </c>
      <c r="O2803" s="392" t="s">
        <v>681</v>
      </c>
      <c r="P2803" s="392" t="str">
        <f t="shared" si="86"/>
        <v>392C300000</v>
      </c>
      <c r="Q2803" s="392" t="s">
        <v>1435</v>
      </c>
      <c r="R2803" s="392" t="s">
        <v>1591</v>
      </c>
      <c r="S2803" s="392" t="str">
        <f t="shared" si="87"/>
        <v>250000A</v>
      </c>
      <c r="T2803" s="392" t="str">
        <f>IFERROR(VLOOKUP($S2803,'Projects FERCs'!$A$9:$C$294,2,FALSE),0)</f>
        <v>UNSG Transportation Equip</v>
      </c>
      <c r="U2803" s="392" t="s">
        <v>1437</v>
      </c>
      <c r="V2803" s="394">
        <v>85147.47</v>
      </c>
    </row>
    <row r="2804" spans="1:22" ht="33.75" x14ac:dyDescent="0.25">
      <c r="A2804" s="396">
        <v>202411</v>
      </c>
      <c r="B2804" s="392" t="s">
        <v>1268</v>
      </c>
      <c r="C2804" s="392" t="s">
        <v>69</v>
      </c>
      <c r="D2804" s="392" t="s">
        <v>1434</v>
      </c>
      <c r="E2804" s="392" t="s">
        <v>1434</v>
      </c>
      <c r="F2804" s="392" t="s">
        <v>22</v>
      </c>
      <c r="G2804" s="392" t="s">
        <v>39</v>
      </c>
      <c r="H2804" s="392" t="s">
        <v>70</v>
      </c>
      <c r="I2804" s="392" t="s">
        <v>71</v>
      </c>
      <c r="J2804" s="392" t="s">
        <v>2138</v>
      </c>
      <c r="K2804" s="392" t="s">
        <v>24</v>
      </c>
      <c r="L2804" s="392" t="s">
        <v>64</v>
      </c>
      <c r="M2804" s="395">
        <v>45597</v>
      </c>
      <c r="N2804" s="395">
        <v>45595</v>
      </c>
      <c r="O2804" s="392" t="s">
        <v>681</v>
      </c>
      <c r="P2804" s="392" t="str">
        <f t="shared" si="86"/>
        <v>392C300000</v>
      </c>
      <c r="Q2804" s="392" t="s">
        <v>1435</v>
      </c>
      <c r="R2804" s="392" t="s">
        <v>1612</v>
      </c>
      <c r="S2804" s="392" t="str">
        <f t="shared" si="87"/>
        <v>250000A</v>
      </c>
      <c r="T2804" s="392" t="str">
        <f>IFERROR(VLOOKUP($S2804,'Projects FERCs'!$A$9:$C$294,2,FALSE),0)</f>
        <v>UNSG Transportation Equip</v>
      </c>
      <c r="U2804" s="392" t="s">
        <v>2138</v>
      </c>
      <c r="V2804" s="394">
        <v>85292.56</v>
      </c>
    </row>
    <row r="2805" spans="1:22" ht="33.75" x14ac:dyDescent="0.25">
      <c r="A2805" s="396">
        <v>202411</v>
      </c>
      <c r="B2805" s="392" t="s">
        <v>1268</v>
      </c>
      <c r="C2805" s="392" t="s">
        <v>69</v>
      </c>
      <c r="D2805" s="392" t="s">
        <v>1434</v>
      </c>
      <c r="E2805" s="392" t="s">
        <v>1434</v>
      </c>
      <c r="F2805" s="392" t="s">
        <v>22</v>
      </c>
      <c r="G2805" s="392" t="s">
        <v>39</v>
      </c>
      <c r="H2805" s="392" t="s">
        <v>70</v>
      </c>
      <c r="I2805" s="392" t="s">
        <v>71</v>
      </c>
      <c r="J2805" s="392" t="s">
        <v>2138</v>
      </c>
      <c r="K2805" s="392" t="s">
        <v>24</v>
      </c>
      <c r="L2805" s="392" t="s">
        <v>64</v>
      </c>
      <c r="M2805" s="395">
        <v>45597</v>
      </c>
      <c r="N2805" s="395">
        <v>45614</v>
      </c>
      <c r="O2805" s="392" t="s">
        <v>681</v>
      </c>
      <c r="P2805" s="392" t="str">
        <f t="shared" si="86"/>
        <v>392C300000</v>
      </c>
      <c r="Q2805" s="392" t="s">
        <v>1435</v>
      </c>
      <c r="R2805" s="392" t="s">
        <v>1545</v>
      </c>
      <c r="S2805" s="392" t="str">
        <f t="shared" si="87"/>
        <v>250000A</v>
      </c>
      <c r="T2805" s="392" t="str">
        <f>IFERROR(VLOOKUP($S2805,'Projects FERCs'!$A$9:$C$294,2,FALSE),0)</f>
        <v>UNSG Transportation Equip</v>
      </c>
      <c r="U2805" s="392" t="s">
        <v>2138</v>
      </c>
      <c r="V2805" s="394">
        <v>85644.25</v>
      </c>
    </row>
    <row r="2806" spans="1:22" ht="33.75" x14ac:dyDescent="0.25">
      <c r="A2806" s="396">
        <v>202411</v>
      </c>
      <c r="B2806" s="392" t="s">
        <v>1268</v>
      </c>
      <c r="C2806" s="392" t="s">
        <v>69</v>
      </c>
      <c r="D2806" s="392" t="s">
        <v>1434</v>
      </c>
      <c r="E2806" s="392" t="s">
        <v>1434</v>
      </c>
      <c r="F2806" s="392" t="s">
        <v>22</v>
      </c>
      <c r="G2806" s="392" t="s">
        <v>39</v>
      </c>
      <c r="H2806" s="392" t="s">
        <v>70</v>
      </c>
      <c r="I2806" s="392" t="s">
        <v>71</v>
      </c>
      <c r="J2806" s="392" t="s">
        <v>1682</v>
      </c>
      <c r="K2806" s="392" t="s">
        <v>24</v>
      </c>
      <c r="L2806" s="392" t="s">
        <v>64</v>
      </c>
      <c r="M2806" s="395">
        <v>45597</v>
      </c>
      <c r="N2806" s="395">
        <v>45600</v>
      </c>
      <c r="O2806" s="392" t="s">
        <v>681</v>
      </c>
      <c r="P2806" s="392" t="str">
        <f t="shared" si="86"/>
        <v>392C300000</v>
      </c>
      <c r="Q2806" s="392" t="s">
        <v>1435</v>
      </c>
      <c r="R2806" s="392" t="s">
        <v>1680</v>
      </c>
      <c r="S2806" s="392" t="str">
        <f t="shared" si="87"/>
        <v>250000A</v>
      </c>
      <c r="T2806" s="392" t="str">
        <f>IFERROR(VLOOKUP($S2806,'Projects FERCs'!$A$9:$C$294,2,FALSE),0)</f>
        <v>UNSG Transportation Equip</v>
      </c>
      <c r="U2806" s="392" t="s">
        <v>1682</v>
      </c>
      <c r="V2806" s="394">
        <v>85341.47</v>
      </c>
    </row>
    <row r="2807" spans="1:22" ht="33.75" x14ac:dyDescent="0.25">
      <c r="A2807" s="396">
        <v>202411</v>
      </c>
      <c r="B2807" s="392" t="s">
        <v>1268</v>
      </c>
      <c r="C2807" s="392" t="s">
        <v>69</v>
      </c>
      <c r="D2807" s="392" t="s">
        <v>2277</v>
      </c>
      <c r="E2807" s="392" t="s">
        <v>2277</v>
      </c>
      <c r="F2807" s="392" t="s">
        <v>22</v>
      </c>
      <c r="G2807" s="392" t="s">
        <v>39</v>
      </c>
      <c r="H2807" s="392" t="s">
        <v>70</v>
      </c>
      <c r="I2807" s="392" t="s">
        <v>71</v>
      </c>
      <c r="J2807" s="392" t="s">
        <v>1655</v>
      </c>
      <c r="K2807" s="392" t="s">
        <v>24</v>
      </c>
      <c r="L2807" s="392" t="s">
        <v>64</v>
      </c>
      <c r="M2807" s="395">
        <v>45597</v>
      </c>
      <c r="N2807" s="395">
        <v>45595</v>
      </c>
      <c r="O2807" s="392" t="s">
        <v>681</v>
      </c>
      <c r="P2807" s="392" t="str">
        <f t="shared" si="86"/>
        <v>392C700000</v>
      </c>
      <c r="Q2807" s="392" t="s">
        <v>1435</v>
      </c>
      <c r="R2807" s="392" t="s">
        <v>1653</v>
      </c>
      <c r="S2807" s="392" t="str">
        <f t="shared" si="87"/>
        <v>250000A</v>
      </c>
      <c r="T2807" s="392" t="str">
        <f>IFERROR(VLOOKUP($S2807,'Projects FERCs'!$A$9:$C$294,2,FALSE),0)</f>
        <v>UNSG Transportation Equip</v>
      </c>
      <c r="U2807" s="392" t="s">
        <v>1655</v>
      </c>
      <c r="V2807" s="394">
        <v>164756.48000000001</v>
      </c>
    </row>
    <row r="2808" spans="1:22" ht="33.75" x14ac:dyDescent="0.25">
      <c r="A2808" s="396">
        <v>202411</v>
      </c>
      <c r="B2808" s="392" t="s">
        <v>1268</v>
      </c>
      <c r="C2808" s="392" t="s">
        <v>69</v>
      </c>
      <c r="D2808" s="392" t="s">
        <v>2139</v>
      </c>
      <c r="E2808" s="392" t="s">
        <v>2139</v>
      </c>
      <c r="F2808" s="392" t="s">
        <v>22</v>
      </c>
      <c r="G2808" s="392" t="s">
        <v>39</v>
      </c>
      <c r="H2808" s="392" t="s">
        <v>70</v>
      </c>
      <c r="I2808" s="392" t="s">
        <v>71</v>
      </c>
      <c r="J2808" s="392" t="s">
        <v>2062</v>
      </c>
      <c r="K2808" s="392" t="s">
        <v>24</v>
      </c>
      <c r="L2808" s="392" t="s">
        <v>64</v>
      </c>
      <c r="M2808" s="395">
        <v>45597</v>
      </c>
      <c r="N2808" s="395">
        <v>45595</v>
      </c>
      <c r="O2808" s="392" t="s">
        <v>681</v>
      </c>
      <c r="P2808" s="392" t="str">
        <f t="shared" si="86"/>
        <v>392C900000</v>
      </c>
      <c r="Q2808" s="392" t="s">
        <v>1435</v>
      </c>
      <c r="R2808" s="392" t="s">
        <v>2061</v>
      </c>
      <c r="S2808" s="392" t="str">
        <f t="shared" si="87"/>
        <v>250000A</v>
      </c>
      <c r="T2808" s="392" t="str">
        <f>IFERROR(VLOOKUP($S2808,'Projects FERCs'!$A$9:$C$294,2,FALSE),0)</f>
        <v>UNSG Transportation Equip</v>
      </c>
      <c r="U2808" s="392" t="s">
        <v>2062</v>
      </c>
      <c r="V2808" s="394">
        <v>59464.71</v>
      </c>
    </row>
    <row r="2809" spans="1:22" ht="33.75" x14ac:dyDescent="0.25">
      <c r="A2809" s="396">
        <v>202411</v>
      </c>
      <c r="B2809" s="392" t="s">
        <v>1268</v>
      </c>
      <c r="C2809" s="392" t="s">
        <v>69</v>
      </c>
      <c r="D2809" s="392" t="s">
        <v>2139</v>
      </c>
      <c r="E2809" s="392" t="s">
        <v>2139</v>
      </c>
      <c r="F2809" s="392" t="s">
        <v>22</v>
      </c>
      <c r="G2809" s="392" t="s">
        <v>39</v>
      </c>
      <c r="H2809" s="392" t="s">
        <v>70</v>
      </c>
      <c r="I2809" s="392" t="s">
        <v>71</v>
      </c>
      <c r="J2809" s="392" t="s">
        <v>23</v>
      </c>
      <c r="K2809" s="392" t="s">
        <v>24</v>
      </c>
      <c r="L2809" s="392" t="s">
        <v>25</v>
      </c>
      <c r="M2809" s="395">
        <v>45566</v>
      </c>
      <c r="N2809" s="395">
        <v>45589</v>
      </c>
      <c r="O2809" s="392" t="s">
        <v>681</v>
      </c>
      <c r="P2809" s="392" t="str">
        <f t="shared" si="86"/>
        <v>392C900000</v>
      </c>
      <c r="Q2809" s="392" t="s">
        <v>1435</v>
      </c>
      <c r="R2809" s="392" t="s">
        <v>2059</v>
      </c>
      <c r="S2809" s="392" t="str">
        <f t="shared" si="87"/>
        <v>250000A</v>
      </c>
      <c r="T2809" s="392" t="str">
        <f>IFERROR(VLOOKUP($S2809,'Projects FERCs'!$A$9:$C$294,2,FALSE),0)</f>
        <v>UNSG Transportation Equip</v>
      </c>
      <c r="U2809" s="392" t="s">
        <v>2060</v>
      </c>
      <c r="V2809" s="394">
        <v>-48898.03</v>
      </c>
    </row>
    <row r="2810" spans="1:22" ht="33.75" x14ac:dyDescent="0.25">
      <c r="A2810" s="396">
        <v>202412</v>
      </c>
      <c r="B2810" s="392" t="s">
        <v>1268</v>
      </c>
      <c r="C2810" s="392" t="s">
        <v>69</v>
      </c>
      <c r="D2810" s="392" t="s">
        <v>2137</v>
      </c>
      <c r="E2810" s="392" t="s">
        <v>2137</v>
      </c>
      <c r="F2810" s="392" t="s">
        <v>22</v>
      </c>
      <c r="G2810" s="392" t="s">
        <v>39</v>
      </c>
      <c r="H2810" s="392" t="s">
        <v>70</v>
      </c>
      <c r="I2810" s="392" t="s">
        <v>71</v>
      </c>
      <c r="J2810" s="392" t="s">
        <v>2286</v>
      </c>
      <c r="K2810" s="392" t="s">
        <v>24</v>
      </c>
      <c r="L2810" s="392" t="s">
        <v>64</v>
      </c>
      <c r="M2810" s="395">
        <v>45597</v>
      </c>
      <c r="N2810" s="395">
        <v>45600</v>
      </c>
      <c r="O2810" s="392" t="s">
        <v>681</v>
      </c>
      <c r="P2810" s="392" t="str">
        <f t="shared" si="86"/>
        <v>392C100000</v>
      </c>
      <c r="Q2810" s="392" t="s">
        <v>1435</v>
      </c>
      <c r="R2810" s="392" t="s">
        <v>1560</v>
      </c>
      <c r="S2810" s="392" t="str">
        <f t="shared" si="87"/>
        <v>250000A</v>
      </c>
      <c r="T2810" s="392" t="str">
        <f>IFERROR(VLOOKUP($S2810,'Projects FERCs'!$A$9:$C$294,2,FALSE),0)</f>
        <v>UNSG Transportation Equip</v>
      </c>
      <c r="U2810" s="392" t="s">
        <v>2286</v>
      </c>
      <c r="V2810" s="394">
        <v>1108.74</v>
      </c>
    </row>
    <row r="2811" spans="1:22" ht="33.75" x14ac:dyDescent="0.25">
      <c r="A2811" s="396">
        <v>202412</v>
      </c>
      <c r="B2811" s="392" t="s">
        <v>1268</v>
      </c>
      <c r="C2811" s="392" t="s">
        <v>69</v>
      </c>
      <c r="D2811" s="392" t="s">
        <v>2137</v>
      </c>
      <c r="E2811" s="392" t="s">
        <v>2137</v>
      </c>
      <c r="F2811" s="392" t="s">
        <v>22</v>
      </c>
      <c r="G2811" s="392" t="s">
        <v>39</v>
      </c>
      <c r="H2811" s="392" t="s">
        <v>70</v>
      </c>
      <c r="I2811" s="392" t="s">
        <v>71</v>
      </c>
      <c r="J2811" s="392" t="s">
        <v>2286</v>
      </c>
      <c r="K2811" s="392" t="s">
        <v>24</v>
      </c>
      <c r="L2811" s="392" t="s">
        <v>64</v>
      </c>
      <c r="M2811" s="395">
        <v>45627</v>
      </c>
      <c r="N2811" s="395">
        <v>45642</v>
      </c>
      <c r="O2811" s="392" t="s">
        <v>681</v>
      </c>
      <c r="P2811" s="392" t="str">
        <f t="shared" si="86"/>
        <v>392C100000</v>
      </c>
      <c r="Q2811" s="392" t="s">
        <v>1435</v>
      </c>
      <c r="R2811" s="392" t="s">
        <v>1596</v>
      </c>
      <c r="S2811" s="392" t="str">
        <f t="shared" si="87"/>
        <v>250000A</v>
      </c>
      <c r="T2811" s="392" t="str">
        <f>IFERROR(VLOOKUP($S2811,'Projects FERCs'!$A$9:$C$294,2,FALSE),0)</f>
        <v>UNSG Transportation Equip</v>
      </c>
      <c r="U2811" s="392" t="s">
        <v>2286</v>
      </c>
      <c r="V2811" s="394">
        <v>58280.639999999999</v>
      </c>
    </row>
    <row r="2812" spans="1:22" ht="33.75" x14ac:dyDescent="0.25">
      <c r="A2812" s="396">
        <v>202412</v>
      </c>
      <c r="B2812" s="392" t="s">
        <v>1268</v>
      </c>
      <c r="C2812" s="392" t="s">
        <v>69</v>
      </c>
      <c r="D2812" s="392" t="s">
        <v>2137</v>
      </c>
      <c r="E2812" s="392" t="s">
        <v>2137</v>
      </c>
      <c r="F2812" s="392" t="s">
        <v>22</v>
      </c>
      <c r="G2812" s="392" t="s">
        <v>39</v>
      </c>
      <c r="H2812" s="392" t="s">
        <v>70</v>
      </c>
      <c r="I2812" s="392" t="s">
        <v>71</v>
      </c>
      <c r="J2812" s="392" t="s">
        <v>23</v>
      </c>
      <c r="K2812" s="392" t="s">
        <v>24</v>
      </c>
      <c r="L2812" s="392" t="s">
        <v>25</v>
      </c>
      <c r="M2812" s="395">
        <v>45597</v>
      </c>
      <c r="N2812" s="395">
        <v>45598</v>
      </c>
      <c r="O2812" s="392" t="s">
        <v>681</v>
      </c>
      <c r="P2812" s="392" t="str">
        <f t="shared" si="86"/>
        <v>392C100000</v>
      </c>
      <c r="Q2812" s="392" t="s">
        <v>1435</v>
      </c>
      <c r="R2812" s="392" t="s">
        <v>2063</v>
      </c>
      <c r="S2812" s="392" t="str">
        <f t="shared" si="87"/>
        <v>250000A</v>
      </c>
      <c r="T2812" s="392" t="str">
        <f>IFERROR(VLOOKUP($S2812,'Projects FERCs'!$A$9:$C$294,2,FALSE),0)</f>
        <v>UNSG Transportation Equip</v>
      </c>
      <c r="U2812" s="392" t="s">
        <v>2286</v>
      </c>
      <c r="V2812" s="394">
        <v>-55760.75</v>
      </c>
    </row>
    <row r="2813" spans="1:22" ht="33.75" x14ac:dyDescent="0.25">
      <c r="A2813" s="396">
        <v>202412</v>
      </c>
      <c r="B2813" s="392" t="s">
        <v>1268</v>
      </c>
      <c r="C2813" s="392" t="s">
        <v>69</v>
      </c>
      <c r="D2813" s="392" t="s">
        <v>2137</v>
      </c>
      <c r="E2813" s="392" t="s">
        <v>2137</v>
      </c>
      <c r="F2813" s="392" t="s">
        <v>22</v>
      </c>
      <c r="G2813" s="392" t="s">
        <v>39</v>
      </c>
      <c r="H2813" s="392" t="s">
        <v>70</v>
      </c>
      <c r="I2813" s="392" t="s">
        <v>71</v>
      </c>
      <c r="J2813" s="392" t="s">
        <v>23</v>
      </c>
      <c r="K2813" s="392" t="s">
        <v>24</v>
      </c>
      <c r="L2813" s="392" t="s">
        <v>25</v>
      </c>
      <c r="M2813" s="395">
        <v>45597</v>
      </c>
      <c r="N2813" s="395">
        <v>45600</v>
      </c>
      <c r="O2813" s="392" t="s">
        <v>681</v>
      </c>
      <c r="P2813" s="392" t="str">
        <f t="shared" si="86"/>
        <v>392C100000</v>
      </c>
      <c r="Q2813" s="392" t="s">
        <v>1435</v>
      </c>
      <c r="R2813" s="392" t="s">
        <v>1648</v>
      </c>
      <c r="S2813" s="392" t="str">
        <f t="shared" si="87"/>
        <v>250000A</v>
      </c>
      <c r="T2813" s="392" t="str">
        <f>IFERROR(VLOOKUP($S2813,'Projects FERCs'!$A$9:$C$294,2,FALSE),0)</f>
        <v>UNSG Transportation Equip</v>
      </c>
      <c r="U2813" s="392" t="s">
        <v>2286</v>
      </c>
      <c r="V2813" s="394">
        <v>-56370.33</v>
      </c>
    </row>
    <row r="2814" spans="1:22" ht="33.75" x14ac:dyDescent="0.25">
      <c r="A2814" s="396">
        <v>202412</v>
      </c>
      <c r="B2814" s="392" t="s">
        <v>1268</v>
      </c>
      <c r="C2814" s="392" t="s">
        <v>69</v>
      </c>
      <c r="D2814" s="392" t="s">
        <v>2137</v>
      </c>
      <c r="E2814" s="392" t="s">
        <v>2137</v>
      </c>
      <c r="F2814" s="392" t="s">
        <v>22</v>
      </c>
      <c r="G2814" s="392" t="s">
        <v>39</v>
      </c>
      <c r="H2814" s="392" t="s">
        <v>70</v>
      </c>
      <c r="I2814" s="392" t="s">
        <v>71</v>
      </c>
      <c r="J2814" s="392" t="s">
        <v>23</v>
      </c>
      <c r="K2814" s="392" t="s">
        <v>24</v>
      </c>
      <c r="L2814" s="392" t="s">
        <v>25</v>
      </c>
      <c r="M2814" s="395">
        <v>45597</v>
      </c>
      <c r="N2814" s="395">
        <v>45600</v>
      </c>
      <c r="O2814" s="392" t="s">
        <v>681</v>
      </c>
      <c r="P2814" s="392" t="str">
        <f t="shared" si="86"/>
        <v>392C100000</v>
      </c>
      <c r="Q2814" s="392" t="s">
        <v>1435</v>
      </c>
      <c r="R2814" s="392" t="s">
        <v>1560</v>
      </c>
      <c r="S2814" s="392" t="str">
        <f t="shared" si="87"/>
        <v>250000A</v>
      </c>
      <c r="T2814" s="392" t="str">
        <f>IFERROR(VLOOKUP($S2814,'Projects FERCs'!$A$9:$C$294,2,FALSE),0)</f>
        <v>UNSG Transportation Equip</v>
      </c>
      <c r="U2814" s="392" t="s">
        <v>2286</v>
      </c>
      <c r="V2814" s="394">
        <v>-54935.13</v>
      </c>
    </row>
    <row r="2815" spans="1:22" ht="33.75" x14ac:dyDescent="0.25">
      <c r="A2815" s="396">
        <v>202412</v>
      </c>
      <c r="B2815" s="392" t="s">
        <v>1268</v>
      </c>
      <c r="C2815" s="392" t="s">
        <v>69</v>
      </c>
      <c r="D2815" s="392" t="s">
        <v>2137</v>
      </c>
      <c r="E2815" s="392" t="s">
        <v>2137</v>
      </c>
      <c r="F2815" s="392" t="s">
        <v>22</v>
      </c>
      <c r="G2815" s="392" t="s">
        <v>39</v>
      </c>
      <c r="H2815" s="392" t="s">
        <v>70</v>
      </c>
      <c r="I2815" s="392" t="s">
        <v>71</v>
      </c>
      <c r="J2815" s="392" t="s">
        <v>23</v>
      </c>
      <c r="K2815" s="392" t="s">
        <v>24</v>
      </c>
      <c r="L2815" s="392" t="s">
        <v>25</v>
      </c>
      <c r="M2815" s="395">
        <v>45597</v>
      </c>
      <c r="N2815" s="395">
        <v>45600</v>
      </c>
      <c r="O2815" s="392" t="s">
        <v>681</v>
      </c>
      <c r="P2815" s="392" t="str">
        <f t="shared" si="86"/>
        <v>392C100000</v>
      </c>
      <c r="Q2815" s="392" t="s">
        <v>1435</v>
      </c>
      <c r="R2815" s="392" t="s">
        <v>2057</v>
      </c>
      <c r="S2815" s="392" t="str">
        <f t="shared" si="87"/>
        <v>250000A</v>
      </c>
      <c r="T2815" s="392" t="str">
        <f>IFERROR(VLOOKUP($S2815,'Projects FERCs'!$A$9:$C$294,2,FALSE),0)</f>
        <v>UNSG Transportation Equip</v>
      </c>
      <c r="U2815" s="392" t="s">
        <v>2286</v>
      </c>
      <c r="V2815" s="394">
        <v>-55646.81</v>
      </c>
    </row>
    <row r="2816" spans="1:22" ht="33.75" x14ac:dyDescent="0.25">
      <c r="A2816" s="396">
        <v>202412</v>
      </c>
      <c r="B2816" s="392" t="s">
        <v>1268</v>
      </c>
      <c r="C2816" s="392" t="s">
        <v>69</v>
      </c>
      <c r="D2816" s="392" t="s">
        <v>2137</v>
      </c>
      <c r="E2816" s="392" t="s">
        <v>2137</v>
      </c>
      <c r="F2816" s="392" t="s">
        <v>22</v>
      </c>
      <c r="G2816" s="392" t="s">
        <v>39</v>
      </c>
      <c r="H2816" s="392" t="s">
        <v>70</v>
      </c>
      <c r="I2816" s="392" t="s">
        <v>71</v>
      </c>
      <c r="J2816" s="392" t="s">
        <v>23</v>
      </c>
      <c r="K2816" s="392" t="s">
        <v>24</v>
      </c>
      <c r="L2816" s="392" t="s">
        <v>25</v>
      </c>
      <c r="M2816" s="395">
        <v>45597</v>
      </c>
      <c r="N2816" s="395">
        <v>45600</v>
      </c>
      <c r="O2816" s="392" t="s">
        <v>681</v>
      </c>
      <c r="P2816" s="392" t="str">
        <f t="shared" si="86"/>
        <v>392C100000</v>
      </c>
      <c r="Q2816" s="392" t="s">
        <v>1435</v>
      </c>
      <c r="R2816" s="392" t="s">
        <v>2058</v>
      </c>
      <c r="S2816" s="392" t="str">
        <f t="shared" si="87"/>
        <v>250000A</v>
      </c>
      <c r="T2816" s="392" t="str">
        <f>IFERROR(VLOOKUP($S2816,'Projects FERCs'!$A$9:$C$294,2,FALSE),0)</f>
        <v>UNSG Transportation Equip</v>
      </c>
      <c r="U2816" s="392" t="s">
        <v>2286</v>
      </c>
      <c r="V2816" s="394">
        <v>-57644.76</v>
      </c>
    </row>
    <row r="2817" spans="1:22" ht="33.75" x14ac:dyDescent="0.25">
      <c r="A2817" s="396">
        <v>202412</v>
      </c>
      <c r="B2817" s="392" t="s">
        <v>1268</v>
      </c>
      <c r="C2817" s="392" t="s">
        <v>69</v>
      </c>
      <c r="D2817" s="392" t="s">
        <v>2137</v>
      </c>
      <c r="E2817" s="392" t="s">
        <v>2137</v>
      </c>
      <c r="F2817" s="392" t="s">
        <v>22</v>
      </c>
      <c r="G2817" s="392" t="s">
        <v>39</v>
      </c>
      <c r="H2817" s="392" t="s">
        <v>70</v>
      </c>
      <c r="I2817" s="392" t="s">
        <v>71</v>
      </c>
      <c r="J2817" s="392" t="s">
        <v>23</v>
      </c>
      <c r="K2817" s="392" t="s">
        <v>24</v>
      </c>
      <c r="L2817" s="392" t="s">
        <v>25</v>
      </c>
      <c r="M2817" s="395">
        <v>45597</v>
      </c>
      <c r="N2817" s="395">
        <v>45600</v>
      </c>
      <c r="O2817" s="392" t="s">
        <v>681</v>
      </c>
      <c r="P2817" s="392" t="str">
        <f t="shared" si="86"/>
        <v>392C100000</v>
      </c>
      <c r="Q2817" s="392" t="s">
        <v>1435</v>
      </c>
      <c r="R2817" s="392" t="s">
        <v>2070</v>
      </c>
      <c r="S2817" s="392" t="str">
        <f t="shared" si="87"/>
        <v>250000A</v>
      </c>
      <c r="T2817" s="392" t="str">
        <f>IFERROR(VLOOKUP($S2817,'Projects FERCs'!$A$9:$C$294,2,FALSE),0)</f>
        <v>UNSG Transportation Equip</v>
      </c>
      <c r="U2817" s="392" t="s">
        <v>2287</v>
      </c>
      <c r="V2817" s="394">
        <v>-54907.27</v>
      </c>
    </row>
    <row r="2818" spans="1:22" ht="33.75" x14ac:dyDescent="0.25">
      <c r="A2818" s="396">
        <v>202412</v>
      </c>
      <c r="B2818" s="392" t="s">
        <v>1268</v>
      </c>
      <c r="C2818" s="392" t="s">
        <v>69</v>
      </c>
      <c r="D2818" s="392" t="s">
        <v>2137</v>
      </c>
      <c r="E2818" s="392" t="s">
        <v>2137</v>
      </c>
      <c r="F2818" s="392" t="s">
        <v>22</v>
      </c>
      <c r="G2818" s="392" t="s">
        <v>39</v>
      </c>
      <c r="H2818" s="392" t="s">
        <v>70</v>
      </c>
      <c r="I2818" s="392" t="s">
        <v>71</v>
      </c>
      <c r="J2818" s="392" t="s">
        <v>23</v>
      </c>
      <c r="K2818" s="392" t="s">
        <v>24</v>
      </c>
      <c r="L2818" s="392" t="s">
        <v>25</v>
      </c>
      <c r="M2818" s="395">
        <v>45597</v>
      </c>
      <c r="N2818" s="395">
        <v>45614</v>
      </c>
      <c r="O2818" s="392" t="s">
        <v>681</v>
      </c>
      <c r="P2818" s="392" t="str">
        <f t="shared" si="86"/>
        <v>392C100000</v>
      </c>
      <c r="Q2818" s="392" t="s">
        <v>1435</v>
      </c>
      <c r="R2818" s="392" t="s">
        <v>1563</v>
      </c>
      <c r="S2818" s="392" t="str">
        <f t="shared" si="87"/>
        <v>250000A</v>
      </c>
      <c r="T2818" s="392" t="str">
        <f>IFERROR(VLOOKUP($S2818,'Projects FERCs'!$A$9:$C$294,2,FALSE),0)</f>
        <v>UNSG Transportation Equip</v>
      </c>
      <c r="U2818" s="392" t="s">
        <v>2286</v>
      </c>
      <c r="V2818" s="394">
        <v>-56694.01</v>
      </c>
    </row>
    <row r="2819" spans="1:22" ht="33.75" x14ac:dyDescent="0.25">
      <c r="A2819" s="396">
        <v>202412</v>
      </c>
      <c r="B2819" s="392" t="s">
        <v>1268</v>
      </c>
      <c r="C2819" s="392" t="s">
        <v>69</v>
      </c>
      <c r="D2819" s="392" t="s">
        <v>2285</v>
      </c>
      <c r="E2819" s="392" t="s">
        <v>2285</v>
      </c>
      <c r="F2819" s="392" t="s">
        <v>22</v>
      </c>
      <c r="G2819" s="392" t="s">
        <v>39</v>
      </c>
      <c r="H2819" s="392" t="s">
        <v>70</v>
      </c>
      <c r="I2819" s="392" t="s">
        <v>71</v>
      </c>
      <c r="J2819" s="392" t="s">
        <v>2069</v>
      </c>
      <c r="K2819" s="392" t="s">
        <v>24</v>
      </c>
      <c r="L2819" s="392" t="s">
        <v>64</v>
      </c>
      <c r="M2819" s="395">
        <v>45566</v>
      </c>
      <c r="N2819" s="395">
        <v>45576</v>
      </c>
      <c r="O2819" s="392" t="s">
        <v>681</v>
      </c>
      <c r="P2819" s="392" t="str">
        <f t="shared" si="86"/>
        <v>392C200000</v>
      </c>
      <c r="Q2819" s="392" t="s">
        <v>1435</v>
      </c>
      <c r="R2819" s="392" t="s">
        <v>2068</v>
      </c>
      <c r="S2819" s="392" t="str">
        <f t="shared" si="87"/>
        <v>250000A</v>
      </c>
      <c r="T2819" s="392" t="str">
        <f>IFERROR(VLOOKUP($S2819,'Projects FERCs'!$A$9:$C$294,2,FALSE),0)</f>
        <v>UNSG Transportation Equip</v>
      </c>
      <c r="U2819" s="392" t="s">
        <v>2069</v>
      </c>
      <c r="V2819" s="394">
        <v>1354.4</v>
      </c>
    </row>
    <row r="2820" spans="1:22" ht="33.75" x14ac:dyDescent="0.25">
      <c r="A2820" s="396">
        <v>202412</v>
      </c>
      <c r="B2820" s="392" t="s">
        <v>1268</v>
      </c>
      <c r="C2820" s="392" t="s">
        <v>69</v>
      </c>
      <c r="D2820" s="392" t="s">
        <v>2285</v>
      </c>
      <c r="E2820" s="392" t="s">
        <v>2285</v>
      </c>
      <c r="F2820" s="392" t="s">
        <v>22</v>
      </c>
      <c r="G2820" s="392" t="s">
        <v>39</v>
      </c>
      <c r="H2820" s="392" t="s">
        <v>70</v>
      </c>
      <c r="I2820" s="392" t="s">
        <v>71</v>
      </c>
      <c r="J2820" s="392" t="s">
        <v>2050</v>
      </c>
      <c r="K2820" s="392" t="s">
        <v>24</v>
      </c>
      <c r="L2820" s="392" t="s">
        <v>64</v>
      </c>
      <c r="M2820" s="395">
        <v>45627</v>
      </c>
      <c r="N2820" s="395">
        <v>45632</v>
      </c>
      <c r="O2820" s="392" t="s">
        <v>681</v>
      </c>
      <c r="P2820" s="392" t="str">
        <f t="shared" si="86"/>
        <v>392C200000</v>
      </c>
      <c r="Q2820" s="392" t="s">
        <v>1435</v>
      </c>
      <c r="R2820" s="392" t="s">
        <v>2049</v>
      </c>
      <c r="S2820" s="392" t="str">
        <f t="shared" si="87"/>
        <v>250000A</v>
      </c>
      <c r="T2820" s="392" t="str">
        <f>IFERROR(VLOOKUP($S2820,'Projects FERCs'!$A$9:$C$294,2,FALSE),0)</f>
        <v>UNSG Transportation Equip</v>
      </c>
      <c r="U2820" s="392" t="s">
        <v>2284</v>
      </c>
      <c r="V2820" s="394">
        <v>70776.710000000006</v>
      </c>
    </row>
    <row r="2821" spans="1:22" ht="33.75" x14ac:dyDescent="0.25">
      <c r="A2821" s="396">
        <v>202412</v>
      </c>
      <c r="B2821" s="392" t="s">
        <v>1268</v>
      </c>
      <c r="C2821" s="392" t="s">
        <v>69</v>
      </c>
      <c r="D2821" s="392" t="s">
        <v>2285</v>
      </c>
      <c r="E2821" s="392" t="s">
        <v>2285</v>
      </c>
      <c r="F2821" s="392" t="s">
        <v>22</v>
      </c>
      <c r="G2821" s="392" t="s">
        <v>39</v>
      </c>
      <c r="H2821" s="392" t="s">
        <v>70</v>
      </c>
      <c r="I2821" s="392" t="s">
        <v>71</v>
      </c>
      <c r="J2821" s="392" t="s">
        <v>23</v>
      </c>
      <c r="K2821" s="392" t="s">
        <v>24</v>
      </c>
      <c r="L2821" s="392" t="s">
        <v>25</v>
      </c>
      <c r="M2821" s="395">
        <v>45597</v>
      </c>
      <c r="N2821" s="395">
        <v>45615</v>
      </c>
      <c r="O2821" s="392" t="s">
        <v>681</v>
      </c>
      <c r="P2821" s="392" t="str">
        <f t="shared" si="86"/>
        <v>392C200000</v>
      </c>
      <c r="Q2821" s="392" t="s">
        <v>1435</v>
      </c>
      <c r="R2821" s="392" t="s">
        <v>2052</v>
      </c>
      <c r="S2821" s="392" t="str">
        <f t="shared" si="87"/>
        <v>250000A</v>
      </c>
      <c r="T2821" s="392" t="str">
        <f>IFERROR(VLOOKUP($S2821,'Projects FERCs'!$A$9:$C$294,2,FALSE),0)</f>
        <v>UNSG Transportation Equip</v>
      </c>
      <c r="U2821" s="392" t="s">
        <v>2054</v>
      </c>
      <c r="V2821" s="394">
        <v>-63496.45</v>
      </c>
    </row>
    <row r="2822" spans="1:22" ht="33.75" x14ac:dyDescent="0.25">
      <c r="A2822" s="396">
        <v>202412</v>
      </c>
      <c r="B2822" s="392" t="s">
        <v>1268</v>
      </c>
      <c r="C2822" s="392" t="s">
        <v>69</v>
      </c>
      <c r="D2822" s="392" t="s">
        <v>1434</v>
      </c>
      <c r="E2822" s="392" t="s">
        <v>1434</v>
      </c>
      <c r="F2822" s="392" t="s">
        <v>22</v>
      </c>
      <c r="G2822" s="392" t="s">
        <v>39</v>
      </c>
      <c r="H2822" s="392" t="s">
        <v>70</v>
      </c>
      <c r="I2822" s="392" t="s">
        <v>71</v>
      </c>
      <c r="J2822" s="392" t="s">
        <v>1641</v>
      </c>
      <c r="K2822" s="392" t="s">
        <v>24</v>
      </c>
      <c r="L2822" s="392" t="s">
        <v>64</v>
      </c>
      <c r="M2822" s="395">
        <v>45627</v>
      </c>
      <c r="N2822" s="395">
        <v>45638</v>
      </c>
      <c r="O2822" s="392" t="s">
        <v>681</v>
      </c>
      <c r="P2822" s="392" t="str">
        <f t="shared" si="86"/>
        <v>392C300000</v>
      </c>
      <c r="Q2822" s="392" t="s">
        <v>1435</v>
      </c>
      <c r="R2822" s="392" t="s">
        <v>1639</v>
      </c>
      <c r="S2822" s="392" t="str">
        <f t="shared" si="87"/>
        <v>250000A</v>
      </c>
      <c r="T2822" s="392" t="str">
        <f>IFERROR(VLOOKUP($S2822,'Projects FERCs'!$A$9:$C$294,2,FALSE),0)</f>
        <v>UNSG Transportation Equip</v>
      </c>
      <c r="U2822" s="392" t="s">
        <v>1641</v>
      </c>
      <c r="V2822" s="394">
        <v>91725.88</v>
      </c>
    </row>
    <row r="2823" spans="1:22" ht="33.75" x14ac:dyDescent="0.25">
      <c r="A2823" s="396">
        <v>202412</v>
      </c>
      <c r="B2823" s="392" t="s">
        <v>1268</v>
      </c>
      <c r="C2823" s="392" t="s">
        <v>69</v>
      </c>
      <c r="D2823" s="392" t="s">
        <v>1434</v>
      </c>
      <c r="E2823" s="392" t="s">
        <v>1434</v>
      </c>
      <c r="F2823" s="392" t="s">
        <v>22</v>
      </c>
      <c r="G2823" s="392" t="s">
        <v>39</v>
      </c>
      <c r="H2823" s="392" t="s">
        <v>70</v>
      </c>
      <c r="I2823" s="392" t="s">
        <v>71</v>
      </c>
      <c r="J2823" s="392" t="s">
        <v>23</v>
      </c>
      <c r="K2823" s="392" t="s">
        <v>24</v>
      </c>
      <c r="L2823" s="392" t="s">
        <v>25</v>
      </c>
      <c r="M2823" s="395">
        <v>45597</v>
      </c>
      <c r="N2823" s="395">
        <v>45595</v>
      </c>
      <c r="O2823" s="392" t="s">
        <v>681</v>
      </c>
      <c r="P2823" s="392" t="str">
        <f t="shared" si="86"/>
        <v>392C300000</v>
      </c>
      <c r="Q2823" s="392" t="s">
        <v>1435</v>
      </c>
      <c r="R2823" s="392" t="s">
        <v>1612</v>
      </c>
      <c r="S2823" s="392" t="str">
        <f t="shared" si="87"/>
        <v>250000A</v>
      </c>
      <c r="T2823" s="392" t="str">
        <f>IFERROR(VLOOKUP($S2823,'Projects FERCs'!$A$9:$C$294,2,FALSE),0)</f>
        <v>UNSG Transportation Equip</v>
      </c>
      <c r="U2823" s="392" t="s">
        <v>2138</v>
      </c>
      <c r="V2823" s="394">
        <v>-85292.56</v>
      </c>
    </row>
    <row r="2824" spans="1:22" ht="33.75" x14ac:dyDescent="0.25">
      <c r="A2824" s="396">
        <v>202412</v>
      </c>
      <c r="B2824" s="392" t="s">
        <v>1268</v>
      </c>
      <c r="C2824" s="392" t="s">
        <v>69</v>
      </c>
      <c r="D2824" s="392" t="s">
        <v>1434</v>
      </c>
      <c r="E2824" s="392" t="s">
        <v>1434</v>
      </c>
      <c r="F2824" s="392" t="s">
        <v>22</v>
      </c>
      <c r="G2824" s="392" t="s">
        <v>39</v>
      </c>
      <c r="H2824" s="392" t="s">
        <v>70</v>
      </c>
      <c r="I2824" s="392" t="s">
        <v>71</v>
      </c>
      <c r="J2824" s="392" t="s">
        <v>23</v>
      </c>
      <c r="K2824" s="392" t="s">
        <v>24</v>
      </c>
      <c r="L2824" s="392" t="s">
        <v>25</v>
      </c>
      <c r="M2824" s="395">
        <v>45597</v>
      </c>
      <c r="N2824" s="395">
        <v>45600</v>
      </c>
      <c r="O2824" s="392" t="s">
        <v>681</v>
      </c>
      <c r="P2824" s="392" t="str">
        <f t="shared" si="86"/>
        <v>392C300000</v>
      </c>
      <c r="Q2824" s="392" t="s">
        <v>1435</v>
      </c>
      <c r="R2824" s="392" t="s">
        <v>1680</v>
      </c>
      <c r="S2824" s="392" t="str">
        <f t="shared" si="87"/>
        <v>250000A</v>
      </c>
      <c r="T2824" s="392" t="str">
        <f>IFERROR(VLOOKUP($S2824,'Projects FERCs'!$A$9:$C$294,2,FALSE),0)</f>
        <v>UNSG Transportation Equip</v>
      </c>
      <c r="U2824" s="392" t="s">
        <v>1682</v>
      </c>
      <c r="V2824" s="394">
        <v>-85341.47</v>
      </c>
    </row>
    <row r="2825" spans="1:22" ht="33.75" x14ac:dyDescent="0.25">
      <c r="A2825" s="396">
        <v>202412</v>
      </c>
      <c r="B2825" s="392" t="s">
        <v>1268</v>
      </c>
      <c r="C2825" s="392" t="s">
        <v>69</v>
      </c>
      <c r="D2825" s="392" t="s">
        <v>1434</v>
      </c>
      <c r="E2825" s="392" t="s">
        <v>1434</v>
      </c>
      <c r="F2825" s="392" t="s">
        <v>22</v>
      </c>
      <c r="G2825" s="392" t="s">
        <v>39</v>
      </c>
      <c r="H2825" s="392" t="s">
        <v>70</v>
      </c>
      <c r="I2825" s="392" t="s">
        <v>71</v>
      </c>
      <c r="J2825" s="392" t="s">
        <v>23</v>
      </c>
      <c r="K2825" s="392" t="s">
        <v>24</v>
      </c>
      <c r="L2825" s="392" t="s">
        <v>25</v>
      </c>
      <c r="M2825" s="395">
        <v>45597</v>
      </c>
      <c r="N2825" s="395">
        <v>45600</v>
      </c>
      <c r="O2825" s="392" t="s">
        <v>681</v>
      </c>
      <c r="P2825" s="392" t="str">
        <f t="shared" ref="P2825:P2888" si="88">CONCATENATE((MID($O2825,2,3)),$D2825,$G2825)</f>
        <v>392C300000</v>
      </c>
      <c r="Q2825" s="392" t="s">
        <v>1435</v>
      </c>
      <c r="R2825" s="392" t="s">
        <v>1591</v>
      </c>
      <c r="S2825" s="392" t="str">
        <f t="shared" ref="S2825:S2888" si="89">RIGHT($R2825,7)</f>
        <v>250000A</v>
      </c>
      <c r="T2825" s="392" t="str">
        <f>IFERROR(VLOOKUP($S2825,'Projects FERCs'!$A$9:$C$294,2,FALSE),0)</f>
        <v>UNSG Transportation Equip</v>
      </c>
      <c r="U2825" s="392" t="s">
        <v>1437</v>
      </c>
      <c r="V2825" s="394">
        <v>-85147.47</v>
      </c>
    </row>
    <row r="2826" spans="1:22" ht="33.75" x14ac:dyDescent="0.25">
      <c r="A2826" s="396">
        <v>202412</v>
      </c>
      <c r="B2826" s="392" t="s">
        <v>1268</v>
      </c>
      <c r="C2826" s="392" t="s">
        <v>69</v>
      </c>
      <c r="D2826" s="392" t="s">
        <v>1434</v>
      </c>
      <c r="E2826" s="392" t="s">
        <v>1434</v>
      </c>
      <c r="F2826" s="392" t="s">
        <v>22</v>
      </c>
      <c r="G2826" s="392" t="s">
        <v>39</v>
      </c>
      <c r="H2826" s="392" t="s">
        <v>70</v>
      </c>
      <c r="I2826" s="392" t="s">
        <v>71</v>
      </c>
      <c r="J2826" s="392" t="s">
        <v>23</v>
      </c>
      <c r="K2826" s="392" t="s">
        <v>24</v>
      </c>
      <c r="L2826" s="392" t="s">
        <v>25</v>
      </c>
      <c r="M2826" s="395">
        <v>45597</v>
      </c>
      <c r="N2826" s="395">
        <v>45614</v>
      </c>
      <c r="O2826" s="392" t="s">
        <v>681</v>
      </c>
      <c r="P2826" s="392" t="str">
        <f t="shared" si="88"/>
        <v>392C300000</v>
      </c>
      <c r="Q2826" s="392" t="s">
        <v>1435</v>
      </c>
      <c r="R2826" s="392" t="s">
        <v>1545</v>
      </c>
      <c r="S2826" s="392" t="str">
        <f t="shared" si="89"/>
        <v>250000A</v>
      </c>
      <c r="T2826" s="392" t="str">
        <f>IFERROR(VLOOKUP($S2826,'Projects FERCs'!$A$9:$C$294,2,FALSE),0)</f>
        <v>UNSG Transportation Equip</v>
      </c>
      <c r="U2826" s="392" t="s">
        <v>2138</v>
      </c>
      <c r="V2826" s="394">
        <v>-85644.25</v>
      </c>
    </row>
    <row r="2827" spans="1:22" ht="33.75" x14ac:dyDescent="0.25">
      <c r="A2827" s="396">
        <v>202412</v>
      </c>
      <c r="B2827" s="392" t="s">
        <v>1268</v>
      </c>
      <c r="C2827" s="392" t="s">
        <v>69</v>
      </c>
      <c r="D2827" s="392" t="s">
        <v>2277</v>
      </c>
      <c r="E2827" s="392" t="s">
        <v>2277</v>
      </c>
      <c r="F2827" s="392" t="s">
        <v>22</v>
      </c>
      <c r="G2827" s="392" t="s">
        <v>39</v>
      </c>
      <c r="H2827" s="392" t="s">
        <v>70</v>
      </c>
      <c r="I2827" s="392" t="s">
        <v>71</v>
      </c>
      <c r="J2827" s="392" t="s">
        <v>23</v>
      </c>
      <c r="K2827" s="392" t="s">
        <v>24</v>
      </c>
      <c r="L2827" s="392" t="s">
        <v>25</v>
      </c>
      <c r="M2827" s="395">
        <v>45597</v>
      </c>
      <c r="N2827" s="395">
        <v>45595</v>
      </c>
      <c r="O2827" s="392" t="s">
        <v>681</v>
      </c>
      <c r="P2827" s="392" t="str">
        <f t="shared" si="88"/>
        <v>392C700000</v>
      </c>
      <c r="Q2827" s="392" t="s">
        <v>1435</v>
      </c>
      <c r="R2827" s="392" t="s">
        <v>1653</v>
      </c>
      <c r="S2827" s="392" t="str">
        <f t="shared" si="89"/>
        <v>250000A</v>
      </c>
      <c r="T2827" s="392" t="str">
        <f>IFERROR(VLOOKUP($S2827,'Projects FERCs'!$A$9:$C$294,2,FALSE),0)</f>
        <v>UNSG Transportation Equip</v>
      </c>
      <c r="U2827" s="392" t="s">
        <v>1655</v>
      </c>
      <c r="V2827" s="394">
        <v>-164756.48000000001</v>
      </c>
    </row>
    <row r="2828" spans="1:22" ht="33.75" x14ac:dyDescent="0.25">
      <c r="A2828" s="396">
        <v>202412</v>
      </c>
      <c r="B2828" s="392" t="s">
        <v>1268</v>
      </c>
      <c r="C2828" s="392" t="s">
        <v>69</v>
      </c>
      <c r="D2828" s="392" t="s">
        <v>2139</v>
      </c>
      <c r="E2828" s="392" t="s">
        <v>2139</v>
      </c>
      <c r="F2828" s="392" t="s">
        <v>22</v>
      </c>
      <c r="G2828" s="392" t="s">
        <v>39</v>
      </c>
      <c r="H2828" s="392" t="s">
        <v>70</v>
      </c>
      <c r="I2828" s="392" t="s">
        <v>71</v>
      </c>
      <c r="J2828" s="392" t="s">
        <v>23</v>
      </c>
      <c r="K2828" s="392" t="s">
        <v>24</v>
      </c>
      <c r="L2828" s="392" t="s">
        <v>25</v>
      </c>
      <c r="M2828" s="395">
        <v>45597</v>
      </c>
      <c r="N2828" s="395">
        <v>45595</v>
      </c>
      <c r="O2828" s="392" t="s">
        <v>681</v>
      </c>
      <c r="P2828" s="392" t="str">
        <f t="shared" si="88"/>
        <v>392C900000</v>
      </c>
      <c r="Q2828" s="392" t="s">
        <v>1435</v>
      </c>
      <c r="R2828" s="392" t="s">
        <v>2061</v>
      </c>
      <c r="S2828" s="392" t="str">
        <f t="shared" si="89"/>
        <v>250000A</v>
      </c>
      <c r="T2828" s="392" t="str">
        <f>IFERROR(VLOOKUP($S2828,'Projects FERCs'!$A$9:$C$294,2,FALSE),0)</f>
        <v>UNSG Transportation Equip</v>
      </c>
      <c r="U2828" s="392" t="s">
        <v>2062</v>
      </c>
      <c r="V2828" s="394">
        <v>-59464.71</v>
      </c>
    </row>
    <row r="2829" spans="1:22" ht="33.75" x14ac:dyDescent="0.25">
      <c r="A2829" s="396">
        <v>202501</v>
      </c>
      <c r="B2829" s="392" t="s">
        <v>1268</v>
      </c>
      <c r="C2829" s="392" t="s">
        <v>69</v>
      </c>
      <c r="D2829" s="392" t="s">
        <v>2137</v>
      </c>
      <c r="E2829" s="392" t="s">
        <v>2137</v>
      </c>
      <c r="F2829" s="392" t="s">
        <v>22</v>
      </c>
      <c r="G2829" s="392" t="s">
        <v>39</v>
      </c>
      <c r="H2829" s="392" t="s">
        <v>70</v>
      </c>
      <c r="I2829" s="392" t="s">
        <v>71</v>
      </c>
      <c r="J2829" s="392" t="s">
        <v>27</v>
      </c>
      <c r="K2829" s="392" t="s">
        <v>24</v>
      </c>
      <c r="L2829" s="392" t="s">
        <v>25</v>
      </c>
      <c r="M2829" s="395">
        <v>45597</v>
      </c>
      <c r="N2829" s="395">
        <v>45600</v>
      </c>
      <c r="O2829" s="392" t="s">
        <v>681</v>
      </c>
      <c r="P2829" s="392" t="str">
        <f t="shared" si="88"/>
        <v>392C100000</v>
      </c>
      <c r="Q2829" s="392" t="s">
        <v>1435</v>
      </c>
      <c r="R2829" s="392" t="s">
        <v>1560</v>
      </c>
      <c r="S2829" s="392" t="str">
        <f t="shared" si="89"/>
        <v>250000A</v>
      </c>
      <c r="T2829" s="392" t="str">
        <f>IFERROR(VLOOKUP($S2829,'Projects FERCs'!$A$9:$C$294,2,FALSE),0)</f>
        <v>UNSG Transportation Equip</v>
      </c>
      <c r="U2829" s="392" t="s">
        <v>2286</v>
      </c>
      <c r="V2829" s="394">
        <v>-1108.74</v>
      </c>
    </row>
    <row r="2830" spans="1:22" ht="33.75" x14ac:dyDescent="0.25">
      <c r="A2830" s="396">
        <v>202501</v>
      </c>
      <c r="B2830" s="392" t="s">
        <v>1268</v>
      </c>
      <c r="C2830" s="392" t="s">
        <v>69</v>
      </c>
      <c r="D2830" s="392" t="s">
        <v>2285</v>
      </c>
      <c r="E2830" s="392" t="s">
        <v>2285</v>
      </c>
      <c r="F2830" s="392" t="s">
        <v>22</v>
      </c>
      <c r="G2830" s="392" t="s">
        <v>39</v>
      </c>
      <c r="H2830" s="392" t="s">
        <v>70</v>
      </c>
      <c r="I2830" s="392" t="s">
        <v>71</v>
      </c>
      <c r="J2830" s="392" t="s">
        <v>27</v>
      </c>
      <c r="K2830" s="392" t="s">
        <v>24</v>
      </c>
      <c r="L2830" s="392" t="s">
        <v>25</v>
      </c>
      <c r="M2830" s="395">
        <v>45566</v>
      </c>
      <c r="N2830" s="395">
        <v>45576</v>
      </c>
      <c r="O2830" s="392" t="s">
        <v>681</v>
      </c>
      <c r="P2830" s="392" t="str">
        <f t="shared" si="88"/>
        <v>392C200000</v>
      </c>
      <c r="Q2830" s="392" t="s">
        <v>1435</v>
      </c>
      <c r="R2830" s="392" t="s">
        <v>2068</v>
      </c>
      <c r="S2830" s="392" t="str">
        <f t="shared" si="89"/>
        <v>250000A</v>
      </c>
      <c r="T2830" s="392" t="str">
        <f>IFERROR(VLOOKUP($S2830,'Projects FERCs'!$A$9:$C$294,2,FALSE),0)</f>
        <v>UNSG Transportation Equip</v>
      </c>
      <c r="U2830" s="392" t="s">
        <v>2069</v>
      </c>
      <c r="V2830" s="394">
        <v>-1354.4</v>
      </c>
    </row>
    <row r="2831" spans="1:22" ht="33.75" x14ac:dyDescent="0.25">
      <c r="A2831" s="396">
        <v>202501</v>
      </c>
      <c r="B2831" s="392" t="s">
        <v>1268</v>
      </c>
      <c r="C2831" s="392" t="s">
        <v>69</v>
      </c>
      <c r="D2831" s="392" t="s">
        <v>1434</v>
      </c>
      <c r="E2831" s="392" t="s">
        <v>1434</v>
      </c>
      <c r="F2831" s="392" t="s">
        <v>22</v>
      </c>
      <c r="G2831" s="392" t="s">
        <v>39</v>
      </c>
      <c r="H2831" s="392" t="s">
        <v>70</v>
      </c>
      <c r="I2831" s="392" t="s">
        <v>71</v>
      </c>
      <c r="J2831" s="392" t="s">
        <v>1641</v>
      </c>
      <c r="K2831" s="392" t="s">
        <v>24</v>
      </c>
      <c r="L2831" s="392" t="s">
        <v>64</v>
      </c>
      <c r="M2831" s="395">
        <v>45658</v>
      </c>
      <c r="N2831" s="395">
        <v>45638</v>
      </c>
      <c r="O2831" s="392" t="s">
        <v>681</v>
      </c>
      <c r="P2831" s="392" t="str">
        <f t="shared" si="88"/>
        <v>392C300000</v>
      </c>
      <c r="Q2831" s="392" t="s">
        <v>1435</v>
      </c>
      <c r="R2831" s="392" t="s">
        <v>1639</v>
      </c>
      <c r="S2831" s="392" t="str">
        <f t="shared" si="89"/>
        <v>250000A</v>
      </c>
      <c r="T2831" s="392" t="str">
        <f>IFERROR(VLOOKUP($S2831,'Projects FERCs'!$A$9:$C$294,2,FALSE),0)</f>
        <v>UNSG Transportation Equip</v>
      </c>
      <c r="U2831" s="392" t="s">
        <v>1641</v>
      </c>
      <c r="V2831" s="394">
        <v>1102.7</v>
      </c>
    </row>
    <row r="2832" spans="1:22" ht="33.75" x14ac:dyDescent="0.25">
      <c r="A2832" s="396">
        <v>202502</v>
      </c>
      <c r="B2832" s="392" t="s">
        <v>1268</v>
      </c>
      <c r="C2832" s="392" t="s">
        <v>69</v>
      </c>
      <c r="D2832" s="392" t="s">
        <v>2137</v>
      </c>
      <c r="E2832" s="392" t="s">
        <v>2137</v>
      </c>
      <c r="F2832" s="392" t="s">
        <v>22</v>
      </c>
      <c r="G2832" s="392" t="s">
        <v>39</v>
      </c>
      <c r="H2832" s="392" t="s">
        <v>70</v>
      </c>
      <c r="I2832" s="392" t="s">
        <v>71</v>
      </c>
      <c r="J2832" s="392" t="s">
        <v>2280</v>
      </c>
      <c r="K2832" s="392" t="s">
        <v>24</v>
      </c>
      <c r="L2832" s="392" t="s">
        <v>64</v>
      </c>
      <c r="M2832" s="395">
        <v>45689</v>
      </c>
      <c r="N2832" s="395">
        <v>45698</v>
      </c>
      <c r="O2832" s="392" t="s">
        <v>681</v>
      </c>
      <c r="P2832" s="392" t="str">
        <f t="shared" si="88"/>
        <v>392C100000</v>
      </c>
      <c r="Q2832" s="392" t="s">
        <v>1435</v>
      </c>
      <c r="R2832" s="392" t="s">
        <v>2281</v>
      </c>
      <c r="S2832" s="392" t="str">
        <f t="shared" si="89"/>
        <v>250000A</v>
      </c>
      <c r="T2832" s="392" t="str">
        <f>IFERROR(VLOOKUP($S2832,'Projects FERCs'!$A$9:$C$294,2,FALSE),0)</f>
        <v>UNSG Transportation Equip</v>
      </c>
      <c r="U2832" s="392" t="s">
        <v>2280</v>
      </c>
      <c r="V2832" s="394">
        <v>44135.47</v>
      </c>
    </row>
    <row r="2833" spans="1:22" ht="33.75" x14ac:dyDescent="0.25">
      <c r="A2833" s="396">
        <v>202502</v>
      </c>
      <c r="B2833" s="392" t="s">
        <v>1268</v>
      </c>
      <c r="C2833" s="392" t="s">
        <v>69</v>
      </c>
      <c r="D2833" s="392" t="s">
        <v>2137</v>
      </c>
      <c r="E2833" s="392" t="s">
        <v>2137</v>
      </c>
      <c r="F2833" s="392" t="s">
        <v>22</v>
      </c>
      <c r="G2833" s="392" t="s">
        <v>39</v>
      </c>
      <c r="H2833" s="392" t="s">
        <v>70</v>
      </c>
      <c r="I2833" s="392" t="s">
        <v>71</v>
      </c>
      <c r="J2833" s="392" t="s">
        <v>23</v>
      </c>
      <c r="K2833" s="392" t="s">
        <v>24</v>
      </c>
      <c r="L2833" s="392" t="s">
        <v>25</v>
      </c>
      <c r="M2833" s="395">
        <v>45627</v>
      </c>
      <c r="N2833" s="395">
        <v>45642</v>
      </c>
      <c r="O2833" s="392" t="s">
        <v>681</v>
      </c>
      <c r="P2833" s="392" t="str">
        <f t="shared" si="88"/>
        <v>392C100000</v>
      </c>
      <c r="Q2833" s="392" t="s">
        <v>1435</v>
      </c>
      <c r="R2833" s="392" t="s">
        <v>1596</v>
      </c>
      <c r="S2833" s="392" t="str">
        <f t="shared" si="89"/>
        <v>250000A</v>
      </c>
      <c r="T2833" s="392" t="str">
        <f>IFERROR(VLOOKUP($S2833,'Projects FERCs'!$A$9:$C$294,2,FALSE),0)</f>
        <v>UNSG Transportation Equip</v>
      </c>
      <c r="U2833" s="392" t="s">
        <v>2286</v>
      </c>
      <c r="V2833" s="394">
        <v>-58280.639999999999</v>
      </c>
    </row>
    <row r="2834" spans="1:22" ht="33.75" x14ac:dyDescent="0.25">
      <c r="A2834" s="396">
        <v>202502</v>
      </c>
      <c r="B2834" s="392" t="s">
        <v>1268</v>
      </c>
      <c r="C2834" s="392" t="s">
        <v>69</v>
      </c>
      <c r="D2834" s="392" t="s">
        <v>2285</v>
      </c>
      <c r="E2834" s="392" t="s">
        <v>2285</v>
      </c>
      <c r="F2834" s="392" t="s">
        <v>22</v>
      </c>
      <c r="G2834" s="392" t="s">
        <v>39</v>
      </c>
      <c r="H2834" s="392" t="s">
        <v>70</v>
      </c>
      <c r="I2834" s="392" t="s">
        <v>71</v>
      </c>
      <c r="J2834" s="392" t="s">
        <v>23</v>
      </c>
      <c r="K2834" s="392" t="s">
        <v>24</v>
      </c>
      <c r="L2834" s="392" t="s">
        <v>25</v>
      </c>
      <c r="M2834" s="395">
        <v>45627</v>
      </c>
      <c r="N2834" s="395">
        <v>45632</v>
      </c>
      <c r="O2834" s="392" t="s">
        <v>681</v>
      </c>
      <c r="P2834" s="392" t="str">
        <f t="shared" si="88"/>
        <v>392C200000</v>
      </c>
      <c r="Q2834" s="392" t="s">
        <v>1435</v>
      </c>
      <c r="R2834" s="392" t="s">
        <v>2049</v>
      </c>
      <c r="S2834" s="392" t="str">
        <f t="shared" si="89"/>
        <v>250000A</v>
      </c>
      <c r="T2834" s="392" t="str">
        <f>IFERROR(VLOOKUP($S2834,'Projects FERCs'!$A$9:$C$294,2,FALSE),0)</f>
        <v>UNSG Transportation Equip</v>
      </c>
      <c r="U2834" s="392" t="s">
        <v>2284</v>
      </c>
      <c r="V2834" s="394">
        <v>-70776.710000000006</v>
      </c>
    </row>
    <row r="2835" spans="1:22" ht="33.75" x14ac:dyDescent="0.25">
      <c r="A2835" s="396">
        <v>202502</v>
      </c>
      <c r="B2835" s="392" t="s">
        <v>1268</v>
      </c>
      <c r="C2835" s="392" t="s">
        <v>69</v>
      </c>
      <c r="D2835" s="392" t="s">
        <v>1434</v>
      </c>
      <c r="E2835" s="392" t="s">
        <v>1434</v>
      </c>
      <c r="F2835" s="392" t="s">
        <v>22</v>
      </c>
      <c r="G2835" s="392" t="s">
        <v>39</v>
      </c>
      <c r="H2835" s="392" t="s">
        <v>70</v>
      </c>
      <c r="I2835" s="392" t="s">
        <v>71</v>
      </c>
      <c r="J2835" s="392" t="s">
        <v>23</v>
      </c>
      <c r="K2835" s="392" t="s">
        <v>24</v>
      </c>
      <c r="L2835" s="392" t="s">
        <v>25</v>
      </c>
      <c r="M2835" s="395">
        <v>45627</v>
      </c>
      <c r="N2835" s="395">
        <v>45638</v>
      </c>
      <c r="O2835" s="392" t="s">
        <v>681</v>
      </c>
      <c r="P2835" s="392" t="str">
        <f t="shared" si="88"/>
        <v>392C300000</v>
      </c>
      <c r="Q2835" s="392" t="s">
        <v>1435</v>
      </c>
      <c r="R2835" s="392" t="s">
        <v>1639</v>
      </c>
      <c r="S2835" s="392" t="str">
        <f t="shared" si="89"/>
        <v>250000A</v>
      </c>
      <c r="T2835" s="392" t="str">
        <f>IFERROR(VLOOKUP($S2835,'Projects FERCs'!$A$9:$C$294,2,FALSE),0)</f>
        <v>UNSG Transportation Equip</v>
      </c>
      <c r="U2835" s="392" t="s">
        <v>1641</v>
      </c>
      <c r="V2835" s="394">
        <v>-91725.88</v>
      </c>
    </row>
    <row r="2836" spans="1:22" ht="33.75" x14ac:dyDescent="0.25">
      <c r="A2836" s="396">
        <v>202502</v>
      </c>
      <c r="B2836" s="392" t="s">
        <v>1268</v>
      </c>
      <c r="C2836" s="392" t="s">
        <v>69</v>
      </c>
      <c r="D2836" s="392" t="s">
        <v>1434</v>
      </c>
      <c r="E2836" s="392" t="s">
        <v>1434</v>
      </c>
      <c r="F2836" s="392" t="s">
        <v>22</v>
      </c>
      <c r="G2836" s="392" t="s">
        <v>39</v>
      </c>
      <c r="H2836" s="392" t="s">
        <v>70</v>
      </c>
      <c r="I2836" s="392" t="s">
        <v>71</v>
      </c>
      <c r="J2836" s="392" t="s">
        <v>23</v>
      </c>
      <c r="K2836" s="392" t="s">
        <v>24</v>
      </c>
      <c r="L2836" s="392" t="s">
        <v>25</v>
      </c>
      <c r="M2836" s="395">
        <v>45658</v>
      </c>
      <c r="N2836" s="395">
        <v>45638</v>
      </c>
      <c r="O2836" s="392" t="s">
        <v>681</v>
      </c>
      <c r="P2836" s="392" t="str">
        <f t="shared" si="88"/>
        <v>392C300000</v>
      </c>
      <c r="Q2836" s="392" t="s">
        <v>1435</v>
      </c>
      <c r="R2836" s="392" t="s">
        <v>1639</v>
      </c>
      <c r="S2836" s="392" t="str">
        <f t="shared" si="89"/>
        <v>250000A</v>
      </c>
      <c r="T2836" s="392" t="str">
        <f>IFERROR(VLOOKUP($S2836,'Projects FERCs'!$A$9:$C$294,2,FALSE),0)</f>
        <v>UNSG Transportation Equip</v>
      </c>
      <c r="U2836" s="392" t="s">
        <v>1641</v>
      </c>
      <c r="V2836" s="394">
        <v>-1102.7</v>
      </c>
    </row>
    <row r="2837" spans="1:22" ht="33.75" x14ac:dyDescent="0.25">
      <c r="A2837" s="396">
        <v>202502</v>
      </c>
      <c r="B2837" s="392" t="s">
        <v>1268</v>
      </c>
      <c r="C2837" s="392" t="s">
        <v>69</v>
      </c>
      <c r="D2837" s="392" t="s">
        <v>2277</v>
      </c>
      <c r="E2837" s="392" t="s">
        <v>2277</v>
      </c>
      <c r="F2837" s="392" t="s">
        <v>22</v>
      </c>
      <c r="G2837" s="392" t="s">
        <v>39</v>
      </c>
      <c r="H2837" s="392" t="s">
        <v>70</v>
      </c>
      <c r="I2837" s="392" t="s">
        <v>71</v>
      </c>
      <c r="J2837" s="392" t="s">
        <v>1677</v>
      </c>
      <c r="K2837" s="392" t="s">
        <v>24</v>
      </c>
      <c r="L2837" s="392" t="s">
        <v>64</v>
      </c>
      <c r="M2837" s="395">
        <v>45689</v>
      </c>
      <c r="N2837" s="395">
        <v>45698</v>
      </c>
      <c r="O2837" s="392" t="s">
        <v>681</v>
      </c>
      <c r="P2837" s="392" t="str">
        <f t="shared" si="88"/>
        <v>392C700000</v>
      </c>
      <c r="Q2837" s="392" t="s">
        <v>1435</v>
      </c>
      <c r="R2837" s="392" t="s">
        <v>1675</v>
      </c>
      <c r="S2837" s="392" t="str">
        <f t="shared" si="89"/>
        <v>250000A</v>
      </c>
      <c r="T2837" s="392" t="str">
        <f>IFERROR(VLOOKUP($S2837,'Projects FERCs'!$A$9:$C$294,2,FALSE),0)</f>
        <v>UNSG Transportation Equip</v>
      </c>
      <c r="U2837" s="392" t="s">
        <v>1677</v>
      </c>
      <c r="V2837" s="394">
        <v>269506.13</v>
      </c>
    </row>
    <row r="2838" spans="1:22" ht="33.75" x14ac:dyDescent="0.25">
      <c r="A2838" s="396">
        <v>202502</v>
      </c>
      <c r="B2838" s="392" t="s">
        <v>1268</v>
      </c>
      <c r="C2838" s="392" t="s">
        <v>69</v>
      </c>
      <c r="D2838" s="392" t="s">
        <v>2139</v>
      </c>
      <c r="E2838" s="392" t="s">
        <v>2139</v>
      </c>
      <c r="F2838" s="392" t="s">
        <v>22</v>
      </c>
      <c r="G2838" s="392" t="s">
        <v>39</v>
      </c>
      <c r="H2838" s="392" t="s">
        <v>70</v>
      </c>
      <c r="I2838" s="392" t="s">
        <v>71</v>
      </c>
      <c r="J2838" s="392" t="s">
        <v>2283</v>
      </c>
      <c r="K2838" s="392" t="s">
        <v>24</v>
      </c>
      <c r="L2838" s="392" t="s">
        <v>64</v>
      </c>
      <c r="M2838" s="395">
        <v>45689</v>
      </c>
      <c r="N2838" s="395">
        <v>45709</v>
      </c>
      <c r="O2838" s="392" t="s">
        <v>681</v>
      </c>
      <c r="P2838" s="392" t="str">
        <f t="shared" si="88"/>
        <v>392C900000</v>
      </c>
      <c r="Q2838" s="392" t="s">
        <v>1435</v>
      </c>
      <c r="R2838" s="392" t="s">
        <v>2064</v>
      </c>
      <c r="S2838" s="392" t="str">
        <f t="shared" si="89"/>
        <v>250000A</v>
      </c>
      <c r="T2838" s="392" t="str">
        <f>IFERROR(VLOOKUP($S2838,'Projects FERCs'!$A$9:$C$294,2,FALSE),0)</f>
        <v>UNSG Transportation Equip</v>
      </c>
      <c r="U2838" s="392" t="s">
        <v>2276</v>
      </c>
      <c r="V2838" s="394">
        <v>263140.28000000003</v>
      </c>
    </row>
    <row r="2839" spans="1:22" ht="33.75" x14ac:dyDescent="0.25">
      <c r="A2839" s="396">
        <v>202502</v>
      </c>
      <c r="B2839" s="392" t="s">
        <v>1268</v>
      </c>
      <c r="C2839" s="392" t="s">
        <v>69</v>
      </c>
      <c r="D2839" s="392" t="s">
        <v>2139</v>
      </c>
      <c r="E2839" s="392" t="s">
        <v>2139</v>
      </c>
      <c r="F2839" s="392" t="s">
        <v>22</v>
      </c>
      <c r="G2839" s="392" t="s">
        <v>39</v>
      </c>
      <c r="H2839" s="392" t="s">
        <v>70</v>
      </c>
      <c r="I2839" s="392" t="s">
        <v>71</v>
      </c>
      <c r="J2839" s="392" t="s">
        <v>2282</v>
      </c>
      <c r="K2839" s="392" t="s">
        <v>24</v>
      </c>
      <c r="L2839" s="392" t="s">
        <v>64</v>
      </c>
      <c r="M2839" s="395">
        <v>45689</v>
      </c>
      <c r="N2839" s="395">
        <v>45709</v>
      </c>
      <c r="O2839" s="392" t="s">
        <v>681</v>
      </c>
      <c r="P2839" s="392" t="str">
        <f t="shared" si="88"/>
        <v>392C900000</v>
      </c>
      <c r="Q2839" s="392" t="s">
        <v>1435</v>
      </c>
      <c r="R2839" s="392" t="s">
        <v>2078</v>
      </c>
      <c r="S2839" s="392" t="str">
        <f t="shared" si="89"/>
        <v>250000A</v>
      </c>
      <c r="T2839" s="392" t="str">
        <f>IFERROR(VLOOKUP($S2839,'Projects FERCs'!$A$9:$C$294,2,FALSE),0)</f>
        <v>UNSG Transportation Equip</v>
      </c>
      <c r="U2839" s="392" t="s">
        <v>2275</v>
      </c>
      <c r="V2839" s="394">
        <v>262818.40000000002</v>
      </c>
    </row>
    <row r="2840" spans="1:22" ht="33.75" x14ac:dyDescent="0.25">
      <c r="A2840" s="396">
        <v>202502</v>
      </c>
      <c r="B2840" s="392" t="s">
        <v>1268</v>
      </c>
      <c r="C2840" s="392" t="s">
        <v>69</v>
      </c>
      <c r="D2840" s="392" t="s">
        <v>2139</v>
      </c>
      <c r="E2840" s="392" t="s">
        <v>2139</v>
      </c>
      <c r="F2840" s="392" t="s">
        <v>22</v>
      </c>
      <c r="G2840" s="392" t="s">
        <v>39</v>
      </c>
      <c r="H2840" s="392" t="s">
        <v>70</v>
      </c>
      <c r="I2840" s="392" t="s">
        <v>71</v>
      </c>
      <c r="J2840" s="392" t="s">
        <v>2274</v>
      </c>
      <c r="K2840" s="392" t="s">
        <v>24</v>
      </c>
      <c r="L2840" s="392" t="s">
        <v>64</v>
      </c>
      <c r="M2840" s="395">
        <v>45689</v>
      </c>
      <c r="N2840" s="395">
        <v>45709</v>
      </c>
      <c r="O2840" s="392" t="s">
        <v>681</v>
      </c>
      <c r="P2840" s="392" t="str">
        <f t="shared" si="88"/>
        <v>392C900000</v>
      </c>
      <c r="Q2840" s="392" t="s">
        <v>1435</v>
      </c>
      <c r="R2840" s="392" t="s">
        <v>2081</v>
      </c>
      <c r="S2840" s="392" t="str">
        <f t="shared" si="89"/>
        <v>250000A</v>
      </c>
      <c r="T2840" s="392" t="str">
        <f>IFERROR(VLOOKUP($S2840,'Projects FERCs'!$A$9:$C$294,2,FALSE),0)</f>
        <v>UNSG Transportation Equip</v>
      </c>
      <c r="U2840" s="392" t="s">
        <v>2274</v>
      </c>
      <c r="V2840" s="394">
        <v>261462.65</v>
      </c>
    </row>
    <row r="2841" spans="1:22" ht="33.75" x14ac:dyDescent="0.25">
      <c r="A2841" s="396">
        <v>202503</v>
      </c>
      <c r="B2841" s="392" t="s">
        <v>1268</v>
      </c>
      <c r="C2841" s="392" t="s">
        <v>69</v>
      </c>
      <c r="D2841" s="392" t="s">
        <v>2137</v>
      </c>
      <c r="E2841" s="392" t="s">
        <v>2137</v>
      </c>
      <c r="F2841" s="392" t="s">
        <v>22</v>
      </c>
      <c r="G2841" s="392" t="s">
        <v>39</v>
      </c>
      <c r="H2841" s="392" t="s">
        <v>70</v>
      </c>
      <c r="I2841" s="392" t="s">
        <v>71</v>
      </c>
      <c r="J2841" s="392" t="s">
        <v>2278</v>
      </c>
      <c r="K2841" s="392" t="s">
        <v>24</v>
      </c>
      <c r="L2841" s="392" t="s">
        <v>64</v>
      </c>
      <c r="M2841" s="395">
        <v>45717</v>
      </c>
      <c r="N2841" s="395">
        <v>45719</v>
      </c>
      <c r="O2841" s="392" t="s">
        <v>681</v>
      </c>
      <c r="P2841" s="392" t="str">
        <f t="shared" si="88"/>
        <v>392C100000</v>
      </c>
      <c r="Q2841" s="392" t="s">
        <v>1435</v>
      </c>
      <c r="R2841" s="392" t="s">
        <v>2279</v>
      </c>
      <c r="S2841" s="392" t="str">
        <f t="shared" si="89"/>
        <v>250000A</v>
      </c>
      <c r="T2841" s="392" t="str">
        <f>IFERROR(VLOOKUP($S2841,'Projects FERCs'!$A$9:$C$294,2,FALSE),0)</f>
        <v>UNSG Transportation Equip</v>
      </c>
      <c r="U2841" s="392" t="s">
        <v>2278</v>
      </c>
      <c r="V2841" s="394">
        <v>48695.62</v>
      </c>
    </row>
    <row r="2842" spans="1:22" ht="33.75" x14ac:dyDescent="0.25">
      <c r="A2842" s="396">
        <v>202503</v>
      </c>
      <c r="B2842" s="392" t="s">
        <v>1268</v>
      </c>
      <c r="C2842" s="392" t="s">
        <v>69</v>
      </c>
      <c r="D2842" s="392" t="s">
        <v>2137</v>
      </c>
      <c r="E2842" s="392" t="s">
        <v>2137</v>
      </c>
      <c r="F2842" s="392" t="s">
        <v>22</v>
      </c>
      <c r="G2842" s="392" t="s">
        <v>39</v>
      </c>
      <c r="H2842" s="392" t="s">
        <v>70</v>
      </c>
      <c r="I2842" s="392" t="s">
        <v>71</v>
      </c>
      <c r="J2842" s="392" t="s">
        <v>2280</v>
      </c>
      <c r="K2842" s="392" t="s">
        <v>24</v>
      </c>
      <c r="L2842" s="392" t="s">
        <v>64</v>
      </c>
      <c r="M2842" s="395">
        <v>45717</v>
      </c>
      <c r="N2842" s="395">
        <v>45698</v>
      </c>
      <c r="O2842" s="392" t="s">
        <v>681</v>
      </c>
      <c r="P2842" s="392" t="str">
        <f t="shared" si="88"/>
        <v>392C100000</v>
      </c>
      <c r="Q2842" s="392" t="s">
        <v>1435</v>
      </c>
      <c r="R2842" s="392" t="s">
        <v>2281</v>
      </c>
      <c r="S2842" s="392" t="str">
        <f t="shared" si="89"/>
        <v>250000A</v>
      </c>
      <c r="T2842" s="392" t="str">
        <f>IFERROR(VLOOKUP($S2842,'Projects FERCs'!$A$9:$C$294,2,FALSE),0)</f>
        <v>UNSG Transportation Equip</v>
      </c>
      <c r="U2842" s="392" t="s">
        <v>2280</v>
      </c>
      <c r="V2842" s="394">
        <v>152.25</v>
      </c>
    </row>
    <row r="2843" spans="1:22" ht="33.75" x14ac:dyDescent="0.25">
      <c r="A2843" s="396">
        <v>202503</v>
      </c>
      <c r="B2843" s="392" t="s">
        <v>1268</v>
      </c>
      <c r="C2843" s="392" t="s">
        <v>69</v>
      </c>
      <c r="D2843" s="392" t="s">
        <v>2277</v>
      </c>
      <c r="E2843" s="392" t="s">
        <v>2277</v>
      </c>
      <c r="F2843" s="392" t="s">
        <v>22</v>
      </c>
      <c r="G2843" s="392" t="s">
        <v>39</v>
      </c>
      <c r="H2843" s="392" t="s">
        <v>70</v>
      </c>
      <c r="I2843" s="392" t="s">
        <v>71</v>
      </c>
      <c r="J2843" s="392" t="s">
        <v>1677</v>
      </c>
      <c r="K2843" s="392" t="s">
        <v>24</v>
      </c>
      <c r="L2843" s="392" t="s">
        <v>64</v>
      </c>
      <c r="M2843" s="395">
        <v>45717</v>
      </c>
      <c r="N2843" s="395">
        <v>45698</v>
      </c>
      <c r="O2843" s="392" t="s">
        <v>681</v>
      </c>
      <c r="P2843" s="392" t="str">
        <f t="shared" si="88"/>
        <v>392C700000</v>
      </c>
      <c r="Q2843" s="392" t="s">
        <v>1435</v>
      </c>
      <c r="R2843" s="392" t="s">
        <v>1675</v>
      </c>
      <c r="S2843" s="392" t="str">
        <f t="shared" si="89"/>
        <v>250000A</v>
      </c>
      <c r="T2843" s="392" t="str">
        <f>IFERROR(VLOOKUP($S2843,'Projects FERCs'!$A$9:$C$294,2,FALSE),0)</f>
        <v>UNSG Transportation Equip</v>
      </c>
      <c r="U2843" s="392" t="s">
        <v>1677</v>
      </c>
      <c r="V2843" s="394">
        <v>1875.84</v>
      </c>
    </row>
    <row r="2844" spans="1:22" ht="33.75" x14ac:dyDescent="0.25">
      <c r="A2844" s="396">
        <v>202503</v>
      </c>
      <c r="B2844" s="392" t="s">
        <v>1268</v>
      </c>
      <c r="C2844" s="392" t="s">
        <v>69</v>
      </c>
      <c r="D2844" s="392" t="s">
        <v>2139</v>
      </c>
      <c r="E2844" s="392" t="s">
        <v>2139</v>
      </c>
      <c r="F2844" s="392" t="s">
        <v>22</v>
      </c>
      <c r="G2844" s="392" t="s">
        <v>39</v>
      </c>
      <c r="H2844" s="392" t="s">
        <v>70</v>
      </c>
      <c r="I2844" s="392" t="s">
        <v>71</v>
      </c>
      <c r="J2844" s="392" t="s">
        <v>2274</v>
      </c>
      <c r="K2844" s="392" t="s">
        <v>24</v>
      </c>
      <c r="L2844" s="392" t="s">
        <v>64</v>
      </c>
      <c r="M2844" s="395">
        <v>45717</v>
      </c>
      <c r="N2844" s="395">
        <v>45709</v>
      </c>
      <c r="O2844" s="392" t="s">
        <v>681</v>
      </c>
      <c r="P2844" s="392" t="str">
        <f t="shared" si="88"/>
        <v>392C900000</v>
      </c>
      <c r="Q2844" s="392" t="s">
        <v>1435</v>
      </c>
      <c r="R2844" s="392" t="s">
        <v>2081</v>
      </c>
      <c r="S2844" s="392" t="str">
        <f t="shared" si="89"/>
        <v>250000A</v>
      </c>
      <c r="T2844" s="392" t="str">
        <f>IFERROR(VLOOKUP($S2844,'Projects FERCs'!$A$9:$C$294,2,FALSE),0)</f>
        <v>UNSG Transportation Equip</v>
      </c>
      <c r="U2844" s="392" t="s">
        <v>2274</v>
      </c>
      <c r="V2844" s="394">
        <v>484.16</v>
      </c>
    </row>
    <row r="2845" spans="1:22" ht="33.75" x14ac:dyDescent="0.25">
      <c r="A2845" s="396">
        <v>202504</v>
      </c>
      <c r="B2845" s="392" t="s">
        <v>1268</v>
      </c>
      <c r="C2845" s="392" t="s">
        <v>69</v>
      </c>
      <c r="D2845" s="392" t="s">
        <v>2137</v>
      </c>
      <c r="E2845" s="392" t="s">
        <v>2137</v>
      </c>
      <c r="F2845" s="392" t="s">
        <v>22</v>
      </c>
      <c r="G2845" s="392" t="s">
        <v>39</v>
      </c>
      <c r="H2845" s="392" t="s">
        <v>70</v>
      </c>
      <c r="I2845" s="392" t="s">
        <v>71</v>
      </c>
      <c r="J2845" s="392" t="s">
        <v>23</v>
      </c>
      <c r="K2845" s="392" t="s">
        <v>24</v>
      </c>
      <c r="L2845" s="392" t="s">
        <v>25</v>
      </c>
      <c r="M2845" s="395">
        <v>45689</v>
      </c>
      <c r="N2845" s="395">
        <v>45698</v>
      </c>
      <c r="O2845" s="392" t="s">
        <v>681</v>
      </c>
      <c r="P2845" s="392" t="str">
        <f t="shared" si="88"/>
        <v>392C100000</v>
      </c>
      <c r="Q2845" s="392" t="s">
        <v>1435</v>
      </c>
      <c r="R2845" s="392" t="s">
        <v>2281</v>
      </c>
      <c r="S2845" s="392" t="str">
        <f t="shared" si="89"/>
        <v>250000A</v>
      </c>
      <c r="T2845" s="392" t="str">
        <f>IFERROR(VLOOKUP($S2845,'Projects FERCs'!$A$9:$C$294,2,FALSE),0)</f>
        <v>UNSG Transportation Equip</v>
      </c>
      <c r="U2845" s="392" t="s">
        <v>2280</v>
      </c>
      <c r="V2845" s="394">
        <v>-44135.47</v>
      </c>
    </row>
    <row r="2846" spans="1:22" ht="33.75" x14ac:dyDescent="0.25">
      <c r="A2846" s="396">
        <v>202504</v>
      </c>
      <c r="B2846" s="392" t="s">
        <v>1268</v>
      </c>
      <c r="C2846" s="392" t="s">
        <v>69</v>
      </c>
      <c r="D2846" s="392" t="s">
        <v>2137</v>
      </c>
      <c r="E2846" s="392" t="s">
        <v>2137</v>
      </c>
      <c r="F2846" s="392" t="s">
        <v>22</v>
      </c>
      <c r="G2846" s="392" t="s">
        <v>39</v>
      </c>
      <c r="H2846" s="392" t="s">
        <v>70</v>
      </c>
      <c r="I2846" s="392" t="s">
        <v>71</v>
      </c>
      <c r="J2846" s="392" t="s">
        <v>23</v>
      </c>
      <c r="K2846" s="392" t="s">
        <v>24</v>
      </c>
      <c r="L2846" s="392" t="s">
        <v>25</v>
      </c>
      <c r="M2846" s="395">
        <v>45717</v>
      </c>
      <c r="N2846" s="395">
        <v>45698</v>
      </c>
      <c r="O2846" s="392" t="s">
        <v>681</v>
      </c>
      <c r="P2846" s="392" t="str">
        <f t="shared" si="88"/>
        <v>392C100000</v>
      </c>
      <c r="Q2846" s="392" t="s">
        <v>1435</v>
      </c>
      <c r="R2846" s="392" t="s">
        <v>2281</v>
      </c>
      <c r="S2846" s="392" t="str">
        <f t="shared" si="89"/>
        <v>250000A</v>
      </c>
      <c r="T2846" s="392" t="str">
        <f>IFERROR(VLOOKUP($S2846,'Projects FERCs'!$A$9:$C$294,2,FALSE),0)</f>
        <v>UNSG Transportation Equip</v>
      </c>
      <c r="U2846" s="392" t="s">
        <v>2280</v>
      </c>
      <c r="V2846" s="394">
        <v>-152.25</v>
      </c>
    </row>
    <row r="2847" spans="1:22" ht="33.75" x14ac:dyDescent="0.25">
      <c r="A2847" s="396">
        <v>202504</v>
      </c>
      <c r="B2847" s="392" t="s">
        <v>1268</v>
      </c>
      <c r="C2847" s="392" t="s">
        <v>69</v>
      </c>
      <c r="D2847" s="392" t="s">
        <v>2137</v>
      </c>
      <c r="E2847" s="392" t="s">
        <v>2137</v>
      </c>
      <c r="F2847" s="392" t="s">
        <v>22</v>
      </c>
      <c r="G2847" s="392" t="s">
        <v>39</v>
      </c>
      <c r="H2847" s="392" t="s">
        <v>70</v>
      </c>
      <c r="I2847" s="392" t="s">
        <v>71</v>
      </c>
      <c r="J2847" s="392" t="s">
        <v>23</v>
      </c>
      <c r="K2847" s="392" t="s">
        <v>24</v>
      </c>
      <c r="L2847" s="392" t="s">
        <v>25</v>
      </c>
      <c r="M2847" s="395">
        <v>45717</v>
      </c>
      <c r="N2847" s="395">
        <v>45719</v>
      </c>
      <c r="O2847" s="392" t="s">
        <v>681</v>
      </c>
      <c r="P2847" s="392" t="str">
        <f t="shared" si="88"/>
        <v>392C100000</v>
      </c>
      <c r="Q2847" s="392" t="s">
        <v>1435</v>
      </c>
      <c r="R2847" s="392" t="s">
        <v>2279</v>
      </c>
      <c r="S2847" s="392" t="str">
        <f t="shared" si="89"/>
        <v>250000A</v>
      </c>
      <c r="T2847" s="392" t="str">
        <f>IFERROR(VLOOKUP($S2847,'Projects FERCs'!$A$9:$C$294,2,FALSE),0)</f>
        <v>UNSG Transportation Equip</v>
      </c>
      <c r="U2847" s="392" t="s">
        <v>2278</v>
      </c>
      <c r="V2847" s="394">
        <v>-48695.62</v>
      </c>
    </row>
    <row r="2848" spans="1:22" ht="33.75" x14ac:dyDescent="0.25">
      <c r="A2848" s="396">
        <v>202504</v>
      </c>
      <c r="B2848" s="392" t="s">
        <v>1268</v>
      </c>
      <c r="C2848" s="392" t="s">
        <v>69</v>
      </c>
      <c r="D2848" s="392" t="s">
        <v>2277</v>
      </c>
      <c r="E2848" s="392" t="s">
        <v>2277</v>
      </c>
      <c r="F2848" s="392" t="s">
        <v>22</v>
      </c>
      <c r="G2848" s="392" t="s">
        <v>39</v>
      </c>
      <c r="H2848" s="392" t="s">
        <v>70</v>
      </c>
      <c r="I2848" s="392" t="s">
        <v>71</v>
      </c>
      <c r="J2848" s="392" t="s">
        <v>23</v>
      </c>
      <c r="K2848" s="392" t="s">
        <v>24</v>
      </c>
      <c r="L2848" s="392" t="s">
        <v>25</v>
      </c>
      <c r="M2848" s="395">
        <v>45689</v>
      </c>
      <c r="N2848" s="395">
        <v>45698</v>
      </c>
      <c r="O2848" s="392" t="s">
        <v>681</v>
      </c>
      <c r="P2848" s="392" t="str">
        <f t="shared" si="88"/>
        <v>392C700000</v>
      </c>
      <c r="Q2848" s="392" t="s">
        <v>1435</v>
      </c>
      <c r="R2848" s="392" t="s">
        <v>1675</v>
      </c>
      <c r="S2848" s="392" t="str">
        <f t="shared" si="89"/>
        <v>250000A</v>
      </c>
      <c r="T2848" s="392" t="str">
        <f>IFERROR(VLOOKUP($S2848,'Projects FERCs'!$A$9:$C$294,2,FALSE),0)</f>
        <v>UNSG Transportation Equip</v>
      </c>
      <c r="U2848" s="392" t="s">
        <v>1677</v>
      </c>
      <c r="V2848" s="394">
        <v>-269506.13</v>
      </c>
    </row>
    <row r="2849" spans="1:22" ht="33.75" x14ac:dyDescent="0.25">
      <c r="A2849" s="396">
        <v>202504</v>
      </c>
      <c r="B2849" s="392" t="s">
        <v>1268</v>
      </c>
      <c r="C2849" s="392" t="s">
        <v>69</v>
      </c>
      <c r="D2849" s="392" t="s">
        <v>2277</v>
      </c>
      <c r="E2849" s="392" t="s">
        <v>2277</v>
      </c>
      <c r="F2849" s="392" t="s">
        <v>22</v>
      </c>
      <c r="G2849" s="392" t="s">
        <v>39</v>
      </c>
      <c r="H2849" s="392" t="s">
        <v>70</v>
      </c>
      <c r="I2849" s="392" t="s">
        <v>71</v>
      </c>
      <c r="J2849" s="392" t="s">
        <v>23</v>
      </c>
      <c r="K2849" s="392" t="s">
        <v>24</v>
      </c>
      <c r="L2849" s="392" t="s">
        <v>25</v>
      </c>
      <c r="M2849" s="395">
        <v>45717</v>
      </c>
      <c r="N2849" s="395">
        <v>45698</v>
      </c>
      <c r="O2849" s="392" t="s">
        <v>681</v>
      </c>
      <c r="P2849" s="392" t="str">
        <f t="shared" si="88"/>
        <v>392C700000</v>
      </c>
      <c r="Q2849" s="392" t="s">
        <v>1435</v>
      </c>
      <c r="R2849" s="392" t="s">
        <v>1675</v>
      </c>
      <c r="S2849" s="392" t="str">
        <f t="shared" si="89"/>
        <v>250000A</v>
      </c>
      <c r="T2849" s="392" t="str">
        <f>IFERROR(VLOOKUP($S2849,'Projects FERCs'!$A$9:$C$294,2,FALSE),0)</f>
        <v>UNSG Transportation Equip</v>
      </c>
      <c r="U2849" s="392" t="s">
        <v>1677</v>
      </c>
      <c r="V2849" s="394">
        <v>-1875.84</v>
      </c>
    </row>
    <row r="2850" spans="1:22" ht="33.75" x14ac:dyDescent="0.25">
      <c r="A2850" s="396">
        <v>202504</v>
      </c>
      <c r="B2850" s="392" t="s">
        <v>1268</v>
      </c>
      <c r="C2850" s="392" t="s">
        <v>69</v>
      </c>
      <c r="D2850" s="392" t="s">
        <v>2139</v>
      </c>
      <c r="E2850" s="392" t="s">
        <v>2139</v>
      </c>
      <c r="F2850" s="392" t="s">
        <v>22</v>
      </c>
      <c r="G2850" s="392" t="s">
        <v>39</v>
      </c>
      <c r="H2850" s="392" t="s">
        <v>70</v>
      </c>
      <c r="I2850" s="392" t="s">
        <v>71</v>
      </c>
      <c r="J2850" s="392" t="s">
        <v>23</v>
      </c>
      <c r="K2850" s="392" t="s">
        <v>24</v>
      </c>
      <c r="L2850" s="392" t="s">
        <v>25</v>
      </c>
      <c r="M2850" s="395">
        <v>45689</v>
      </c>
      <c r="N2850" s="395">
        <v>45709</v>
      </c>
      <c r="O2850" s="392" t="s">
        <v>681</v>
      </c>
      <c r="P2850" s="392" t="str">
        <f t="shared" si="88"/>
        <v>392C900000</v>
      </c>
      <c r="Q2850" s="392" t="s">
        <v>1435</v>
      </c>
      <c r="R2850" s="392" t="s">
        <v>2081</v>
      </c>
      <c r="S2850" s="392" t="str">
        <f t="shared" si="89"/>
        <v>250000A</v>
      </c>
      <c r="T2850" s="392" t="str">
        <f>IFERROR(VLOOKUP($S2850,'Projects FERCs'!$A$9:$C$294,2,FALSE),0)</f>
        <v>UNSG Transportation Equip</v>
      </c>
      <c r="U2850" s="392" t="s">
        <v>2274</v>
      </c>
      <c r="V2850" s="394">
        <v>-261462.65</v>
      </c>
    </row>
    <row r="2851" spans="1:22" ht="33.75" x14ac:dyDescent="0.25">
      <c r="A2851" s="396">
        <v>202504</v>
      </c>
      <c r="B2851" s="392" t="s">
        <v>1268</v>
      </c>
      <c r="C2851" s="392" t="s">
        <v>69</v>
      </c>
      <c r="D2851" s="392" t="s">
        <v>2139</v>
      </c>
      <c r="E2851" s="392" t="s">
        <v>2139</v>
      </c>
      <c r="F2851" s="392" t="s">
        <v>22</v>
      </c>
      <c r="G2851" s="392" t="s">
        <v>39</v>
      </c>
      <c r="H2851" s="392" t="s">
        <v>70</v>
      </c>
      <c r="I2851" s="392" t="s">
        <v>71</v>
      </c>
      <c r="J2851" s="392" t="s">
        <v>23</v>
      </c>
      <c r="K2851" s="392" t="s">
        <v>24</v>
      </c>
      <c r="L2851" s="392" t="s">
        <v>25</v>
      </c>
      <c r="M2851" s="395">
        <v>45689</v>
      </c>
      <c r="N2851" s="395">
        <v>45709</v>
      </c>
      <c r="O2851" s="392" t="s">
        <v>681</v>
      </c>
      <c r="P2851" s="392" t="str">
        <f t="shared" si="88"/>
        <v>392C900000</v>
      </c>
      <c r="Q2851" s="392" t="s">
        <v>1435</v>
      </c>
      <c r="R2851" s="392" t="s">
        <v>2064</v>
      </c>
      <c r="S2851" s="392" t="str">
        <f t="shared" si="89"/>
        <v>250000A</v>
      </c>
      <c r="T2851" s="392" t="str">
        <f>IFERROR(VLOOKUP($S2851,'Projects FERCs'!$A$9:$C$294,2,FALSE),0)</f>
        <v>UNSG Transportation Equip</v>
      </c>
      <c r="U2851" s="392" t="s">
        <v>2276</v>
      </c>
      <c r="V2851" s="394">
        <v>-263140.28000000003</v>
      </c>
    </row>
    <row r="2852" spans="1:22" ht="33.75" x14ac:dyDescent="0.25">
      <c r="A2852" s="396">
        <v>202504</v>
      </c>
      <c r="B2852" s="392" t="s">
        <v>1268</v>
      </c>
      <c r="C2852" s="392" t="s">
        <v>69</v>
      </c>
      <c r="D2852" s="392" t="s">
        <v>2139</v>
      </c>
      <c r="E2852" s="392" t="s">
        <v>2139</v>
      </c>
      <c r="F2852" s="392" t="s">
        <v>22</v>
      </c>
      <c r="G2852" s="392" t="s">
        <v>39</v>
      </c>
      <c r="H2852" s="392" t="s">
        <v>70</v>
      </c>
      <c r="I2852" s="392" t="s">
        <v>71</v>
      </c>
      <c r="J2852" s="392" t="s">
        <v>23</v>
      </c>
      <c r="K2852" s="392" t="s">
        <v>24</v>
      </c>
      <c r="L2852" s="392" t="s">
        <v>25</v>
      </c>
      <c r="M2852" s="395">
        <v>45689</v>
      </c>
      <c r="N2852" s="395">
        <v>45709</v>
      </c>
      <c r="O2852" s="392" t="s">
        <v>681</v>
      </c>
      <c r="P2852" s="392" t="str">
        <f t="shared" si="88"/>
        <v>392C900000</v>
      </c>
      <c r="Q2852" s="392" t="s">
        <v>1435</v>
      </c>
      <c r="R2852" s="392" t="s">
        <v>2078</v>
      </c>
      <c r="S2852" s="392" t="str">
        <f t="shared" si="89"/>
        <v>250000A</v>
      </c>
      <c r="T2852" s="392" t="str">
        <f>IFERROR(VLOOKUP($S2852,'Projects FERCs'!$A$9:$C$294,2,FALSE),0)</f>
        <v>UNSG Transportation Equip</v>
      </c>
      <c r="U2852" s="392" t="s">
        <v>2275</v>
      </c>
      <c r="V2852" s="394">
        <v>-262818.40000000002</v>
      </c>
    </row>
    <row r="2853" spans="1:22" ht="33.75" x14ac:dyDescent="0.25">
      <c r="A2853" s="396">
        <v>202504</v>
      </c>
      <c r="B2853" s="392" t="s">
        <v>1268</v>
      </c>
      <c r="C2853" s="392" t="s">
        <v>69</v>
      </c>
      <c r="D2853" s="392" t="s">
        <v>2139</v>
      </c>
      <c r="E2853" s="392" t="s">
        <v>2139</v>
      </c>
      <c r="F2853" s="392" t="s">
        <v>22</v>
      </c>
      <c r="G2853" s="392" t="s">
        <v>39</v>
      </c>
      <c r="H2853" s="392" t="s">
        <v>70</v>
      </c>
      <c r="I2853" s="392" t="s">
        <v>71</v>
      </c>
      <c r="J2853" s="392" t="s">
        <v>23</v>
      </c>
      <c r="K2853" s="392" t="s">
        <v>24</v>
      </c>
      <c r="L2853" s="392" t="s">
        <v>25</v>
      </c>
      <c r="M2853" s="395">
        <v>45717</v>
      </c>
      <c r="N2853" s="395">
        <v>45709</v>
      </c>
      <c r="O2853" s="392" t="s">
        <v>681</v>
      </c>
      <c r="P2853" s="392" t="str">
        <f t="shared" si="88"/>
        <v>392C900000</v>
      </c>
      <c r="Q2853" s="392" t="s">
        <v>1435</v>
      </c>
      <c r="R2853" s="392" t="s">
        <v>2081</v>
      </c>
      <c r="S2853" s="392" t="str">
        <f t="shared" si="89"/>
        <v>250000A</v>
      </c>
      <c r="T2853" s="392" t="str">
        <f>IFERROR(VLOOKUP($S2853,'Projects FERCs'!$A$9:$C$294,2,FALSE),0)</f>
        <v>UNSG Transportation Equip</v>
      </c>
      <c r="U2853" s="392" t="s">
        <v>2274</v>
      </c>
      <c r="V2853" s="394">
        <v>-484.16</v>
      </c>
    </row>
    <row r="2854" spans="1:22" ht="33.75" x14ac:dyDescent="0.25">
      <c r="A2854" s="396">
        <v>202505</v>
      </c>
      <c r="B2854" s="392" t="s">
        <v>1268</v>
      </c>
      <c r="C2854" s="392" t="s">
        <v>69</v>
      </c>
      <c r="D2854" s="392" t="s">
        <v>2137</v>
      </c>
      <c r="E2854" s="392" t="s">
        <v>2137</v>
      </c>
      <c r="F2854" s="392" t="s">
        <v>22</v>
      </c>
      <c r="G2854" s="392" t="s">
        <v>39</v>
      </c>
      <c r="H2854" s="392" t="s">
        <v>70</v>
      </c>
      <c r="I2854" s="392" t="s">
        <v>71</v>
      </c>
      <c r="J2854" s="392" t="s">
        <v>2272</v>
      </c>
      <c r="K2854" s="392" t="s">
        <v>24</v>
      </c>
      <c r="L2854" s="392" t="s">
        <v>64</v>
      </c>
      <c r="M2854" s="395">
        <v>45778</v>
      </c>
      <c r="N2854" s="395">
        <v>45800</v>
      </c>
      <c r="O2854" s="392" t="s">
        <v>681</v>
      </c>
      <c r="P2854" s="392" t="str">
        <f t="shared" si="88"/>
        <v>392C100000</v>
      </c>
      <c r="Q2854" s="392" t="s">
        <v>1435</v>
      </c>
      <c r="R2854" s="392" t="s">
        <v>2273</v>
      </c>
      <c r="S2854" s="392" t="str">
        <f t="shared" si="89"/>
        <v>250000A</v>
      </c>
      <c r="T2854" s="392" t="str">
        <f>IFERROR(VLOOKUP($S2854,'Projects FERCs'!$A$9:$C$294,2,FALSE),0)</f>
        <v>UNSG Transportation Equip</v>
      </c>
      <c r="U2854" s="392" t="s">
        <v>2272</v>
      </c>
      <c r="V2854" s="394">
        <v>54532.23</v>
      </c>
    </row>
    <row r="2855" spans="1:22" ht="33.75" x14ac:dyDescent="0.25">
      <c r="A2855" s="396">
        <v>202505</v>
      </c>
      <c r="B2855" s="392" t="s">
        <v>1268</v>
      </c>
      <c r="C2855" s="392" t="s">
        <v>69</v>
      </c>
      <c r="D2855" s="392" t="s">
        <v>2139</v>
      </c>
      <c r="E2855" s="392" t="s">
        <v>2139</v>
      </c>
      <c r="F2855" s="392" t="s">
        <v>22</v>
      </c>
      <c r="G2855" s="392" t="s">
        <v>39</v>
      </c>
      <c r="H2855" s="392" t="s">
        <v>70</v>
      </c>
      <c r="I2855" s="392" t="s">
        <v>71</v>
      </c>
      <c r="J2855" s="392" t="s">
        <v>2270</v>
      </c>
      <c r="K2855" s="392" t="s">
        <v>24</v>
      </c>
      <c r="L2855" s="392" t="s">
        <v>64</v>
      </c>
      <c r="M2855" s="395">
        <v>45778</v>
      </c>
      <c r="N2855" s="395">
        <v>45783</v>
      </c>
      <c r="O2855" s="392" t="s">
        <v>681</v>
      </c>
      <c r="P2855" s="392" t="str">
        <f t="shared" si="88"/>
        <v>392C900000</v>
      </c>
      <c r="Q2855" s="392" t="s">
        <v>1435</v>
      </c>
      <c r="R2855" s="392" t="s">
        <v>2271</v>
      </c>
      <c r="S2855" s="392" t="str">
        <f t="shared" si="89"/>
        <v>250000A</v>
      </c>
      <c r="T2855" s="392" t="str">
        <f>IFERROR(VLOOKUP($S2855,'Projects FERCs'!$A$9:$C$294,2,FALSE),0)</f>
        <v>UNSG Transportation Equip</v>
      </c>
      <c r="U2855" s="392" t="s">
        <v>2270</v>
      </c>
      <c r="V2855" s="394">
        <v>109987.81</v>
      </c>
    </row>
    <row r="2856" spans="1:22" ht="33.75" x14ac:dyDescent="0.25">
      <c r="A2856" s="396">
        <v>202505</v>
      </c>
      <c r="B2856" s="392" t="s">
        <v>1268</v>
      </c>
      <c r="C2856" s="392" t="s">
        <v>69</v>
      </c>
      <c r="D2856" s="392" t="s">
        <v>2139</v>
      </c>
      <c r="E2856" s="392" t="s">
        <v>2139</v>
      </c>
      <c r="F2856" s="392" t="s">
        <v>22</v>
      </c>
      <c r="G2856" s="392" t="s">
        <v>39</v>
      </c>
      <c r="H2856" s="392" t="s">
        <v>70</v>
      </c>
      <c r="I2856" s="392" t="s">
        <v>71</v>
      </c>
      <c r="J2856" s="392" t="s">
        <v>2268</v>
      </c>
      <c r="K2856" s="392" t="s">
        <v>24</v>
      </c>
      <c r="L2856" s="392" t="s">
        <v>64</v>
      </c>
      <c r="M2856" s="395">
        <v>45778</v>
      </c>
      <c r="N2856" s="395">
        <v>45783</v>
      </c>
      <c r="O2856" s="392" t="s">
        <v>681</v>
      </c>
      <c r="P2856" s="392" t="str">
        <f t="shared" si="88"/>
        <v>392C900000</v>
      </c>
      <c r="Q2856" s="392" t="s">
        <v>1435</v>
      </c>
      <c r="R2856" s="392" t="s">
        <v>2269</v>
      </c>
      <c r="S2856" s="392" t="str">
        <f t="shared" si="89"/>
        <v>250000A</v>
      </c>
      <c r="T2856" s="392" t="str">
        <f>IFERROR(VLOOKUP($S2856,'Projects FERCs'!$A$9:$C$294,2,FALSE),0)</f>
        <v>UNSG Transportation Equip</v>
      </c>
      <c r="U2856" s="392" t="s">
        <v>2268</v>
      </c>
      <c r="V2856" s="394">
        <v>110211.86</v>
      </c>
    </row>
    <row r="2857" spans="1:22" ht="33.75" x14ac:dyDescent="0.25">
      <c r="A2857" s="396">
        <v>202506</v>
      </c>
      <c r="B2857" s="392" t="s">
        <v>1268</v>
      </c>
      <c r="C2857" s="392" t="s">
        <v>69</v>
      </c>
      <c r="D2857" s="392" t="s">
        <v>2137</v>
      </c>
      <c r="E2857" s="392" t="s">
        <v>2137</v>
      </c>
      <c r="F2857" s="392" t="s">
        <v>22</v>
      </c>
      <c r="G2857" s="392" t="s">
        <v>39</v>
      </c>
      <c r="H2857" s="392" t="s">
        <v>70</v>
      </c>
      <c r="I2857" s="392" t="s">
        <v>71</v>
      </c>
      <c r="J2857" s="392" t="s">
        <v>23</v>
      </c>
      <c r="K2857" s="392" t="s">
        <v>24</v>
      </c>
      <c r="L2857" s="392" t="s">
        <v>25</v>
      </c>
      <c r="M2857" s="395">
        <v>45778</v>
      </c>
      <c r="N2857" s="395">
        <v>45800</v>
      </c>
      <c r="O2857" s="392" t="s">
        <v>681</v>
      </c>
      <c r="P2857" s="392" t="str">
        <f t="shared" si="88"/>
        <v>392C100000</v>
      </c>
      <c r="Q2857" s="392" t="s">
        <v>1435</v>
      </c>
      <c r="R2857" s="392" t="s">
        <v>2273</v>
      </c>
      <c r="S2857" s="392" t="str">
        <f t="shared" si="89"/>
        <v>250000A</v>
      </c>
      <c r="T2857" s="392" t="str">
        <f>IFERROR(VLOOKUP($S2857,'Projects FERCs'!$A$9:$C$294,2,FALSE),0)</f>
        <v>UNSG Transportation Equip</v>
      </c>
      <c r="U2857" s="392" t="s">
        <v>2272</v>
      </c>
      <c r="V2857" s="394">
        <v>-54532.23</v>
      </c>
    </row>
    <row r="2858" spans="1:22" ht="33.75" x14ac:dyDescent="0.25">
      <c r="A2858" s="396">
        <v>202506</v>
      </c>
      <c r="B2858" s="392" t="s">
        <v>1268</v>
      </c>
      <c r="C2858" s="392" t="s">
        <v>69</v>
      </c>
      <c r="D2858" s="392" t="s">
        <v>2139</v>
      </c>
      <c r="E2858" s="392" t="s">
        <v>2139</v>
      </c>
      <c r="F2858" s="392" t="s">
        <v>22</v>
      </c>
      <c r="G2858" s="392" t="s">
        <v>39</v>
      </c>
      <c r="H2858" s="392" t="s">
        <v>70</v>
      </c>
      <c r="I2858" s="392" t="s">
        <v>71</v>
      </c>
      <c r="J2858" s="392" t="s">
        <v>2270</v>
      </c>
      <c r="K2858" s="392" t="s">
        <v>24</v>
      </c>
      <c r="L2858" s="392" t="s">
        <v>64</v>
      </c>
      <c r="M2858" s="395">
        <v>45778</v>
      </c>
      <c r="N2858" s="395">
        <v>45783</v>
      </c>
      <c r="O2858" s="392" t="s">
        <v>681</v>
      </c>
      <c r="P2858" s="392" t="str">
        <f t="shared" si="88"/>
        <v>392C900000</v>
      </c>
      <c r="Q2858" s="392" t="s">
        <v>1435</v>
      </c>
      <c r="R2858" s="392" t="s">
        <v>2271</v>
      </c>
      <c r="S2858" s="392" t="str">
        <f t="shared" si="89"/>
        <v>250000A</v>
      </c>
      <c r="T2858" s="392" t="str">
        <f>IFERROR(VLOOKUP($S2858,'Projects FERCs'!$A$9:$C$294,2,FALSE),0)</f>
        <v>UNSG Transportation Equip</v>
      </c>
      <c r="U2858" s="392" t="s">
        <v>2270</v>
      </c>
      <c r="V2858" s="394">
        <v>50.75</v>
      </c>
    </row>
    <row r="2859" spans="1:22" ht="33.75" x14ac:dyDescent="0.25">
      <c r="A2859" s="396">
        <v>202506</v>
      </c>
      <c r="B2859" s="392" t="s">
        <v>1268</v>
      </c>
      <c r="C2859" s="392" t="s">
        <v>69</v>
      </c>
      <c r="D2859" s="392" t="s">
        <v>2139</v>
      </c>
      <c r="E2859" s="392" t="s">
        <v>2139</v>
      </c>
      <c r="F2859" s="392" t="s">
        <v>22</v>
      </c>
      <c r="G2859" s="392" t="s">
        <v>39</v>
      </c>
      <c r="H2859" s="392" t="s">
        <v>70</v>
      </c>
      <c r="I2859" s="392" t="s">
        <v>71</v>
      </c>
      <c r="J2859" s="392" t="s">
        <v>2268</v>
      </c>
      <c r="K2859" s="392" t="s">
        <v>24</v>
      </c>
      <c r="L2859" s="392" t="s">
        <v>64</v>
      </c>
      <c r="M2859" s="395">
        <v>45778</v>
      </c>
      <c r="N2859" s="395">
        <v>45783</v>
      </c>
      <c r="O2859" s="392" t="s">
        <v>681</v>
      </c>
      <c r="P2859" s="392" t="str">
        <f t="shared" si="88"/>
        <v>392C900000</v>
      </c>
      <c r="Q2859" s="392" t="s">
        <v>1435</v>
      </c>
      <c r="R2859" s="392" t="s">
        <v>2269</v>
      </c>
      <c r="S2859" s="392" t="str">
        <f t="shared" si="89"/>
        <v>250000A</v>
      </c>
      <c r="T2859" s="392" t="str">
        <f>IFERROR(VLOOKUP($S2859,'Projects FERCs'!$A$9:$C$294,2,FALSE),0)</f>
        <v>UNSG Transportation Equip</v>
      </c>
      <c r="U2859" s="392" t="s">
        <v>2268</v>
      </c>
      <c r="V2859" s="394">
        <v>101.5</v>
      </c>
    </row>
    <row r="2860" spans="1:22" ht="33.75" x14ac:dyDescent="0.25">
      <c r="A2860" s="396">
        <v>202506</v>
      </c>
      <c r="B2860" s="392" t="s">
        <v>1268</v>
      </c>
      <c r="C2860" s="392" t="s">
        <v>69</v>
      </c>
      <c r="D2860" s="392" t="s">
        <v>2139</v>
      </c>
      <c r="E2860" s="392" t="s">
        <v>2139</v>
      </c>
      <c r="F2860" s="392" t="s">
        <v>22</v>
      </c>
      <c r="G2860" s="392" t="s">
        <v>39</v>
      </c>
      <c r="H2860" s="392" t="s">
        <v>70</v>
      </c>
      <c r="I2860" s="392" t="s">
        <v>71</v>
      </c>
      <c r="J2860" s="392" t="s">
        <v>23</v>
      </c>
      <c r="K2860" s="392" t="s">
        <v>24</v>
      </c>
      <c r="L2860" s="392" t="s">
        <v>25</v>
      </c>
      <c r="M2860" s="395">
        <v>45778</v>
      </c>
      <c r="N2860" s="395">
        <v>45783</v>
      </c>
      <c r="O2860" s="392" t="s">
        <v>681</v>
      </c>
      <c r="P2860" s="392" t="str">
        <f t="shared" si="88"/>
        <v>392C900000</v>
      </c>
      <c r="Q2860" s="392" t="s">
        <v>1435</v>
      </c>
      <c r="R2860" s="392" t="s">
        <v>2271</v>
      </c>
      <c r="S2860" s="392" t="str">
        <f t="shared" si="89"/>
        <v>250000A</v>
      </c>
      <c r="T2860" s="392" t="str">
        <f>IFERROR(VLOOKUP($S2860,'Projects FERCs'!$A$9:$C$294,2,FALSE),0)</f>
        <v>UNSG Transportation Equip</v>
      </c>
      <c r="U2860" s="392" t="s">
        <v>2270</v>
      </c>
      <c r="V2860" s="394">
        <v>-109987.81</v>
      </c>
    </row>
    <row r="2861" spans="1:22" ht="33.75" x14ac:dyDescent="0.25">
      <c r="A2861" s="396">
        <v>202506</v>
      </c>
      <c r="B2861" s="392" t="s">
        <v>1268</v>
      </c>
      <c r="C2861" s="392" t="s">
        <v>69</v>
      </c>
      <c r="D2861" s="392" t="s">
        <v>2139</v>
      </c>
      <c r="E2861" s="392" t="s">
        <v>2139</v>
      </c>
      <c r="F2861" s="392" t="s">
        <v>22</v>
      </c>
      <c r="G2861" s="392" t="s">
        <v>39</v>
      </c>
      <c r="H2861" s="392" t="s">
        <v>70</v>
      </c>
      <c r="I2861" s="392" t="s">
        <v>71</v>
      </c>
      <c r="J2861" s="392" t="s">
        <v>23</v>
      </c>
      <c r="K2861" s="392" t="s">
        <v>24</v>
      </c>
      <c r="L2861" s="392" t="s">
        <v>25</v>
      </c>
      <c r="M2861" s="395">
        <v>45778</v>
      </c>
      <c r="N2861" s="395">
        <v>45783</v>
      </c>
      <c r="O2861" s="392" t="s">
        <v>681</v>
      </c>
      <c r="P2861" s="392" t="str">
        <f t="shared" si="88"/>
        <v>392C900000</v>
      </c>
      <c r="Q2861" s="392" t="s">
        <v>1435</v>
      </c>
      <c r="R2861" s="392" t="s">
        <v>2269</v>
      </c>
      <c r="S2861" s="392" t="str">
        <f t="shared" si="89"/>
        <v>250000A</v>
      </c>
      <c r="T2861" s="392" t="str">
        <f>IFERROR(VLOOKUP($S2861,'Projects FERCs'!$A$9:$C$294,2,FALSE),0)</f>
        <v>UNSG Transportation Equip</v>
      </c>
      <c r="U2861" s="392" t="s">
        <v>2268</v>
      </c>
      <c r="V2861" s="394">
        <v>-110211.86</v>
      </c>
    </row>
    <row r="2862" spans="1:22" ht="33.75" x14ac:dyDescent="0.25">
      <c r="A2862" s="396">
        <v>202407</v>
      </c>
      <c r="B2862" s="392" t="s">
        <v>1268</v>
      </c>
      <c r="C2862" s="392" t="s">
        <v>69</v>
      </c>
      <c r="D2862" s="392" t="s">
        <v>28</v>
      </c>
      <c r="E2862" s="392" t="s">
        <v>28</v>
      </c>
      <c r="F2862" s="392" t="s">
        <v>22</v>
      </c>
      <c r="G2862" s="392" t="s">
        <v>39</v>
      </c>
      <c r="H2862" s="392" t="s">
        <v>70</v>
      </c>
      <c r="I2862" s="392" t="s">
        <v>71</v>
      </c>
      <c r="J2862" s="392" t="s">
        <v>732</v>
      </c>
      <c r="K2862" s="392" t="s">
        <v>24</v>
      </c>
      <c r="L2862" s="392" t="s">
        <v>64</v>
      </c>
      <c r="M2862" s="395">
        <v>45292</v>
      </c>
      <c r="N2862" s="395">
        <v>45292</v>
      </c>
      <c r="O2862" s="392" t="s">
        <v>733</v>
      </c>
      <c r="P2862" s="392" t="str">
        <f t="shared" si="88"/>
        <v>394XX00000</v>
      </c>
      <c r="Q2862" s="392" t="s">
        <v>1440</v>
      </c>
      <c r="R2862" s="392" t="s">
        <v>731</v>
      </c>
      <c r="S2862" s="392" t="str">
        <f t="shared" si="89"/>
        <v>250940A</v>
      </c>
      <c r="T2862" s="392" t="str">
        <f>IFERROR(VLOOKUP($S2862,'Projects FERCs'!$A$9:$C$294,2,FALSE),0)</f>
        <v>Tools,Shop,Gar Eq - New</v>
      </c>
      <c r="U2862" s="392" t="s">
        <v>732</v>
      </c>
      <c r="V2862" s="394">
        <v>22410.44</v>
      </c>
    </row>
    <row r="2863" spans="1:22" ht="33.75" x14ac:dyDescent="0.25">
      <c r="A2863" s="396">
        <v>202407</v>
      </c>
      <c r="B2863" s="392" t="s">
        <v>1268</v>
      </c>
      <c r="C2863" s="392" t="s">
        <v>69</v>
      </c>
      <c r="D2863" s="392" t="s">
        <v>28</v>
      </c>
      <c r="E2863" s="392" t="s">
        <v>28</v>
      </c>
      <c r="F2863" s="392" t="s">
        <v>22</v>
      </c>
      <c r="G2863" s="392" t="s">
        <v>39</v>
      </c>
      <c r="H2863" s="392" t="s">
        <v>70</v>
      </c>
      <c r="I2863" s="392" t="s">
        <v>71</v>
      </c>
      <c r="J2863" s="392" t="s">
        <v>1184</v>
      </c>
      <c r="K2863" s="392" t="s">
        <v>24</v>
      </c>
      <c r="L2863" s="392" t="s">
        <v>64</v>
      </c>
      <c r="M2863" s="395">
        <v>45474</v>
      </c>
      <c r="N2863" s="395">
        <v>45474</v>
      </c>
      <c r="O2863" s="392" t="s">
        <v>733</v>
      </c>
      <c r="P2863" s="392" t="str">
        <f t="shared" si="88"/>
        <v>394XX00000</v>
      </c>
      <c r="Q2863" s="392" t="s">
        <v>1440</v>
      </c>
      <c r="R2863" s="392" t="s">
        <v>1183</v>
      </c>
      <c r="S2863" s="392" t="str">
        <f t="shared" si="89"/>
        <v>256940A</v>
      </c>
      <c r="T2863" s="392" t="str">
        <f>IFERROR(VLOOKUP($S2863,'Projects FERCs'!$A$9:$C$294,2,FALSE),0)</f>
        <v>Tools,Shop,Gar Eq-New (Nog)</v>
      </c>
      <c r="U2863" s="392" t="s">
        <v>1184</v>
      </c>
      <c r="V2863" s="394">
        <v>9565.6299999999992</v>
      </c>
    </row>
    <row r="2864" spans="1:22" ht="33.75" x14ac:dyDescent="0.25">
      <c r="A2864" s="396">
        <v>202407</v>
      </c>
      <c r="B2864" s="392" t="s">
        <v>1268</v>
      </c>
      <c r="C2864" s="392" t="s">
        <v>69</v>
      </c>
      <c r="D2864" s="392" t="s">
        <v>28</v>
      </c>
      <c r="E2864" s="392" t="s">
        <v>28</v>
      </c>
      <c r="F2864" s="392" t="s">
        <v>22</v>
      </c>
      <c r="G2864" s="392" t="s">
        <v>39</v>
      </c>
      <c r="H2864" s="392" t="s">
        <v>70</v>
      </c>
      <c r="I2864" s="392" t="s">
        <v>71</v>
      </c>
      <c r="J2864" s="392" t="s">
        <v>1038</v>
      </c>
      <c r="K2864" s="392" t="s">
        <v>24</v>
      </c>
      <c r="L2864" s="392" t="s">
        <v>64</v>
      </c>
      <c r="M2864" s="395">
        <v>45413</v>
      </c>
      <c r="N2864" s="395">
        <v>45413</v>
      </c>
      <c r="O2864" s="392" t="s">
        <v>733</v>
      </c>
      <c r="P2864" s="392" t="str">
        <f t="shared" si="88"/>
        <v>394XX00000</v>
      </c>
      <c r="Q2864" s="392" t="s">
        <v>1440</v>
      </c>
      <c r="R2864" s="392" t="s">
        <v>1037</v>
      </c>
      <c r="S2864" s="392" t="str">
        <f t="shared" si="89"/>
        <v>253940A</v>
      </c>
      <c r="T2864" s="392" t="str">
        <f>IFERROR(VLOOKUP($S2864,'Projects FERCs'!$A$9:$C$294,2,FALSE),0)</f>
        <v>Tools,Shop,Gar Eq-New (Pres)</v>
      </c>
      <c r="U2864" s="392" t="s">
        <v>1038</v>
      </c>
      <c r="V2864" s="394">
        <v>68361.070000000007</v>
      </c>
    </row>
    <row r="2865" spans="1:22" ht="33.75" x14ac:dyDescent="0.25">
      <c r="A2865" s="396">
        <v>202407</v>
      </c>
      <c r="B2865" s="392" t="s">
        <v>1268</v>
      </c>
      <c r="C2865" s="392" t="s">
        <v>69</v>
      </c>
      <c r="D2865" s="392" t="s">
        <v>28</v>
      </c>
      <c r="E2865" s="392" t="s">
        <v>28</v>
      </c>
      <c r="F2865" s="392" t="s">
        <v>22</v>
      </c>
      <c r="G2865" s="392" t="s">
        <v>39</v>
      </c>
      <c r="H2865" s="392" t="s">
        <v>70</v>
      </c>
      <c r="I2865" s="392" t="s">
        <v>71</v>
      </c>
      <c r="J2865" s="392" t="s">
        <v>829</v>
      </c>
      <c r="K2865" s="392" t="s">
        <v>24</v>
      </c>
      <c r="L2865" s="392" t="s">
        <v>64</v>
      </c>
      <c r="M2865" s="395">
        <v>45413</v>
      </c>
      <c r="N2865" s="395">
        <v>45413</v>
      </c>
      <c r="O2865" s="392" t="s">
        <v>733</v>
      </c>
      <c r="P2865" s="392" t="str">
        <f t="shared" si="88"/>
        <v>394XX00000</v>
      </c>
      <c r="Q2865" s="392" t="s">
        <v>1440</v>
      </c>
      <c r="R2865" s="392" t="s">
        <v>828</v>
      </c>
      <c r="S2865" s="392" t="str">
        <f t="shared" si="89"/>
        <v>251940A</v>
      </c>
      <c r="T2865" s="392" t="str">
        <f>IFERROR(VLOOKUP($S2865,'Projects FERCs'!$A$9:$C$294,2,FALSE),0)</f>
        <v>Tools,Shop,Gar Eq-New(Flag)</v>
      </c>
      <c r="U2865" s="392" t="s">
        <v>829</v>
      </c>
      <c r="V2865" s="394">
        <v>10961.43</v>
      </c>
    </row>
    <row r="2866" spans="1:22" ht="33.75" x14ac:dyDescent="0.25">
      <c r="A2866" s="396">
        <v>202407</v>
      </c>
      <c r="B2866" s="392" t="s">
        <v>1268</v>
      </c>
      <c r="C2866" s="392" t="s">
        <v>69</v>
      </c>
      <c r="D2866" s="392" t="s">
        <v>28</v>
      </c>
      <c r="E2866" s="392" t="s">
        <v>28</v>
      </c>
      <c r="F2866" s="392" t="s">
        <v>22</v>
      </c>
      <c r="G2866" s="392" t="s">
        <v>39</v>
      </c>
      <c r="H2866" s="392" t="s">
        <v>70</v>
      </c>
      <c r="I2866" s="392" t="s">
        <v>71</v>
      </c>
      <c r="J2866" s="392" t="s">
        <v>1114</v>
      </c>
      <c r="K2866" s="392" t="s">
        <v>24</v>
      </c>
      <c r="L2866" s="392" t="s">
        <v>64</v>
      </c>
      <c r="M2866" s="395">
        <v>45292</v>
      </c>
      <c r="N2866" s="395">
        <v>45292</v>
      </c>
      <c r="O2866" s="392" t="s">
        <v>733</v>
      </c>
      <c r="P2866" s="392" t="str">
        <f t="shared" si="88"/>
        <v>394XX00000</v>
      </c>
      <c r="Q2866" s="392" t="s">
        <v>1440</v>
      </c>
      <c r="R2866" s="392" t="s">
        <v>1113</v>
      </c>
      <c r="S2866" s="392" t="str">
        <f t="shared" si="89"/>
        <v>255940A</v>
      </c>
      <c r="T2866" s="392" t="str">
        <f>IFERROR(VLOOKUP($S2866,'Projects FERCs'!$A$9:$C$294,2,FALSE),0)</f>
        <v>Tools,Shop,Gar Eq-New(Verde)</v>
      </c>
      <c r="U2866" s="392" t="s">
        <v>1114</v>
      </c>
      <c r="V2866" s="394">
        <v>5686.45</v>
      </c>
    </row>
    <row r="2867" spans="1:22" ht="33.75" x14ac:dyDescent="0.25">
      <c r="A2867" s="396">
        <v>202407</v>
      </c>
      <c r="B2867" s="392" t="s">
        <v>1268</v>
      </c>
      <c r="C2867" s="392" t="s">
        <v>69</v>
      </c>
      <c r="D2867" s="392" t="s">
        <v>28</v>
      </c>
      <c r="E2867" s="392" t="s">
        <v>28</v>
      </c>
      <c r="F2867" s="392" t="s">
        <v>22</v>
      </c>
      <c r="G2867" s="392" t="s">
        <v>39</v>
      </c>
      <c r="H2867" s="392" t="s">
        <v>70</v>
      </c>
      <c r="I2867" s="392" t="s">
        <v>71</v>
      </c>
      <c r="J2867" s="392" t="s">
        <v>23</v>
      </c>
      <c r="K2867" s="392" t="s">
        <v>24</v>
      </c>
      <c r="L2867" s="392" t="s">
        <v>25</v>
      </c>
      <c r="M2867" s="395">
        <v>45292</v>
      </c>
      <c r="N2867" s="395">
        <v>45292</v>
      </c>
      <c r="O2867" s="392" t="s">
        <v>733</v>
      </c>
      <c r="P2867" s="392" t="str">
        <f t="shared" si="88"/>
        <v>394XX00000</v>
      </c>
      <c r="Q2867" s="392" t="s">
        <v>1440</v>
      </c>
      <c r="R2867" s="392" t="s">
        <v>1113</v>
      </c>
      <c r="S2867" s="392" t="str">
        <f t="shared" si="89"/>
        <v>255940A</v>
      </c>
      <c r="T2867" s="392" t="str">
        <f>IFERROR(VLOOKUP($S2867,'Projects FERCs'!$A$9:$C$294,2,FALSE),0)</f>
        <v>Tools,Shop,Gar Eq-New(Verde)</v>
      </c>
      <c r="U2867" s="392" t="s">
        <v>1114</v>
      </c>
      <c r="V2867" s="394">
        <v>-522.09</v>
      </c>
    </row>
    <row r="2868" spans="1:22" ht="33.75" x14ac:dyDescent="0.25">
      <c r="A2868" s="396">
        <v>202408</v>
      </c>
      <c r="B2868" s="392" t="s">
        <v>1268</v>
      </c>
      <c r="C2868" s="392" t="s">
        <v>69</v>
      </c>
      <c r="D2868" s="392" t="s">
        <v>28</v>
      </c>
      <c r="E2868" s="392" t="s">
        <v>28</v>
      </c>
      <c r="F2868" s="392" t="s">
        <v>22</v>
      </c>
      <c r="G2868" s="392" t="s">
        <v>39</v>
      </c>
      <c r="H2868" s="392" t="s">
        <v>70</v>
      </c>
      <c r="I2868" s="392" t="s">
        <v>71</v>
      </c>
      <c r="J2868" s="392" t="s">
        <v>1114</v>
      </c>
      <c r="K2868" s="392" t="s">
        <v>24</v>
      </c>
      <c r="L2868" s="392" t="s">
        <v>64</v>
      </c>
      <c r="M2868" s="395">
        <v>45292</v>
      </c>
      <c r="N2868" s="395">
        <v>45292</v>
      </c>
      <c r="O2868" s="392" t="s">
        <v>733</v>
      </c>
      <c r="P2868" s="392" t="str">
        <f t="shared" si="88"/>
        <v>394XX00000</v>
      </c>
      <c r="Q2868" s="392" t="s">
        <v>1440</v>
      </c>
      <c r="R2868" s="392" t="s">
        <v>1113</v>
      </c>
      <c r="S2868" s="392" t="str">
        <f t="shared" si="89"/>
        <v>255940A</v>
      </c>
      <c r="T2868" s="392" t="str">
        <f>IFERROR(VLOOKUP($S2868,'Projects FERCs'!$A$9:$C$294,2,FALSE),0)</f>
        <v>Tools,Shop,Gar Eq-New(Verde)</v>
      </c>
      <c r="U2868" s="392" t="s">
        <v>1114</v>
      </c>
      <c r="V2868" s="394">
        <v>530.11</v>
      </c>
    </row>
    <row r="2869" spans="1:22" ht="33.75" x14ac:dyDescent="0.25">
      <c r="A2869" s="396">
        <v>202408</v>
      </c>
      <c r="B2869" s="392" t="s">
        <v>1268</v>
      </c>
      <c r="C2869" s="392" t="s">
        <v>69</v>
      </c>
      <c r="D2869" s="392" t="s">
        <v>28</v>
      </c>
      <c r="E2869" s="392" t="s">
        <v>28</v>
      </c>
      <c r="F2869" s="392" t="s">
        <v>22</v>
      </c>
      <c r="G2869" s="392" t="s">
        <v>39</v>
      </c>
      <c r="H2869" s="392" t="s">
        <v>70</v>
      </c>
      <c r="I2869" s="392" t="s">
        <v>71</v>
      </c>
      <c r="J2869" s="392" t="s">
        <v>23</v>
      </c>
      <c r="K2869" s="392" t="s">
        <v>24</v>
      </c>
      <c r="L2869" s="392" t="s">
        <v>25</v>
      </c>
      <c r="M2869" s="395">
        <v>45292</v>
      </c>
      <c r="N2869" s="395">
        <v>45292</v>
      </c>
      <c r="O2869" s="392" t="s">
        <v>733</v>
      </c>
      <c r="P2869" s="392" t="str">
        <f t="shared" si="88"/>
        <v>394XX00000</v>
      </c>
      <c r="Q2869" s="392" t="s">
        <v>1440</v>
      </c>
      <c r="R2869" s="392" t="s">
        <v>731</v>
      </c>
      <c r="S2869" s="392" t="str">
        <f t="shared" si="89"/>
        <v>250940A</v>
      </c>
      <c r="T2869" s="392" t="str">
        <f>IFERROR(VLOOKUP($S2869,'Projects FERCs'!$A$9:$C$294,2,FALSE),0)</f>
        <v>Tools,Shop,Gar Eq - New</v>
      </c>
      <c r="U2869" s="392" t="s">
        <v>732</v>
      </c>
      <c r="V2869" s="394">
        <v>-22410.44</v>
      </c>
    </row>
    <row r="2870" spans="1:22" ht="33.75" x14ac:dyDescent="0.25">
      <c r="A2870" s="396">
        <v>202408</v>
      </c>
      <c r="B2870" s="392" t="s">
        <v>1268</v>
      </c>
      <c r="C2870" s="392" t="s">
        <v>69</v>
      </c>
      <c r="D2870" s="392" t="s">
        <v>28</v>
      </c>
      <c r="E2870" s="392" t="s">
        <v>28</v>
      </c>
      <c r="F2870" s="392" t="s">
        <v>22</v>
      </c>
      <c r="G2870" s="392" t="s">
        <v>39</v>
      </c>
      <c r="H2870" s="392" t="s">
        <v>70</v>
      </c>
      <c r="I2870" s="392" t="s">
        <v>71</v>
      </c>
      <c r="J2870" s="392" t="s">
        <v>23</v>
      </c>
      <c r="K2870" s="392" t="s">
        <v>24</v>
      </c>
      <c r="L2870" s="392" t="s">
        <v>25</v>
      </c>
      <c r="M2870" s="395">
        <v>45292</v>
      </c>
      <c r="N2870" s="395">
        <v>45292</v>
      </c>
      <c r="O2870" s="392" t="s">
        <v>733</v>
      </c>
      <c r="P2870" s="392" t="str">
        <f t="shared" si="88"/>
        <v>394XX00000</v>
      </c>
      <c r="Q2870" s="392" t="s">
        <v>1440</v>
      </c>
      <c r="R2870" s="392" t="s">
        <v>1113</v>
      </c>
      <c r="S2870" s="392" t="str">
        <f t="shared" si="89"/>
        <v>255940A</v>
      </c>
      <c r="T2870" s="392" t="str">
        <f>IFERROR(VLOOKUP($S2870,'Projects FERCs'!$A$9:$C$294,2,FALSE),0)</f>
        <v>Tools,Shop,Gar Eq-New(Verde)</v>
      </c>
      <c r="U2870" s="392" t="s">
        <v>1114</v>
      </c>
      <c r="V2870" s="394">
        <v>-5686.45</v>
      </c>
    </row>
    <row r="2871" spans="1:22" ht="33.75" x14ac:dyDescent="0.25">
      <c r="A2871" s="396">
        <v>202408</v>
      </c>
      <c r="B2871" s="392" t="s">
        <v>1268</v>
      </c>
      <c r="C2871" s="392" t="s">
        <v>69</v>
      </c>
      <c r="D2871" s="392" t="s">
        <v>28</v>
      </c>
      <c r="E2871" s="392" t="s">
        <v>28</v>
      </c>
      <c r="F2871" s="392" t="s">
        <v>22</v>
      </c>
      <c r="G2871" s="392" t="s">
        <v>39</v>
      </c>
      <c r="H2871" s="392" t="s">
        <v>70</v>
      </c>
      <c r="I2871" s="392" t="s">
        <v>71</v>
      </c>
      <c r="J2871" s="392" t="s">
        <v>23</v>
      </c>
      <c r="K2871" s="392" t="s">
        <v>24</v>
      </c>
      <c r="L2871" s="392" t="s">
        <v>25</v>
      </c>
      <c r="M2871" s="395">
        <v>45413</v>
      </c>
      <c r="N2871" s="395">
        <v>45413</v>
      </c>
      <c r="O2871" s="392" t="s">
        <v>733</v>
      </c>
      <c r="P2871" s="392" t="str">
        <f t="shared" si="88"/>
        <v>394XX00000</v>
      </c>
      <c r="Q2871" s="392" t="s">
        <v>1440</v>
      </c>
      <c r="R2871" s="392" t="s">
        <v>828</v>
      </c>
      <c r="S2871" s="392" t="str">
        <f t="shared" si="89"/>
        <v>251940A</v>
      </c>
      <c r="T2871" s="392" t="str">
        <f>IFERROR(VLOOKUP($S2871,'Projects FERCs'!$A$9:$C$294,2,FALSE),0)</f>
        <v>Tools,Shop,Gar Eq-New(Flag)</v>
      </c>
      <c r="U2871" s="392" t="s">
        <v>829</v>
      </c>
      <c r="V2871" s="394">
        <v>-10961.43</v>
      </c>
    </row>
    <row r="2872" spans="1:22" ht="33.75" x14ac:dyDescent="0.25">
      <c r="A2872" s="396">
        <v>202408</v>
      </c>
      <c r="B2872" s="392" t="s">
        <v>1268</v>
      </c>
      <c r="C2872" s="392" t="s">
        <v>69</v>
      </c>
      <c r="D2872" s="392" t="s">
        <v>28</v>
      </c>
      <c r="E2872" s="392" t="s">
        <v>28</v>
      </c>
      <c r="F2872" s="392" t="s">
        <v>22</v>
      </c>
      <c r="G2872" s="392" t="s">
        <v>39</v>
      </c>
      <c r="H2872" s="392" t="s">
        <v>70</v>
      </c>
      <c r="I2872" s="392" t="s">
        <v>71</v>
      </c>
      <c r="J2872" s="392" t="s">
        <v>23</v>
      </c>
      <c r="K2872" s="392" t="s">
        <v>24</v>
      </c>
      <c r="L2872" s="392" t="s">
        <v>25</v>
      </c>
      <c r="M2872" s="395">
        <v>45413</v>
      </c>
      <c r="N2872" s="395">
        <v>45413</v>
      </c>
      <c r="O2872" s="392" t="s">
        <v>733</v>
      </c>
      <c r="P2872" s="392" t="str">
        <f t="shared" si="88"/>
        <v>394XX00000</v>
      </c>
      <c r="Q2872" s="392" t="s">
        <v>1440</v>
      </c>
      <c r="R2872" s="392" t="s">
        <v>1037</v>
      </c>
      <c r="S2872" s="392" t="str">
        <f t="shared" si="89"/>
        <v>253940A</v>
      </c>
      <c r="T2872" s="392" t="str">
        <f>IFERROR(VLOOKUP($S2872,'Projects FERCs'!$A$9:$C$294,2,FALSE),0)</f>
        <v>Tools,Shop,Gar Eq-New (Pres)</v>
      </c>
      <c r="U2872" s="392" t="s">
        <v>1038</v>
      </c>
      <c r="V2872" s="394">
        <v>-68361.070000000007</v>
      </c>
    </row>
    <row r="2873" spans="1:22" ht="33.75" x14ac:dyDescent="0.25">
      <c r="A2873" s="396">
        <v>202408</v>
      </c>
      <c r="B2873" s="392" t="s">
        <v>1268</v>
      </c>
      <c r="C2873" s="392" t="s">
        <v>69</v>
      </c>
      <c r="D2873" s="392" t="s">
        <v>28</v>
      </c>
      <c r="E2873" s="392" t="s">
        <v>28</v>
      </c>
      <c r="F2873" s="392" t="s">
        <v>22</v>
      </c>
      <c r="G2873" s="392" t="s">
        <v>39</v>
      </c>
      <c r="H2873" s="392" t="s">
        <v>70</v>
      </c>
      <c r="I2873" s="392" t="s">
        <v>71</v>
      </c>
      <c r="J2873" s="392" t="s">
        <v>23</v>
      </c>
      <c r="K2873" s="392" t="s">
        <v>24</v>
      </c>
      <c r="L2873" s="392" t="s">
        <v>25</v>
      </c>
      <c r="M2873" s="395">
        <v>45474</v>
      </c>
      <c r="N2873" s="395">
        <v>45474</v>
      </c>
      <c r="O2873" s="392" t="s">
        <v>733</v>
      </c>
      <c r="P2873" s="392" t="str">
        <f t="shared" si="88"/>
        <v>394XX00000</v>
      </c>
      <c r="Q2873" s="392" t="s">
        <v>1440</v>
      </c>
      <c r="R2873" s="392" t="s">
        <v>1183</v>
      </c>
      <c r="S2873" s="392" t="str">
        <f t="shared" si="89"/>
        <v>256940A</v>
      </c>
      <c r="T2873" s="392" t="str">
        <f>IFERROR(VLOOKUP($S2873,'Projects FERCs'!$A$9:$C$294,2,FALSE),0)</f>
        <v>Tools,Shop,Gar Eq-New (Nog)</v>
      </c>
      <c r="U2873" s="392" t="s">
        <v>1184</v>
      </c>
      <c r="V2873" s="394">
        <v>-9565.6299999999992</v>
      </c>
    </row>
    <row r="2874" spans="1:22" ht="33.75" x14ac:dyDescent="0.25">
      <c r="A2874" s="396">
        <v>202409</v>
      </c>
      <c r="B2874" s="392" t="s">
        <v>1268</v>
      </c>
      <c r="C2874" s="392" t="s">
        <v>69</v>
      </c>
      <c r="D2874" s="392" t="s">
        <v>28</v>
      </c>
      <c r="E2874" s="392" t="s">
        <v>28</v>
      </c>
      <c r="F2874" s="392" t="s">
        <v>22</v>
      </c>
      <c r="G2874" s="392" t="s">
        <v>39</v>
      </c>
      <c r="H2874" s="392" t="s">
        <v>70</v>
      </c>
      <c r="I2874" s="392" t="s">
        <v>71</v>
      </c>
      <c r="J2874" s="392" t="s">
        <v>23</v>
      </c>
      <c r="K2874" s="392" t="s">
        <v>24</v>
      </c>
      <c r="L2874" s="392" t="s">
        <v>25</v>
      </c>
      <c r="M2874" s="395">
        <v>45292</v>
      </c>
      <c r="N2874" s="395">
        <v>45292</v>
      </c>
      <c r="O2874" s="392" t="s">
        <v>733</v>
      </c>
      <c r="P2874" s="392" t="str">
        <f t="shared" si="88"/>
        <v>394XX00000</v>
      </c>
      <c r="Q2874" s="392" t="s">
        <v>1440</v>
      </c>
      <c r="R2874" s="392" t="s">
        <v>1113</v>
      </c>
      <c r="S2874" s="392" t="str">
        <f t="shared" si="89"/>
        <v>255940A</v>
      </c>
      <c r="T2874" s="392" t="str">
        <f>IFERROR(VLOOKUP($S2874,'Projects FERCs'!$A$9:$C$294,2,FALSE),0)</f>
        <v>Tools,Shop,Gar Eq-New(Verde)</v>
      </c>
      <c r="U2874" s="392" t="s">
        <v>1114</v>
      </c>
      <c r="V2874" s="394">
        <v>-530.11</v>
      </c>
    </row>
    <row r="2875" spans="1:22" ht="33.75" x14ac:dyDescent="0.25">
      <c r="A2875" s="396">
        <v>202409</v>
      </c>
      <c r="B2875" s="392" t="s">
        <v>1268</v>
      </c>
      <c r="C2875" s="392" t="s">
        <v>69</v>
      </c>
      <c r="D2875" s="392" t="s">
        <v>28</v>
      </c>
      <c r="E2875" s="392" t="s">
        <v>28</v>
      </c>
      <c r="F2875" s="392" t="s">
        <v>22</v>
      </c>
      <c r="G2875" s="392" t="s">
        <v>2263</v>
      </c>
      <c r="H2875" s="392" t="s">
        <v>70</v>
      </c>
      <c r="I2875" s="392" t="s">
        <v>71</v>
      </c>
      <c r="J2875" s="392" t="s">
        <v>2267</v>
      </c>
      <c r="K2875" s="392" t="s">
        <v>24</v>
      </c>
      <c r="L2875" s="392" t="s">
        <v>64</v>
      </c>
      <c r="M2875" s="395">
        <v>45536</v>
      </c>
      <c r="N2875" s="395">
        <v>45517</v>
      </c>
      <c r="O2875" s="392" t="s">
        <v>733</v>
      </c>
      <c r="P2875" s="392" t="str">
        <f t="shared" si="88"/>
        <v>394XXHAVAS</v>
      </c>
      <c r="Q2875" s="392" t="s">
        <v>1440</v>
      </c>
      <c r="R2875" s="392" t="s">
        <v>1593</v>
      </c>
      <c r="S2875" s="392" t="str">
        <f t="shared" si="89"/>
        <v>250960A</v>
      </c>
      <c r="T2875" s="392" t="str">
        <f>IFERROR(VLOOKUP($S2875,'Projects FERCs'!$A$9:$C$294,2,FALSE),0)</f>
        <v>Power Op Eq - New</v>
      </c>
      <c r="U2875" s="392" t="s">
        <v>2267</v>
      </c>
      <c r="V2875" s="394">
        <v>3227.71</v>
      </c>
    </row>
    <row r="2876" spans="1:22" ht="33.75" x14ac:dyDescent="0.25">
      <c r="A2876" s="396">
        <v>202410</v>
      </c>
      <c r="B2876" s="392" t="s">
        <v>1268</v>
      </c>
      <c r="C2876" s="392" t="s">
        <v>69</v>
      </c>
      <c r="D2876" s="392" t="s">
        <v>28</v>
      </c>
      <c r="E2876" s="392" t="s">
        <v>28</v>
      </c>
      <c r="F2876" s="392" t="s">
        <v>22</v>
      </c>
      <c r="G2876" s="392" t="s">
        <v>39</v>
      </c>
      <c r="H2876" s="392" t="s">
        <v>70</v>
      </c>
      <c r="I2876" s="392" t="s">
        <v>71</v>
      </c>
      <c r="J2876" s="392" t="s">
        <v>1114</v>
      </c>
      <c r="K2876" s="392" t="s">
        <v>24</v>
      </c>
      <c r="L2876" s="392" t="s">
        <v>64</v>
      </c>
      <c r="M2876" s="395">
        <v>45292</v>
      </c>
      <c r="N2876" s="395">
        <v>45292</v>
      </c>
      <c r="O2876" s="392" t="s">
        <v>733</v>
      </c>
      <c r="P2876" s="392" t="str">
        <f t="shared" si="88"/>
        <v>394XX00000</v>
      </c>
      <c r="Q2876" s="392" t="s">
        <v>1440</v>
      </c>
      <c r="R2876" s="392" t="s">
        <v>1113</v>
      </c>
      <c r="S2876" s="392" t="str">
        <f t="shared" si="89"/>
        <v>255940A</v>
      </c>
      <c r="T2876" s="392" t="str">
        <f>IFERROR(VLOOKUP($S2876,'Projects FERCs'!$A$9:$C$294,2,FALSE),0)</f>
        <v>Tools,Shop,Gar Eq-New(Verde)</v>
      </c>
      <c r="U2876" s="392" t="s">
        <v>1114</v>
      </c>
      <c r="V2876" s="394">
        <v>-188.62</v>
      </c>
    </row>
    <row r="2877" spans="1:22" ht="33.75" x14ac:dyDescent="0.25">
      <c r="A2877" s="396">
        <v>202410</v>
      </c>
      <c r="B2877" s="392" t="s">
        <v>1268</v>
      </c>
      <c r="C2877" s="392" t="s">
        <v>69</v>
      </c>
      <c r="D2877" s="392" t="s">
        <v>28</v>
      </c>
      <c r="E2877" s="392" t="s">
        <v>28</v>
      </c>
      <c r="F2877" s="392" t="s">
        <v>22</v>
      </c>
      <c r="G2877" s="392" t="s">
        <v>2263</v>
      </c>
      <c r="H2877" s="392" t="s">
        <v>70</v>
      </c>
      <c r="I2877" s="392" t="s">
        <v>71</v>
      </c>
      <c r="J2877" s="392" t="s">
        <v>23</v>
      </c>
      <c r="K2877" s="392" t="s">
        <v>24</v>
      </c>
      <c r="L2877" s="392" t="s">
        <v>25</v>
      </c>
      <c r="M2877" s="395">
        <v>45536</v>
      </c>
      <c r="N2877" s="395">
        <v>45517</v>
      </c>
      <c r="O2877" s="392" t="s">
        <v>733</v>
      </c>
      <c r="P2877" s="392" t="str">
        <f t="shared" si="88"/>
        <v>394XXHAVAS</v>
      </c>
      <c r="Q2877" s="392" t="s">
        <v>1440</v>
      </c>
      <c r="R2877" s="392" t="s">
        <v>1593</v>
      </c>
      <c r="S2877" s="392" t="str">
        <f t="shared" si="89"/>
        <v>250960A</v>
      </c>
      <c r="T2877" s="392" t="str">
        <f>IFERROR(VLOOKUP($S2877,'Projects FERCs'!$A$9:$C$294,2,FALSE),0)</f>
        <v>Power Op Eq - New</v>
      </c>
      <c r="U2877" s="392" t="s">
        <v>2267</v>
      </c>
      <c r="V2877" s="394">
        <v>-3227.71</v>
      </c>
    </row>
    <row r="2878" spans="1:22" ht="33.75" x14ac:dyDescent="0.25">
      <c r="A2878" s="396">
        <v>202411</v>
      </c>
      <c r="B2878" s="392" t="s">
        <v>1268</v>
      </c>
      <c r="C2878" s="392" t="s">
        <v>69</v>
      </c>
      <c r="D2878" s="392" t="s">
        <v>28</v>
      </c>
      <c r="E2878" s="392" t="s">
        <v>28</v>
      </c>
      <c r="F2878" s="392" t="s">
        <v>22</v>
      </c>
      <c r="G2878" s="392" t="s">
        <v>39</v>
      </c>
      <c r="H2878" s="392" t="s">
        <v>70</v>
      </c>
      <c r="I2878" s="392" t="s">
        <v>71</v>
      </c>
      <c r="J2878" s="392" t="s">
        <v>930</v>
      </c>
      <c r="K2878" s="392" t="s">
        <v>24</v>
      </c>
      <c r="L2878" s="392" t="s">
        <v>64</v>
      </c>
      <c r="M2878" s="395">
        <v>45292</v>
      </c>
      <c r="N2878" s="395">
        <v>45292</v>
      </c>
      <c r="O2878" s="392" t="s">
        <v>733</v>
      </c>
      <c r="P2878" s="392" t="str">
        <f t="shared" si="88"/>
        <v>394XX00000</v>
      </c>
      <c r="Q2878" s="392" t="s">
        <v>1440</v>
      </c>
      <c r="R2878" s="392" t="s">
        <v>929</v>
      </c>
      <c r="S2878" s="392" t="str">
        <f t="shared" si="89"/>
        <v>252940A</v>
      </c>
      <c r="T2878" s="392" t="str">
        <f>IFERROR(VLOOKUP($S2878,'Projects FERCs'!$A$9:$C$294,2,FALSE),0)</f>
        <v>Tool,Shop,Gar Eq-New (King)</v>
      </c>
      <c r="U2878" s="392" t="s">
        <v>930</v>
      </c>
      <c r="V2878" s="394">
        <v>18864.12</v>
      </c>
    </row>
    <row r="2879" spans="1:22" ht="33.75" x14ac:dyDescent="0.25">
      <c r="A2879" s="396">
        <v>202411</v>
      </c>
      <c r="B2879" s="392" t="s">
        <v>1268</v>
      </c>
      <c r="C2879" s="392" t="s">
        <v>69</v>
      </c>
      <c r="D2879" s="392" t="s">
        <v>28</v>
      </c>
      <c r="E2879" s="392" t="s">
        <v>28</v>
      </c>
      <c r="F2879" s="392" t="s">
        <v>22</v>
      </c>
      <c r="G2879" s="392" t="s">
        <v>39</v>
      </c>
      <c r="H2879" s="392" t="s">
        <v>70</v>
      </c>
      <c r="I2879" s="392" t="s">
        <v>71</v>
      </c>
      <c r="J2879" s="392" t="s">
        <v>732</v>
      </c>
      <c r="K2879" s="392" t="s">
        <v>24</v>
      </c>
      <c r="L2879" s="392" t="s">
        <v>64</v>
      </c>
      <c r="M2879" s="395">
        <v>45292</v>
      </c>
      <c r="N2879" s="395">
        <v>45292</v>
      </c>
      <c r="O2879" s="392" t="s">
        <v>733</v>
      </c>
      <c r="P2879" s="392" t="str">
        <f t="shared" si="88"/>
        <v>394XX00000</v>
      </c>
      <c r="Q2879" s="392" t="s">
        <v>1440</v>
      </c>
      <c r="R2879" s="392" t="s">
        <v>731</v>
      </c>
      <c r="S2879" s="392" t="str">
        <f t="shared" si="89"/>
        <v>250940A</v>
      </c>
      <c r="T2879" s="392" t="str">
        <f>IFERROR(VLOOKUP($S2879,'Projects FERCs'!$A$9:$C$294,2,FALSE),0)</f>
        <v>Tools,Shop,Gar Eq - New</v>
      </c>
      <c r="U2879" s="392" t="s">
        <v>732</v>
      </c>
      <c r="V2879" s="394">
        <v>19824.240000000002</v>
      </c>
    </row>
    <row r="2880" spans="1:22" ht="33.75" x14ac:dyDescent="0.25">
      <c r="A2880" s="396">
        <v>202411</v>
      </c>
      <c r="B2880" s="392" t="s">
        <v>1268</v>
      </c>
      <c r="C2880" s="392" t="s">
        <v>69</v>
      </c>
      <c r="D2880" s="392" t="s">
        <v>28</v>
      </c>
      <c r="E2880" s="392" t="s">
        <v>28</v>
      </c>
      <c r="F2880" s="392" t="s">
        <v>22</v>
      </c>
      <c r="G2880" s="392" t="s">
        <v>39</v>
      </c>
      <c r="H2880" s="392" t="s">
        <v>70</v>
      </c>
      <c r="I2880" s="392" t="s">
        <v>71</v>
      </c>
      <c r="J2880" s="392" t="s">
        <v>1038</v>
      </c>
      <c r="K2880" s="392" t="s">
        <v>24</v>
      </c>
      <c r="L2880" s="392" t="s">
        <v>64</v>
      </c>
      <c r="M2880" s="395">
        <v>45413</v>
      </c>
      <c r="N2880" s="395">
        <v>45413</v>
      </c>
      <c r="O2880" s="392" t="s">
        <v>733</v>
      </c>
      <c r="P2880" s="392" t="str">
        <f t="shared" si="88"/>
        <v>394XX00000</v>
      </c>
      <c r="Q2880" s="392" t="s">
        <v>1440</v>
      </c>
      <c r="R2880" s="392" t="s">
        <v>1037</v>
      </c>
      <c r="S2880" s="392" t="str">
        <f t="shared" si="89"/>
        <v>253940A</v>
      </c>
      <c r="T2880" s="392" t="str">
        <f>IFERROR(VLOOKUP($S2880,'Projects FERCs'!$A$9:$C$294,2,FALSE),0)</f>
        <v>Tools,Shop,Gar Eq-New (Pres)</v>
      </c>
      <c r="U2880" s="392" t="s">
        <v>1038</v>
      </c>
      <c r="V2880" s="394">
        <v>1851.63</v>
      </c>
    </row>
    <row r="2881" spans="1:22" ht="33.75" x14ac:dyDescent="0.25">
      <c r="A2881" s="396">
        <v>202411</v>
      </c>
      <c r="B2881" s="392" t="s">
        <v>1268</v>
      </c>
      <c r="C2881" s="392" t="s">
        <v>69</v>
      </c>
      <c r="D2881" s="392" t="s">
        <v>28</v>
      </c>
      <c r="E2881" s="392" t="s">
        <v>28</v>
      </c>
      <c r="F2881" s="392" t="s">
        <v>22</v>
      </c>
      <c r="G2881" s="392" t="s">
        <v>39</v>
      </c>
      <c r="H2881" s="392" t="s">
        <v>70</v>
      </c>
      <c r="I2881" s="392" t="s">
        <v>71</v>
      </c>
      <c r="J2881" s="392" t="s">
        <v>829</v>
      </c>
      <c r="K2881" s="392" t="s">
        <v>24</v>
      </c>
      <c r="L2881" s="392" t="s">
        <v>64</v>
      </c>
      <c r="M2881" s="395">
        <v>45413</v>
      </c>
      <c r="N2881" s="395">
        <v>45413</v>
      </c>
      <c r="O2881" s="392" t="s">
        <v>733</v>
      </c>
      <c r="P2881" s="392" t="str">
        <f t="shared" si="88"/>
        <v>394XX00000</v>
      </c>
      <c r="Q2881" s="392" t="s">
        <v>1440</v>
      </c>
      <c r="R2881" s="392" t="s">
        <v>828</v>
      </c>
      <c r="S2881" s="392" t="str">
        <f t="shared" si="89"/>
        <v>251940A</v>
      </c>
      <c r="T2881" s="392" t="str">
        <f>IFERROR(VLOOKUP($S2881,'Projects FERCs'!$A$9:$C$294,2,FALSE),0)</f>
        <v>Tools,Shop,Gar Eq-New(Flag)</v>
      </c>
      <c r="U2881" s="392" t="s">
        <v>829</v>
      </c>
      <c r="V2881" s="394">
        <v>3100.22</v>
      </c>
    </row>
    <row r="2882" spans="1:22" ht="33.75" x14ac:dyDescent="0.25">
      <c r="A2882" s="396">
        <v>202411</v>
      </c>
      <c r="B2882" s="392" t="s">
        <v>1268</v>
      </c>
      <c r="C2882" s="392" t="s">
        <v>69</v>
      </c>
      <c r="D2882" s="392" t="s">
        <v>28</v>
      </c>
      <c r="E2882" s="392" t="s">
        <v>28</v>
      </c>
      <c r="F2882" s="392" t="s">
        <v>22</v>
      </c>
      <c r="G2882" s="392" t="s">
        <v>39</v>
      </c>
      <c r="H2882" s="392" t="s">
        <v>70</v>
      </c>
      <c r="I2882" s="392" t="s">
        <v>71</v>
      </c>
      <c r="J2882" s="392" t="s">
        <v>1114</v>
      </c>
      <c r="K2882" s="392" t="s">
        <v>24</v>
      </c>
      <c r="L2882" s="392" t="s">
        <v>64</v>
      </c>
      <c r="M2882" s="395">
        <v>45292</v>
      </c>
      <c r="N2882" s="395">
        <v>45292</v>
      </c>
      <c r="O2882" s="392" t="s">
        <v>733</v>
      </c>
      <c r="P2882" s="392" t="str">
        <f t="shared" si="88"/>
        <v>394XX00000</v>
      </c>
      <c r="Q2882" s="392" t="s">
        <v>1440</v>
      </c>
      <c r="R2882" s="392" t="s">
        <v>1113</v>
      </c>
      <c r="S2882" s="392" t="str">
        <f t="shared" si="89"/>
        <v>255940A</v>
      </c>
      <c r="T2882" s="392" t="str">
        <f>IFERROR(VLOOKUP($S2882,'Projects FERCs'!$A$9:$C$294,2,FALSE),0)</f>
        <v>Tools,Shop,Gar Eq-New(Verde)</v>
      </c>
      <c r="U2882" s="392" t="s">
        <v>1114</v>
      </c>
      <c r="V2882" s="394">
        <v>362.25</v>
      </c>
    </row>
    <row r="2883" spans="1:22" ht="33.75" x14ac:dyDescent="0.25">
      <c r="A2883" s="396">
        <v>202411</v>
      </c>
      <c r="B2883" s="392" t="s">
        <v>1268</v>
      </c>
      <c r="C2883" s="392" t="s">
        <v>69</v>
      </c>
      <c r="D2883" s="392" t="s">
        <v>28</v>
      </c>
      <c r="E2883" s="392" t="s">
        <v>28</v>
      </c>
      <c r="F2883" s="392" t="s">
        <v>22</v>
      </c>
      <c r="G2883" s="392" t="s">
        <v>39</v>
      </c>
      <c r="H2883" s="392" t="s">
        <v>70</v>
      </c>
      <c r="I2883" s="392" t="s">
        <v>71</v>
      </c>
      <c r="J2883" s="392" t="s">
        <v>23</v>
      </c>
      <c r="K2883" s="392" t="s">
        <v>24</v>
      </c>
      <c r="L2883" s="392" t="s">
        <v>25</v>
      </c>
      <c r="M2883" s="395">
        <v>45292</v>
      </c>
      <c r="N2883" s="395">
        <v>45292</v>
      </c>
      <c r="O2883" s="392" t="s">
        <v>733</v>
      </c>
      <c r="P2883" s="392" t="str">
        <f t="shared" si="88"/>
        <v>394XX00000</v>
      </c>
      <c r="Q2883" s="392" t="s">
        <v>1440</v>
      </c>
      <c r="R2883" s="392" t="s">
        <v>1113</v>
      </c>
      <c r="S2883" s="392" t="str">
        <f t="shared" si="89"/>
        <v>255940A</v>
      </c>
      <c r="T2883" s="392" t="str">
        <f>IFERROR(VLOOKUP($S2883,'Projects FERCs'!$A$9:$C$294,2,FALSE),0)</f>
        <v>Tools,Shop,Gar Eq-New(Verde)</v>
      </c>
      <c r="U2883" s="392" t="s">
        <v>1114</v>
      </c>
      <c r="V2883" s="394">
        <v>188.62</v>
      </c>
    </row>
    <row r="2884" spans="1:22" ht="33.75" x14ac:dyDescent="0.25">
      <c r="A2884" s="396">
        <v>202412</v>
      </c>
      <c r="B2884" s="392" t="s">
        <v>1268</v>
      </c>
      <c r="C2884" s="392" t="s">
        <v>69</v>
      </c>
      <c r="D2884" s="392" t="s">
        <v>28</v>
      </c>
      <c r="E2884" s="392" t="s">
        <v>28</v>
      </c>
      <c r="F2884" s="392" t="s">
        <v>22</v>
      </c>
      <c r="G2884" s="392" t="s">
        <v>39</v>
      </c>
      <c r="H2884" s="392" t="s">
        <v>70</v>
      </c>
      <c r="I2884" s="392" t="s">
        <v>71</v>
      </c>
      <c r="J2884" s="392" t="s">
        <v>1114</v>
      </c>
      <c r="K2884" s="392" t="s">
        <v>24</v>
      </c>
      <c r="L2884" s="392" t="s">
        <v>64</v>
      </c>
      <c r="M2884" s="395">
        <v>45292</v>
      </c>
      <c r="N2884" s="395">
        <v>45292</v>
      </c>
      <c r="O2884" s="392" t="s">
        <v>733</v>
      </c>
      <c r="P2884" s="392" t="str">
        <f t="shared" si="88"/>
        <v>394XX00000</v>
      </c>
      <c r="Q2884" s="392" t="s">
        <v>1440</v>
      </c>
      <c r="R2884" s="392" t="s">
        <v>1113</v>
      </c>
      <c r="S2884" s="392" t="str">
        <f t="shared" si="89"/>
        <v>255940A</v>
      </c>
      <c r="T2884" s="392" t="str">
        <f>IFERROR(VLOOKUP($S2884,'Projects FERCs'!$A$9:$C$294,2,FALSE),0)</f>
        <v>Tools,Shop,Gar Eq-New(Verde)</v>
      </c>
      <c r="U2884" s="392" t="s">
        <v>1114</v>
      </c>
      <c r="V2884" s="394">
        <v>1128.6300000000001</v>
      </c>
    </row>
    <row r="2885" spans="1:22" ht="33.75" x14ac:dyDescent="0.25">
      <c r="A2885" s="396">
        <v>202412</v>
      </c>
      <c r="B2885" s="392" t="s">
        <v>1268</v>
      </c>
      <c r="C2885" s="392" t="s">
        <v>69</v>
      </c>
      <c r="D2885" s="392" t="s">
        <v>28</v>
      </c>
      <c r="E2885" s="392" t="s">
        <v>28</v>
      </c>
      <c r="F2885" s="392" t="s">
        <v>22</v>
      </c>
      <c r="G2885" s="392" t="s">
        <v>39</v>
      </c>
      <c r="H2885" s="392" t="s">
        <v>70</v>
      </c>
      <c r="I2885" s="392" t="s">
        <v>71</v>
      </c>
      <c r="J2885" s="392" t="s">
        <v>23</v>
      </c>
      <c r="K2885" s="392" t="s">
        <v>24</v>
      </c>
      <c r="L2885" s="392" t="s">
        <v>25</v>
      </c>
      <c r="M2885" s="395">
        <v>45292</v>
      </c>
      <c r="N2885" s="395">
        <v>45292</v>
      </c>
      <c r="O2885" s="392" t="s">
        <v>733</v>
      </c>
      <c r="P2885" s="392" t="str">
        <f t="shared" si="88"/>
        <v>394XX00000</v>
      </c>
      <c r="Q2885" s="392" t="s">
        <v>1440</v>
      </c>
      <c r="R2885" s="392" t="s">
        <v>731</v>
      </c>
      <c r="S2885" s="392" t="str">
        <f t="shared" si="89"/>
        <v>250940A</v>
      </c>
      <c r="T2885" s="392" t="str">
        <f>IFERROR(VLOOKUP($S2885,'Projects FERCs'!$A$9:$C$294,2,FALSE),0)</f>
        <v>Tools,Shop,Gar Eq - New</v>
      </c>
      <c r="U2885" s="392" t="s">
        <v>732</v>
      </c>
      <c r="V2885" s="394">
        <v>-19824.240000000002</v>
      </c>
    </row>
    <row r="2886" spans="1:22" ht="33.75" x14ac:dyDescent="0.25">
      <c r="A2886" s="396">
        <v>202412</v>
      </c>
      <c r="B2886" s="392" t="s">
        <v>1268</v>
      </c>
      <c r="C2886" s="392" t="s">
        <v>69</v>
      </c>
      <c r="D2886" s="392" t="s">
        <v>28</v>
      </c>
      <c r="E2886" s="392" t="s">
        <v>28</v>
      </c>
      <c r="F2886" s="392" t="s">
        <v>22</v>
      </c>
      <c r="G2886" s="392" t="s">
        <v>39</v>
      </c>
      <c r="H2886" s="392" t="s">
        <v>70</v>
      </c>
      <c r="I2886" s="392" t="s">
        <v>71</v>
      </c>
      <c r="J2886" s="392" t="s">
        <v>23</v>
      </c>
      <c r="K2886" s="392" t="s">
        <v>24</v>
      </c>
      <c r="L2886" s="392" t="s">
        <v>25</v>
      </c>
      <c r="M2886" s="395">
        <v>45292</v>
      </c>
      <c r="N2886" s="395">
        <v>45292</v>
      </c>
      <c r="O2886" s="392" t="s">
        <v>733</v>
      </c>
      <c r="P2886" s="392" t="str">
        <f t="shared" si="88"/>
        <v>394XX00000</v>
      </c>
      <c r="Q2886" s="392" t="s">
        <v>1440</v>
      </c>
      <c r="R2886" s="392" t="s">
        <v>929</v>
      </c>
      <c r="S2886" s="392" t="str">
        <f t="shared" si="89"/>
        <v>252940A</v>
      </c>
      <c r="T2886" s="392" t="str">
        <f>IFERROR(VLOOKUP($S2886,'Projects FERCs'!$A$9:$C$294,2,FALSE),0)</f>
        <v>Tool,Shop,Gar Eq-New (King)</v>
      </c>
      <c r="U2886" s="392" t="s">
        <v>930</v>
      </c>
      <c r="V2886" s="394">
        <v>-18864.12</v>
      </c>
    </row>
    <row r="2887" spans="1:22" ht="33.75" x14ac:dyDescent="0.25">
      <c r="A2887" s="396">
        <v>202412</v>
      </c>
      <c r="B2887" s="392" t="s">
        <v>1268</v>
      </c>
      <c r="C2887" s="392" t="s">
        <v>69</v>
      </c>
      <c r="D2887" s="392" t="s">
        <v>28</v>
      </c>
      <c r="E2887" s="392" t="s">
        <v>28</v>
      </c>
      <c r="F2887" s="392" t="s">
        <v>22</v>
      </c>
      <c r="G2887" s="392" t="s">
        <v>39</v>
      </c>
      <c r="H2887" s="392" t="s">
        <v>70</v>
      </c>
      <c r="I2887" s="392" t="s">
        <v>71</v>
      </c>
      <c r="J2887" s="392" t="s">
        <v>23</v>
      </c>
      <c r="K2887" s="392" t="s">
        <v>24</v>
      </c>
      <c r="L2887" s="392" t="s">
        <v>25</v>
      </c>
      <c r="M2887" s="395">
        <v>45292</v>
      </c>
      <c r="N2887" s="395">
        <v>45292</v>
      </c>
      <c r="O2887" s="392" t="s">
        <v>733</v>
      </c>
      <c r="P2887" s="392" t="str">
        <f t="shared" si="88"/>
        <v>394XX00000</v>
      </c>
      <c r="Q2887" s="392" t="s">
        <v>1440</v>
      </c>
      <c r="R2887" s="392" t="s">
        <v>1113</v>
      </c>
      <c r="S2887" s="392" t="str">
        <f t="shared" si="89"/>
        <v>255940A</v>
      </c>
      <c r="T2887" s="392" t="str">
        <f>IFERROR(VLOOKUP($S2887,'Projects FERCs'!$A$9:$C$294,2,FALSE),0)</f>
        <v>Tools,Shop,Gar Eq-New(Verde)</v>
      </c>
      <c r="U2887" s="392" t="s">
        <v>1114</v>
      </c>
      <c r="V2887" s="394">
        <v>-362.25</v>
      </c>
    </row>
    <row r="2888" spans="1:22" ht="33.75" x14ac:dyDescent="0.25">
      <c r="A2888" s="396">
        <v>202412</v>
      </c>
      <c r="B2888" s="392" t="s">
        <v>1268</v>
      </c>
      <c r="C2888" s="392" t="s">
        <v>69</v>
      </c>
      <c r="D2888" s="392" t="s">
        <v>28</v>
      </c>
      <c r="E2888" s="392" t="s">
        <v>28</v>
      </c>
      <c r="F2888" s="392" t="s">
        <v>22</v>
      </c>
      <c r="G2888" s="392" t="s">
        <v>39</v>
      </c>
      <c r="H2888" s="392" t="s">
        <v>70</v>
      </c>
      <c r="I2888" s="392" t="s">
        <v>71</v>
      </c>
      <c r="J2888" s="392" t="s">
        <v>23</v>
      </c>
      <c r="K2888" s="392" t="s">
        <v>24</v>
      </c>
      <c r="L2888" s="392" t="s">
        <v>25</v>
      </c>
      <c r="M2888" s="395">
        <v>45413</v>
      </c>
      <c r="N2888" s="395">
        <v>45413</v>
      </c>
      <c r="O2888" s="392" t="s">
        <v>733</v>
      </c>
      <c r="P2888" s="392" t="str">
        <f t="shared" si="88"/>
        <v>394XX00000</v>
      </c>
      <c r="Q2888" s="392" t="s">
        <v>1440</v>
      </c>
      <c r="R2888" s="392" t="s">
        <v>828</v>
      </c>
      <c r="S2888" s="392" t="str">
        <f t="shared" si="89"/>
        <v>251940A</v>
      </c>
      <c r="T2888" s="392" t="str">
        <f>IFERROR(VLOOKUP($S2888,'Projects FERCs'!$A$9:$C$294,2,FALSE),0)</f>
        <v>Tools,Shop,Gar Eq-New(Flag)</v>
      </c>
      <c r="U2888" s="392" t="s">
        <v>829</v>
      </c>
      <c r="V2888" s="394">
        <v>-3100.22</v>
      </c>
    </row>
    <row r="2889" spans="1:22" ht="33.75" x14ac:dyDescent="0.25">
      <c r="A2889" s="396">
        <v>202412</v>
      </c>
      <c r="B2889" s="392" t="s">
        <v>1268</v>
      </c>
      <c r="C2889" s="392" t="s">
        <v>69</v>
      </c>
      <c r="D2889" s="392" t="s">
        <v>28</v>
      </c>
      <c r="E2889" s="392" t="s">
        <v>28</v>
      </c>
      <c r="F2889" s="392" t="s">
        <v>22</v>
      </c>
      <c r="G2889" s="392" t="s">
        <v>39</v>
      </c>
      <c r="H2889" s="392" t="s">
        <v>70</v>
      </c>
      <c r="I2889" s="392" t="s">
        <v>71</v>
      </c>
      <c r="J2889" s="392" t="s">
        <v>23</v>
      </c>
      <c r="K2889" s="392" t="s">
        <v>24</v>
      </c>
      <c r="L2889" s="392" t="s">
        <v>25</v>
      </c>
      <c r="M2889" s="395">
        <v>45413</v>
      </c>
      <c r="N2889" s="395">
        <v>45413</v>
      </c>
      <c r="O2889" s="392" t="s">
        <v>733</v>
      </c>
      <c r="P2889" s="392" t="str">
        <f t="shared" ref="P2889:P2952" si="90">CONCATENATE((MID($O2889,2,3)),$D2889,$G2889)</f>
        <v>394XX00000</v>
      </c>
      <c r="Q2889" s="392" t="s">
        <v>1440</v>
      </c>
      <c r="R2889" s="392" t="s">
        <v>1037</v>
      </c>
      <c r="S2889" s="392" t="str">
        <f t="shared" ref="S2889:S2952" si="91">RIGHT($R2889,7)</f>
        <v>253940A</v>
      </c>
      <c r="T2889" s="392" t="str">
        <f>IFERROR(VLOOKUP($S2889,'Projects FERCs'!$A$9:$C$294,2,FALSE),0)</f>
        <v>Tools,Shop,Gar Eq-New (Pres)</v>
      </c>
      <c r="U2889" s="392" t="s">
        <v>1038</v>
      </c>
      <c r="V2889" s="394">
        <v>-1851.63</v>
      </c>
    </row>
    <row r="2890" spans="1:22" ht="33.75" x14ac:dyDescent="0.25">
      <c r="A2890" s="396">
        <v>202501</v>
      </c>
      <c r="B2890" s="392" t="s">
        <v>1268</v>
      </c>
      <c r="C2890" s="392" t="s">
        <v>69</v>
      </c>
      <c r="D2890" s="392" t="s">
        <v>28</v>
      </c>
      <c r="E2890" s="392" t="s">
        <v>28</v>
      </c>
      <c r="F2890" s="392" t="s">
        <v>22</v>
      </c>
      <c r="G2890" s="392" t="s">
        <v>39</v>
      </c>
      <c r="H2890" s="392" t="s">
        <v>70</v>
      </c>
      <c r="I2890" s="392" t="s">
        <v>71</v>
      </c>
      <c r="J2890" s="392" t="s">
        <v>1114</v>
      </c>
      <c r="K2890" s="392" t="s">
        <v>24</v>
      </c>
      <c r="L2890" s="392" t="s">
        <v>64</v>
      </c>
      <c r="M2890" s="395">
        <v>45658</v>
      </c>
      <c r="N2890" s="395">
        <v>45658</v>
      </c>
      <c r="O2890" s="392" t="s">
        <v>733</v>
      </c>
      <c r="P2890" s="392" t="str">
        <f t="shared" si="90"/>
        <v>394XX00000</v>
      </c>
      <c r="Q2890" s="392" t="s">
        <v>1440</v>
      </c>
      <c r="R2890" s="392" t="s">
        <v>1113</v>
      </c>
      <c r="S2890" s="392" t="str">
        <f t="shared" si="91"/>
        <v>255940A</v>
      </c>
      <c r="T2890" s="392" t="str">
        <f>IFERROR(VLOOKUP($S2890,'Projects FERCs'!$A$9:$C$294,2,FALSE),0)</f>
        <v>Tools,Shop,Gar Eq-New(Verde)</v>
      </c>
      <c r="U2890" s="392" t="s">
        <v>1114</v>
      </c>
      <c r="V2890" s="394">
        <v>-10</v>
      </c>
    </row>
    <row r="2891" spans="1:22" ht="33.75" x14ac:dyDescent="0.25">
      <c r="A2891" s="396">
        <v>202501</v>
      </c>
      <c r="B2891" s="392" t="s">
        <v>1268</v>
      </c>
      <c r="C2891" s="392" t="s">
        <v>69</v>
      </c>
      <c r="D2891" s="392" t="s">
        <v>28</v>
      </c>
      <c r="E2891" s="392" t="s">
        <v>28</v>
      </c>
      <c r="F2891" s="392" t="s">
        <v>22</v>
      </c>
      <c r="G2891" s="392" t="s">
        <v>39</v>
      </c>
      <c r="H2891" s="392" t="s">
        <v>70</v>
      </c>
      <c r="I2891" s="392" t="s">
        <v>71</v>
      </c>
      <c r="J2891" s="392" t="s">
        <v>23</v>
      </c>
      <c r="K2891" s="392" t="s">
        <v>24</v>
      </c>
      <c r="L2891" s="392" t="s">
        <v>25</v>
      </c>
      <c r="M2891" s="395">
        <v>45292</v>
      </c>
      <c r="N2891" s="395">
        <v>45292</v>
      </c>
      <c r="O2891" s="392" t="s">
        <v>733</v>
      </c>
      <c r="P2891" s="392" t="str">
        <f t="shared" si="90"/>
        <v>394XX00000</v>
      </c>
      <c r="Q2891" s="392" t="s">
        <v>1440</v>
      </c>
      <c r="R2891" s="392" t="s">
        <v>1113</v>
      </c>
      <c r="S2891" s="392" t="str">
        <f t="shared" si="91"/>
        <v>255940A</v>
      </c>
      <c r="T2891" s="392" t="str">
        <f>IFERROR(VLOOKUP($S2891,'Projects FERCs'!$A$9:$C$294,2,FALSE),0)</f>
        <v>Tools,Shop,Gar Eq-New(Verde)</v>
      </c>
      <c r="U2891" s="392" t="s">
        <v>1114</v>
      </c>
      <c r="V2891" s="394">
        <v>-1128.6300000000001</v>
      </c>
    </row>
    <row r="2892" spans="1:22" ht="33.75" x14ac:dyDescent="0.25">
      <c r="A2892" s="396">
        <v>202502</v>
      </c>
      <c r="B2892" s="392" t="s">
        <v>1268</v>
      </c>
      <c r="C2892" s="392" t="s">
        <v>69</v>
      </c>
      <c r="D2892" s="392" t="s">
        <v>28</v>
      </c>
      <c r="E2892" s="392" t="s">
        <v>28</v>
      </c>
      <c r="F2892" s="392" t="s">
        <v>22</v>
      </c>
      <c r="G2892" s="392" t="s">
        <v>39</v>
      </c>
      <c r="H2892" s="392" t="s">
        <v>70</v>
      </c>
      <c r="I2892" s="392" t="s">
        <v>71</v>
      </c>
      <c r="J2892" s="392" t="s">
        <v>732</v>
      </c>
      <c r="K2892" s="392" t="s">
        <v>24</v>
      </c>
      <c r="L2892" s="392" t="s">
        <v>64</v>
      </c>
      <c r="M2892" s="395">
        <v>45689</v>
      </c>
      <c r="N2892" s="395">
        <v>45689</v>
      </c>
      <c r="O2892" s="392" t="s">
        <v>733</v>
      </c>
      <c r="P2892" s="392" t="str">
        <f t="shared" si="90"/>
        <v>394XX00000</v>
      </c>
      <c r="Q2892" s="392" t="s">
        <v>1440</v>
      </c>
      <c r="R2892" s="392" t="s">
        <v>731</v>
      </c>
      <c r="S2892" s="392" t="str">
        <f t="shared" si="91"/>
        <v>250940A</v>
      </c>
      <c r="T2892" s="392" t="str">
        <f>IFERROR(VLOOKUP($S2892,'Projects FERCs'!$A$9:$C$294,2,FALSE),0)</f>
        <v>Tools,Shop,Gar Eq - New</v>
      </c>
      <c r="U2892" s="392" t="s">
        <v>732</v>
      </c>
      <c r="V2892" s="394">
        <v>18195.36</v>
      </c>
    </row>
    <row r="2893" spans="1:22" ht="33.75" x14ac:dyDescent="0.25">
      <c r="A2893" s="396">
        <v>202502</v>
      </c>
      <c r="B2893" s="392" t="s">
        <v>1268</v>
      </c>
      <c r="C2893" s="392" t="s">
        <v>69</v>
      </c>
      <c r="D2893" s="392" t="s">
        <v>28</v>
      </c>
      <c r="E2893" s="392" t="s">
        <v>28</v>
      </c>
      <c r="F2893" s="392" t="s">
        <v>22</v>
      </c>
      <c r="G2893" s="392" t="s">
        <v>39</v>
      </c>
      <c r="H2893" s="392" t="s">
        <v>70</v>
      </c>
      <c r="I2893" s="392" t="s">
        <v>71</v>
      </c>
      <c r="J2893" s="392" t="s">
        <v>1038</v>
      </c>
      <c r="K2893" s="392" t="s">
        <v>24</v>
      </c>
      <c r="L2893" s="392" t="s">
        <v>64</v>
      </c>
      <c r="M2893" s="395">
        <v>45689</v>
      </c>
      <c r="N2893" s="395">
        <v>45689</v>
      </c>
      <c r="O2893" s="392" t="s">
        <v>733</v>
      </c>
      <c r="P2893" s="392" t="str">
        <f t="shared" si="90"/>
        <v>394XX00000</v>
      </c>
      <c r="Q2893" s="392" t="s">
        <v>1440</v>
      </c>
      <c r="R2893" s="392" t="s">
        <v>1037</v>
      </c>
      <c r="S2893" s="392" t="str">
        <f t="shared" si="91"/>
        <v>253940A</v>
      </c>
      <c r="T2893" s="392" t="str">
        <f>IFERROR(VLOOKUP($S2893,'Projects FERCs'!$A$9:$C$294,2,FALSE),0)</f>
        <v>Tools,Shop,Gar Eq-New (Pres)</v>
      </c>
      <c r="U2893" s="392" t="s">
        <v>1038</v>
      </c>
      <c r="V2893" s="394">
        <v>630.75</v>
      </c>
    </row>
    <row r="2894" spans="1:22" ht="33.75" x14ac:dyDescent="0.25">
      <c r="A2894" s="396">
        <v>202502</v>
      </c>
      <c r="B2894" s="392" t="s">
        <v>1268</v>
      </c>
      <c r="C2894" s="392" t="s">
        <v>69</v>
      </c>
      <c r="D2894" s="392" t="s">
        <v>28</v>
      </c>
      <c r="E2894" s="392" t="s">
        <v>28</v>
      </c>
      <c r="F2894" s="392" t="s">
        <v>22</v>
      </c>
      <c r="G2894" s="392" t="s">
        <v>39</v>
      </c>
      <c r="H2894" s="392" t="s">
        <v>70</v>
      </c>
      <c r="I2894" s="392" t="s">
        <v>71</v>
      </c>
      <c r="J2894" s="392" t="s">
        <v>1114</v>
      </c>
      <c r="K2894" s="392" t="s">
        <v>24</v>
      </c>
      <c r="L2894" s="392" t="s">
        <v>64</v>
      </c>
      <c r="M2894" s="395">
        <v>45658</v>
      </c>
      <c r="N2894" s="395">
        <v>45658</v>
      </c>
      <c r="O2894" s="392" t="s">
        <v>733</v>
      </c>
      <c r="P2894" s="392" t="str">
        <f t="shared" si="90"/>
        <v>394XX00000</v>
      </c>
      <c r="Q2894" s="392" t="s">
        <v>1440</v>
      </c>
      <c r="R2894" s="392" t="s">
        <v>1113</v>
      </c>
      <c r="S2894" s="392" t="str">
        <f t="shared" si="91"/>
        <v>255940A</v>
      </c>
      <c r="T2894" s="392" t="str">
        <f>IFERROR(VLOOKUP($S2894,'Projects FERCs'!$A$9:$C$294,2,FALSE),0)</f>
        <v>Tools,Shop,Gar Eq-New(Verde)</v>
      </c>
      <c r="U2894" s="392" t="s">
        <v>1114</v>
      </c>
      <c r="V2894" s="394">
        <v>1368.22</v>
      </c>
    </row>
    <row r="2895" spans="1:22" ht="33.75" x14ac:dyDescent="0.25">
      <c r="A2895" s="396">
        <v>202502</v>
      </c>
      <c r="B2895" s="392" t="s">
        <v>1268</v>
      </c>
      <c r="C2895" s="392" t="s">
        <v>69</v>
      </c>
      <c r="D2895" s="392" t="s">
        <v>28</v>
      </c>
      <c r="E2895" s="392" t="s">
        <v>28</v>
      </c>
      <c r="F2895" s="392" t="s">
        <v>22</v>
      </c>
      <c r="G2895" s="392" t="s">
        <v>39</v>
      </c>
      <c r="H2895" s="392" t="s">
        <v>70</v>
      </c>
      <c r="I2895" s="392" t="s">
        <v>71</v>
      </c>
      <c r="J2895" s="392" t="s">
        <v>23</v>
      </c>
      <c r="K2895" s="392" t="s">
        <v>24</v>
      </c>
      <c r="L2895" s="392" t="s">
        <v>25</v>
      </c>
      <c r="M2895" s="395">
        <v>45658</v>
      </c>
      <c r="N2895" s="395">
        <v>45658</v>
      </c>
      <c r="O2895" s="392" t="s">
        <v>733</v>
      </c>
      <c r="P2895" s="392" t="str">
        <f t="shared" si="90"/>
        <v>394XX00000</v>
      </c>
      <c r="Q2895" s="392" t="s">
        <v>1440</v>
      </c>
      <c r="R2895" s="392" t="s">
        <v>1113</v>
      </c>
      <c r="S2895" s="392" t="str">
        <f t="shared" si="91"/>
        <v>255940A</v>
      </c>
      <c r="T2895" s="392" t="str">
        <f>IFERROR(VLOOKUP($S2895,'Projects FERCs'!$A$9:$C$294,2,FALSE),0)</f>
        <v>Tools,Shop,Gar Eq-New(Verde)</v>
      </c>
      <c r="U2895" s="392" t="s">
        <v>1114</v>
      </c>
      <c r="V2895" s="394">
        <v>10</v>
      </c>
    </row>
    <row r="2896" spans="1:22" ht="33.75" x14ac:dyDescent="0.25">
      <c r="A2896" s="396">
        <v>202503</v>
      </c>
      <c r="B2896" s="392" t="s">
        <v>1268</v>
      </c>
      <c r="C2896" s="392" t="s">
        <v>69</v>
      </c>
      <c r="D2896" s="392" t="s">
        <v>28</v>
      </c>
      <c r="E2896" s="392" t="s">
        <v>28</v>
      </c>
      <c r="F2896" s="392" t="s">
        <v>22</v>
      </c>
      <c r="G2896" s="392" t="s">
        <v>39</v>
      </c>
      <c r="H2896" s="392" t="s">
        <v>70</v>
      </c>
      <c r="I2896" s="392" t="s">
        <v>71</v>
      </c>
      <c r="J2896" s="392" t="s">
        <v>23</v>
      </c>
      <c r="K2896" s="392" t="s">
        <v>24</v>
      </c>
      <c r="L2896" s="392" t="s">
        <v>25</v>
      </c>
      <c r="M2896" s="395">
        <v>45658</v>
      </c>
      <c r="N2896" s="395">
        <v>45658</v>
      </c>
      <c r="O2896" s="392" t="s">
        <v>733</v>
      </c>
      <c r="P2896" s="392" t="str">
        <f t="shared" si="90"/>
        <v>394XX00000</v>
      </c>
      <c r="Q2896" s="392" t="s">
        <v>1440</v>
      </c>
      <c r="R2896" s="392" t="s">
        <v>1113</v>
      </c>
      <c r="S2896" s="392" t="str">
        <f t="shared" si="91"/>
        <v>255940A</v>
      </c>
      <c r="T2896" s="392" t="str">
        <f>IFERROR(VLOOKUP($S2896,'Projects FERCs'!$A$9:$C$294,2,FALSE),0)</f>
        <v>Tools,Shop,Gar Eq-New(Verde)</v>
      </c>
      <c r="U2896" s="392" t="s">
        <v>1114</v>
      </c>
      <c r="V2896" s="394">
        <v>-1368.22</v>
      </c>
    </row>
    <row r="2897" spans="1:22" ht="33.75" x14ac:dyDescent="0.25">
      <c r="A2897" s="396">
        <v>202503</v>
      </c>
      <c r="B2897" s="392" t="s">
        <v>1268</v>
      </c>
      <c r="C2897" s="392" t="s">
        <v>69</v>
      </c>
      <c r="D2897" s="392" t="s">
        <v>28</v>
      </c>
      <c r="E2897" s="392" t="s">
        <v>28</v>
      </c>
      <c r="F2897" s="392" t="s">
        <v>22</v>
      </c>
      <c r="G2897" s="392" t="s">
        <v>39</v>
      </c>
      <c r="H2897" s="392" t="s">
        <v>70</v>
      </c>
      <c r="I2897" s="392" t="s">
        <v>71</v>
      </c>
      <c r="J2897" s="392" t="s">
        <v>23</v>
      </c>
      <c r="K2897" s="392" t="s">
        <v>24</v>
      </c>
      <c r="L2897" s="392" t="s">
        <v>25</v>
      </c>
      <c r="M2897" s="395">
        <v>45689</v>
      </c>
      <c r="N2897" s="395">
        <v>45689</v>
      </c>
      <c r="O2897" s="392" t="s">
        <v>733</v>
      </c>
      <c r="P2897" s="392" t="str">
        <f t="shared" si="90"/>
        <v>394XX00000</v>
      </c>
      <c r="Q2897" s="392" t="s">
        <v>1440</v>
      </c>
      <c r="R2897" s="392" t="s">
        <v>731</v>
      </c>
      <c r="S2897" s="392" t="str">
        <f t="shared" si="91"/>
        <v>250940A</v>
      </c>
      <c r="T2897" s="392" t="str">
        <f>IFERROR(VLOOKUP($S2897,'Projects FERCs'!$A$9:$C$294,2,FALSE),0)</f>
        <v>Tools,Shop,Gar Eq - New</v>
      </c>
      <c r="U2897" s="392" t="s">
        <v>732</v>
      </c>
      <c r="V2897" s="394">
        <v>-18195.36</v>
      </c>
    </row>
    <row r="2898" spans="1:22" ht="33.75" x14ac:dyDescent="0.25">
      <c r="A2898" s="396">
        <v>202503</v>
      </c>
      <c r="B2898" s="392" t="s">
        <v>1268</v>
      </c>
      <c r="C2898" s="392" t="s">
        <v>69</v>
      </c>
      <c r="D2898" s="392" t="s">
        <v>28</v>
      </c>
      <c r="E2898" s="392" t="s">
        <v>28</v>
      </c>
      <c r="F2898" s="392" t="s">
        <v>22</v>
      </c>
      <c r="G2898" s="392" t="s">
        <v>39</v>
      </c>
      <c r="H2898" s="392" t="s">
        <v>70</v>
      </c>
      <c r="I2898" s="392" t="s">
        <v>71</v>
      </c>
      <c r="J2898" s="392" t="s">
        <v>23</v>
      </c>
      <c r="K2898" s="392" t="s">
        <v>24</v>
      </c>
      <c r="L2898" s="392" t="s">
        <v>25</v>
      </c>
      <c r="M2898" s="395">
        <v>45689</v>
      </c>
      <c r="N2898" s="395">
        <v>45689</v>
      </c>
      <c r="O2898" s="392" t="s">
        <v>733</v>
      </c>
      <c r="P2898" s="392" t="str">
        <f t="shared" si="90"/>
        <v>394XX00000</v>
      </c>
      <c r="Q2898" s="392" t="s">
        <v>1440</v>
      </c>
      <c r="R2898" s="392" t="s">
        <v>1037</v>
      </c>
      <c r="S2898" s="392" t="str">
        <f t="shared" si="91"/>
        <v>253940A</v>
      </c>
      <c r="T2898" s="392" t="str">
        <f>IFERROR(VLOOKUP($S2898,'Projects FERCs'!$A$9:$C$294,2,FALSE),0)</f>
        <v>Tools,Shop,Gar Eq-New (Pres)</v>
      </c>
      <c r="U2898" s="392" t="s">
        <v>1038</v>
      </c>
      <c r="V2898" s="394">
        <v>-630.75</v>
      </c>
    </row>
    <row r="2899" spans="1:22" ht="33.75" x14ac:dyDescent="0.25">
      <c r="A2899" s="396">
        <v>202504</v>
      </c>
      <c r="B2899" s="392" t="s">
        <v>1268</v>
      </c>
      <c r="C2899" s="392" t="s">
        <v>69</v>
      </c>
      <c r="D2899" s="392" t="s">
        <v>28</v>
      </c>
      <c r="E2899" s="392" t="s">
        <v>28</v>
      </c>
      <c r="F2899" s="392" t="s">
        <v>22</v>
      </c>
      <c r="G2899" s="392" t="s">
        <v>39</v>
      </c>
      <c r="H2899" s="392" t="s">
        <v>70</v>
      </c>
      <c r="I2899" s="392" t="s">
        <v>71</v>
      </c>
      <c r="J2899" s="392" t="s">
        <v>930</v>
      </c>
      <c r="K2899" s="392" t="s">
        <v>24</v>
      </c>
      <c r="L2899" s="392" t="s">
        <v>64</v>
      </c>
      <c r="M2899" s="395">
        <v>45748</v>
      </c>
      <c r="N2899" s="395">
        <v>45748</v>
      </c>
      <c r="O2899" s="392" t="s">
        <v>733</v>
      </c>
      <c r="P2899" s="392" t="str">
        <f t="shared" si="90"/>
        <v>394XX00000</v>
      </c>
      <c r="Q2899" s="392" t="s">
        <v>1440</v>
      </c>
      <c r="R2899" s="392" t="s">
        <v>929</v>
      </c>
      <c r="S2899" s="392" t="str">
        <f t="shared" si="91"/>
        <v>252940A</v>
      </c>
      <c r="T2899" s="392" t="str">
        <f>IFERROR(VLOOKUP($S2899,'Projects FERCs'!$A$9:$C$294,2,FALSE),0)</f>
        <v>Tool,Shop,Gar Eq-New (King)</v>
      </c>
      <c r="U2899" s="392" t="s">
        <v>930</v>
      </c>
      <c r="V2899" s="394">
        <v>630.75</v>
      </c>
    </row>
    <row r="2900" spans="1:22" ht="33.75" x14ac:dyDescent="0.25">
      <c r="A2900" s="396">
        <v>202504</v>
      </c>
      <c r="B2900" s="392" t="s">
        <v>1268</v>
      </c>
      <c r="C2900" s="392" t="s">
        <v>69</v>
      </c>
      <c r="D2900" s="392" t="s">
        <v>28</v>
      </c>
      <c r="E2900" s="392" t="s">
        <v>28</v>
      </c>
      <c r="F2900" s="392" t="s">
        <v>22</v>
      </c>
      <c r="G2900" s="392" t="s">
        <v>39</v>
      </c>
      <c r="H2900" s="392" t="s">
        <v>70</v>
      </c>
      <c r="I2900" s="392" t="s">
        <v>71</v>
      </c>
      <c r="J2900" s="392" t="s">
        <v>1038</v>
      </c>
      <c r="K2900" s="392" t="s">
        <v>24</v>
      </c>
      <c r="L2900" s="392" t="s">
        <v>64</v>
      </c>
      <c r="M2900" s="395">
        <v>45689</v>
      </c>
      <c r="N2900" s="395">
        <v>45689</v>
      </c>
      <c r="O2900" s="392" t="s">
        <v>733</v>
      </c>
      <c r="P2900" s="392" t="str">
        <f t="shared" si="90"/>
        <v>394XX00000</v>
      </c>
      <c r="Q2900" s="392" t="s">
        <v>1440</v>
      </c>
      <c r="R2900" s="392" t="s">
        <v>1037</v>
      </c>
      <c r="S2900" s="392" t="str">
        <f t="shared" si="91"/>
        <v>253940A</v>
      </c>
      <c r="T2900" s="392" t="str">
        <f>IFERROR(VLOOKUP($S2900,'Projects FERCs'!$A$9:$C$294,2,FALSE),0)</f>
        <v>Tools,Shop,Gar Eq-New (Pres)</v>
      </c>
      <c r="U2900" s="392" t="s">
        <v>1038</v>
      </c>
      <c r="V2900" s="394">
        <v>884.74</v>
      </c>
    </row>
    <row r="2901" spans="1:22" ht="33.75" x14ac:dyDescent="0.25">
      <c r="A2901" s="396">
        <v>202505</v>
      </c>
      <c r="B2901" s="392" t="s">
        <v>1268</v>
      </c>
      <c r="C2901" s="392" t="s">
        <v>69</v>
      </c>
      <c r="D2901" s="392" t="s">
        <v>28</v>
      </c>
      <c r="E2901" s="392" t="s">
        <v>28</v>
      </c>
      <c r="F2901" s="392" t="s">
        <v>22</v>
      </c>
      <c r="G2901" s="392" t="s">
        <v>39</v>
      </c>
      <c r="H2901" s="392" t="s">
        <v>70</v>
      </c>
      <c r="I2901" s="392" t="s">
        <v>71</v>
      </c>
      <c r="J2901" s="392" t="s">
        <v>23</v>
      </c>
      <c r="K2901" s="392" t="s">
        <v>24</v>
      </c>
      <c r="L2901" s="392" t="s">
        <v>25</v>
      </c>
      <c r="M2901" s="395">
        <v>45689</v>
      </c>
      <c r="N2901" s="395">
        <v>45689</v>
      </c>
      <c r="O2901" s="392" t="s">
        <v>733</v>
      </c>
      <c r="P2901" s="392" t="str">
        <f t="shared" si="90"/>
        <v>394XX00000</v>
      </c>
      <c r="Q2901" s="392" t="s">
        <v>1440</v>
      </c>
      <c r="R2901" s="392" t="s">
        <v>1037</v>
      </c>
      <c r="S2901" s="392" t="str">
        <f t="shared" si="91"/>
        <v>253940A</v>
      </c>
      <c r="T2901" s="392" t="str">
        <f>IFERROR(VLOOKUP($S2901,'Projects FERCs'!$A$9:$C$294,2,FALSE),0)</f>
        <v>Tools,Shop,Gar Eq-New (Pres)</v>
      </c>
      <c r="U2901" s="392" t="s">
        <v>1038</v>
      </c>
      <c r="V2901" s="394">
        <v>-884.74</v>
      </c>
    </row>
    <row r="2902" spans="1:22" ht="33.75" x14ac:dyDescent="0.25">
      <c r="A2902" s="396">
        <v>202505</v>
      </c>
      <c r="B2902" s="392" t="s">
        <v>1268</v>
      </c>
      <c r="C2902" s="392" t="s">
        <v>69</v>
      </c>
      <c r="D2902" s="392" t="s">
        <v>28</v>
      </c>
      <c r="E2902" s="392" t="s">
        <v>28</v>
      </c>
      <c r="F2902" s="392" t="s">
        <v>22</v>
      </c>
      <c r="G2902" s="392" t="s">
        <v>39</v>
      </c>
      <c r="H2902" s="392" t="s">
        <v>70</v>
      </c>
      <c r="I2902" s="392" t="s">
        <v>71</v>
      </c>
      <c r="J2902" s="392" t="s">
        <v>23</v>
      </c>
      <c r="K2902" s="392" t="s">
        <v>24</v>
      </c>
      <c r="L2902" s="392" t="s">
        <v>25</v>
      </c>
      <c r="M2902" s="395">
        <v>45748</v>
      </c>
      <c r="N2902" s="395">
        <v>45748</v>
      </c>
      <c r="O2902" s="392" t="s">
        <v>733</v>
      </c>
      <c r="P2902" s="392" t="str">
        <f t="shared" si="90"/>
        <v>394XX00000</v>
      </c>
      <c r="Q2902" s="392" t="s">
        <v>1440</v>
      </c>
      <c r="R2902" s="392" t="s">
        <v>929</v>
      </c>
      <c r="S2902" s="392" t="str">
        <f t="shared" si="91"/>
        <v>252940A</v>
      </c>
      <c r="T2902" s="392" t="str">
        <f>IFERROR(VLOOKUP($S2902,'Projects FERCs'!$A$9:$C$294,2,FALSE),0)</f>
        <v>Tool,Shop,Gar Eq-New (King)</v>
      </c>
      <c r="U2902" s="392" t="s">
        <v>930</v>
      </c>
      <c r="V2902" s="394">
        <v>-630.75</v>
      </c>
    </row>
    <row r="2903" spans="1:22" ht="33.75" x14ac:dyDescent="0.25">
      <c r="A2903" s="396">
        <v>202505</v>
      </c>
      <c r="B2903" s="392" t="s">
        <v>1268</v>
      </c>
      <c r="C2903" s="392" t="s">
        <v>69</v>
      </c>
      <c r="D2903" s="392" t="s">
        <v>28</v>
      </c>
      <c r="E2903" s="392" t="s">
        <v>28</v>
      </c>
      <c r="F2903" s="392" t="s">
        <v>22</v>
      </c>
      <c r="G2903" s="392" t="s">
        <v>1379</v>
      </c>
      <c r="H2903" s="392" t="s">
        <v>70</v>
      </c>
      <c r="I2903" s="392" t="s">
        <v>71</v>
      </c>
      <c r="J2903" s="392" t="s">
        <v>1038</v>
      </c>
      <c r="K2903" s="392" t="s">
        <v>24</v>
      </c>
      <c r="L2903" s="392" t="s">
        <v>64</v>
      </c>
      <c r="M2903" s="395">
        <v>45778</v>
      </c>
      <c r="N2903" s="395">
        <v>45778</v>
      </c>
      <c r="O2903" s="392" t="s">
        <v>733</v>
      </c>
      <c r="P2903" s="392" t="str">
        <f t="shared" si="90"/>
        <v>394XXPRESC</v>
      </c>
      <c r="Q2903" s="392" t="s">
        <v>1440</v>
      </c>
      <c r="R2903" s="392" t="s">
        <v>1037</v>
      </c>
      <c r="S2903" s="392" t="str">
        <f t="shared" si="91"/>
        <v>253940A</v>
      </c>
      <c r="T2903" s="392" t="str">
        <f>IFERROR(VLOOKUP($S2903,'Projects FERCs'!$A$9:$C$294,2,FALSE),0)</f>
        <v>Tools,Shop,Gar Eq-New (Pres)</v>
      </c>
      <c r="U2903" s="392" t="s">
        <v>1038</v>
      </c>
      <c r="V2903" s="394">
        <v>-49.16</v>
      </c>
    </row>
    <row r="2904" spans="1:22" ht="33.75" x14ac:dyDescent="0.25">
      <c r="A2904" s="396">
        <v>202505</v>
      </c>
      <c r="B2904" s="392" t="s">
        <v>1268</v>
      </c>
      <c r="C2904" s="392" t="s">
        <v>69</v>
      </c>
      <c r="D2904" s="392" t="s">
        <v>28</v>
      </c>
      <c r="E2904" s="392" t="s">
        <v>28</v>
      </c>
      <c r="F2904" s="392" t="s">
        <v>22</v>
      </c>
      <c r="G2904" s="392" t="s">
        <v>1425</v>
      </c>
      <c r="H2904" s="392" t="s">
        <v>70</v>
      </c>
      <c r="I2904" s="392" t="s">
        <v>71</v>
      </c>
      <c r="J2904" s="392" t="s">
        <v>2265</v>
      </c>
      <c r="K2904" s="392" t="s">
        <v>24</v>
      </c>
      <c r="L2904" s="392" t="s">
        <v>64</v>
      </c>
      <c r="M2904" s="395">
        <v>45778</v>
      </c>
      <c r="N2904" s="395">
        <v>45783</v>
      </c>
      <c r="O2904" s="392" t="s">
        <v>733</v>
      </c>
      <c r="P2904" s="392" t="str">
        <f t="shared" si="90"/>
        <v>394XXSHOWL</v>
      </c>
      <c r="Q2904" s="392" t="s">
        <v>1440</v>
      </c>
      <c r="R2904" s="392" t="s">
        <v>2266</v>
      </c>
      <c r="S2904" s="392" t="str">
        <f t="shared" si="91"/>
        <v>250960A</v>
      </c>
      <c r="T2904" s="392" t="str">
        <f>IFERROR(VLOOKUP($S2904,'Projects FERCs'!$A$9:$C$294,2,FALSE),0)</f>
        <v>Power Op Eq - New</v>
      </c>
      <c r="U2904" s="392" t="s">
        <v>2265</v>
      </c>
      <c r="V2904" s="394">
        <v>6635.68</v>
      </c>
    </row>
    <row r="2905" spans="1:22" ht="33.75" x14ac:dyDescent="0.25">
      <c r="A2905" s="396">
        <v>202506</v>
      </c>
      <c r="B2905" s="392" t="s">
        <v>1268</v>
      </c>
      <c r="C2905" s="392" t="s">
        <v>69</v>
      </c>
      <c r="D2905" s="392" t="s">
        <v>28</v>
      </c>
      <c r="E2905" s="392" t="s">
        <v>28</v>
      </c>
      <c r="F2905" s="392" t="s">
        <v>22</v>
      </c>
      <c r="G2905" s="392" t="s">
        <v>2122</v>
      </c>
      <c r="H2905" s="392" t="s">
        <v>70</v>
      </c>
      <c r="I2905" s="392" t="s">
        <v>71</v>
      </c>
      <c r="J2905" s="392" t="s">
        <v>732</v>
      </c>
      <c r="K2905" s="392" t="s">
        <v>24</v>
      </c>
      <c r="L2905" s="392" t="s">
        <v>64</v>
      </c>
      <c r="M2905" s="395">
        <v>45809</v>
      </c>
      <c r="N2905" s="395">
        <v>45809</v>
      </c>
      <c r="O2905" s="392" t="s">
        <v>733</v>
      </c>
      <c r="P2905" s="392" t="str">
        <f t="shared" si="90"/>
        <v>394XXFLAG0</v>
      </c>
      <c r="Q2905" s="392" t="s">
        <v>1440</v>
      </c>
      <c r="R2905" s="392" t="s">
        <v>731</v>
      </c>
      <c r="S2905" s="392" t="str">
        <f t="shared" si="91"/>
        <v>250940A</v>
      </c>
      <c r="T2905" s="392" t="str">
        <f>IFERROR(VLOOKUP($S2905,'Projects FERCs'!$A$9:$C$294,2,FALSE),0)</f>
        <v>Tools,Shop,Gar Eq - New</v>
      </c>
      <c r="U2905" s="392" t="s">
        <v>732</v>
      </c>
      <c r="V2905" s="394">
        <v>2743.24</v>
      </c>
    </row>
    <row r="2906" spans="1:22" ht="33.75" x14ac:dyDescent="0.25">
      <c r="A2906" s="396">
        <v>202506</v>
      </c>
      <c r="B2906" s="392" t="s">
        <v>1268</v>
      </c>
      <c r="C2906" s="392" t="s">
        <v>69</v>
      </c>
      <c r="D2906" s="392" t="s">
        <v>28</v>
      </c>
      <c r="E2906" s="392" t="s">
        <v>28</v>
      </c>
      <c r="F2906" s="392" t="s">
        <v>22</v>
      </c>
      <c r="G2906" s="392" t="s">
        <v>1379</v>
      </c>
      <c r="H2906" s="392" t="s">
        <v>70</v>
      </c>
      <c r="I2906" s="392" t="s">
        <v>71</v>
      </c>
      <c r="J2906" s="392" t="s">
        <v>23</v>
      </c>
      <c r="K2906" s="392" t="s">
        <v>24</v>
      </c>
      <c r="L2906" s="392" t="s">
        <v>25</v>
      </c>
      <c r="M2906" s="395">
        <v>45778</v>
      </c>
      <c r="N2906" s="395">
        <v>45778</v>
      </c>
      <c r="O2906" s="392" t="s">
        <v>733</v>
      </c>
      <c r="P2906" s="392" t="str">
        <f t="shared" si="90"/>
        <v>394XXPRESC</v>
      </c>
      <c r="Q2906" s="392" t="s">
        <v>1440</v>
      </c>
      <c r="R2906" s="392" t="s">
        <v>1037</v>
      </c>
      <c r="S2906" s="392" t="str">
        <f t="shared" si="91"/>
        <v>253940A</v>
      </c>
      <c r="T2906" s="392" t="str">
        <f>IFERROR(VLOOKUP($S2906,'Projects FERCs'!$A$9:$C$294,2,FALSE),0)</f>
        <v>Tools,Shop,Gar Eq-New (Pres)</v>
      </c>
      <c r="U2906" s="392" t="s">
        <v>1038</v>
      </c>
      <c r="V2906" s="394">
        <v>49.16</v>
      </c>
    </row>
    <row r="2907" spans="1:22" ht="33.75" x14ac:dyDescent="0.25">
      <c r="A2907" s="396">
        <v>202506</v>
      </c>
      <c r="B2907" s="392" t="s">
        <v>1268</v>
      </c>
      <c r="C2907" s="392" t="s">
        <v>69</v>
      </c>
      <c r="D2907" s="392" t="s">
        <v>28</v>
      </c>
      <c r="E2907" s="392" t="s">
        <v>28</v>
      </c>
      <c r="F2907" s="392" t="s">
        <v>22</v>
      </c>
      <c r="G2907" s="392" t="s">
        <v>1425</v>
      </c>
      <c r="H2907" s="392" t="s">
        <v>70</v>
      </c>
      <c r="I2907" s="392" t="s">
        <v>71</v>
      </c>
      <c r="J2907" s="392" t="s">
        <v>23</v>
      </c>
      <c r="K2907" s="392" t="s">
        <v>24</v>
      </c>
      <c r="L2907" s="392" t="s">
        <v>25</v>
      </c>
      <c r="M2907" s="395">
        <v>45778</v>
      </c>
      <c r="N2907" s="395">
        <v>45783</v>
      </c>
      <c r="O2907" s="392" t="s">
        <v>733</v>
      </c>
      <c r="P2907" s="392" t="str">
        <f t="shared" si="90"/>
        <v>394XXSHOWL</v>
      </c>
      <c r="Q2907" s="392" t="s">
        <v>1440</v>
      </c>
      <c r="R2907" s="392" t="s">
        <v>2266</v>
      </c>
      <c r="S2907" s="392" t="str">
        <f t="shared" si="91"/>
        <v>250960A</v>
      </c>
      <c r="T2907" s="392" t="str">
        <f>IFERROR(VLOOKUP($S2907,'Projects FERCs'!$A$9:$C$294,2,FALSE),0)</f>
        <v>Power Op Eq - New</v>
      </c>
      <c r="U2907" s="392" t="s">
        <v>2265</v>
      </c>
      <c r="V2907" s="394">
        <v>-6635.68</v>
      </c>
    </row>
    <row r="2908" spans="1:22" ht="33.75" x14ac:dyDescent="0.25">
      <c r="A2908" s="396">
        <v>202409</v>
      </c>
      <c r="B2908" s="392" t="s">
        <v>1268</v>
      </c>
      <c r="C2908" s="392" t="s">
        <v>69</v>
      </c>
      <c r="D2908" s="392" t="s">
        <v>28</v>
      </c>
      <c r="E2908" s="392" t="s">
        <v>28</v>
      </c>
      <c r="F2908" s="392" t="s">
        <v>22</v>
      </c>
      <c r="G2908" s="392" t="s">
        <v>2259</v>
      </c>
      <c r="H2908" s="392" t="s">
        <v>70</v>
      </c>
      <c r="I2908" s="392" t="s">
        <v>71</v>
      </c>
      <c r="J2908" s="392" t="s">
        <v>2264</v>
      </c>
      <c r="K2908" s="392" t="s">
        <v>24</v>
      </c>
      <c r="L2908" s="392" t="s">
        <v>64</v>
      </c>
      <c r="M2908" s="395">
        <v>45536</v>
      </c>
      <c r="N2908" s="395">
        <v>45542</v>
      </c>
      <c r="O2908" s="392" t="s">
        <v>743</v>
      </c>
      <c r="P2908" s="392" t="str">
        <f t="shared" si="90"/>
        <v>396XXFLAGW</v>
      </c>
      <c r="Q2908" s="392" t="s">
        <v>1443</v>
      </c>
      <c r="R2908" s="392" t="s">
        <v>1540</v>
      </c>
      <c r="S2908" s="392" t="str">
        <f t="shared" si="91"/>
        <v>250960A</v>
      </c>
      <c r="T2908" s="392" t="str">
        <f>IFERROR(VLOOKUP($S2908,'Projects FERCs'!$A$9:$C$294,2,FALSE),0)</f>
        <v>Power Op Eq - New</v>
      </c>
      <c r="U2908" s="392" t="s">
        <v>2264</v>
      </c>
      <c r="V2908" s="394">
        <v>73663.13</v>
      </c>
    </row>
    <row r="2909" spans="1:22" ht="33.75" x14ac:dyDescent="0.25">
      <c r="A2909" s="396">
        <v>202409</v>
      </c>
      <c r="B2909" s="392" t="s">
        <v>1268</v>
      </c>
      <c r="C2909" s="392" t="s">
        <v>69</v>
      </c>
      <c r="D2909" s="392" t="s">
        <v>28</v>
      </c>
      <c r="E2909" s="392" t="s">
        <v>28</v>
      </c>
      <c r="F2909" s="392" t="s">
        <v>22</v>
      </c>
      <c r="G2909" s="392" t="s">
        <v>2263</v>
      </c>
      <c r="H2909" s="392" t="s">
        <v>70</v>
      </c>
      <c r="I2909" s="392" t="s">
        <v>71</v>
      </c>
      <c r="J2909" s="392" t="s">
        <v>1559</v>
      </c>
      <c r="K2909" s="392" t="s">
        <v>24</v>
      </c>
      <c r="L2909" s="392" t="s">
        <v>64</v>
      </c>
      <c r="M2909" s="395">
        <v>45536</v>
      </c>
      <c r="N2909" s="395">
        <v>45559</v>
      </c>
      <c r="O2909" s="392" t="s">
        <v>743</v>
      </c>
      <c r="P2909" s="392" t="str">
        <f t="shared" si="90"/>
        <v>396XXHAVAS</v>
      </c>
      <c r="Q2909" s="392" t="s">
        <v>1443</v>
      </c>
      <c r="R2909" s="392" t="s">
        <v>1557</v>
      </c>
      <c r="S2909" s="392" t="str">
        <f t="shared" si="91"/>
        <v>250960A</v>
      </c>
      <c r="T2909" s="392" t="str">
        <f>IFERROR(VLOOKUP($S2909,'Projects FERCs'!$A$9:$C$294,2,FALSE),0)</f>
        <v>Power Op Eq - New</v>
      </c>
      <c r="U2909" s="392" t="s">
        <v>1559</v>
      </c>
      <c r="V2909" s="394">
        <v>144601.79</v>
      </c>
    </row>
    <row r="2910" spans="1:22" ht="33.75" x14ac:dyDescent="0.25">
      <c r="A2910" s="396">
        <v>202409</v>
      </c>
      <c r="B2910" s="392" t="s">
        <v>1268</v>
      </c>
      <c r="C2910" s="392" t="s">
        <v>69</v>
      </c>
      <c r="D2910" s="392" t="s">
        <v>28</v>
      </c>
      <c r="E2910" s="392" t="s">
        <v>28</v>
      </c>
      <c r="F2910" s="392" t="s">
        <v>22</v>
      </c>
      <c r="G2910" s="392" t="s">
        <v>2263</v>
      </c>
      <c r="H2910" s="392" t="s">
        <v>70</v>
      </c>
      <c r="I2910" s="392" t="s">
        <v>71</v>
      </c>
      <c r="J2910" s="392" t="s">
        <v>1647</v>
      </c>
      <c r="K2910" s="392" t="s">
        <v>24</v>
      </c>
      <c r="L2910" s="392" t="s">
        <v>64</v>
      </c>
      <c r="M2910" s="395">
        <v>45536</v>
      </c>
      <c r="N2910" s="395">
        <v>45559</v>
      </c>
      <c r="O2910" s="392" t="s">
        <v>743</v>
      </c>
      <c r="P2910" s="392" t="str">
        <f t="shared" si="90"/>
        <v>396XXHAVAS</v>
      </c>
      <c r="Q2910" s="392" t="s">
        <v>1443</v>
      </c>
      <c r="R2910" s="392" t="s">
        <v>1646</v>
      </c>
      <c r="S2910" s="392" t="str">
        <f t="shared" si="91"/>
        <v>250960A</v>
      </c>
      <c r="T2910" s="392" t="str">
        <f>IFERROR(VLOOKUP($S2910,'Projects FERCs'!$A$9:$C$294,2,FALSE),0)</f>
        <v>Power Op Eq - New</v>
      </c>
      <c r="U2910" s="392" t="s">
        <v>1647</v>
      </c>
      <c r="V2910" s="394">
        <v>144518.76</v>
      </c>
    </row>
    <row r="2911" spans="1:22" ht="33.75" x14ac:dyDescent="0.25">
      <c r="A2911" s="396">
        <v>202409</v>
      </c>
      <c r="B2911" s="392" t="s">
        <v>1268</v>
      </c>
      <c r="C2911" s="392" t="s">
        <v>69</v>
      </c>
      <c r="D2911" s="392" t="s">
        <v>28</v>
      </c>
      <c r="E2911" s="392" t="s">
        <v>28</v>
      </c>
      <c r="F2911" s="392" t="s">
        <v>22</v>
      </c>
      <c r="G2911" s="392" t="s">
        <v>1379</v>
      </c>
      <c r="H2911" s="392" t="s">
        <v>70</v>
      </c>
      <c r="I2911" s="392" t="s">
        <v>71</v>
      </c>
      <c r="J2911" s="392" t="s">
        <v>1608</v>
      </c>
      <c r="K2911" s="392" t="s">
        <v>24</v>
      </c>
      <c r="L2911" s="392" t="s">
        <v>64</v>
      </c>
      <c r="M2911" s="395">
        <v>45536</v>
      </c>
      <c r="N2911" s="395">
        <v>45559</v>
      </c>
      <c r="O2911" s="392" t="s">
        <v>743</v>
      </c>
      <c r="P2911" s="392" t="str">
        <f t="shared" si="90"/>
        <v>396XXPRESC</v>
      </c>
      <c r="Q2911" s="392" t="s">
        <v>1443</v>
      </c>
      <c r="R2911" s="392" t="s">
        <v>1606</v>
      </c>
      <c r="S2911" s="392" t="str">
        <f t="shared" si="91"/>
        <v>250960A</v>
      </c>
      <c r="T2911" s="392" t="str">
        <f>IFERROR(VLOOKUP($S2911,'Projects FERCs'!$A$9:$C$294,2,FALSE),0)</f>
        <v>Power Op Eq - New</v>
      </c>
      <c r="U2911" s="392" t="s">
        <v>1608</v>
      </c>
      <c r="V2911" s="394">
        <v>115910.85</v>
      </c>
    </row>
    <row r="2912" spans="1:22" ht="33.75" x14ac:dyDescent="0.25">
      <c r="A2912" s="396">
        <v>202410</v>
      </c>
      <c r="B2912" s="392" t="s">
        <v>1268</v>
      </c>
      <c r="C2912" s="392" t="s">
        <v>69</v>
      </c>
      <c r="D2912" s="392" t="s">
        <v>28</v>
      </c>
      <c r="E2912" s="392" t="s">
        <v>28</v>
      </c>
      <c r="F2912" s="392" t="s">
        <v>22</v>
      </c>
      <c r="G2912" s="392" t="s">
        <v>2259</v>
      </c>
      <c r="H2912" s="392" t="s">
        <v>70</v>
      </c>
      <c r="I2912" s="392" t="s">
        <v>71</v>
      </c>
      <c r="J2912" s="392" t="s">
        <v>23</v>
      </c>
      <c r="K2912" s="392" t="s">
        <v>24</v>
      </c>
      <c r="L2912" s="392" t="s">
        <v>25</v>
      </c>
      <c r="M2912" s="395">
        <v>45536</v>
      </c>
      <c r="N2912" s="395">
        <v>45542</v>
      </c>
      <c r="O2912" s="392" t="s">
        <v>743</v>
      </c>
      <c r="P2912" s="392" t="str">
        <f t="shared" si="90"/>
        <v>396XXFLAGW</v>
      </c>
      <c r="Q2912" s="392" t="s">
        <v>1443</v>
      </c>
      <c r="R2912" s="392" t="s">
        <v>1540</v>
      </c>
      <c r="S2912" s="392" t="str">
        <f t="shared" si="91"/>
        <v>250960A</v>
      </c>
      <c r="T2912" s="392" t="str">
        <f>IFERROR(VLOOKUP($S2912,'Projects FERCs'!$A$9:$C$294,2,FALSE),0)</f>
        <v>Power Op Eq - New</v>
      </c>
      <c r="U2912" s="392" t="s">
        <v>2264</v>
      </c>
      <c r="V2912" s="394">
        <v>-73663.13</v>
      </c>
    </row>
    <row r="2913" spans="1:22" ht="33.75" x14ac:dyDescent="0.25">
      <c r="A2913" s="396">
        <v>202410</v>
      </c>
      <c r="B2913" s="392" t="s">
        <v>1268</v>
      </c>
      <c r="C2913" s="392" t="s">
        <v>69</v>
      </c>
      <c r="D2913" s="392" t="s">
        <v>28</v>
      </c>
      <c r="E2913" s="392" t="s">
        <v>28</v>
      </c>
      <c r="F2913" s="392" t="s">
        <v>22</v>
      </c>
      <c r="G2913" s="392" t="s">
        <v>2263</v>
      </c>
      <c r="H2913" s="392" t="s">
        <v>70</v>
      </c>
      <c r="I2913" s="392" t="s">
        <v>71</v>
      </c>
      <c r="J2913" s="392" t="s">
        <v>23</v>
      </c>
      <c r="K2913" s="392" t="s">
        <v>24</v>
      </c>
      <c r="L2913" s="392" t="s">
        <v>25</v>
      </c>
      <c r="M2913" s="395">
        <v>45536</v>
      </c>
      <c r="N2913" s="395">
        <v>45559</v>
      </c>
      <c r="O2913" s="392" t="s">
        <v>743</v>
      </c>
      <c r="P2913" s="392" t="str">
        <f t="shared" si="90"/>
        <v>396XXHAVAS</v>
      </c>
      <c r="Q2913" s="392" t="s">
        <v>1443</v>
      </c>
      <c r="R2913" s="392" t="s">
        <v>1557</v>
      </c>
      <c r="S2913" s="392" t="str">
        <f t="shared" si="91"/>
        <v>250960A</v>
      </c>
      <c r="T2913" s="392" t="str">
        <f>IFERROR(VLOOKUP($S2913,'Projects FERCs'!$A$9:$C$294,2,FALSE),0)</f>
        <v>Power Op Eq - New</v>
      </c>
      <c r="U2913" s="392" t="s">
        <v>1559</v>
      </c>
      <c r="V2913" s="394">
        <v>-144601.79</v>
      </c>
    </row>
    <row r="2914" spans="1:22" ht="33.75" x14ac:dyDescent="0.25">
      <c r="A2914" s="396">
        <v>202410</v>
      </c>
      <c r="B2914" s="392" t="s">
        <v>1268</v>
      </c>
      <c r="C2914" s="392" t="s">
        <v>69</v>
      </c>
      <c r="D2914" s="392" t="s">
        <v>28</v>
      </c>
      <c r="E2914" s="392" t="s">
        <v>28</v>
      </c>
      <c r="F2914" s="392" t="s">
        <v>22</v>
      </c>
      <c r="G2914" s="392" t="s">
        <v>2263</v>
      </c>
      <c r="H2914" s="392" t="s">
        <v>70</v>
      </c>
      <c r="I2914" s="392" t="s">
        <v>71</v>
      </c>
      <c r="J2914" s="392" t="s">
        <v>23</v>
      </c>
      <c r="K2914" s="392" t="s">
        <v>24</v>
      </c>
      <c r="L2914" s="392" t="s">
        <v>25</v>
      </c>
      <c r="M2914" s="395">
        <v>45536</v>
      </c>
      <c r="N2914" s="395">
        <v>45559</v>
      </c>
      <c r="O2914" s="392" t="s">
        <v>743</v>
      </c>
      <c r="P2914" s="392" t="str">
        <f t="shared" si="90"/>
        <v>396XXHAVAS</v>
      </c>
      <c r="Q2914" s="392" t="s">
        <v>1443</v>
      </c>
      <c r="R2914" s="392" t="s">
        <v>1646</v>
      </c>
      <c r="S2914" s="392" t="str">
        <f t="shared" si="91"/>
        <v>250960A</v>
      </c>
      <c r="T2914" s="392" t="str">
        <f>IFERROR(VLOOKUP($S2914,'Projects FERCs'!$A$9:$C$294,2,FALSE),0)</f>
        <v>Power Op Eq - New</v>
      </c>
      <c r="U2914" s="392" t="s">
        <v>1647</v>
      </c>
      <c r="V2914" s="394">
        <v>-144518.76</v>
      </c>
    </row>
    <row r="2915" spans="1:22" ht="33.75" x14ac:dyDescent="0.25">
      <c r="A2915" s="396">
        <v>202410</v>
      </c>
      <c r="B2915" s="392" t="s">
        <v>1268</v>
      </c>
      <c r="C2915" s="392" t="s">
        <v>69</v>
      </c>
      <c r="D2915" s="392" t="s">
        <v>28</v>
      </c>
      <c r="E2915" s="392" t="s">
        <v>28</v>
      </c>
      <c r="F2915" s="392" t="s">
        <v>22</v>
      </c>
      <c r="G2915" s="392" t="s">
        <v>1379</v>
      </c>
      <c r="H2915" s="392" t="s">
        <v>70</v>
      </c>
      <c r="I2915" s="392" t="s">
        <v>71</v>
      </c>
      <c r="J2915" s="392" t="s">
        <v>23</v>
      </c>
      <c r="K2915" s="392" t="s">
        <v>24</v>
      </c>
      <c r="L2915" s="392" t="s">
        <v>25</v>
      </c>
      <c r="M2915" s="395">
        <v>45536</v>
      </c>
      <c r="N2915" s="395">
        <v>45559</v>
      </c>
      <c r="O2915" s="392" t="s">
        <v>743</v>
      </c>
      <c r="P2915" s="392" t="str">
        <f t="shared" si="90"/>
        <v>396XXPRESC</v>
      </c>
      <c r="Q2915" s="392" t="s">
        <v>1443</v>
      </c>
      <c r="R2915" s="392" t="s">
        <v>1606</v>
      </c>
      <c r="S2915" s="392" t="str">
        <f t="shared" si="91"/>
        <v>250960A</v>
      </c>
      <c r="T2915" s="392" t="str">
        <f>IFERROR(VLOOKUP($S2915,'Projects FERCs'!$A$9:$C$294,2,FALSE),0)</f>
        <v>Power Op Eq - New</v>
      </c>
      <c r="U2915" s="392" t="s">
        <v>1608</v>
      </c>
      <c r="V2915" s="394">
        <v>-115910.85</v>
      </c>
    </row>
    <row r="2916" spans="1:22" ht="33.75" x14ac:dyDescent="0.25">
      <c r="A2916" s="396">
        <v>202503</v>
      </c>
      <c r="B2916" s="392" t="s">
        <v>1268</v>
      </c>
      <c r="C2916" s="392" t="s">
        <v>69</v>
      </c>
      <c r="D2916" s="392" t="s">
        <v>28</v>
      </c>
      <c r="E2916" s="392" t="s">
        <v>28</v>
      </c>
      <c r="F2916" s="392" t="s">
        <v>22</v>
      </c>
      <c r="G2916" s="392" t="s">
        <v>1425</v>
      </c>
      <c r="H2916" s="392" t="s">
        <v>70</v>
      </c>
      <c r="I2916" s="392" t="s">
        <v>71</v>
      </c>
      <c r="J2916" s="392" t="s">
        <v>2262</v>
      </c>
      <c r="K2916" s="392" t="s">
        <v>24</v>
      </c>
      <c r="L2916" s="392" t="s">
        <v>64</v>
      </c>
      <c r="M2916" s="395">
        <v>45717</v>
      </c>
      <c r="N2916" s="395">
        <v>45742</v>
      </c>
      <c r="O2916" s="392" t="s">
        <v>743</v>
      </c>
      <c r="P2916" s="392" t="str">
        <f t="shared" si="90"/>
        <v>396XXSHOWL</v>
      </c>
      <c r="Q2916" s="392" t="s">
        <v>1443</v>
      </c>
      <c r="R2916" s="392" t="s">
        <v>2261</v>
      </c>
      <c r="S2916" s="392" t="str">
        <f t="shared" si="91"/>
        <v>250960A</v>
      </c>
      <c r="T2916" s="392" t="str">
        <f>IFERROR(VLOOKUP($S2916,'Projects FERCs'!$A$9:$C$294,2,FALSE),0)</f>
        <v>Power Op Eq - New</v>
      </c>
      <c r="U2916" s="392" t="s">
        <v>2260</v>
      </c>
      <c r="V2916" s="394">
        <v>7695.85</v>
      </c>
    </row>
    <row r="2917" spans="1:22" ht="33.75" x14ac:dyDescent="0.25">
      <c r="A2917" s="396">
        <v>202504</v>
      </c>
      <c r="B2917" s="392" t="s">
        <v>1268</v>
      </c>
      <c r="C2917" s="392" t="s">
        <v>69</v>
      </c>
      <c r="D2917" s="392" t="s">
        <v>28</v>
      </c>
      <c r="E2917" s="392" t="s">
        <v>28</v>
      </c>
      <c r="F2917" s="392" t="s">
        <v>22</v>
      </c>
      <c r="G2917" s="392" t="s">
        <v>1425</v>
      </c>
      <c r="H2917" s="392" t="s">
        <v>70</v>
      </c>
      <c r="I2917" s="392" t="s">
        <v>71</v>
      </c>
      <c r="J2917" s="392" t="s">
        <v>23</v>
      </c>
      <c r="K2917" s="392" t="s">
        <v>24</v>
      </c>
      <c r="L2917" s="392" t="s">
        <v>25</v>
      </c>
      <c r="M2917" s="395">
        <v>45717</v>
      </c>
      <c r="N2917" s="395">
        <v>45742</v>
      </c>
      <c r="O2917" s="392" t="s">
        <v>743</v>
      </c>
      <c r="P2917" s="392" t="str">
        <f t="shared" si="90"/>
        <v>396XXSHOWL</v>
      </c>
      <c r="Q2917" s="392" t="s">
        <v>1443</v>
      </c>
      <c r="R2917" s="392" t="s">
        <v>2261</v>
      </c>
      <c r="S2917" s="392" t="str">
        <f t="shared" si="91"/>
        <v>250960A</v>
      </c>
      <c r="T2917" s="392" t="str">
        <f>IFERROR(VLOOKUP($S2917,'Projects FERCs'!$A$9:$C$294,2,FALSE),0)</f>
        <v>Power Op Eq - New</v>
      </c>
      <c r="U2917" s="392" t="s">
        <v>2260</v>
      </c>
      <c r="V2917" s="394">
        <v>-7695.85</v>
      </c>
    </row>
    <row r="2918" spans="1:22" ht="33.75" x14ac:dyDescent="0.25">
      <c r="A2918" s="396">
        <v>202505</v>
      </c>
      <c r="B2918" s="392" t="s">
        <v>1268</v>
      </c>
      <c r="C2918" s="392" t="s">
        <v>69</v>
      </c>
      <c r="D2918" s="392" t="s">
        <v>28</v>
      </c>
      <c r="E2918" s="392" t="s">
        <v>28</v>
      </c>
      <c r="F2918" s="392" t="s">
        <v>22</v>
      </c>
      <c r="G2918" s="392" t="s">
        <v>2259</v>
      </c>
      <c r="H2918" s="392" t="s">
        <v>70</v>
      </c>
      <c r="I2918" s="392" t="s">
        <v>71</v>
      </c>
      <c r="J2918" s="392" t="s">
        <v>2257</v>
      </c>
      <c r="K2918" s="392" t="s">
        <v>24</v>
      </c>
      <c r="L2918" s="392" t="s">
        <v>64</v>
      </c>
      <c r="M2918" s="395">
        <v>45778</v>
      </c>
      <c r="N2918" s="395">
        <v>45800</v>
      </c>
      <c r="O2918" s="392" t="s">
        <v>743</v>
      </c>
      <c r="P2918" s="392" t="str">
        <f t="shared" si="90"/>
        <v>396XXFLAGW</v>
      </c>
      <c r="Q2918" s="392" t="s">
        <v>1443</v>
      </c>
      <c r="R2918" s="392" t="s">
        <v>2258</v>
      </c>
      <c r="S2918" s="392" t="str">
        <f t="shared" si="91"/>
        <v>250960A</v>
      </c>
      <c r="T2918" s="392" t="str">
        <f>IFERROR(VLOOKUP($S2918,'Projects FERCs'!$A$9:$C$294,2,FALSE),0)</f>
        <v>Power Op Eq - New</v>
      </c>
      <c r="U2918" s="392" t="s">
        <v>2257</v>
      </c>
      <c r="V2918" s="394">
        <v>160649.76999999999</v>
      </c>
    </row>
    <row r="2919" spans="1:22" ht="33.75" x14ac:dyDescent="0.25">
      <c r="A2919" s="396">
        <v>202505</v>
      </c>
      <c r="B2919" s="392" t="s">
        <v>1268</v>
      </c>
      <c r="C2919" s="392" t="s">
        <v>69</v>
      </c>
      <c r="D2919" s="392" t="s">
        <v>28</v>
      </c>
      <c r="E2919" s="392" t="s">
        <v>28</v>
      </c>
      <c r="F2919" s="392" t="s">
        <v>22</v>
      </c>
      <c r="G2919" s="392" t="s">
        <v>1379</v>
      </c>
      <c r="H2919" s="392" t="s">
        <v>70</v>
      </c>
      <c r="I2919" s="392" t="s">
        <v>71</v>
      </c>
      <c r="J2919" s="392" t="s">
        <v>2255</v>
      </c>
      <c r="K2919" s="392" t="s">
        <v>24</v>
      </c>
      <c r="L2919" s="392" t="s">
        <v>64</v>
      </c>
      <c r="M2919" s="395">
        <v>45778</v>
      </c>
      <c r="N2919" s="395">
        <v>45783</v>
      </c>
      <c r="O2919" s="392" t="s">
        <v>743</v>
      </c>
      <c r="P2919" s="392" t="str">
        <f t="shared" si="90"/>
        <v>396XXPRESC</v>
      </c>
      <c r="Q2919" s="392" t="s">
        <v>1443</v>
      </c>
      <c r="R2919" s="392" t="s">
        <v>2256</v>
      </c>
      <c r="S2919" s="392" t="str">
        <f t="shared" si="91"/>
        <v>250960A</v>
      </c>
      <c r="T2919" s="392" t="str">
        <f>IFERROR(VLOOKUP($S2919,'Projects FERCs'!$A$9:$C$294,2,FALSE),0)</f>
        <v>Power Op Eq - New</v>
      </c>
      <c r="U2919" s="392" t="s">
        <v>2255</v>
      </c>
      <c r="V2919" s="394">
        <v>145080.57999999999</v>
      </c>
    </row>
    <row r="2920" spans="1:22" ht="33.75" x14ac:dyDescent="0.25">
      <c r="A2920" s="396">
        <v>202505</v>
      </c>
      <c r="B2920" s="392" t="s">
        <v>1268</v>
      </c>
      <c r="C2920" s="392" t="s">
        <v>69</v>
      </c>
      <c r="D2920" s="392" t="s">
        <v>28</v>
      </c>
      <c r="E2920" s="392" t="s">
        <v>28</v>
      </c>
      <c r="F2920" s="392" t="s">
        <v>22</v>
      </c>
      <c r="G2920" s="392" t="s">
        <v>1379</v>
      </c>
      <c r="H2920" s="392" t="s">
        <v>70</v>
      </c>
      <c r="I2920" s="392" t="s">
        <v>71</v>
      </c>
      <c r="J2920" s="392" t="s">
        <v>2253</v>
      </c>
      <c r="K2920" s="392" t="s">
        <v>24</v>
      </c>
      <c r="L2920" s="392" t="s">
        <v>64</v>
      </c>
      <c r="M2920" s="395">
        <v>45778</v>
      </c>
      <c r="N2920" s="395">
        <v>45783</v>
      </c>
      <c r="O2920" s="392" t="s">
        <v>743</v>
      </c>
      <c r="P2920" s="392" t="str">
        <f t="shared" si="90"/>
        <v>396XXPRESC</v>
      </c>
      <c r="Q2920" s="392" t="s">
        <v>1443</v>
      </c>
      <c r="R2920" s="392" t="s">
        <v>2254</v>
      </c>
      <c r="S2920" s="392" t="str">
        <f t="shared" si="91"/>
        <v>250960A</v>
      </c>
      <c r="T2920" s="392" t="str">
        <f>IFERROR(VLOOKUP($S2920,'Projects FERCs'!$A$9:$C$294,2,FALSE),0)</f>
        <v>Power Op Eq - New</v>
      </c>
      <c r="U2920" s="392" t="s">
        <v>2253</v>
      </c>
      <c r="V2920" s="394">
        <v>139662.39000000001</v>
      </c>
    </row>
    <row r="2921" spans="1:22" ht="33.75" x14ac:dyDescent="0.25">
      <c r="A2921" s="396">
        <v>202505</v>
      </c>
      <c r="B2921" s="392" t="s">
        <v>1268</v>
      </c>
      <c r="C2921" s="392" t="s">
        <v>69</v>
      </c>
      <c r="D2921" s="392" t="s">
        <v>28</v>
      </c>
      <c r="E2921" s="392" t="s">
        <v>28</v>
      </c>
      <c r="F2921" s="392" t="s">
        <v>22</v>
      </c>
      <c r="G2921" s="392" t="s">
        <v>1425</v>
      </c>
      <c r="H2921" s="392" t="s">
        <v>70</v>
      </c>
      <c r="I2921" s="392" t="s">
        <v>71</v>
      </c>
      <c r="J2921" s="392" t="s">
        <v>2251</v>
      </c>
      <c r="K2921" s="392" t="s">
        <v>24</v>
      </c>
      <c r="L2921" s="392" t="s">
        <v>64</v>
      </c>
      <c r="M2921" s="395">
        <v>45778</v>
      </c>
      <c r="N2921" s="395">
        <v>45783</v>
      </c>
      <c r="O2921" s="392" t="s">
        <v>743</v>
      </c>
      <c r="P2921" s="392" t="str">
        <f t="shared" si="90"/>
        <v>396XXSHOWL</v>
      </c>
      <c r="Q2921" s="392" t="s">
        <v>1443</v>
      </c>
      <c r="R2921" s="392" t="s">
        <v>2252</v>
      </c>
      <c r="S2921" s="392" t="str">
        <f t="shared" si="91"/>
        <v>250960A</v>
      </c>
      <c r="T2921" s="392" t="str">
        <f>IFERROR(VLOOKUP($S2921,'Projects FERCs'!$A$9:$C$294,2,FALSE),0)</f>
        <v>Power Op Eq - New</v>
      </c>
      <c r="U2921" s="392" t="s">
        <v>2251</v>
      </c>
      <c r="V2921" s="394">
        <v>65395.81</v>
      </c>
    </row>
    <row r="2922" spans="1:22" ht="33.75" x14ac:dyDescent="0.25">
      <c r="A2922" s="396">
        <v>202506</v>
      </c>
      <c r="B2922" s="392" t="s">
        <v>1268</v>
      </c>
      <c r="C2922" s="392" t="s">
        <v>69</v>
      </c>
      <c r="D2922" s="392" t="s">
        <v>28</v>
      </c>
      <c r="E2922" s="392" t="s">
        <v>28</v>
      </c>
      <c r="F2922" s="392" t="s">
        <v>22</v>
      </c>
      <c r="G2922" s="392" t="s">
        <v>2259</v>
      </c>
      <c r="H2922" s="392" t="s">
        <v>70</v>
      </c>
      <c r="I2922" s="392" t="s">
        <v>71</v>
      </c>
      <c r="J2922" s="392" t="s">
        <v>2257</v>
      </c>
      <c r="K2922" s="392" t="s">
        <v>24</v>
      </c>
      <c r="L2922" s="392" t="s">
        <v>64</v>
      </c>
      <c r="M2922" s="395">
        <v>45778</v>
      </c>
      <c r="N2922" s="395">
        <v>45800</v>
      </c>
      <c r="O2922" s="392" t="s">
        <v>743</v>
      </c>
      <c r="P2922" s="392" t="str">
        <f t="shared" si="90"/>
        <v>396XXFLAGW</v>
      </c>
      <c r="Q2922" s="392" t="s">
        <v>1443</v>
      </c>
      <c r="R2922" s="392" t="s">
        <v>2258</v>
      </c>
      <c r="S2922" s="392" t="str">
        <f t="shared" si="91"/>
        <v>250960A</v>
      </c>
      <c r="T2922" s="392" t="str">
        <f>IFERROR(VLOOKUP($S2922,'Projects FERCs'!$A$9:$C$294,2,FALSE),0)</f>
        <v>Power Op Eq - New</v>
      </c>
      <c r="U2922" s="392" t="s">
        <v>2257</v>
      </c>
      <c r="V2922" s="394">
        <v>387.57</v>
      </c>
    </row>
    <row r="2923" spans="1:22" ht="33.75" x14ac:dyDescent="0.25">
      <c r="A2923" s="396">
        <v>202506</v>
      </c>
      <c r="B2923" s="392" t="s">
        <v>1268</v>
      </c>
      <c r="C2923" s="392" t="s">
        <v>69</v>
      </c>
      <c r="D2923" s="392" t="s">
        <v>28</v>
      </c>
      <c r="E2923" s="392" t="s">
        <v>28</v>
      </c>
      <c r="F2923" s="392" t="s">
        <v>22</v>
      </c>
      <c r="G2923" s="392" t="s">
        <v>1379</v>
      </c>
      <c r="H2923" s="392" t="s">
        <v>70</v>
      </c>
      <c r="I2923" s="392" t="s">
        <v>71</v>
      </c>
      <c r="J2923" s="392" t="s">
        <v>2255</v>
      </c>
      <c r="K2923" s="392" t="s">
        <v>24</v>
      </c>
      <c r="L2923" s="392" t="s">
        <v>64</v>
      </c>
      <c r="M2923" s="395">
        <v>45778</v>
      </c>
      <c r="N2923" s="395">
        <v>45783</v>
      </c>
      <c r="O2923" s="392" t="s">
        <v>743</v>
      </c>
      <c r="P2923" s="392" t="str">
        <f t="shared" si="90"/>
        <v>396XXPRESC</v>
      </c>
      <c r="Q2923" s="392" t="s">
        <v>1443</v>
      </c>
      <c r="R2923" s="392" t="s">
        <v>2256</v>
      </c>
      <c r="S2923" s="392" t="str">
        <f t="shared" si="91"/>
        <v>250960A</v>
      </c>
      <c r="T2923" s="392" t="str">
        <f>IFERROR(VLOOKUP($S2923,'Projects FERCs'!$A$9:$C$294,2,FALSE),0)</f>
        <v>Power Op Eq - New</v>
      </c>
      <c r="U2923" s="392" t="s">
        <v>2255</v>
      </c>
      <c r="V2923" s="394">
        <v>187.95</v>
      </c>
    </row>
    <row r="2924" spans="1:22" ht="33.75" x14ac:dyDescent="0.25">
      <c r="A2924" s="396">
        <v>202506</v>
      </c>
      <c r="B2924" s="392" t="s">
        <v>1268</v>
      </c>
      <c r="C2924" s="392" t="s">
        <v>69</v>
      </c>
      <c r="D2924" s="392" t="s">
        <v>28</v>
      </c>
      <c r="E2924" s="392" t="s">
        <v>28</v>
      </c>
      <c r="F2924" s="392" t="s">
        <v>22</v>
      </c>
      <c r="G2924" s="392" t="s">
        <v>1379</v>
      </c>
      <c r="H2924" s="392" t="s">
        <v>70</v>
      </c>
      <c r="I2924" s="392" t="s">
        <v>71</v>
      </c>
      <c r="J2924" s="392" t="s">
        <v>2253</v>
      </c>
      <c r="K2924" s="392" t="s">
        <v>24</v>
      </c>
      <c r="L2924" s="392" t="s">
        <v>64</v>
      </c>
      <c r="M2924" s="395">
        <v>45778</v>
      </c>
      <c r="N2924" s="395">
        <v>45783</v>
      </c>
      <c r="O2924" s="392" t="s">
        <v>743</v>
      </c>
      <c r="P2924" s="392" t="str">
        <f t="shared" si="90"/>
        <v>396XXPRESC</v>
      </c>
      <c r="Q2924" s="392" t="s">
        <v>1443</v>
      </c>
      <c r="R2924" s="392" t="s">
        <v>2254</v>
      </c>
      <c r="S2924" s="392" t="str">
        <f t="shared" si="91"/>
        <v>250960A</v>
      </c>
      <c r="T2924" s="392" t="str">
        <f>IFERROR(VLOOKUP($S2924,'Projects FERCs'!$A$9:$C$294,2,FALSE),0)</f>
        <v>Power Op Eq - New</v>
      </c>
      <c r="U2924" s="392" t="s">
        <v>2253</v>
      </c>
      <c r="V2924" s="394">
        <v>224.78</v>
      </c>
    </row>
    <row r="2925" spans="1:22" ht="33.75" x14ac:dyDescent="0.25">
      <c r="A2925" s="396">
        <v>202506</v>
      </c>
      <c r="B2925" s="392" t="s">
        <v>1268</v>
      </c>
      <c r="C2925" s="392" t="s">
        <v>69</v>
      </c>
      <c r="D2925" s="392" t="s">
        <v>28</v>
      </c>
      <c r="E2925" s="392" t="s">
        <v>28</v>
      </c>
      <c r="F2925" s="392" t="s">
        <v>22</v>
      </c>
      <c r="G2925" s="392" t="s">
        <v>1425</v>
      </c>
      <c r="H2925" s="392" t="s">
        <v>70</v>
      </c>
      <c r="I2925" s="392" t="s">
        <v>71</v>
      </c>
      <c r="J2925" s="392" t="s">
        <v>23</v>
      </c>
      <c r="K2925" s="392" t="s">
        <v>24</v>
      </c>
      <c r="L2925" s="392" t="s">
        <v>25</v>
      </c>
      <c r="M2925" s="395">
        <v>45778</v>
      </c>
      <c r="N2925" s="395">
        <v>45783</v>
      </c>
      <c r="O2925" s="392" t="s">
        <v>743</v>
      </c>
      <c r="P2925" s="392" t="str">
        <f t="shared" si="90"/>
        <v>396XXSHOWL</v>
      </c>
      <c r="Q2925" s="392" t="s">
        <v>1443</v>
      </c>
      <c r="R2925" s="392" t="s">
        <v>2252</v>
      </c>
      <c r="S2925" s="392" t="str">
        <f t="shared" si="91"/>
        <v>250960A</v>
      </c>
      <c r="T2925" s="392" t="str">
        <f>IFERROR(VLOOKUP($S2925,'Projects FERCs'!$A$9:$C$294,2,FALSE),0)</f>
        <v>Power Op Eq - New</v>
      </c>
      <c r="U2925" s="392" t="s">
        <v>2251</v>
      </c>
      <c r="V2925" s="394">
        <v>-65395.81</v>
      </c>
    </row>
    <row r="2926" spans="1:22" ht="33.75" x14ac:dyDescent="0.25">
      <c r="A2926" s="396">
        <v>202407</v>
      </c>
      <c r="B2926" s="392" t="s">
        <v>1268</v>
      </c>
      <c r="C2926" s="392" t="s">
        <v>69</v>
      </c>
      <c r="D2926" s="392" t="s">
        <v>28</v>
      </c>
      <c r="E2926" s="392" t="s">
        <v>28</v>
      </c>
      <c r="F2926" s="392" t="s">
        <v>22</v>
      </c>
      <c r="G2926" s="392" t="s">
        <v>39</v>
      </c>
      <c r="H2926" s="392" t="s">
        <v>70</v>
      </c>
      <c r="I2926" s="392" t="s">
        <v>71</v>
      </c>
      <c r="J2926" s="392" t="s">
        <v>747</v>
      </c>
      <c r="K2926" s="392" t="s">
        <v>24</v>
      </c>
      <c r="L2926" s="392" t="s">
        <v>64</v>
      </c>
      <c r="M2926" s="395">
        <v>45292</v>
      </c>
      <c r="N2926" s="395">
        <v>45292</v>
      </c>
      <c r="O2926" s="392" t="s">
        <v>709</v>
      </c>
      <c r="P2926" s="392" t="str">
        <f t="shared" si="90"/>
        <v>397XX00000</v>
      </c>
      <c r="Q2926" s="392" t="s">
        <v>1448</v>
      </c>
      <c r="R2926" s="392" t="s">
        <v>746</v>
      </c>
      <c r="S2926" s="392" t="str">
        <f t="shared" si="91"/>
        <v>250970A</v>
      </c>
      <c r="T2926" s="392" t="str">
        <f>IFERROR(VLOOKUP($S2926,'Projects FERCs'!$A$9:$C$294,2,FALSE),0)</f>
        <v>Comm Equip - New</v>
      </c>
      <c r="U2926" s="392" t="s">
        <v>747</v>
      </c>
      <c r="V2926" s="394">
        <v>702.44</v>
      </c>
    </row>
    <row r="2927" spans="1:22" ht="33.75" x14ac:dyDescent="0.25">
      <c r="A2927" s="396">
        <v>202407</v>
      </c>
      <c r="B2927" s="392" t="s">
        <v>1268</v>
      </c>
      <c r="C2927" s="392" t="s">
        <v>69</v>
      </c>
      <c r="D2927" s="392" t="s">
        <v>28</v>
      </c>
      <c r="E2927" s="392" t="s">
        <v>28</v>
      </c>
      <c r="F2927" s="392" t="s">
        <v>22</v>
      </c>
      <c r="G2927" s="392" t="s">
        <v>1430</v>
      </c>
      <c r="H2927" s="392" t="s">
        <v>70</v>
      </c>
      <c r="I2927" s="392" t="s">
        <v>71</v>
      </c>
      <c r="J2927" s="392" t="s">
        <v>747</v>
      </c>
      <c r="K2927" s="392" t="s">
        <v>24</v>
      </c>
      <c r="L2927" s="392" t="s">
        <v>64</v>
      </c>
      <c r="M2927" s="395">
        <v>45292</v>
      </c>
      <c r="N2927" s="395">
        <v>45292</v>
      </c>
      <c r="O2927" s="392" t="s">
        <v>709</v>
      </c>
      <c r="P2927" s="392" t="str">
        <f t="shared" si="90"/>
        <v>397XXFLAGA</v>
      </c>
      <c r="Q2927" s="392" t="s">
        <v>1448</v>
      </c>
      <c r="R2927" s="392" t="s">
        <v>746</v>
      </c>
      <c r="S2927" s="392" t="str">
        <f t="shared" si="91"/>
        <v>250970A</v>
      </c>
      <c r="T2927" s="392" t="str">
        <f>IFERROR(VLOOKUP($S2927,'Projects FERCs'!$A$9:$C$294,2,FALSE),0)</f>
        <v>Comm Equip - New</v>
      </c>
      <c r="U2927" s="392" t="s">
        <v>747</v>
      </c>
      <c r="V2927" s="394">
        <v>702.43</v>
      </c>
    </row>
    <row r="2928" spans="1:22" ht="33.75" x14ac:dyDescent="0.25">
      <c r="A2928" s="396">
        <v>202407</v>
      </c>
      <c r="B2928" s="392" t="s">
        <v>1268</v>
      </c>
      <c r="C2928" s="392" t="s">
        <v>69</v>
      </c>
      <c r="D2928" s="392" t="s">
        <v>28</v>
      </c>
      <c r="E2928" s="392" t="s">
        <v>28</v>
      </c>
      <c r="F2928" s="392" t="s">
        <v>22</v>
      </c>
      <c r="G2928" s="392" t="s">
        <v>1379</v>
      </c>
      <c r="H2928" s="392" t="s">
        <v>70</v>
      </c>
      <c r="I2928" s="392" t="s">
        <v>71</v>
      </c>
      <c r="J2928" s="392" t="s">
        <v>23</v>
      </c>
      <c r="K2928" s="392" t="s">
        <v>24</v>
      </c>
      <c r="L2928" s="392" t="s">
        <v>25</v>
      </c>
      <c r="M2928" s="395">
        <v>45261</v>
      </c>
      <c r="N2928" s="395">
        <v>45275</v>
      </c>
      <c r="O2928" s="392" t="s">
        <v>709</v>
      </c>
      <c r="P2928" s="392" t="str">
        <f t="shared" si="90"/>
        <v>397XXPRESC</v>
      </c>
      <c r="Q2928" s="392" t="s">
        <v>1448</v>
      </c>
      <c r="R2928" s="392" t="s">
        <v>1383</v>
      </c>
      <c r="S2928" s="392" t="str">
        <f t="shared" si="91"/>
        <v>253901A</v>
      </c>
      <c r="T2928" s="392" t="str">
        <f>IFERROR(VLOOKUP($S2928,'Projects FERCs'!$A$9:$C$294,2,FALSE),0)</f>
        <v>UNSG Training Facility</v>
      </c>
      <c r="U2928" s="392" t="s">
        <v>1384</v>
      </c>
      <c r="V2928" s="394">
        <v>-124464.55</v>
      </c>
    </row>
    <row r="2929" spans="1:22" ht="33.75" x14ac:dyDescent="0.25">
      <c r="A2929" s="396">
        <v>202407</v>
      </c>
      <c r="B2929" s="392" t="s">
        <v>1268</v>
      </c>
      <c r="C2929" s="392" t="s">
        <v>69</v>
      </c>
      <c r="D2929" s="392" t="s">
        <v>28</v>
      </c>
      <c r="E2929" s="392" t="s">
        <v>28</v>
      </c>
      <c r="F2929" s="392" t="s">
        <v>22</v>
      </c>
      <c r="G2929" s="392" t="s">
        <v>1379</v>
      </c>
      <c r="H2929" s="392" t="s">
        <v>70</v>
      </c>
      <c r="I2929" s="392" t="s">
        <v>71</v>
      </c>
      <c r="J2929" s="392" t="s">
        <v>23</v>
      </c>
      <c r="K2929" s="392" t="s">
        <v>24</v>
      </c>
      <c r="L2929" s="392" t="s">
        <v>25</v>
      </c>
      <c r="M2929" s="395">
        <v>45292</v>
      </c>
      <c r="N2929" s="395">
        <v>45275</v>
      </c>
      <c r="O2929" s="392" t="s">
        <v>709</v>
      </c>
      <c r="P2929" s="392" t="str">
        <f t="shared" si="90"/>
        <v>397XXPRESC</v>
      </c>
      <c r="Q2929" s="392" t="s">
        <v>1448</v>
      </c>
      <c r="R2929" s="392" t="s">
        <v>1383</v>
      </c>
      <c r="S2929" s="392" t="str">
        <f t="shared" si="91"/>
        <v>253901A</v>
      </c>
      <c r="T2929" s="392" t="str">
        <f>IFERROR(VLOOKUP($S2929,'Projects FERCs'!$A$9:$C$294,2,FALSE),0)</f>
        <v>UNSG Training Facility</v>
      </c>
      <c r="U2929" s="392" t="s">
        <v>1384</v>
      </c>
      <c r="V2929" s="394">
        <v>1.05</v>
      </c>
    </row>
    <row r="2930" spans="1:22" ht="33.75" x14ac:dyDescent="0.25">
      <c r="A2930" s="396">
        <v>202407</v>
      </c>
      <c r="B2930" s="392" t="s">
        <v>1268</v>
      </c>
      <c r="C2930" s="392" t="s">
        <v>69</v>
      </c>
      <c r="D2930" s="392" t="s">
        <v>28</v>
      </c>
      <c r="E2930" s="392" t="s">
        <v>28</v>
      </c>
      <c r="F2930" s="392" t="s">
        <v>22</v>
      </c>
      <c r="G2930" s="392" t="s">
        <v>1379</v>
      </c>
      <c r="H2930" s="392" t="s">
        <v>70</v>
      </c>
      <c r="I2930" s="392" t="s">
        <v>71</v>
      </c>
      <c r="J2930" s="392" t="s">
        <v>23</v>
      </c>
      <c r="K2930" s="392" t="s">
        <v>24</v>
      </c>
      <c r="L2930" s="392" t="s">
        <v>25</v>
      </c>
      <c r="M2930" s="395">
        <v>45323</v>
      </c>
      <c r="N2930" s="395">
        <v>45275</v>
      </c>
      <c r="O2930" s="392" t="s">
        <v>709</v>
      </c>
      <c r="P2930" s="392" t="str">
        <f t="shared" si="90"/>
        <v>397XXPRESC</v>
      </c>
      <c r="Q2930" s="392" t="s">
        <v>1448</v>
      </c>
      <c r="R2930" s="392" t="s">
        <v>1383</v>
      </c>
      <c r="S2930" s="392" t="str">
        <f t="shared" si="91"/>
        <v>253901A</v>
      </c>
      <c r="T2930" s="392" t="str">
        <f>IFERROR(VLOOKUP($S2930,'Projects FERCs'!$A$9:$C$294,2,FALSE),0)</f>
        <v>UNSG Training Facility</v>
      </c>
      <c r="U2930" s="392" t="s">
        <v>1384</v>
      </c>
      <c r="V2930" s="394">
        <v>-2297.04</v>
      </c>
    </row>
    <row r="2931" spans="1:22" ht="33.75" x14ac:dyDescent="0.25">
      <c r="A2931" s="396">
        <v>202407</v>
      </c>
      <c r="B2931" s="392" t="s">
        <v>1268</v>
      </c>
      <c r="C2931" s="392" t="s">
        <v>69</v>
      </c>
      <c r="D2931" s="392" t="s">
        <v>28</v>
      </c>
      <c r="E2931" s="392" t="s">
        <v>28</v>
      </c>
      <c r="F2931" s="392" t="s">
        <v>22</v>
      </c>
      <c r="G2931" s="392" t="s">
        <v>1379</v>
      </c>
      <c r="H2931" s="392" t="s">
        <v>70</v>
      </c>
      <c r="I2931" s="392" t="s">
        <v>71</v>
      </c>
      <c r="J2931" s="392" t="s">
        <v>23</v>
      </c>
      <c r="K2931" s="392" t="s">
        <v>24</v>
      </c>
      <c r="L2931" s="392" t="s">
        <v>25</v>
      </c>
      <c r="M2931" s="395">
        <v>45352</v>
      </c>
      <c r="N2931" s="395">
        <v>45275</v>
      </c>
      <c r="O2931" s="392" t="s">
        <v>709</v>
      </c>
      <c r="P2931" s="392" t="str">
        <f t="shared" si="90"/>
        <v>397XXPRESC</v>
      </c>
      <c r="Q2931" s="392" t="s">
        <v>1448</v>
      </c>
      <c r="R2931" s="392" t="s">
        <v>1383</v>
      </c>
      <c r="S2931" s="392" t="str">
        <f t="shared" si="91"/>
        <v>253901A</v>
      </c>
      <c r="T2931" s="392" t="str">
        <f>IFERROR(VLOOKUP($S2931,'Projects FERCs'!$A$9:$C$294,2,FALSE),0)</f>
        <v>UNSG Training Facility</v>
      </c>
      <c r="U2931" s="392" t="s">
        <v>1384</v>
      </c>
      <c r="V2931" s="394">
        <v>-309.74</v>
      </c>
    </row>
    <row r="2932" spans="1:22" ht="33.75" x14ac:dyDescent="0.25">
      <c r="A2932" s="396">
        <v>202407</v>
      </c>
      <c r="B2932" s="392" t="s">
        <v>1268</v>
      </c>
      <c r="C2932" s="392" t="s">
        <v>69</v>
      </c>
      <c r="D2932" s="392" t="s">
        <v>28</v>
      </c>
      <c r="E2932" s="392" t="s">
        <v>28</v>
      </c>
      <c r="F2932" s="392" t="s">
        <v>22</v>
      </c>
      <c r="G2932" s="392" t="s">
        <v>1379</v>
      </c>
      <c r="H2932" s="392" t="s">
        <v>70</v>
      </c>
      <c r="I2932" s="392" t="s">
        <v>71</v>
      </c>
      <c r="J2932" s="392" t="s">
        <v>23</v>
      </c>
      <c r="K2932" s="392" t="s">
        <v>24</v>
      </c>
      <c r="L2932" s="392" t="s">
        <v>25</v>
      </c>
      <c r="M2932" s="395">
        <v>45444</v>
      </c>
      <c r="N2932" s="395">
        <v>45372</v>
      </c>
      <c r="O2932" s="392" t="s">
        <v>709</v>
      </c>
      <c r="P2932" s="392" t="str">
        <f t="shared" si="90"/>
        <v>397XXPRESC</v>
      </c>
      <c r="Q2932" s="392" t="s">
        <v>1448</v>
      </c>
      <c r="R2932" s="392" t="s">
        <v>1449</v>
      </c>
      <c r="S2932" s="392" t="str">
        <f t="shared" si="91"/>
        <v>253970A</v>
      </c>
      <c r="T2932" s="392" t="str">
        <f>IFERROR(VLOOKUP($S2932,'Projects FERCs'!$A$9:$C$294,2,FALSE),0)</f>
        <v>Comm Equip - New (Pres)</v>
      </c>
      <c r="U2932" s="392" t="s">
        <v>1450</v>
      </c>
      <c r="V2932" s="394">
        <v>-1769.8</v>
      </c>
    </row>
    <row r="2933" spans="1:22" ht="33.75" x14ac:dyDescent="0.25">
      <c r="A2933" s="396">
        <v>202407</v>
      </c>
      <c r="B2933" s="392" t="s">
        <v>1268</v>
      </c>
      <c r="C2933" s="392" t="s">
        <v>69</v>
      </c>
      <c r="D2933" s="392" t="s">
        <v>28</v>
      </c>
      <c r="E2933" s="392" t="s">
        <v>28</v>
      </c>
      <c r="F2933" s="392" t="s">
        <v>22</v>
      </c>
      <c r="G2933" s="392" t="s">
        <v>1379</v>
      </c>
      <c r="H2933" s="392" t="s">
        <v>70</v>
      </c>
      <c r="I2933" s="392" t="s">
        <v>71</v>
      </c>
      <c r="J2933" s="392" t="s">
        <v>23</v>
      </c>
      <c r="K2933" s="392" t="s">
        <v>24</v>
      </c>
      <c r="L2933" s="392" t="s">
        <v>25</v>
      </c>
      <c r="M2933" s="395">
        <v>45444</v>
      </c>
      <c r="N2933" s="395">
        <v>45377</v>
      </c>
      <c r="O2933" s="392" t="s">
        <v>709</v>
      </c>
      <c r="P2933" s="392" t="str">
        <f t="shared" si="90"/>
        <v>397XXPRESC</v>
      </c>
      <c r="Q2933" s="392" t="s">
        <v>1448</v>
      </c>
      <c r="R2933" s="392" t="s">
        <v>1451</v>
      </c>
      <c r="S2933" s="392" t="str">
        <f t="shared" si="91"/>
        <v>253970A</v>
      </c>
      <c r="T2933" s="392" t="str">
        <f>IFERROR(VLOOKUP($S2933,'Projects FERCs'!$A$9:$C$294,2,FALSE),0)</f>
        <v>Comm Equip - New (Pres)</v>
      </c>
      <c r="U2933" s="392" t="s">
        <v>1452</v>
      </c>
      <c r="V2933" s="394">
        <v>-666.38</v>
      </c>
    </row>
    <row r="2934" spans="1:22" ht="33.75" x14ac:dyDescent="0.25">
      <c r="A2934" s="396">
        <v>202408</v>
      </c>
      <c r="B2934" s="392" t="s">
        <v>1268</v>
      </c>
      <c r="C2934" s="392" t="s">
        <v>69</v>
      </c>
      <c r="D2934" s="392" t="s">
        <v>28</v>
      </c>
      <c r="E2934" s="392" t="s">
        <v>28</v>
      </c>
      <c r="F2934" s="392" t="s">
        <v>22</v>
      </c>
      <c r="G2934" s="392" t="s">
        <v>39</v>
      </c>
      <c r="H2934" s="392" t="s">
        <v>70</v>
      </c>
      <c r="I2934" s="392" t="s">
        <v>71</v>
      </c>
      <c r="J2934" s="392" t="s">
        <v>23</v>
      </c>
      <c r="K2934" s="392" t="s">
        <v>24</v>
      </c>
      <c r="L2934" s="392" t="s">
        <v>25</v>
      </c>
      <c r="M2934" s="395">
        <v>45292</v>
      </c>
      <c r="N2934" s="395">
        <v>45292</v>
      </c>
      <c r="O2934" s="392" t="s">
        <v>709</v>
      </c>
      <c r="P2934" s="392" t="str">
        <f t="shared" si="90"/>
        <v>397XX00000</v>
      </c>
      <c r="Q2934" s="392" t="s">
        <v>1448</v>
      </c>
      <c r="R2934" s="392" t="s">
        <v>746</v>
      </c>
      <c r="S2934" s="392" t="str">
        <f t="shared" si="91"/>
        <v>250970A</v>
      </c>
      <c r="T2934" s="392" t="str">
        <f>IFERROR(VLOOKUP($S2934,'Projects FERCs'!$A$9:$C$294,2,FALSE),0)</f>
        <v>Comm Equip - New</v>
      </c>
      <c r="U2934" s="392" t="s">
        <v>747</v>
      </c>
      <c r="V2934" s="394">
        <v>-702.44</v>
      </c>
    </row>
    <row r="2935" spans="1:22" ht="33.75" x14ac:dyDescent="0.25">
      <c r="A2935" s="396">
        <v>202408</v>
      </c>
      <c r="B2935" s="392" t="s">
        <v>1268</v>
      </c>
      <c r="C2935" s="392" t="s">
        <v>69</v>
      </c>
      <c r="D2935" s="392" t="s">
        <v>28</v>
      </c>
      <c r="E2935" s="392" t="s">
        <v>28</v>
      </c>
      <c r="F2935" s="392" t="s">
        <v>22</v>
      </c>
      <c r="G2935" s="392" t="s">
        <v>1430</v>
      </c>
      <c r="H2935" s="392" t="s">
        <v>70</v>
      </c>
      <c r="I2935" s="392" t="s">
        <v>71</v>
      </c>
      <c r="J2935" s="392" t="s">
        <v>23</v>
      </c>
      <c r="K2935" s="392" t="s">
        <v>24</v>
      </c>
      <c r="L2935" s="392" t="s">
        <v>25</v>
      </c>
      <c r="M2935" s="395">
        <v>45292</v>
      </c>
      <c r="N2935" s="395">
        <v>45292</v>
      </c>
      <c r="O2935" s="392" t="s">
        <v>709</v>
      </c>
      <c r="P2935" s="392" t="str">
        <f t="shared" si="90"/>
        <v>397XXFLAGA</v>
      </c>
      <c r="Q2935" s="392" t="s">
        <v>1448</v>
      </c>
      <c r="R2935" s="392" t="s">
        <v>746</v>
      </c>
      <c r="S2935" s="392" t="str">
        <f t="shared" si="91"/>
        <v>250970A</v>
      </c>
      <c r="T2935" s="392" t="str">
        <f>IFERROR(VLOOKUP($S2935,'Projects FERCs'!$A$9:$C$294,2,FALSE),0)</f>
        <v>Comm Equip - New</v>
      </c>
      <c r="U2935" s="392" t="s">
        <v>747</v>
      </c>
      <c r="V2935" s="394">
        <v>-702.43</v>
      </c>
    </row>
    <row r="2936" spans="1:22" ht="33.75" x14ac:dyDescent="0.25">
      <c r="A2936" s="396">
        <v>202409</v>
      </c>
      <c r="B2936" s="392" t="s">
        <v>1268</v>
      </c>
      <c r="C2936" s="392" t="s">
        <v>69</v>
      </c>
      <c r="D2936" s="392" t="s">
        <v>28</v>
      </c>
      <c r="E2936" s="392" t="s">
        <v>28</v>
      </c>
      <c r="F2936" s="392" t="s">
        <v>22</v>
      </c>
      <c r="G2936" s="392" t="s">
        <v>1379</v>
      </c>
      <c r="H2936" s="392" t="s">
        <v>70</v>
      </c>
      <c r="I2936" s="392" t="s">
        <v>71</v>
      </c>
      <c r="J2936" s="392" t="s">
        <v>2174</v>
      </c>
      <c r="K2936" s="392" t="s">
        <v>24</v>
      </c>
      <c r="L2936" s="392" t="s">
        <v>64</v>
      </c>
      <c r="M2936" s="395">
        <v>45536</v>
      </c>
      <c r="N2936" s="395">
        <v>45496</v>
      </c>
      <c r="O2936" s="392" t="s">
        <v>709</v>
      </c>
      <c r="P2936" s="392" t="str">
        <f t="shared" si="90"/>
        <v>397XXPRESC</v>
      </c>
      <c r="Q2936" s="392" t="s">
        <v>1448</v>
      </c>
      <c r="R2936" s="392" t="s">
        <v>2172</v>
      </c>
      <c r="S2936" s="392" t="str">
        <f t="shared" si="91"/>
        <v>253970A</v>
      </c>
      <c r="T2936" s="392" t="str">
        <f>IFERROR(VLOOKUP($S2936,'Projects FERCs'!$A$9:$C$294,2,FALSE),0)</f>
        <v>Comm Equip - New (Pres)</v>
      </c>
      <c r="U2936" s="392" t="s">
        <v>2174</v>
      </c>
      <c r="V2936" s="394">
        <v>939.73</v>
      </c>
    </row>
    <row r="2937" spans="1:22" ht="33.75" x14ac:dyDescent="0.25">
      <c r="A2937" s="396">
        <v>202409</v>
      </c>
      <c r="B2937" s="392" t="s">
        <v>1268</v>
      </c>
      <c r="C2937" s="392" t="s">
        <v>69</v>
      </c>
      <c r="D2937" s="392" t="s">
        <v>28</v>
      </c>
      <c r="E2937" s="392" t="s">
        <v>28</v>
      </c>
      <c r="F2937" s="392" t="s">
        <v>22</v>
      </c>
      <c r="G2937" s="392" t="s">
        <v>1379</v>
      </c>
      <c r="H2937" s="392" t="s">
        <v>70</v>
      </c>
      <c r="I2937" s="392" t="s">
        <v>71</v>
      </c>
      <c r="J2937" s="392" t="s">
        <v>1602</v>
      </c>
      <c r="K2937" s="392" t="s">
        <v>24</v>
      </c>
      <c r="L2937" s="392" t="s">
        <v>64</v>
      </c>
      <c r="M2937" s="395">
        <v>45536</v>
      </c>
      <c r="N2937" s="395">
        <v>45483</v>
      </c>
      <c r="O2937" s="392" t="s">
        <v>709</v>
      </c>
      <c r="P2937" s="392" t="str">
        <f t="shared" si="90"/>
        <v>397XXPRESC</v>
      </c>
      <c r="Q2937" s="392" t="s">
        <v>1448</v>
      </c>
      <c r="R2937" s="392" t="s">
        <v>1600</v>
      </c>
      <c r="S2937" s="392" t="str">
        <f t="shared" si="91"/>
        <v>253970A</v>
      </c>
      <c r="T2937" s="392" t="str">
        <f>IFERROR(VLOOKUP($S2937,'Projects FERCs'!$A$9:$C$294,2,FALSE),0)</f>
        <v>Comm Equip - New (Pres)</v>
      </c>
      <c r="U2937" s="392" t="s">
        <v>1602</v>
      </c>
      <c r="V2937" s="394">
        <v>6144.98</v>
      </c>
    </row>
    <row r="2938" spans="1:22" ht="33.75" x14ac:dyDescent="0.25">
      <c r="A2938" s="396">
        <v>202409</v>
      </c>
      <c r="B2938" s="392" t="s">
        <v>1268</v>
      </c>
      <c r="C2938" s="392" t="s">
        <v>69</v>
      </c>
      <c r="D2938" s="392" t="s">
        <v>28</v>
      </c>
      <c r="E2938" s="392" t="s">
        <v>28</v>
      </c>
      <c r="F2938" s="392" t="s">
        <v>22</v>
      </c>
      <c r="G2938" s="392" t="s">
        <v>1379</v>
      </c>
      <c r="H2938" s="392" t="s">
        <v>70</v>
      </c>
      <c r="I2938" s="392" t="s">
        <v>71</v>
      </c>
      <c r="J2938" s="392" t="s">
        <v>2249</v>
      </c>
      <c r="K2938" s="392" t="s">
        <v>24</v>
      </c>
      <c r="L2938" s="392" t="s">
        <v>64</v>
      </c>
      <c r="M2938" s="395">
        <v>45536</v>
      </c>
      <c r="N2938" s="395">
        <v>45497</v>
      </c>
      <c r="O2938" s="392" t="s">
        <v>709</v>
      </c>
      <c r="P2938" s="392" t="str">
        <f t="shared" si="90"/>
        <v>397XXPRESC</v>
      </c>
      <c r="Q2938" s="392" t="s">
        <v>1448</v>
      </c>
      <c r="R2938" s="392" t="s">
        <v>2250</v>
      </c>
      <c r="S2938" s="392" t="str">
        <f t="shared" si="91"/>
        <v>253970A</v>
      </c>
      <c r="T2938" s="392" t="str">
        <f>IFERROR(VLOOKUP($S2938,'Projects FERCs'!$A$9:$C$294,2,FALSE),0)</f>
        <v>Comm Equip - New (Pres)</v>
      </c>
      <c r="U2938" s="392" t="s">
        <v>2249</v>
      </c>
      <c r="V2938" s="394">
        <v>6721.96</v>
      </c>
    </row>
    <row r="2939" spans="1:22" ht="33.75" x14ac:dyDescent="0.25">
      <c r="A2939" s="396">
        <v>202410</v>
      </c>
      <c r="B2939" s="392" t="s">
        <v>1268</v>
      </c>
      <c r="C2939" s="392" t="s">
        <v>69</v>
      </c>
      <c r="D2939" s="392" t="s">
        <v>28</v>
      </c>
      <c r="E2939" s="392" t="s">
        <v>28</v>
      </c>
      <c r="F2939" s="392" t="s">
        <v>22</v>
      </c>
      <c r="G2939" s="392" t="s">
        <v>1379</v>
      </c>
      <c r="H2939" s="392" t="s">
        <v>70</v>
      </c>
      <c r="I2939" s="392" t="s">
        <v>71</v>
      </c>
      <c r="J2939" s="392" t="s">
        <v>1611</v>
      </c>
      <c r="K2939" s="392" t="s">
        <v>24</v>
      </c>
      <c r="L2939" s="392" t="s">
        <v>64</v>
      </c>
      <c r="M2939" s="395">
        <v>45566</v>
      </c>
      <c r="N2939" s="395">
        <v>45495</v>
      </c>
      <c r="O2939" s="392" t="s">
        <v>709</v>
      </c>
      <c r="P2939" s="392" t="str">
        <f t="shared" si="90"/>
        <v>397XXPRESC</v>
      </c>
      <c r="Q2939" s="392" t="s">
        <v>1448</v>
      </c>
      <c r="R2939" s="392" t="s">
        <v>1609</v>
      </c>
      <c r="S2939" s="392" t="str">
        <f t="shared" si="91"/>
        <v>253970A</v>
      </c>
      <c r="T2939" s="392" t="str">
        <f>IFERROR(VLOOKUP($S2939,'Projects FERCs'!$A$9:$C$294,2,FALSE),0)</f>
        <v>Comm Equip - New (Pres)</v>
      </c>
      <c r="U2939" s="392" t="s">
        <v>1611</v>
      </c>
      <c r="V2939" s="394">
        <v>6044.63</v>
      </c>
    </row>
    <row r="2940" spans="1:22" ht="33.75" x14ac:dyDescent="0.25">
      <c r="A2940" s="396">
        <v>202410</v>
      </c>
      <c r="B2940" s="392" t="s">
        <v>1268</v>
      </c>
      <c r="C2940" s="392" t="s">
        <v>69</v>
      </c>
      <c r="D2940" s="392" t="s">
        <v>28</v>
      </c>
      <c r="E2940" s="392" t="s">
        <v>28</v>
      </c>
      <c r="F2940" s="392" t="s">
        <v>22</v>
      </c>
      <c r="G2940" s="392" t="s">
        <v>1379</v>
      </c>
      <c r="H2940" s="392" t="s">
        <v>70</v>
      </c>
      <c r="I2940" s="392" t="s">
        <v>71</v>
      </c>
      <c r="J2940" s="392" t="s">
        <v>23</v>
      </c>
      <c r="K2940" s="392" t="s">
        <v>24</v>
      </c>
      <c r="L2940" s="392" t="s">
        <v>25</v>
      </c>
      <c r="M2940" s="395">
        <v>45536</v>
      </c>
      <c r="N2940" s="395">
        <v>45483</v>
      </c>
      <c r="O2940" s="392" t="s">
        <v>709</v>
      </c>
      <c r="P2940" s="392" t="str">
        <f t="shared" si="90"/>
        <v>397XXPRESC</v>
      </c>
      <c r="Q2940" s="392" t="s">
        <v>1448</v>
      </c>
      <c r="R2940" s="392" t="s">
        <v>1600</v>
      </c>
      <c r="S2940" s="392" t="str">
        <f t="shared" si="91"/>
        <v>253970A</v>
      </c>
      <c r="T2940" s="392" t="str">
        <f>IFERROR(VLOOKUP($S2940,'Projects FERCs'!$A$9:$C$294,2,FALSE),0)</f>
        <v>Comm Equip - New (Pres)</v>
      </c>
      <c r="U2940" s="392" t="s">
        <v>1602</v>
      </c>
      <c r="V2940" s="394">
        <v>-6144.98</v>
      </c>
    </row>
    <row r="2941" spans="1:22" ht="33.75" x14ac:dyDescent="0.25">
      <c r="A2941" s="396">
        <v>202410</v>
      </c>
      <c r="B2941" s="392" t="s">
        <v>1268</v>
      </c>
      <c r="C2941" s="392" t="s">
        <v>69</v>
      </c>
      <c r="D2941" s="392" t="s">
        <v>28</v>
      </c>
      <c r="E2941" s="392" t="s">
        <v>28</v>
      </c>
      <c r="F2941" s="392" t="s">
        <v>22</v>
      </c>
      <c r="G2941" s="392" t="s">
        <v>1379</v>
      </c>
      <c r="H2941" s="392" t="s">
        <v>70</v>
      </c>
      <c r="I2941" s="392" t="s">
        <v>71</v>
      </c>
      <c r="J2941" s="392" t="s">
        <v>23</v>
      </c>
      <c r="K2941" s="392" t="s">
        <v>24</v>
      </c>
      <c r="L2941" s="392" t="s">
        <v>25</v>
      </c>
      <c r="M2941" s="395">
        <v>45536</v>
      </c>
      <c r="N2941" s="395">
        <v>45496</v>
      </c>
      <c r="O2941" s="392" t="s">
        <v>709</v>
      </c>
      <c r="P2941" s="392" t="str">
        <f t="shared" si="90"/>
        <v>397XXPRESC</v>
      </c>
      <c r="Q2941" s="392" t="s">
        <v>1448</v>
      </c>
      <c r="R2941" s="392" t="s">
        <v>2172</v>
      </c>
      <c r="S2941" s="392" t="str">
        <f t="shared" si="91"/>
        <v>253970A</v>
      </c>
      <c r="T2941" s="392" t="str">
        <f>IFERROR(VLOOKUP($S2941,'Projects FERCs'!$A$9:$C$294,2,FALSE),0)</f>
        <v>Comm Equip - New (Pres)</v>
      </c>
      <c r="U2941" s="392" t="s">
        <v>2174</v>
      </c>
      <c r="V2941" s="394">
        <v>-939.73</v>
      </c>
    </row>
    <row r="2942" spans="1:22" ht="33.75" x14ac:dyDescent="0.25">
      <c r="A2942" s="396">
        <v>202410</v>
      </c>
      <c r="B2942" s="392" t="s">
        <v>1268</v>
      </c>
      <c r="C2942" s="392" t="s">
        <v>69</v>
      </c>
      <c r="D2942" s="392" t="s">
        <v>28</v>
      </c>
      <c r="E2942" s="392" t="s">
        <v>28</v>
      </c>
      <c r="F2942" s="392" t="s">
        <v>22</v>
      </c>
      <c r="G2942" s="392" t="s">
        <v>1379</v>
      </c>
      <c r="H2942" s="392" t="s">
        <v>70</v>
      </c>
      <c r="I2942" s="392" t="s">
        <v>71</v>
      </c>
      <c r="J2942" s="392" t="s">
        <v>23</v>
      </c>
      <c r="K2942" s="392" t="s">
        <v>24</v>
      </c>
      <c r="L2942" s="392" t="s">
        <v>25</v>
      </c>
      <c r="M2942" s="395">
        <v>45536</v>
      </c>
      <c r="N2942" s="395">
        <v>45497</v>
      </c>
      <c r="O2942" s="392" t="s">
        <v>709</v>
      </c>
      <c r="P2942" s="392" t="str">
        <f t="shared" si="90"/>
        <v>397XXPRESC</v>
      </c>
      <c r="Q2942" s="392" t="s">
        <v>1448</v>
      </c>
      <c r="R2942" s="392" t="s">
        <v>2250</v>
      </c>
      <c r="S2942" s="392" t="str">
        <f t="shared" si="91"/>
        <v>253970A</v>
      </c>
      <c r="T2942" s="392" t="str">
        <f>IFERROR(VLOOKUP($S2942,'Projects FERCs'!$A$9:$C$294,2,FALSE),0)</f>
        <v>Comm Equip - New (Pres)</v>
      </c>
      <c r="U2942" s="392" t="s">
        <v>2249</v>
      </c>
      <c r="V2942" s="394">
        <v>-6721.96</v>
      </c>
    </row>
    <row r="2943" spans="1:22" ht="33.75" x14ac:dyDescent="0.25">
      <c r="A2943" s="396">
        <v>202411</v>
      </c>
      <c r="B2943" s="392" t="s">
        <v>1268</v>
      </c>
      <c r="C2943" s="392" t="s">
        <v>69</v>
      </c>
      <c r="D2943" s="392" t="s">
        <v>28</v>
      </c>
      <c r="E2943" s="392" t="s">
        <v>28</v>
      </c>
      <c r="F2943" s="392" t="s">
        <v>22</v>
      </c>
      <c r="G2943" s="392" t="s">
        <v>1379</v>
      </c>
      <c r="H2943" s="392" t="s">
        <v>70</v>
      </c>
      <c r="I2943" s="392" t="s">
        <v>71</v>
      </c>
      <c r="J2943" s="392" t="s">
        <v>23</v>
      </c>
      <c r="K2943" s="392" t="s">
        <v>24</v>
      </c>
      <c r="L2943" s="392" t="s">
        <v>25</v>
      </c>
      <c r="M2943" s="395">
        <v>45566</v>
      </c>
      <c r="N2943" s="395">
        <v>45495</v>
      </c>
      <c r="O2943" s="392" t="s">
        <v>709</v>
      </c>
      <c r="P2943" s="392" t="str">
        <f t="shared" si="90"/>
        <v>397XXPRESC</v>
      </c>
      <c r="Q2943" s="392" t="s">
        <v>1448</v>
      </c>
      <c r="R2943" s="392" t="s">
        <v>1609</v>
      </c>
      <c r="S2943" s="392" t="str">
        <f t="shared" si="91"/>
        <v>253970A</v>
      </c>
      <c r="T2943" s="392" t="str">
        <f>IFERROR(VLOOKUP($S2943,'Projects FERCs'!$A$9:$C$294,2,FALSE),0)</f>
        <v>Comm Equip - New (Pres)</v>
      </c>
      <c r="U2943" s="392" t="s">
        <v>1611</v>
      </c>
      <c r="V2943" s="394">
        <v>-6044.63</v>
      </c>
    </row>
    <row r="2944" spans="1:22" ht="33.75" x14ac:dyDescent="0.25">
      <c r="A2944" s="396">
        <v>202504</v>
      </c>
      <c r="B2944" s="392" t="s">
        <v>1268</v>
      </c>
      <c r="C2944" s="392" t="s">
        <v>69</v>
      </c>
      <c r="D2944" s="392" t="s">
        <v>28</v>
      </c>
      <c r="E2944" s="392" t="s">
        <v>28</v>
      </c>
      <c r="F2944" s="392" t="s">
        <v>22</v>
      </c>
      <c r="G2944" s="392" t="s">
        <v>1430</v>
      </c>
      <c r="H2944" s="392" t="s">
        <v>70</v>
      </c>
      <c r="I2944" s="392" t="s">
        <v>71</v>
      </c>
      <c r="J2944" s="392" t="s">
        <v>841</v>
      </c>
      <c r="K2944" s="392" t="s">
        <v>24</v>
      </c>
      <c r="L2944" s="392" t="s">
        <v>64</v>
      </c>
      <c r="M2944" s="395">
        <v>45748</v>
      </c>
      <c r="N2944" s="395">
        <v>45748</v>
      </c>
      <c r="O2944" s="392" t="s">
        <v>709</v>
      </c>
      <c r="P2944" s="392" t="str">
        <f t="shared" si="90"/>
        <v>397XXFLAGA</v>
      </c>
      <c r="Q2944" s="392" t="s">
        <v>1448</v>
      </c>
      <c r="R2944" s="392" t="s">
        <v>840</v>
      </c>
      <c r="S2944" s="392" t="str">
        <f t="shared" si="91"/>
        <v>251970A</v>
      </c>
      <c r="T2944" s="392" t="str">
        <f>IFERROR(VLOOKUP($S2944,'Projects FERCs'!$A$9:$C$294,2,FALSE),0)</f>
        <v>Comm Equip - New (Flag)</v>
      </c>
      <c r="U2944" s="392" t="s">
        <v>841</v>
      </c>
      <c r="V2944" s="394">
        <v>5261.47</v>
      </c>
    </row>
    <row r="2945" spans="1:22" ht="33.75" x14ac:dyDescent="0.25">
      <c r="A2945" s="396">
        <v>202505</v>
      </c>
      <c r="B2945" s="392" t="s">
        <v>1268</v>
      </c>
      <c r="C2945" s="392" t="s">
        <v>69</v>
      </c>
      <c r="D2945" s="392" t="s">
        <v>28</v>
      </c>
      <c r="E2945" s="392" t="s">
        <v>28</v>
      </c>
      <c r="F2945" s="392" t="s">
        <v>22</v>
      </c>
      <c r="G2945" s="392" t="s">
        <v>1439</v>
      </c>
      <c r="H2945" s="392" t="s">
        <v>70</v>
      </c>
      <c r="I2945" s="392" t="s">
        <v>71</v>
      </c>
      <c r="J2945" s="392" t="s">
        <v>2244</v>
      </c>
      <c r="K2945" s="392" t="s">
        <v>24</v>
      </c>
      <c r="L2945" s="392" t="s">
        <v>64</v>
      </c>
      <c r="M2945" s="395">
        <v>45778</v>
      </c>
      <c r="N2945" s="395">
        <v>45730</v>
      </c>
      <c r="O2945" s="392" t="s">
        <v>709</v>
      </c>
      <c r="P2945" s="392" t="str">
        <f t="shared" si="90"/>
        <v>397XXCOTTN</v>
      </c>
      <c r="Q2945" s="392" t="s">
        <v>1448</v>
      </c>
      <c r="R2945" s="392" t="s">
        <v>2248</v>
      </c>
      <c r="S2945" s="392" t="str">
        <f t="shared" si="91"/>
        <v>255970A</v>
      </c>
      <c r="T2945" s="392" t="str">
        <f>IFERROR(VLOOKUP($S2945,'Projects FERCs'!$A$9:$C$294,2,FALSE),0)</f>
        <v>Comm Equip - New (Verde)</v>
      </c>
      <c r="U2945" s="392" t="s">
        <v>2244</v>
      </c>
      <c r="V2945" s="394">
        <v>6008.62</v>
      </c>
    </row>
    <row r="2946" spans="1:22" ht="33.75" x14ac:dyDescent="0.25">
      <c r="A2946" s="396">
        <v>202505</v>
      </c>
      <c r="B2946" s="392" t="s">
        <v>1268</v>
      </c>
      <c r="C2946" s="392" t="s">
        <v>69</v>
      </c>
      <c r="D2946" s="392" t="s">
        <v>28</v>
      </c>
      <c r="E2946" s="392" t="s">
        <v>28</v>
      </c>
      <c r="F2946" s="392" t="s">
        <v>22</v>
      </c>
      <c r="G2946" s="392" t="s">
        <v>1439</v>
      </c>
      <c r="H2946" s="392" t="s">
        <v>70</v>
      </c>
      <c r="I2946" s="392" t="s">
        <v>71</v>
      </c>
      <c r="J2946" s="392" t="s">
        <v>2244</v>
      </c>
      <c r="K2946" s="392" t="s">
        <v>24</v>
      </c>
      <c r="L2946" s="392" t="s">
        <v>64</v>
      </c>
      <c r="M2946" s="395">
        <v>45778</v>
      </c>
      <c r="N2946" s="395">
        <v>45730</v>
      </c>
      <c r="O2946" s="392" t="s">
        <v>709</v>
      </c>
      <c r="P2946" s="392" t="str">
        <f t="shared" si="90"/>
        <v>397XXCOTTN</v>
      </c>
      <c r="Q2946" s="392" t="s">
        <v>1448</v>
      </c>
      <c r="R2946" s="392" t="s">
        <v>2247</v>
      </c>
      <c r="S2946" s="392" t="str">
        <f t="shared" si="91"/>
        <v>255970A</v>
      </c>
      <c r="T2946" s="392" t="str">
        <f>IFERROR(VLOOKUP($S2946,'Projects FERCs'!$A$9:$C$294,2,FALSE),0)</f>
        <v>Comm Equip - New (Verde)</v>
      </c>
      <c r="U2946" s="392" t="s">
        <v>2244</v>
      </c>
      <c r="V2946" s="394">
        <v>6008.62</v>
      </c>
    </row>
    <row r="2947" spans="1:22" ht="33.75" x14ac:dyDescent="0.25">
      <c r="A2947" s="396">
        <v>202505</v>
      </c>
      <c r="B2947" s="392" t="s">
        <v>1268</v>
      </c>
      <c r="C2947" s="392" t="s">
        <v>69</v>
      </c>
      <c r="D2947" s="392" t="s">
        <v>28</v>
      </c>
      <c r="E2947" s="392" t="s">
        <v>28</v>
      </c>
      <c r="F2947" s="392" t="s">
        <v>22</v>
      </c>
      <c r="G2947" s="392" t="s">
        <v>1439</v>
      </c>
      <c r="H2947" s="392" t="s">
        <v>70</v>
      </c>
      <c r="I2947" s="392" t="s">
        <v>71</v>
      </c>
      <c r="J2947" s="392" t="s">
        <v>2244</v>
      </c>
      <c r="K2947" s="392" t="s">
        <v>24</v>
      </c>
      <c r="L2947" s="392" t="s">
        <v>64</v>
      </c>
      <c r="M2947" s="395">
        <v>45778</v>
      </c>
      <c r="N2947" s="395">
        <v>45730</v>
      </c>
      <c r="O2947" s="392" t="s">
        <v>709</v>
      </c>
      <c r="P2947" s="392" t="str">
        <f t="shared" si="90"/>
        <v>397XXCOTTN</v>
      </c>
      <c r="Q2947" s="392" t="s">
        <v>1448</v>
      </c>
      <c r="R2947" s="392" t="s">
        <v>2246</v>
      </c>
      <c r="S2947" s="392" t="str">
        <f t="shared" si="91"/>
        <v>255970A</v>
      </c>
      <c r="T2947" s="392" t="str">
        <f>IFERROR(VLOOKUP($S2947,'Projects FERCs'!$A$9:$C$294,2,FALSE),0)</f>
        <v>Comm Equip - New (Verde)</v>
      </c>
      <c r="U2947" s="392" t="s">
        <v>2244</v>
      </c>
      <c r="V2947" s="394">
        <v>6008.62</v>
      </c>
    </row>
    <row r="2948" spans="1:22" ht="33.75" x14ac:dyDescent="0.25">
      <c r="A2948" s="396">
        <v>202505</v>
      </c>
      <c r="B2948" s="392" t="s">
        <v>1268</v>
      </c>
      <c r="C2948" s="392" t="s">
        <v>69</v>
      </c>
      <c r="D2948" s="392" t="s">
        <v>28</v>
      </c>
      <c r="E2948" s="392" t="s">
        <v>28</v>
      </c>
      <c r="F2948" s="392" t="s">
        <v>22</v>
      </c>
      <c r="G2948" s="392" t="s">
        <v>1439</v>
      </c>
      <c r="H2948" s="392" t="s">
        <v>70</v>
      </c>
      <c r="I2948" s="392" t="s">
        <v>71</v>
      </c>
      <c r="J2948" s="392" t="s">
        <v>2244</v>
      </c>
      <c r="K2948" s="392" t="s">
        <v>24</v>
      </c>
      <c r="L2948" s="392" t="s">
        <v>64</v>
      </c>
      <c r="M2948" s="395">
        <v>45778</v>
      </c>
      <c r="N2948" s="395">
        <v>45730</v>
      </c>
      <c r="O2948" s="392" t="s">
        <v>709</v>
      </c>
      <c r="P2948" s="392" t="str">
        <f t="shared" si="90"/>
        <v>397XXCOTTN</v>
      </c>
      <c r="Q2948" s="392" t="s">
        <v>1448</v>
      </c>
      <c r="R2948" s="392" t="s">
        <v>2245</v>
      </c>
      <c r="S2948" s="392" t="str">
        <f t="shared" si="91"/>
        <v>255970A</v>
      </c>
      <c r="T2948" s="392" t="str">
        <f>IFERROR(VLOOKUP($S2948,'Projects FERCs'!$A$9:$C$294,2,FALSE),0)</f>
        <v>Comm Equip - New (Verde)</v>
      </c>
      <c r="U2948" s="392" t="s">
        <v>2244</v>
      </c>
      <c r="V2948" s="394">
        <v>6061.62</v>
      </c>
    </row>
    <row r="2949" spans="1:22" ht="33.75" x14ac:dyDescent="0.25">
      <c r="A2949" s="396">
        <v>202505</v>
      </c>
      <c r="B2949" s="392" t="s">
        <v>1268</v>
      </c>
      <c r="C2949" s="392" t="s">
        <v>69</v>
      </c>
      <c r="D2949" s="392" t="s">
        <v>28</v>
      </c>
      <c r="E2949" s="392" t="s">
        <v>28</v>
      </c>
      <c r="F2949" s="392" t="s">
        <v>22</v>
      </c>
      <c r="G2949" s="392" t="s">
        <v>1439</v>
      </c>
      <c r="H2949" s="392" t="s">
        <v>70</v>
      </c>
      <c r="I2949" s="392" t="s">
        <v>71</v>
      </c>
      <c r="J2949" s="392" t="s">
        <v>2242</v>
      </c>
      <c r="K2949" s="392" t="s">
        <v>24</v>
      </c>
      <c r="L2949" s="392" t="s">
        <v>64</v>
      </c>
      <c r="M2949" s="395">
        <v>45778</v>
      </c>
      <c r="N2949" s="395">
        <v>45730</v>
      </c>
      <c r="O2949" s="392" t="s">
        <v>709</v>
      </c>
      <c r="P2949" s="392" t="str">
        <f t="shared" si="90"/>
        <v>397XXCOTTN</v>
      </c>
      <c r="Q2949" s="392" t="s">
        <v>1448</v>
      </c>
      <c r="R2949" s="392" t="s">
        <v>2243</v>
      </c>
      <c r="S2949" s="392" t="str">
        <f t="shared" si="91"/>
        <v>255970A</v>
      </c>
      <c r="T2949" s="392" t="str">
        <f>IFERROR(VLOOKUP($S2949,'Projects FERCs'!$A$9:$C$294,2,FALSE),0)</f>
        <v>Comm Equip - New (Verde)</v>
      </c>
      <c r="U2949" s="392" t="s">
        <v>2242</v>
      </c>
      <c r="V2949" s="394">
        <v>6847.59</v>
      </c>
    </row>
    <row r="2950" spans="1:22" ht="33.75" x14ac:dyDescent="0.25">
      <c r="A2950" s="396">
        <v>202505</v>
      </c>
      <c r="B2950" s="392" t="s">
        <v>1268</v>
      </c>
      <c r="C2950" s="392" t="s">
        <v>69</v>
      </c>
      <c r="D2950" s="392" t="s">
        <v>28</v>
      </c>
      <c r="E2950" s="392" t="s">
        <v>28</v>
      </c>
      <c r="F2950" s="392" t="s">
        <v>22</v>
      </c>
      <c r="G2950" s="392" t="s">
        <v>1439</v>
      </c>
      <c r="H2950" s="392" t="s">
        <v>70</v>
      </c>
      <c r="I2950" s="392" t="s">
        <v>71</v>
      </c>
      <c r="J2950" s="392" t="s">
        <v>2240</v>
      </c>
      <c r="K2950" s="392" t="s">
        <v>24</v>
      </c>
      <c r="L2950" s="392" t="s">
        <v>64</v>
      </c>
      <c r="M2950" s="395">
        <v>45778</v>
      </c>
      <c r="N2950" s="395">
        <v>45730</v>
      </c>
      <c r="O2950" s="392" t="s">
        <v>709</v>
      </c>
      <c r="P2950" s="392" t="str">
        <f t="shared" si="90"/>
        <v>397XXCOTTN</v>
      </c>
      <c r="Q2950" s="392" t="s">
        <v>1448</v>
      </c>
      <c r="R2950" s="392" t="s">
        <v>2241</v>
      </c>
      <c r="S2950" s="392" t="str">
        <f t="shared" si="91"/>
        <v>255970A</v>
      </c>
      <c r="T2950" s="392" t="str">
        <f>IFERROR(VLOOKUP($S2950,'Projects FERCs'!$A$9:$C$294,2,FALSE),0)</f>
        <v>Comm Equip - New (Verde)</v>
      </c>
      <c r="U2950" s="392" t="s">
        <v>2240</v>
      </c>
      <c r="V2950" s="394">
        <v>4132.13</v>
      </c>
    </row>
    <row r="2951" spans="1:22" ht="33.75" x14ac:dyDescent="0.25">
      <c r="A2951" s="396">
        <v>202505</v>
      </c>
      <c r="B2951" s="392" t="s">
        <v>1268</v>
      </c>
      <c r="C2951" s="392" t="s">
        <v>69</v>
      </c>
      <c r="D2951" s="392" t="s">
        <v>28</v>
      </c>
      <c r="E2951" s="392" t="s">
        <v>28</v>
      </c>
      <c r="F2951" s="392" t="s">
        <v>22</v>
      </c>
      <c r="G2951" s="392" t="s">
        <v>1439</v>
      </c>
      <c r="H2951" s="392" t="s">
        <v>70</v>
      </c>
      <c r="I2951" s="392" t="s">
        <v>71</v>
      </c>
      <c r="J2951" s="392" t="s">
        <v>2238</v>
      </c>
      <c r="K2951" s="392" t="s">
        <v>24</v>
      </c>
      <c r="L2951" s="392" t="s">
        <v>64</v>
      </c>
      <c r="M2951" s="395">
        <v>45778</v>
      </c>
      <c r="N2951" s="395">
        <v>45730</v>
      </c>
      <c r="O2951" s="392" t="s">
        <v>709</v>
      </c>
      <c r="P2951" s="392" t="str">
        <f t="shared" si="90"/>
        <v>397XXCOTTN</v>
      </c>
      <c r="Q2951" s="392" t="s">
        <v>1448</v>
      </c>
      <c r="R2951" s="392" t="s">
        <v>2239</v>
      </c>
      <c r="S2951" s="392" t="str">
        <f t="shared" si="91"/>
        <v>255970A</v>
      </c>
      <c r="T2951" s="392" t="str">
        <f>IFERROR(VLOOKUP($S2951,'Projects FERCs'!$A$9:$C$294,2,FALSE),0)</f>
        <v>Comm Equip - New (Verde)</v>
      </c>
      <c r="U2951" s="392" t="s">
        <v>2238</v>
      </c>
      <c r="V2951" s="394">
        <v>6792.92</v>
      </c>
    </row>
    <row r="2952" spans="1:22" ht="33.75" x14ac:dyDescent="0.25">
      <c r="A2952" s="396">
        <v>202505</v>
      </c>
      <c r="B2952" s="392" t="s">
        <v>1268</v>
      </c>
      <c r="C2952" s="392" t="s">
        <v>69</v>
      </c>
      <c r="D2952" s="392" t="s">
        <v>28</v>
      </c>
      <c r="E2952" s="392" t="s">
        <v>28</v>
      </c>
      <c r="F2952" s="392" t="s">
        <v>22</v>
      </c>
      <c r="G2952" s="392" t="s">
        <v>1430</v>
      </c>
      <c r="H2952" s="392" t="s">
        <v>70</v>
      </c>
      <c r="I2952" s="392" t="s">
        <v>71</v>
      </c>
      <c r="J2952" s="392" t="s">
        <v>23</v>
      </c>
      <c r="K2952" s="392" t="s">
        <v>24</v>
      </c>
      <c r="L2952" s="392" t="s">
        <v>25</v>
      </c>
      <c r="M2952" s="395">
        <v>45748</v>
      </c>
      <c r="N2952" s="395">
        <v>45748</v>
      </c>
      <c r="O2952" s="392" t="s">
        <v>709</v>
      </c>
      <c r="P2952" s="392" t="str">
        <f t="shared" si="90"/>
        <v>397XXFLAGA</v>
      </c>
      <c r="Q2952" s="392" t="s">
        <v>1448</v>
      </c>
      <c r="R2952" s="392" t="s">
        <v>840</v>
      </c>
      <c r="S2952" s="392" t="str">
        <f t="shared" si="91"/>
        <v>251970A</v>
      </c>
      <c r="T2952" s="392" t="str">
        <f>IFERROR(VLOOKUP($S2952,'Projects FERCs'!$A$9:$C$294,2,FALSE),0)</f>
        <v>Comm Equip - New (Flag)</v>
      </c>
      <c r="U2952" s="392" t="s">
        <v>841</v>
      </c>
      <c r="V2952" s="394">
        <v>-5261.47</v>
      </c>
    </row>
    <row r="2953" spans="1:22" ht="33.75" x14ac:dyDescent="0.25">
      <c r="A2953" s="396">
        <v>202505</v>
      </c>
      <c r="B2953" s="392" t="s">
        <v>1268</v>
      </c>
      <c r="C2953" s="392" t="s">
        <v>69</v>
      </c>
      <c r="D2953" s="392" t="s">
        <v>28</v>
      </c>
      <c r="E2953" s="392" t="s">
        <v>28</v>
      </c>
      <c r="F2953" s="392" t="s">
        <v>22</v>
      </c>
      <c r="G2953" s="392" t="s">
        <v>1379</v>
      </c>
      <c r="H2953" s="392" t="s">
        <v>70</v>
      </c>
      <c r="I2953" s="392" t="s">
        <v>71</v>
      </c>
      <c r="J2953" s="392" t="s">
        <v>2236</v>
      </c>
      <c r="K2953" s="392" t="s">
        <v>24</v>
      </c>
      <c r="L2953" s="392" t="s">
        <v>64</v>
      </c>
      <c r="M2953" s="395">
        <v>45778</v>
      </c>
      <c r="N2953" s="395">
        <v>45779</v>
      </c>
      <c r="O2953" s="392" t="s">
        <v>709</v>
      </c>
      <c r="P2953" s="392" t="str">
        <f t="shared" ref="P2953:P2958" si="92">CONCATENATE((MID($O2953,2,3)),$D2953,$G2953)</f>
        <v>397XXPRESC</v>
      </c>
      <c r="Q2953" s="392" t="s">
        <v>1448</v>
      </c>
      <c r="R2953" s="392" t="s">
        <v>2237</v>
      </c>
      <c r="S2953" s="392" t="str">
        <f t="shared" ref="S2953:S2958" si="93">RIGHT($R2953,7)</f>
        <v>253900A</v>
      </c>
      <c r="T2953" s="392" t="str">
        <f>IFERROR(VLOOKUP($S2953,'Projects FERCs'!$A$9:$C$294,2,FALSE),0)</f>
        <v>Struct &amp; Improv - New (Pres)</v>
      </c>
      <c r="U2953" s="392" t="s">
        <v>2236</v>
      </c>
      <c r="V2953" s="394">
        <v>8001.76</v>
      </c>
    </row>
    <row r="2954" spans="1:22" ht="33.75" x14ac:dyDescent="0.25">
      <c r="A2954" s="396">
        <v>202506</v>
      </c>
      <c r="B2954" s="392" t="s">
        <v>1268</v>
      </c>
      <c r="C2954" s="392" t="s">
        <v>69</v>
      </c>
      <c r="D2954" s="392" t="s">
        <v>28</v>
      </c>
      <c r="E2954" s="392" t="s">
        <v>28</v>
      </c>
      <c r="F2954" s="392" t="s">
        <v>22</v>
      </c>
      <c r="G2954" s="392" t="s">
        <v>1379</v>
      </c>
      <c r="H2954" s="392" t="s">
        <v>70</v>
      </c>
      <c r="I2954" s="392" t="s">
        <v>71</v>
      </c>
      <c r="J2954" s="392" t="s">
        <v>2236</v>
      </c>
      <c r="K2954" s="392" t="s">
        <v>24</v>
      </c>
      <c r="L2954" s="392" t="s">
        <v>64</v>
      </c>
      <c r="M2954" s="395">
        <v>45778</v>
      </c>
      <c r="N2954" s="395">
        <v>45779</v>
      </c>
      <c r="O2954" s="392" t="s">
        <v>709</v>
      </c>
      <c r="P2954" s="392" t="str">
        <f t="shared" si="92"/>
        <v>397XXPRESC</v>
      </c>
      <c r="Q2954" s="392" t="s">
        <v>1448</v>
      </c>
      <c r="R2954" s="392" t="s">
        <v>2237</v>
      </c>
      <c r="S2954" s="392" t="str">
        <f t="shared" si="93"/>
        <v>253900A</v>
      </c>
      <c r="T2954" s="392" t="str">
        <f>IFERROR(VLOOKUP($S2954,'Projects FERCs'!$A$9:$C$294,2,FALSE),0)</f>
        <v>Struct &amp; Improv - New (Pres)</v>
      </c>
      <c r="U2954" s="392" t="s">
        <v>2236</v>
      </c>
      <c r="V2954" s="394">
        <v>1566.42</v>
      </c>
    </row>
    <row r="2955" spans="1:22" ht="33.75" x14ac:dyDescent="0.25">
      <c r="A2955" s="396">
        <v>202407</v>
      </c>
      <c r="B2955" s="392" t="s">
        <v>1268</v>
      </c>
      <c r="C2955" s="392" t="s">
        <v>69</v>
      </c>
      <c r="D2955" s="392" t="s">
        <v>28</v>
      </c>
      <c r="E2955" s="392" t="s">
        <v>28</v>
      </c>
      <c r="F2955" s="392" t="s">
        <v>22</v>
      </c>
      <c r="G2955" s="392" t="s">
        <v>1379</v>
      </c>
      <c r="H2955" s="392" t="s">
        <v>70</v>
      </c>
      <c r="I2955" s="392" t="s">
        <v>71</v>
      </c>
      <c r="J2955" s="392" t="s">
        <v>23</v>
      </c>
      <c r="K2955" s="392" t="s">
        <v>24</v>
      </c>
      <c r="L2955" s="392" t="s">
        <v>25</v>
      </c>
      <c r="M2955" s="395">
        <v>45261</v>
      </c>
      <c r="N2955" s="395">
        <v>45275</v>
      </c>
      <c r="O2955" s="392" t="s">
        <v>730</v>
      </c>
      <c r="P2955" s="392" t="str">
        <f t="shared" si="92"/>
        <v>398XXPRESC</v>
      </c>
      <c r="Q2955" s="392" t="s">
        <v>1455</v>
      </c>
      <c r="R2955" s="392" t="s">
        <v>1383</v>
      </c>
      <c r="S2955" s="392" t="str">
        <f t="shared" si="93"/>
        <v>253901A</v>
      </c>
      <c r="T2955" s="392" t="str">
        <f>IFERROR(VLOOKUP($S2955,'Projects FERCs'!$A$9:$C$294,2,FALSE),0)</f>
        <v>UNSG Training Facility</v>
      </c>
      <c r="U2955" s="392" t="s">
        <v>1384</v>
      </c>
      <c r="V2955" s="394">
        <v>-181107.09</v>
      </c>
    </row>
    <row r="2956" spans="1:22" ht="33.75" x14ac:dyDescent="0.25">
      <c r="A2956" s="396">
        <v>202407</v>
      </c>
      <c r="B2956" s="392" t="s">
        <v>1268</v>
      </c>
      <c r="C2956" s="392" t="s">
        <v>69</v>
      </c>
      <c r="D2956" s="392" t="s">
        <v>28</v>
      </c>
      <c r="E2956" s="392" t="s">
        <v>28</v>
      </c>
      <c r="F2956" s="392" t="s">
        <v>22</v>
      </c>
      <c r="G2956" s="392" t="s">
        <v>1379</v>
      </c>
      <c r="H2956" s="392" t="s">
        <v>70</v>
      </c>
      <c r="I2956" s="392" t="s">
        <v>71</v>
      </c>
      <c r="J2956" s="392" t="s">
        <v>23</v>
      </c>
      <c r="K2956" s="392" t="s">
        <v>24</v>
      </c>
      <c r="L2956" s="392" t="s">
        <v>25</v>
      </c>
      <c r="M2956" s="395">
        <v>45292</v>
      </c>
      <c r="N2956" s="395">
        <v>45275</v>
      </c>
      <c r="O2956" s="392" t="s">
        <v>730</v>
      </c>
      <c r="P2956" s="392" t="str">
        <f t="shared" si="92"/>
        <v>398XXPRESC</v>
      </c>
      <c r="Q2956" s="392" t="s">
        <v>1455</v>
      </c>
      <c r="R2956" s="392" t="s">
        <v>1383</v>
      </c>
      <c r="S2956" s="392" t="str">
        <f t="shared" si="93"/>
        <v>253901A</v>
      </c>
      <c r="T2956" s="392" t="str">
        <f>IFERROR(VLOOKUP($S2956,'Projects FERCs'!$A$9:$C$294,2,FALSE),0)</f>
        <v>UNSG Training Facility</v>
      </c>
      <c r="U2956" s="392" t="s">
        <v>1384</v>
      </c>
      <c r="V2956" s="394">
        <v>1.52</v>
      </c>
    </row>
    <row r="2957" spans="1:22" ht="33.75" x14ac:dyDescent="0.25">
      <c r="A2957" s="396">
        <v>202407</v>
      </c>
      <c r="B2957" s="392" t="s">
        <v>1268</v>
      </c>
      <c r="C2957" s="392" t="s">
        <v>69</v>
      </c>
      <c r="D2957" s="392" t="s">
        <v>28</v>
      </c>
      <c r="E2957" s="392" t="s">
        <v>28</v>
      </c>
      <c r="F2957" s="392" t="s">
        <v>22</v>
      </c>
      <c r="G2957" s="392" t="s">
        <v>1379</v>
      </c>
      <c r="H2957" s="392" t="s">
        <v>70</v>
      </c>
      <c r="I2957" s="392" t="s">
        <v>71</v>
      </c>
      <c r="J2957" s="392" t="s">
        <v>23</v>
      </c>
      <c r="K2957" s="392" t="s">
        <v>24</v>
      </c>
      <c r="L2957" s="392" t="s">
        <v>25</v>
      </c>
      <c r="M2957" s="395">
        <v>45323</v>
      </c>
      <c r="N2957" s="395">
        <v>45275</v>
      </c>
      <c r="O2957" s="392" t="s">
        <v>730</v>
      </c>
      <c r="P2957" s="392" t="str">
        <f t="shared" si="92"/>
        <v>398XXPRESC</v>
      </c>
      <c r="Q2957" s="392" t="s">
        <v>1455</v>
      </c>
      <c r="R2957" s="392" t="s">
        <v>1383</v>
      </c>
      <c r="S2957" s="392" t="str">
        <f t="shared" si="93"/>
        <v>253901A</v>
      </c>
      <c r="T2957" s="392" t="str">
        <f>IFERROR(VLOOKUP($S2957,'Projects FERCs'!$A$9:$C$294,2,FALSE),0)</f>
        <v>UNSG Training Facility</v>
      </c>
      <c r="U2957" s="392" t="s">
        <v>1384</v>
      </c>
      <c r="V2957" s="394">
        <v>-3342.39</v>
      </c>
    </row>
    <row r="2958" spans="1:22" ht="33.75" x14ac:dyDescent="0.25">
      <c r="A2958" s="396">
        <v>202407</v>
      </c>
      <c r="B2958" s="392" t="s">
        <v>1268</v>
      </c>
      <c r="C2958" s="392" t="s">
        <v>69</v>
      </c>
      <c r="D2958" s="392" t="s">
        <v>28</v>
      </c>
      <c r="E2958" s="392" t="s">
        <v>28</v>
      </c>
      <c r="F2958" s="392" t="s">
        <v>22</v>
      </c>
      <c r="G2958" s="392" t="s">
        <v>1379</v>
      </c>
      <c r="H2958" s="392" t="s">
        <v>70</v>
      </c>
      <c r="I2958" s="392" t="s">
        <v>71</v>
      </c>
      <c r="J2958" s="392" t="s">
        <v>23</v>
      </c>
      <c r="K2958" s="392" t="s">
        <v>24</v>
      </c>
      <c r="L2958" s="392" t="s">
        <v>25</v>
      </c>
      <c r="M2958" s="395">
        <v>45352</v>
      </c>
      <c r="N2958" s="395">
        <v>45275</v>
      </c>
      <c r="O2958" s="392" t="s">
        <v>730</v>
      </c>
      <c r="P2958" s="392" t="str">
        <f t="shared" si="92"/>
        <v>398XXPRESC</v>
      </c>
      <c r="Q2958" s="392" t="s">
        <v>1455</v>
      </c>
      <c r="R2958" s="392" t="s">
        <v>1383</v>
      </c>
      <c r="S2958" s="392" t="str">
        <f t="shared" si="93"/>
        <v>253901A</v>
      </c>
      <c r="T2958" s="392" t="str">
        <f>IFERROR(VLOOKUP($S2958,'Projects FERCs'!$A$9:$C$294,2,FALSE),0)</f>
        <v>UNSG Training Facility</v>
      </c>
      <c r="U2958" s="392" t="s">
        <v>1384</v>
      </c>
      <c r="V2958" s="394">
        <v>-450.71</v>
      </c>
    </row>
    <row r="2959" spans="1:22" ht="22.5" x14ac:dyDescent="0.25">
      <c r="A2959" s="393" t="s">
        <v>74</v>
      </c>
      <c r="B2959" s="391"/>
      <c r="C2959" s="391"/>
      <c r="D2959" s="391"/>
      <c r="E2959" s="391"/>
      <c r="F2959" s="391"/>
      <c r="G2959" s="391"/>
      <c r="H2959" s="391"/>
      <c r="I2959" s="391"/>
      <c r="J2959" s="391"/>
      <c r="K2959" s="391"/>
      <c r="L2959" s="391"/>
      <c r="M2959" s="391"/>
      <c r="N2959" s="391"/>
      <c r="O2959" s="391"/>
      <c r="P2959" s="391"/>
      <c r="Q2959" s="391"/>
      <c r="R2959" s="391"/>
      <c r="S2959" s="391"/>
      <c r="T2959" s="391"/>
      <c r="U2959" s="391"/>
      <c r="V2959" s="390">
        <v>33698885.740000002</v>
      </c>
    </row>
    <row r="2961" spans="21:22" ht="22.5" x14ac:dyDescent="0.25">
      <c r="U2961" s="405" t="s">
        <v>2680</v>
      </c>
      <c r="V2961" s="404">
        <v>7075465.5800000001</v>
      </c>
    </row>
    <row r="2962" spans="21:22" ht="15.75" thickBot="1" x14ac:dyDescent="0.3">
      <c r="U2962" s="405" t="s">
        <v>319</v>
      </c>
      <c r="V2962" s="406">
        <f>V2959-V2961</f>
        <v>26623420.160000004</v>
      </c>
    </row>
    <row r="2963" spans="21:22" ht="15.75" thickTop="1" x14ac:dyDescent="0.25">
      <c r="U2963" s="32" t="s">
        <v>2692</v>
      </c>
    </row>
    <row r="2964" spans="21:22" ht="34.5" x14ac:dyDescent="0.25">
      <c r="U2964" s="434" t="s">
        <v>2693</v>
      </c>
      <c r="V2964" s="164">
        <v>994275.27</v>
      </c>
    </row>
    <row r="2965" spans="21:22" ht="15.75" thickBot="1" x14ac:dyDescent="0.3">
      <c r="U2965" s="434" t="s">
        <v>2694</v>
      </c>
      <c r="V2965" s="406">
        <f>V2962-V2964</f>
        <v>25629144.890000004</v>
      </c>
    </row>
    <row r="2966" spans="21:22" ht="15.75" thickTop="1" x14ac:dyDescent="0.25"/>
  </sheetData>
  <autoFilter ref="A8:V2959" xr:uid="{DCA1541C-CD7F-41E8-BBD1-F3E74A86EFF3}"/>
  <pageMargins left="0.7" right="0.7" top="0.75" bottom="0.75" header="0.3" footer="0.3"/>
  <pageSetup scale="49" fitToHeight="0" orientation="landscape" r:id="rId1"/>
  <headerFooter scaleWithDoc="0">
    <oddFooter>&amp;L&amp;"Arial,Regular"&amp;10&amp;F
&amp;A&amp;R&amp;"Arial,Regular"&amp;10&amp;P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FFFF00"/>
    <pageSetUpPr fitToPage="1"/>
  </sheetPr>
  <dimension ref="A1:R156"/>
  <sheetViews>
    <sheetView zoomScale="95" zoomScaleNormal="95" workbookViewId="0">
      <selection activeCell="N18" sqref="A5:N18"/>
    </sheetView>
  </sheetViews>
  <sheetFormatPr defaultRowHeight="15" x14ac:dyDescent="0.25"/>
  <cols>
    <col min="1" max="1" width="13.42578125" bestFit="1" customWidth="1"/>
    <col min="2" max="2" width="20.85546875" bestFit="1" customWidth="1"/>
    <col min="3" max="3" width="34.7109375" bestFit="1" customWidth="1"/>
    <col min="4" max="4" width="16.140625" style="8" bestFit="1" customWidth="1"/>
    <col min="5" max="5" width="16" style="8" customWidth="1"/>
    <col min="7" max="7" width="26.42578125" customWidth="1"/>
    <col min="8" max="8" width="16.7109375" style="6" customWidth="1"/>
    <col min="9" max="9" width="20.85546875" customWidth="1"/>
    <col min="10" max="10" width="39.28515625" customWidth="1"/>
    <col min="11" max="11" width="20" style="63" customWidth="1"/>
    <col min="12" max="12" width="21.7109375" style="63" customWidth="1"/>
    <col min="13" max="13" width="19.42578125" style="63" bestFit="1" customWidth="1"/>
    <col min="14" max="14" width="88.28515625" style="32" bestFit="1" customWidth="1"/>
    <col min="15" max="15" width="15.28515625" style="147" bestFit="1" customWidth="1"/>
    <col min="16" max="16" width="13.42578125" bestFit="1" customWidth="1"/>
    <col min="17" max="17" width="23.7109375" style="44" bestFit="1" customWidth="1"/>
  </cols>
  <sheetData>
    <row r="1" spans="1:18" ht="18.75" x14ac:dyDescent="0.3">
      <c r="G1" s="29" t="s">
        <v>2193</v>
      </c>
      <c r="I1" s="28"/>
      <c r="J1" s="28"/>
      <c r="N1" s="147"/>
    </row>
    <row r="2" spans="1:18" x14ac:dyDescent="0.25">
      <c r="G2" s="31" t="s">
        <v>2194</v>
      </c>
      <c r="H2" s="155"/>
      <c r="I2" s="33"/>
      <c r="J2" s="33"/>
      <c r="K2" s="68"/>
      <c r="N2" s="147"/>
    </row>
    <row r="3" spans="1:18" x14ac:dyDescent="0.25">
      <c r="G3" s="31"/>
      <c r="H3" s="155" t="s">
        <v>2008</v>
      </c>
      <c r="I3" s="33"/>
      <c r="J3" s="33"/>
      <c r="K3" s="68"/>
      <c r="L3" s="68"/>
      <c r="M3" s="68"/>
      <c r="N3" s="147"/>
      <c r="O3" s="179"/>
      <c r="P3" s="32"/>
      <c r="Q3" s="271"/>
      <c r="R3" s="32"/>
    </row>
    <row r="4" spans="1:18" x14ac:dyDescent="0.25">
      <c r="G4" s="31" t="s">
        <v>482</v>
      </c>
      <c r="H4" s="155"/>
      <c r="I4" s="33"/>
      <c r="J4" s="33"/>
      <c r="K4" s="68"/>
      <c r="L4" s="69"/>
      <c r="M4" s="69"/>
      <c r="N4" s="31"/>
      <c r="O4" s="179"/>
      <c r="P4" s="32"/>
      <c r="Q4" s="271"/>
      <c r="R4" s="32"/>
    </row>
    <row r="5" spans="1:18" x14ac:dyDescent="0.25">
      <c r="G5" s="31" t="s">
        <v>2227</v>
      </c>
      <c r="L5" s="68"/>
      <c r="M5" s="68"/>
      <c r="O5" s="179"/>
      <c r="P5" s="32"/>
      <c r="Q5" s="271"/>
      <c r="R5" s="32"/>
    </row>
    <row r="6" spans="1:18" x14ac:dyDescent="0.25">
      <c r="G6" s="31" t="s">
        <v>484</v>
      </c>
      <c r="P6" s="32"/>
      <c r="Q6" s="271"/>
      <c r="R6" s="32"/>
    </row>
    <row r="7" spans="1:18" x14ac:dyDescent="0.25">
      <c r="A7" s="452" t="s">
        <v>2234</v>
      </c>
      <c r="B7" s="453"/>
      <c r="C7" s="453"/>
      <c r="D7" s="453"/>
      <c r="K7" s="62" t="s">
        <v>487</v>
      </c>
      <c r="L7" s="185" t="s">
        <v>472</v>
      </c>
    </row>
    <row r="8" spans="1:18" x14ac:dyDescent="0.25">
      <c r="A8" s="454" t="s">
        <v>2217</v>
      </c>
      <c r="B8" s="454"/>
      <c r="C8" s="454"/>
      <c r="D8" s="454"/>
      <c r="H8" s="156" t="s">
        <v>372</v>
      </c>
      <c r="I8" s="36"/>
      <c r="J8" s="36"/>
      <c r="K8" s="70" t="s">
        <v>2228</v>
      </c>
      <c r="L8" s="192" t="s">
        <v>2009</v>
      </c>
      <c r="M8" s="60" t="s">
        <v>311</v>
      </c>
    </row>
    <row r="9" spans="1:18" ht="45" x14ac:dyDescent="0.25">
      <c r="A9" s="5" t="s">
        <v>278</v>
      </c>
      <c r="B9" s="5" t="s">
        <v>336</v>
      </c>
      <c r="C9" s="5" t="s">
        <v>337</v>
      </c>
      <c r="D9" s="59" t="s">
        <v>348</v>
      </c>
      <c r="F9" s="3"/>
      <c r="G9" s="30" t="s">
        <v>349</v>
      </c>
      <c r="H9" s="157" t="s">
        <v>278</v>
      </c>
      <c r="I9" s="30" t="s">
        <v>350</v>
      </c>
      <c r="J9" s="30" t="s">
        <v>337</v>
      </c>
      <c r="K9" s="71" t="s">
        <v>351</v>
      </c>
      <c r="L9" s="72" t="s">
        <v>352</v>
      </c>
      <c r="M9" s="72" t="s">
        <v>355</v>
      </c>
      <c r="N9" s="166" t="s">
        <v>373</v>
      </c>
      <c r="O9" s="180"/>
      <c r="Q9" s="305" t="s">
        <v>2211</v>
      </c>
    </row>
    <row r="10" spans="1:18" x14ac:dyDescent="0.25">
      <c r="A10" t="s">
        <v>687</v>
      </c>
      <c r="B10" t="s">
        <v>685</v>
      </c>
      <c r="C10" t="s">
        <v>1684</v>
      </c>
      <c r="D10" s="59">
        <v>3888.05</v>
      </c>
      <c r="F10" s="3"/>
      <c r="G10" s="34" t="s">
        <v>353</v>
      </c>
      <c r="H10" s="158" t="s">
        <v>687</v>
      </c>
      <c r="I10" s="10" t="s">
        <v>685</v>
      </c>
      <c r="J10" s="10" t="s">
        <v>1684</v>
      </c>
      <c r="K10" s="74">
        <f t="shared" ref="K10:K24" si="0">IFERROR(VLOOKUP($I10,$B$10:$D$33,3,FALSE),0)</f>
        <v>3888.05</v>
      </c>
      <c r="L10" s="74">
        <f>IFERROR(VLOOKUP($I10,'3.1 Forecast PIVOT'!$B$5:$D$126,3,FALSE),0)</f>
        <v>1613</v>
      </c>
      <c r="M10" s="74">
        <f>K10</f>
        <v>3888.05</v>
      </c>
      <c r="N10" s="167"/>
      <c r="O10"/>
      <c r="P10" s="5" t="s">
        <v>278</v>
      </c>
      <c r="Q10" s="59" t="s">
        <v>2031</v>
      </c>
    </row>
    <row r="11" spans="1:18" x14ac:dyDescent="0.25">
      <c r="A11" t="s">
        <v>2005</v>
      </c>
      <c r="D11" s="59">
        <v>3888.05</v>
      </c>
      <c r="F11" s="3"/>
      <c r="G11" s="35" t="s">
        <v>315</v>
      </c>
      <c r="H11" s="158" t="s">
        <v>684</v>
      </c>
      <c r="I11" s="10" t="s">
        <v>803</v>
      </c>
      <c r="J11" s="10" t="s">
        <v>804</v>
      </c>
      <c r="K11" s="74">
        <f t="shared" si="0"/>
        <v>0</v>
      </c>
      <c r="L11" s="74">
        <f>IFERROR(VLOOKUP($I11,'3.1 Forecast PIVOT'!$G$4:$I$115,3,FALSE),0)</f>
        <v>107709.32</v>
      </c>
      <c r="M11" s="75">
        <f t="shared" ref="M11:M33" si="1">L11</f>
        <v>107709.32</v>
      </c>
      <c r="N11" s="167"/>
      <c r="O11" s="180"/>
      <c r="P11" s="6" t="s">
        <v>704</v>
      </c>
      <c r="Q11" s="59">
        <v>920979</v>
      </c>
    </row>
    <row r="12" spans="1:18" x14ac:dyDescent="0.25">
      <c r="A12" t="s">
        <v>684</v>
      </c>
      <c r="B12" t="s">
        <v>752</v>
      </c>
      <c r="C12" t="s">
        <v>753</v>
      </c>
      <c r="D12" s="59">
        <v>70797.64</v>
      </c>
      <c r="F12" s="3"/>
      <c r="G12" s="35" t="s">
        <v>315</v>
      </c>
      <c r="H12" s="158" t="s">
        <v>684</v>
      </c>
      <c r="I12" s="10" t="s">
        <v>807</v>
      </c>
      <c r="J12" s="10" t="s">
        <v>808</v>
      </c>
      <c r="K12" s="74">
        <f t="shared" si="0"/>
        <v>0</v>
      </c>
      <c r="L12" s="74">
        <f>IFERROR(VLOOKUP($I12,'3.1 Forecast PIVOT'!$G$4:$I$115,3,FALSE),0)</f>
        <v>436520.92</v>
      </c>
      <c r="M12" s="75">
        <f t="shared" si="1"/>
        <v>436520.92</v>
      </c>
      <c r="N12" s="167"/>
      <c r="O12" s="180"/>
      <c r="P12" s="6" t="s">
        <v>687</v>
      </c>
      <c r="Q12" s="59">
        <v>3888.05</v>
      </c>
    </row>
    <row r="13" spans="1:18" x14ac:dyDescent="0.25">
      <c r="A13" t="s">
        <v>684</v>
      </c>
      <c r="B13" t="s">
        <v>846</v>
      </c>
      <c r="C13" t="s">
        <v>847</v>
      </c>
      <c r="D13" s="59">
        <v>586.29</v>
      </c>
      <c r="F13" s="3"/>
      <c r="G13" s="35" t="s">
        <v>315</v>
      </c>
      <c r="H13" s="158" t="s">
        <v>684</v>
      </c>
      <c r="I13" s="10" t="s">
        <v>888</v>
      </c>
      <c r="J13" s="10" t="s">
        <v>889</v>
      </c>
      <c r="K13" s="74">
        <f t="shared" si="0"/>
        <v>0</v>
      </c>
      <c r="L13" s="74">
        <f>IFERROR(VLOOKUP($I13,'3.1 Forecast PIVOT'!$G$4:$I$115,3,FALSE),0)</f>
        <v>165800.32999999996</v>
      </c>
      <c r="M13" s="75">
        <f t="shared" si="1"/>
        <v>165800.32999999996</v>
      </c>
      <c r="N13" s="167"/>
      <c r="O13" s="180"/>
      <c r="P13" s="6" t="s">
        <v>684</v>
      </c>
      <c r="Q13" s="59">
        <v>6233610.8271302078</v>
      </c>
    </row>
    <row r="14" spans="1:18" x14ac:dyDescent="0.25">
      <c r="A14" t="s">
        <v>684</v>
      </c>
      <c r="B14" t="s">
        <v>943</v>
      </c>
      <c r="C14" t="s">
        <v>944</v>
      </c>
      <c r="D14" s="59">
        <v>119603.47</v>
      </c>
      <c r="F14" s="3"/>
      <c r="G14" s="35" t="s">
        <v>315</v>
      </c>
      <c r="H14" s="158" t="s">
        <v>684</v>
      </c>
      <c r="I14" s="10" t="s">
        <v>896</v>
      </c>
      <c r="J14" s="10" t="s">
        <v>897</v>
      </c>
      <c r="K14" s="74">
        <f t="shared" si="0"/>
        <v>0</v>
      </c>
      <c r="L14" s="74">
        <f>IFERROR(VLOOKUP($I14,'3.1 Forecast PIVOT'!$G$4:$I$115,3,FALSE),0)</f>
        <v>440973.57000000007</v>
      </c>
      <c r="M14" s="75">
        <f t="shared" si="1"/>
        <v>440973.57000000007</v>
      </c>
      <c r="N14" s="167"/>
      <c r="O14" s="180"/>
      <c r="P14" s="6" t="s">
        <v>778</v>
      </c>
      <c r="Q14" s="59">
        <v>521938.97</v>
      </c>
    </row>
    <row r="15" spans="1:18" x14ac:dyDescent="0.25">
      <c r="A15" t="s">
        <v>684</v>
      </c>
      <c r="B15" t="s">
        <v>997</v>
      </c>
      <c r="C15" t="s">
        <v>998</v>
      </c>
      <c r="D15" s="59">
        <v>228943.03</v>
      </c>
      <c r="F15" s="3"/>
      <c r="G15" s="35" t="s">
        <v>315</v>
      </c>
      <c r="H15" s="159" t="s">
        <v>684</v>
      </c>
      <c r="I15" s="283" t="s">
        <v>900</v>
      </c>
      <c r="J15" s="10" t="s">
        <v>901</v>
      </c>
      <c r="K15" s="74">
        <f t="shared" si="0"/>
        <v>0</v>
      </c>
      <c r="L15" s="74">
        <f>IFERROR(VLOOKUP($I15,'3.1 Forecast PIVOT'!$G$4:$I$115,3,FALSE),0)</f>
        <v>1192559.1399999997</v>
      </c>
      <c r="M15" s="75">
        <f t="shared" si="1"/>
        <v>1192559.1399999997</v>
      </c>
      <c r="N15" s="167" t="s">
        <v>2118</v>
      </c>
      <c r="O15" s="180"/>
      <c r="P15" s="6" t="s">
        <v>781</v>
      </c>
      <c r="Q15" s="59">
        <v>445479.01800892479</v>
      </c>
    </row>
    <row r="16" spans="1:18" x14ac:dyDescent="0.25">
      <c r="A16" t="s">
        <v>1522</v>
      </c>
      <c r="D16" s="59">
        <v>419930.43</v>
      </c>
      <c r="F16" s="3"/>
      <c r="G16" s="35" t="s">
        <v>315</v>
      </c>
      <c r="H16" s="158" t="s">
        <v>684</v>
      </c>
      <c r="I16" s="10" t="s">
        <v>903</v>
      </c>
      <c r="J16" s="10" t="s">
        <v>904</v>
      </c>
      <c r="K16" s="74">
        <f t="shared" si="0"/>
        <v>0</v>
      </c>
      <c r="L16" s="74">
        <f>IFERROR(VLOOKUP($I16,'3.1 Forecast PIVOT'!$G$4:$I$115,3,FALSE),0)</f>
        <v>49211.6886793913</v>
      </c>
      <c r="M16" s="75">
        <f t="shared" si="1"/>
        <v>49211.6886793913</v>
      </c>
      <c r="N16" s="167"/>
      <c r="O16" s="180"/>
      <c r="P16" s="6" t="s">
        <v>758</v>
      </c>
      <c r="Q16" s="59">
        <v>3172379.45</v>
      </c>
    </row>
    <row r="17" spans="1:17" x14ac:dyDescent="0.25">
      <c r="A17" t="s">
        <v>778</v>
      </c>
      <c r="B17" t="s">
        <v>961</v>
      </c>
      <c r="C17" t="s">
        <v>1651</v>
      </c>
      <c r="D17" s="59">
        <v>114186.43000000001</v>
      </c>
      <c r="F17" s="3"/>
      <c r="G17" s="35" t="s">
        <v>315</v>
      </c>
      <c r="H17" s="158" t="s">
        <v>684</v>
      </c>
      <c r="I17" s="10" t="s">
        <v>905</v>
      </c>
      <c r="J17" s="10" t="s">
        <v>906</v>
      </c>
      <c r="K17" s="74">
        <f t="shared" si="0"/>
        <v>0</v>
      </c>
      <c r="L17" s="74">
        <f>IFERROR(VLOOKUP($I17,'3.1 Forecast PIVOT'!$G$4:$I$115,3,FALSE),0)</f>
        <v>48815.457288986516</v>
      </c>
      <c r="M17" s="75">
        <f t="shared" si="1"/>
        <v>48815.457288986516</v>
      </c>
      <c r="N17" s="167"/>
      <c r="O17" s="180"/>
      <c r="P17" s="6" t="s">
        <v>788</v>
      </c>
      <c r="Q17" s="59">
        <v>2065648.82</v>
      </c>
    </row>
    <row r="18" spans="1:17" x14ac:dyDescent="0.25">
      <c r="A18" t="s">
        <v>778</v>
      </c>
      <c r="B18" t="s">
        <v>776</v>
      </c>
      <c r="C18" t="s">
        <v>1658</v>
      </c>
      <c r="D18" s="59">
        <v>3975.34</v>
      </c>
      <c r="F18" s="3"/>
      <c r="G18" s="35" t="s">
        <v>315</v>
      </c>
      <c r="H18" s="158" t="s">
        <v>684</v>
      </c>
      <c r="I18" s="10" t="s">
        <v>955</v>
      </c>
      <c r="J18" s="10" t="s">
        <v>956</v>
      </c>
      <c r="K18" s="74">
        <f t="shared" si="0"/>
        <v>0</v>
      </c>
      <c r="L18" s="74">
        <f>IFERROR(VLOOKUP($I18,'3.1 Forecast PIVOT'!$G$4:$I$115,3,FALSE),0)</f>
        <v>62480.940000000017</v>
      </c>
      <c r="M18" s="75">
        <f t="shared" si="1"/>
        <v>62480.940000000017</v>
      </c>
      <c r="N18" s="167"/>
      <c r="O18" s="180"/>
      <c r="P18" s="6" t="s">
        <v>791</v>
      </c>
      <c r="Q18" s="59">
        <v>790488.28999999992</v>
      </c>
    </row>
    <row r="19" spans="1:17" x14ac:dyDescent="0.25">
      <c r="A19" t="s">
        <v>1523</v>
      </c>
      <c r="D19" s="59">
        <v>118161.77</v>
      </c>
      <c r="F19" s="3"/>
      <c r="G19" s="35" t="s">
        <v>315</v>
      </c>
      <c r="H19" s="158" t="s">
        <v>684</v>
      </c>
      <c r="I19" s="10" t="s">
        <v>1051</v>
      </c>
      <c r="J19" s="10" t="s">
        <v>1052</v>
      </c>
      <c r="K19" s="74">
        <f t="shared" si="0"/>
        <v>0</v>
      </c>
      <c r="L19" s="74">
        <f>IFERROR(VLOOKUP($I19,'3.1 Forecast PIVOT'!$G$4:$I$115,3,FALSE),0)</f>
        <v>157340.25</v>
      </c>
      <c r="M19" s="75">
        <f t="shared" si="1"/>
        <v>157340.25</v>
      </c>
      <c r="N19" s="167"/>
      <c r="O19" s="180"/>
      <c r="P19" s="6" t="s">
        <v>794</v>
      </c>
      <c r="Q19" s="59">
        <v>151876.22</v>
      </c>
    </row>
    <row r="20" spans="1:17" x14ac:dyDescent="0.25">
      <c r="A20" t="s">
        <v>781</v>
      </c>
      <c r="B20" t="s">
        <v>779</v>
      </c>
      <c r="C20" t="s">
        <v>2169</v>
      </c>
      <c r="D20" s="59">
        <v>27226.65</v>
      </c>
      <c r="F20" s="3"/>
      <c r="G20" s="35" t="s">
        <v>315</v>
      </c>
      <c r="H20" s="158" t="s">
        <v>684</v>
      </c>
      <c r="I20" s="10" t="s">
        <v>1091</v>
      </c>
      <c r="J20" s="10" t="s">
        <v>1092</v>
      </c>
      <c r="K20" s="74">
        <f t="shared" si="0"/>
        <v>0</v>
      </c>
      <c r="L20" s="74">
        <f>IFERROR(VLOOKUP($I20,'3.1 Forecast PIVOT'!$G$4:$I$115,3,FALSE),0)</f>
        <v>267264.52</v>
      </c>
      <c r="M20" s="75">
        <f t="shared" si="1"/>
        <v>267264.52</v>
      </c>
      <c r="N20" s="167"/>
      <c r="O20" s="180"/>
      <c r="P20" s="6" t="s">
        <v>797</v>
      </c>
      <c r="Q20" s="59">
        <v>96275.640000000014</v>
      </c>
    </row>
    <row r="21" spans="1:17" x14ac:dyDescent="0.25">
      <c r="A21" t="s">
        <v>2006</v>
      </c>
      <c r="D21" s="59">
        <v>27226.65</v>
      </c>
      <c r="F21" s="3"/>
      <c r="G21" s="35" t="s">
        <v>315</v>
      </c>
      <c r="H21" s="158" t="s">
        <v>684</v>
      </c>
      <c r="I21" s="10" t="s">
        <v>1127</v>
      </c>
      <c r="J21" s="10" t="s">
        <v>1128</v>
      </c>
      <c r="K21" s="74">
        <f t="shared" si="0"/>
        <v>0</v>
      </c>
      <c r="L21" s="74">
        <f>IFERROR(VLOOKUP($I21,'3.1 Forecast PIVOT'!$G$4:$I$115,3,FALSE),0)</f>
        <v>187135.53000000003</v>
      </c>
      <c r="M21" s="75">
        <f t="shared" si="1"/>
        <v>187135.53000000003</v>
      </c>
      <c r="N21" s="167"/>
      <c r="O21" s="180"/>
      <c r="P21" s="6" t="s">
        <v>800</v>
      </c>
      <c r="Q21" s="59">
        <v>190001.47211367896</v>
      </c>
    </row>
    <row r="22" spans="1:17" x14ac:dyDescent="0.25">
      <c r="A22" t="s">
        <v>681</v>
      </c>
      <c r="B22" t="s">
        <v>679</v>
      </c>
      <c r="C22" t="s">
        <v>1547</v>
      </c>
      <c r="D22" s="59">
        <v>1461224.7699999996</v>
      </c>
      <c r="F22" s="3"/>
      <c r="G22" s="35" t="s">
        <v>315</v>
      </c>
      <c r="H22" s="158" t="s">
        <v>684</v>
      </c>
      <c r="I22" s="10" t="s">
        <v>1129</v>
      </c>
      <c r="J22" s="10" t="s">
        <v>1130</v>
      </c>
      <c r="K22" s="74">
        <f t="shared" si="0"/>
        <v>0</v>
      </c>
      <c r="L22" s="74">
        <f>IFERROR(VLOOKUP($I22,'3.1 Forecast PIVOT'!$G$4:$I$115,3,FALSE),0)</f>
        <v>49721.241780544602</v>
      </c>
      <c r="M22" s="75">
        <f t="shared" si="1"/>
        <v>49721.241780544602</v>
      </c>
      <c r="N22" s="167"/>
      <c r="O22" s="180"/>
      <c r="P22" s="6" t="s">
        <v>885</v>
      </c>
      <c r="Q22" s="59">
        <v>326435.12</v>
      </c>
    </row>
    <row r="23" spans="1:17" x14ac:dyDescent="0.25">
      <c r="A23" t="s">
        <v>1533</v>
      </c>
      <c r="D23" s="59">
        <v>1461224.7699999996</v>
      </c>
      <c r="F23" s="3"/>
      <c r="G23" s="35" t="s">
        <v>315</v>
      </c>
      <c r="H23" s="158" t="s">
        <v>684</v>
      </c>
      <c r="I23" s="10" t="s">
        <v>1229</v>
      </c>
      <c r="J23" s="10" t="s">
        <v>1230</v>
      </c>
      <c r="K23" s="74">
        <f t="shared" si="0"/>
        <v>0</v>
      </c>
      <c r="L23" s="74">
        <f>IFERROR(VLOOKUP($I23,'3.1 Forecast PIVOT'!$G$4:$I$115,3,FALSE),0)</f>
        <v>105194.99643921165</v>
      </c>
      <c r="M23" s="75">
        <f t="shared" si="1"/>
        <v>105194.99643921165</v>
      </c>
      <c r="N23" s="167"/>
      <c r="O23" s="180"/>
      <c r="P23" s="6" t="s">
        <v>690</v>
      </c>
      <c r="Q23" s="59">
        <v>2405079.1076255599</v>
      </c>
    </row>
    <row r="24" spans="1:17" x14ac:dyDescent="0.25">
      <c r="A24" t="s">
        <v>743</v>
      </c>
      <c r="B24" t="s">
        <v>741</v>
      </c>
      <c r="C24" t="s">
        <v>1542</v>
      </c>
      <c r="D24" s="59">
        <v>476262.98</v>
      </c>
      <c r="F24" s="3"/>
      <c r="G24" s="35" t="s">
        <v>315</v>
      </c>
      <c r="H24" s="159" t="s">
        <v>684</v>
      </c>
      <c r="I24" s="10" t="s">
        <v>1231</v>
      </c>
      <c r="J24" s="10" t="s">
        <v>1232</v>
      </c>
      <c r="K24" s="74">
        <f t="shared" si="0"/>
        <v>0</v>
      </c>
      <c r="L24" s="74">
        <f>IFERROR(VLOOKUP($I24,'3.1 Forecast PIVOT'!$G$4:$I$115,3,FALSE),0)</f>
        <v>76128.915605325106</v>
      </c>
      <c r="M24" s="75">
        <f>L35</f>
        <v>176272.03</v>
      </c>
      <c r="N24" s="167"/>
      <c r="O24" s="180"/>
      <c r="P24" s="6" t="s">
        <v>695</v>
      </c>
      <c r="Q24" s="59">
        <v>1155013.9445258006</v>
      </c>
    </row>
    <row r="25" spans="1:17" x14ac:dyDescent="0.25">
      <c r="A25" t="s">
        <v>1535</v>
      </c>
      <c r="D25" s="59">
        <v>476262.98</v>
      </c>
      <c r="F25" s="3"/>
      <c r="G25" s="35" t="s">
        <v>315</v>
      </c>
      <c r="H25" s="158" t="s">
        <v>684</v>
      </c>
      <c r="I25" s="10" t="s">
        <v>754</v>
      </c>
      <c r="J25" s="10" t="s">
        <v>755</v>
      </c>
      <c r="K25" s="74"/>
      <c r="L25" s="74">
        <f>IFERROR(VLOOKUP($I25,'3.1 Forecast PIVOT'!$G$4:$I$115,3,FALSE),0)</f>
        <v>-92368.887630488884</v>
      </c>
      <c r="M25" s="75">
        <f t="shared" si="1"/>
        <v>-92368.887630488884</v>
      </c>
      <c r="N25" s="167"/>
      <c r="O25" s="180"/>
      <c r="P25" s="6" t="s">
        <v>681</v>
      </c>
      <c r="Q25" s="59">
        <v>2181294.84</v>
      </c>
    </row>
    <row r="26" spans="1:17" x14ac:dyDescent="0.25">
      <c r="A26" t="s">
        <v>709</v>
      </c>
      <c r="B26" t="s">
        <v>1045</v>
      </c>
      <c r="C26" t="s">
        <v>1046</v>
      </c>
      <c r="D26" s="59">
        <v>7118.630000000001</v>
      </c>
      <c r="F26" s="3"/>
      <c r="G26" s="35" t="s">
        <v>315</v>
      </c>
      <c r="H26" s="159" t="s">
        <v>684</v>
      </c>
      <c r="I26" s="10" t="s">
        <v>848</v>
      </c>
      <c r="J26" s="10" t="s">
        <v>849</v>
      </c>
      <c r="K26" s="74"/>
      <c r="L26" s="74">
        <f>IFERROR(VLOOKUP($I26,'3.1 Forecast PIVOT'!$G$4:$I$115,3,FALSE),0)</f>
        <v>-6381.6393060741411</v>
      </c>
      <c r="M26" s="75">
        <f t="shared" si="1"/>
        <v>-6381.6393060741411</v>
      </c>
      <c r="N26" s="167"/>
      <c r="O26" s="180"/>
      <c r="P26" s="6" t="s">
        <v>733</v>
      </c>
      <c r="Q26" s="59">
        <v>268760.97000000003</v>
      </c>
    </row>
    <row r="27" spans="1:17" x14ac:dyDescent="0.25">
      <c r="A27" t="s">
        <v>1536</v>
      </c>
      <c r="D27" s="59">
        <v>7118.630000000001</v>
      </c>
      <c r="F27" s="3"/>
      <c r="G27" s="35" t="s">
        <v>315</v>
      </c>
      <c r="H27" s="158" t="s">
        <v>684</v>
      </c>
      <c r="I27" s="10" t="s">
        <v>945</v>
      </c>
      <c r="J27" s="10" t="s">
        <v>946</v>
      </c>
      <c r="K27" s="74"/>
      <c r="L27" s="74">
        <f>IFERROR(VLOOKUP($I27,'3.1 Forecast PIVOT'!$G$4:$I$115,3,FALSE),0)</f>
        <v>-27327.628245750544</v>
      </c>
      <c r="M27" s="75">
        <f t="shared" si="1"/>
        <v>-27327.628245750544</v>
      </c>
      <c r="N27" s="167"/>
      <c r="O27" s="180"/>
      <c r="P27" s="6" t="s">
        <v>743</v>
      </c>
      <c r="Q27" s="59">
        <v>476262.98</v>
      </c>
    </row>
    <row r="28" spans="1:17" x14ac:dyDescent="0.25">
      <c r="A28" t="s">
        <v>74</v>
      </c>
      <c r="D28" s="386">
        <v>2513813.2799999993</v>
      </c>
      <c r="F28" s="3"/>
      <c r="G28" s="35" t="s">
        <v>315</v>
      </c>
      <c r="H28" s="159" t="s">
        <v>684</v>
      </c>
      <c r="I28" s="10" t="s">
        <v>1053</v>
      </c>
      <c r="J28" s="10" t="s">
        <v>1054</v>
      </c>
      <c r="K28" s="74"/>
      <c r="L28" s="74">
        <f>IFERROR(VLOOKUP($I28,'3.1 Forecast PIVOT'!$G$4:$I$115,3,FALSE),0)</f>
        <v>-6942.1319814996632</v>
      </c>
      <c r="M28" s="75">
        <f t="shared" si="1"/>
        <v>-6942.1319814996632</v>
      </c>
      <c r="N28" s="167"/>
      <c r="O28" s="180"/>
      <c r="P28" s="6" t="s">
        <v>709</v>
      </c>
      <c r="Q28" s="59">
        <v>55297.120000000003</v>
      </c>
    </row>
    <row r="29" spans="1:17" x14ac:dyDescent="0.25">
      <c r="D29"/>
      <c r="F29" s="3"/>
      <c r="G29" s="35" t="s">
        <v>315</v>
      </c>
      <c r="H29" s="159" t="s">
        <v>684</v>
      </c>
      <c r="I29" s="10" t="s">
        <v>1201</v>
      </c>
      <c r="J29" s="10" t="s">
        <v>1202</v>
      </c>
      <c r="K29" s="74"/>
      <c r="L29" s="74">
        <f>IFERROR(VLOOKUP($I29,'3.1 Forecast PIVOT'!$G$4:$I$115,3,FALSE),0)</f>
        <v>-21482.979894113902</v>
      </c>
      <c r="M29" s="75">
        <f t="shared" si="1"/>
        <v>-21482.979894113902</v>
      </c>
      <c r="N29" s="167"/>
      <c r="O29" s="180"/>
      <c r="P29" s="6" t="s">
        <v>74</v>
      </c>
      <c r="Q29" s="59">
        <v>21460709.839404173</v>
      </c>
    </row>
    <row r="30" spans="1:17" x14ac:dyDescent="0.25">
      <c r="D30"/>
      <c r="F30" s="3"/>
      <c r="G30" s="34" t="s">
        <v>353</v>
      </c>
      <c r="H30" s="158" t="s">
        <v>684</v>
      </c>
      <c r="I30" s="10" t="s">
        <v>752</v>
      </c>
      <c r="J30" s="10" t="s">
        <v>753</v>
      </c>
      <c r="K30" s="74">
        <f>IFERROR(VLOOKUP($I30,$B$10:$D$33,3,FALSE),0)</f>
        <v>70797.64</v>
      </c>
      <c r="L30" s="74">
        <f>IFERROR(VLOOKUP($I30,'3.1 Forecast PIVOT'!$B$5:$D$126,3,FALSE),0)</f>
        <v>322390.43</v>
      </c>
      <c r="M30" s="75">
        <f t="shared" si="1"/>
        <v>322390.43</v>
      </c>
      <c r="N30" s="167"/>
      <c r="O30" s="180"/>
    </row>
    <row r="31" spans="1:17" x14ac:dyDescent="0.25">
      <c r="D31"/>
      <c r="F31" s="3"/>
      <c r="G31" s="34" t="s">
        <v>353</v>
      </c>
      <c r="H31" s="159" t="s">
        <v>684</v>
      </c>
      <c r="I31" s="10" t="s">
        <v>846</v>
      </c>
      <c r="J31" s="10" t="s">
        <v>847</v>
      </c>
      <c r="K31" s="74">
        <f t="shared" ref="K31:K42" si="2">IFERROR(VLOOKUP($I31,$B$10:$D$33,3,FALSE),0)</f>
        <v>586.29</v>
      </c>
      <c r="L31" s="74">
        <f>IFERROR(VLOOKUP($I31,'3.1 Forecast PIVOT'!$B$5:$D$126,3,FALSE),0)</f>
        <v>338482.2</v>
      </c>
      <c r="M31" s="75">
        <f t="shared" si="1"/>
        <v>338482.2</v>
      </c>
      <c r="N31" s="167"/>
      <c r="O31" s="180"/>
    </row>
    <row r="32" spans="1:17" x14ac:dyDescent="0.25">
      <c r="D32"/>
      <c r="F32" s="3"/>
      <c r="G32" s="35" t="s">
        <v>315</v>
      </c>
      <c r="H32" s="159" t="s">
        <v>684</v>
      </c>
      <c r="I32" s="10" t="s">
        <v>894</v>
      </c>
      <c r="J32" s="10" t="s">
        <v>895</v>
      </c>
      <c r="K32" s="74">
        <f t="shared" si="2"/>
        <v>0</v>
      </c>
      <c r="L32" s="74">
        <f>IFERROR(VLOOKUP($I32,'3.1 Forecast PIVOT'!$G$4:$I$115,3,FALSE),0)</f>
        <v>1115231.0499999998</v>
      </c>
      <c r="M32" s="75">
        <f t="shared" si="1"/>
        <v>1115231.0499999998</v>
      </c>
      <c r="N32" s="167" t="s">
        <v>2120</v>
      </c>
      <c r="O32" s="180"/>
    </row>
    <row r="33" spans="4:16" x14ac:dyDescent="0.25">
      <c r="D33"/>
      <c r="F33" s="3"/>
      <c r="G33" s="34" t="s">
        <v>353</v>
      </c>
      <c r="H33" s="158" t="s">
        <v>684</v>
      </c>
      <c r="I33" s="283" t="s">
        <v>943</v>
      </c>
      <c r="J33" s="10" t="s">
        <v>944</v>
      </c>
      <c r="K33" s="74">
        <f t="shared" si="2"/>
        <v>119603.47</v>
      </c>
      <c r="L33" s="74">
        <f>IFERROR(VLOOKUP($I33,'3.1 Forecast PIVOT'!$B$5:$D$126,3,FALSE),0)</f>
        <v>759795.41999999993</v>
      </c>
      <c r="M33" s="75">
        <f t="shared" si="1"/>
        <v>759795.41999999993</v>
      </c>
      <c r="N33" s="167" t="s">
        <v>2117</v>
      </c>
      <c r="O33" s="180"/>
    </row>
    <row r="34" spans="4:16" x14ac:dyDescent="0.25">
      <c r="D34"/>
      <c r="F34" s="3"/>
      <c r="G34" s="34" t="s">
        <v>353</v>
      </c>
      <c r="H34" s="159" t="s">
        <v>684</v>
      </c>
      <c r="I34" s="10" t="s">
        <v>997</v>
      </c>
      <c r="J34" s="10" t="s">
        <v>998</v>
      </c>
      <c r="K34" s="74">
        <f t="shared" si="2"/>
        <v>228943.03</v>
      </c>
      <c r="L34" s="74">
        <f>IFERROR(VLOOKUP($I34,'3.1 Forecast PIVOT'!$B$5:$D$126,3,FALSE),0)</f>
        <v>0</v>
      </c>
      <c r="M34" s="74">
        <f>K34</f>
        <v>228943.03</v>
      </c>
      <c r="N34" s="168"/>
      <c r="O34" s="180"/>
    </row>
    <row r="35" spans="4:16" x14ac:dyDescent="0.25">
      <c r="D35"/>
      <c r="F35" s="3"/>
      <c r="G35" s="35" t="s">
        <v>315</v>
      </c>
      <c r="H35" s="158" t="s">
        <v>684</v>
      </c>
      <c r="I35" s="10" t="s">
        <v>1199</v>
      </c>
      <c r="J35" s="10" t="s">
        <v>1200</v>
      </c>
      <c r="K35" s="74">
        <f t="shared" si="2"/>
        <v>0</v>
      </c>
      <c r="L35" s="74">
        <f>IFERROR(VLOOKUP($I35,'3.1 Forecast PIVOT'!$G$4:$I$115,3,FALSE),0)</f>
        <v>176272.03</v>
      </c>
      <c r="M35" s="75">
        <f>L35</f>
        <v>176272.03</v>
      </c>
      <c r="N35" s="167"/>
      <c r="O35" s="180"/>
    </row>
    <row r="36" spans="4:16" x14ac:dyDescent="0.25">
      <c r="D36"/>
      <c r="F36" s="3"/>
      <c r="G36" s="35" t="s">
        <v>315</v>
      </c>
      <c r="H36" s="158" t="s">
        <v>778</v>
      </c>
      <c r="I36" s="10" t="s">
        <v>861</v>
      </c>
      <c r="J36" s="10" t="s">
        <v>862</v>
      </c>
      <c r="K36" s="74">
        <f t="shared" si="2"/>
        <v>0</v>
      </c>
      <c r="L36" s="74">
        <f>IFERROR(VLOOKUP($I36,'3.1 Forecast PIVOT'!$G$4:$I$115,3,FALSE),0)</f>
        <v>67949.08</v>
      </c>
      <c r="M36" s="75">
        <f t="shared" ref="M36:M40" si="3">L36</f>
        <v>67949.08</v>
      </c>
      <c r="N36" s="167"/>
      <c r="O36" s="180"/>
    </row>
    <row r="37" spans="4:16" x14ac:dyDescent="0.25">
      <c r="D37"/>
      <c r="F37" s="3"/>
      <c r="G37" s="35" t="s">
        <v>315</v>
      </c>
      <c r="H37" s="158" t="s">
        <v>778</v>
      </c>
      <c r="I37" s="10" t="s">
        <v>957</v>
      </c>
      <c r="J37" s="10" t="s">
        <v>958</v>
      </c>
      <c r="K37" s="74">
        <f t="shared" si="2"/>
        <v>0</v>
      </c>
      <c r="L37" s="74">
        <f>IFERROR(VLOOKUP($I37,'3.1 Forecast PIVOT'!$G$4:$I$115,3,FALSE),0)</f>
        <v>143432.85</v>
      </c>
      <c r="M37" s="75">
        <f t="shared" si="3"/>
        <v>143432.85</v>
      </c>
      <c r="N37" s="167"/>
      <c r="O37" s="180"/>
    </row>
    <row r="38" spans="4:16" x14ac:dyDescent="0.25">
      <c r="D38"/>
      <c r="F38" s="3"/>
      <c r="G38" s="35" t="s">
        <v>315</v>
      </c>
      <c r="H38" s="158" t="s">
        <v>778</v>
      </c>
      <c r="I38" s="10" t="s">
        <v>1067</v>
      </c>
      <c r="J38" s="10" t="s">
        <v>1068</v>
      </c>
      <c r="K38" s="74">
        <f t="shared" si="2"/>
        <v>0</v>
      </c>
      <c r="L38" s="74">
        <f>IFERROR(VLOOKUP($I38,'3.1 Forecast PIVOT'!$G$4:$I$115,3,FALSE),0)</f>
        <v>65128.000000000007</v>
      </c>
      <c r="M38" s="75">
        <f t="shared" si="3"/>
        <v>65128.000000000007</v>
      </c>
      <c r="N38" s="167"/>
      <c r="O38" s="180"/>
    </row>
    <row r="39" spans="4:16" x14ac:dyDescent="0.25">
      <c r="D39"/>
      <c r="F39" s="3"/>
      <c r="G39" s="35" t="s">
        <v>315</v>
      </c>
      <c r="H39" s="158" t="s">
        <v>778</v>
      </c>
      <c r="I39" s="10" t="s">
        <v>1137</v>
      </c>
      <c r="J39" s="10" t="s">
        <v>1138</v>
      </c>
      <c r="K39" s="74">
        <f t="shared" si="2"/>
        <v>0</v>
      </c>
      <c r="L39" s="74">
        <f>IFERROR(VLOOKUP($I39,'3.1 Forecast PIVOT'!$G$4:$I$115,3,FALSE),0)</f>
        <v>31349.359999999997</v>
      </c>
      <c r="M39" s="75">
        <f t="shared" si="3"/>
        <v>31349.359999999997</v>
      </c>
      <c r="N39" s="167"/>
      <c r="O39" s="180"/>
    </row>
    <row r="40" spans="4:16" x14ac:dyDescent="0.25">
      <c r="D40"/>
      <c r="F40" s="3"/>
      <c r="G40" s="34" t="s">
        <v>353</v>
      </c>
      <c r="H40" s="158" t="s">
        <v>778</v>
      </c>
      <c r="I40" s="10" t="s">
        <v>776</v>
      </c>
      <c r="J40" s="10" t="s">
        <v>1658</v>
      </c>
      <c r="K40" s="74">
        <f t="shared" si="2"/>
        <v>3975.34</v>
      </c>
      <c r="L40" s="74">
        <f>IFERROR(VLOOKUP($I40,'3.1 Forecast PIVOT'!$B$5:$D$126,3,FALSE),0)</f>
        <v>99893.25</v>
      </c>
      <c r="M40" s="74">
        <f t="shared" si="3"/>
        <v>99893.25</v>
      </c>
      <c r="N40" s="167"/>
      <c r="O40" s="180"/>
    </row>
    <row r="41" spans="4:16" x14ac:dyDescent="0.25">
      <c r="D41"/>
      <c r="F41" s="3"/>
      <c r="G41" s="34" t="s">
        <v>353</v>
      </c>
      <c r="H41" s="158" t="s">
        <v>778</v>
      </c>
      <c r="I41" s="10" t="s">
        <v>961</v>
      </c>
      <c r="J41" s="10" t="s">
        <v>1651</v>
      </c>
      <c r="K41" s="74">
        <f t="shared" si="2"/>
        <v>114186.43000000001</v>
      </c>
      <c r="L41" s="74">
        <f>IFERROR(VLOOKUP($I41,'3.1 Forecast PIVOT'!$B$5:$D$126,3,FALSE),0)</f>
        <v>76597.700000000026</v>
      </c>
      <c r="M41" s="74">
        <f>K41</f>
        <v>114186.43000000001</v>
      </c>
      <c r="N41" s="257"/>
      <c r="O41" s="180"/>
    </row>
    <row r="42" spans="4:16" x14ac:dyDescent="0.25">
      <c r="D42"/>
      <c r="F42" s="3"/>
      <c r="G42" s="34" t="s">
        <v>353</v>
      </c>
      <c r="H42" s="158" t="s">
        <v>781</v>
      </c>
      <c r="I42" s="10" t="s">
        <v>779</v>
      </c>
      <c r="J42" s="10" t="s">
        <v>780</v>
      </c>
      <c r="K42" s="74">
        <f t="shared" si="2"/>
        <v>27226.65</v>
      </c>
      <c r="L42" s="74">
        <f>IFERROR(VLOOKUP($I42,'3.1 Forecast PIVOT'!$B$5:$D$126,3,FALSE),0)</f>
        <v>6660.51</v>
      </c>
      <c r="M42" s="75">
        <f>K42</f>
        <v>27226.65</v>
      </c>
      <c r="N42" s="167"/>
      <c r="O42" s="180"/>
    </row>
    <row r="43" spans="4:16" x14ac:dyDescent="0.25">
      <c r="D43"/>
      <c r="F43" s="3"/>
      <c r="G43" s="35" t="s">
        <v>315</v>
      </c>
      <c r="H43" s="158" t="s">
        <v>781</v>
      </c>
      <c r="I43" s="10" t="s">
        <v>863</v>
      </c>
      <c r="J43" s="10" t="s">
        <v>864</v>
      </c>
      <c r="K43" s="74">
        <f t="shared" ref="K43:K74" si="4">IFERROR(VLOOKUP($I43,$B$10:$D$33,3,FALSE),0)</f>
        <v>0</v>
      </c>
      <c r="L43" s="74">
        <f>IFERROR(VLOOKUP($I43,'3.1 Forecast PIVOT'!$G$4:$I$115,3,FALSE),0)</f>
        <v>414422.29800892476</v>
      </c>
      <c r="M43" s="75">
        <f t="shared" ref="M43:M74" si="5">L43</f>
        <v>414422.29800892476</v>
      </c>
      <c r="N43" s="167"/>
      <c r="O43" s="180"/>
      <c r="P43" s="56"/>
    </row>
    <row r="44" spans="4:16" x14ac:dyDescent="0.25">
      <c r="D44"/>
      <c r="F44" s="3"/>
      <c r="G44" s="35" t="s">
        <v>315</v>
      </c>
      <c r="H44" s="158" t="s">
        <v>781</v>
      </c>
      <c r="I44" s="10" t="s">
        <v>1139</v>
      </c>
      <c r="J44" s="10" t="s">
        <v>1140</v>
      </c>
      <c r="K44" s="74">
        <f t="shared" si="4"/>
        <v>0</v>
      </c>
      <c r="L44" s="74">
        <f>IFERROR(VLOOKUP($I44,'3.1 Forecast PIVOT'!$G$4:$I$115,3,FALSE),0)</f>
        <v>3830.0699999999997</v>
      </c>
      <c r="M44" s="75">
        <f t="shared" si="5"/>
        <v>3830.0699999999997</v>
      </c>
      <c r="N44" s="167"/>
      <c r="O44" s="180"/>
    </row>
    <row r="45" spans="4:16" x14ac:dyDescent="0.25">
      <c r="D45"/>
      <c r="F45" s="3"/>
      <c r="G45" s="35" t="s">
        <v>315</v>
      </c>
      <c r="H45" s="158" t="s">
        <v>758</v>
      </c>
      <c r="I45" s="10" t="s">
        <v>784</v>
      </c>
      <c r="J45" s="10" t="s">
        <v>785</v>
      </c>
      <c r="K45" s="74">
        <f t="shared" si="4"/>
        <v>0</v>
      </c>
      <c r="L45" s="74">
        <f>IFERROR(VLOOKUP($I45,'3.1 Forecast PIVOT'!$G$4:$I$115,3,FALSE),0)</f>
        <v>41184.080000000002</v>
      </c>
      <c r="M45" s="75">
        <f t="shared" si="5"/>
        <v>41184.080000000002</v>
      </c>
      <c r="N45" s="167"/>
      <c r="O45" s="180"/>
    </row>
    <row r="46" spans="4:16" x14ac:dyDescent="0.25">
      <c r="D46"/>
      <c r="F46" s="3"/>
      <c r="G46" s="35" t="s">
        <v>315</v>
      </c>
      <c r="H46" s="158" t="s">
        <v>758</v>
      </c>
      <c r="I46" s="10" t="s">
        <v>871</v>
      </c>
      <c r="J46" s="10" t="s">
        <v>872</v>
      </c>
      <c r="K46" s="74">
        <f t="shared" si="4"/>
        <v>0</v>
      </c>
      <c r="L46" s="74">
        <f>IFERROR(VLOOKUP($I46,'3.1 Forecast PIVOT'!$G$4:$I$115,3,FALSE),0)</f>
        <v>75660.800000000003</v>
      </c>
      <c r="M46" s="75">
        <f t="shared" si="5"/>
        <v>75660.800000000003</v>
      </c>
      <c r="N46" s="167"/>
      <c r="O46" s="180"/>
    </row>
    <row r="47" spans="4:16" x14ac:dyDescent="0.25">
      <c r="D47"/>
      <c r="F47" s="3"/>
      <c r="G47" s="35" t="s">
        <v>315</v>
      </c>
      <c r="H47" s="158" t="s">
        <v>758</v>
      </c>
      <c r="I47" s="283" t="s">
        <v>892</v>
      </c>
      <c r="J47" s="10" t="s">
        <v>893</v>
      </c>
      <c r="K47" s="74">
        <f t="shared" si="4"/>
        <v>0</v>
      </c>
      <c r="L47" s="74">
        <f>IFERROR(VLOOKUP($I47,'3.1 Forecast PIVOT'!$G$4:$I$115,3,FALSE),0)</f>
        <v>1952185.37</v>
      </c>
      <c r="M47" s="75">
        <f t="shared" si="5"/>
        <v>1952185.37</v>
      </c>
      <c r="N47" s="167" t="s">
        <v>2116</v>
      </c>
      <c r="O47" s="180"/>
    </row>
    <row r="48" spans="4:16" x14ac:dyDescent="0.25">
      <c r="D48"/>
      <c r="F48" s="3"/>
      <c r="G48" s="35" t="s">
        <v>315</v>
      </c>
      <c r="H48" s="158" t="s">
        <v>758</v>
      </c>
      <c r="I48" s="283" t="s">
        <v>898</v>
      </c>
      <c r="J48" s="10" t="s">
        <v>899</v>
      </c>
      <c r="K48" s="74">
        <f t="shared" si="4"/>
        <v>0</v>
      </c>
      <c r="L48" s="74">
        <f>IFERROR(VLOOKUP($I48,'3.1 Forecast PIVOT'!$G$4:$I$115,3,FALSE),0)</f>
        <v>831343.03</v>
      </c>
      <c r="M48" s="75">
        <f t="shared" si="5"/>
        <v>831343.03</v>
      </c>
      <c r="N48" s="167" t="s">
        <v>2119</v>
      </c>
      <c r="O48" s="180"/>
    </row>
    <row r="49" spans="4:16" x14ac:dyDescent="0.25">
      <c r="D49"/>
      <c r="F49" s="3"/>
      <c r="G49" s="35" t="s">
        <v>315</v>
      </c>
      <c r="H49" s="158" t="s">
        <v>758</v>
      </c>
      <c r="I49" s="10" t="s">
        <v>967</v>
      </c>
      <c r="J49" s="10" t="s">
        <v>968</v>
      </c>
      <c r="K49" s="74">
        <f t="shared" si="4"/>
        <v>0</v>
      </c>
      <c r="L49" s="74">
        <f>IFERROR(VLOOKUP($I49,'3.1 Forecast PIVOT'!$G$4:$I$115,3,FALSE),0)</f>
        <v>6969.6499999999987</v>
      </c>
      <c r="M49" s="75">
        <f t="shared" si="5"/>
        <v>6969.6499999999987</v>
      </c>
      <c r="N49" s="167"/>
      <c r="O49" s="180"/>
    </row>
    <row r="50" spans="4:16" x14ac:dyDescent="0.25">
      <c r="D50"/>
      <c r="F50" s="3"/>
      <c r="G50" s="35" t="s">
        <v>315</v>
      </c>
      <c r="H50" s="158" t="s">
        <v>758</v>
      </c>
      <c r="I50" s="10" t="s">
        <v>969</v>
      </c>
      <c r="J50" s="10" t="s">
        <v>970</v>
      </c>
      <c r="K50" s="74">
        <f t="shared" si="4"/>
        <v>0</v>
      </c>
      <c r="L50" s="74">
        <f>IFERROR(VLOOKUP($I50,'3.1 Forecast PIVOT'!$G$4:$I$115,3,FALSE),0)</f>
        <v>2974.2699999999995</v>
      </c>
      <c r="M50" s="75">
        <f t="shared" si="5"/>
        <v>2974.2699999999995</v>
      </c>
      <c r="N50" s="167"/>
      <c r="O50" s="180"/>
      <c r="P50" s="56"/>
    </row>
    <row r="51" spans="4:16" x14ac:dyDescent="0.25">
      <c r="D51"/>
      <c r="F51" s="3"/>
      <c r="G51" s="35" t="s">
        <v>315</v>
      </c>
      <c r="H51" s="158" t="s">
        <v>758</v>
      </c>
      <c r="I51" s="10" t="s">
        <v>971</v>
      </c>
      <c r="J51" s="10" t="s">
        <v>972</v>
      </c>
      <c r="K51" s="74">
        <f t="shared" si="4"/>
        <v>0</v>
      </c>
      <c r="L51" s="74">
        <f>IFERROR(VLOOKUP($I51,'3.1 Forecast PIVOT'!$G$4:$I$115,3,FALSE),0)</f>
        <v>156498.69</v>
      </c>
      <c r="M51" s="75">
        <f t="shared" si="5"/>
        <v>156498.69</v>
      </c>
      <c r="N51" s="167"/>
      <c r="O51" s="180"/>
    </row>
    <row r="52" spans="4:16" x14ac:dyDescent="0.25">
      <c r="D52"/>
      <c r="F52" s="3"/>
      <c r="G52" s="35" t="s">
        <v>315</v>
      </c>
      <c r="H52" s="158" t="s">
        <v>758</v>
      </c>
      <c r="I52" s="10" t="s">
        <v>1073</v>
      </c>
      <c r="J52" s="10" t="s">
        <v>1074</v>
      </c>
      <c r="K52" s="74">
        <f t="shared" si="4"/>
        <v>0</v>
      </c>
      <c r="L52" s="74">
        <f>IFERROR(VLOOKUP($I52,'3.1 Forecast PIVOT'!$G$4:$I$115,3,FALSE),0)</f>
        <v>22451.289999999997</v>
      </c>
      <c r="M52" s="75">
        <f t="shared" si="5"/>
        <v>22451.289999999997</v>
      </c>
      <c r="N52" s="167"/>
      <c r="O52" s="180"/>
    </row>
    <row r="53" spans="4:16" x14ac:dyDescent="0.25">
      <c r="D53"/>
      <c r="F53" s="3"/>
      <c r="G53" s="35" t="s">
        <v>315</v>
      </c>
      <c r="H53" s="158" t="s">
        <v>758</v>
      </c>
      <c r="I53" s="10" t="s">
        <v>1145</v>
      </c>
      <c r="J53" s="10" t="s">
        <v>1146</v>
      </c>
      <c r="K53" s="74">
        <f t="shared" si="4"/>
        <v>0</v>
      </c>
      <c r="L53" s="74">
        <f>IFERROR(VLOOKUP($I53,'3.1 Forecast PIVOT'!$G$4:$I$115,3,FALSE),0)</f>
        <v>33400.699999999997</v>
      </c>
      <c r="M53" s="75">
        <f t="shared" si="5"/>
        <v>33400.699999999997</v>
      </c>
      <c r="N53" s="167"/>
      <c r="O53" s="180"/>
    </row>
    <row r="54" spans="4:16" x14ac:dyDescent="0.25">
      <c r="D54"/>
      <c r="F54" s="3"/>
      <c r="G54" s="35" t="s">
        <v>315</v>
      </c>
      <c r="H54" s="158" t="s">
        <v>758</v>
      </c>
      <c r="I54" s="10" t="s">
        <v>1215</v>
      </c>
      <c r="J54" s="10" t="s">
        <v>1216</v>
      </c>
      <c r="K54" s="74">
        <f t="shared" si="4"/>
        <v>0</v>
      </c>
      <c r="L54" s="74">
        <f>IFERROR(VLOOKUP($I54,'3.1 Forecast PIVOT'!$G$4:$I$115,3,FALSE),0)</f>
        <v>49711.570000000007</v>
      </c>
      <c r="M54" s="75">
        <f t="shared" si="5"/>
        <v>49711.570000000007</v>
      </c>
      <c r="N54" s="167"/>
      <c r="O54" s="180"/>
    </row>
    <row r="55" spans="4:16" x14ac:dyDescent="0.25">
      <c r="D55"/>
      <c r="F55" s="3"/>
      <c r="G55" s="35" t="s">
        <v>315</v>
      </c>
      <c r="H55" s="158" t="s">
        <v>788</v>
      </c>
      <c r="I55" s="10" t="s">
        <v>786</v>
      </c>
      <c r="J55" s="10" t="s">
        <v>787</v>
      </c>
      <c r="K55" s="74">
        <f t="shared" si="4"/>
        <v>0</v>
      </c>
      <c r="L55" s="74">
        <f>IFERROR(VLOOKUP($I55,'3.1 Forecast PIVOT'!$G$4:$I$115,3,FALSE),0)</f>
        <v>36444.21</v>
      </c>
      <c r="M55" s="75">
        <f t="shared" si="5"/>
        <v>36444.21</v>
      </c>
      <c r="N55" s="167"/>
      <c r="O55" s="180"/>
    </row>
    <row r="56" spans="4:16" x14ac:dyDescent="0.25">
      <c r="D56"/>
      <c r="F56" s="3"/>
      <c r="G56" s="35" t="s">
        <v>315</v>
      </c>
      <c r="H56" s="158" t="s">
        <v>788</v>
      </c>
      <c r="I56" s="10" t="s">
        <v>873</v>
      </c>
      <c r="J56" s="10" t="s">
        <v>874</v>
      </c>
      <c r="K56" s="74">
        <f t="shared" si="4"/>
        <v>0</v>
      </c>
      <c r="L56" s="74">
        <f>IFERROR(VLOOKUP($I56,'3.1 Forecast PIVOT'!$G$4:$I$115,3,FALSE),0)</f>
        <v>54188.34</v>
      </c>
      <c r="M56" s="75">
        <f t="shared" si="5"/>
        <v>54188.34</v>
      </c>
      <c r="N56" s="167"/>
      <c r="O56" s="180"/>
    </row>
    <row r="57" spans="4:16" x14ac:dyDescent="0.25">
      <c r="D57"/>
      <c r="F57" s="3"/>
      <c r="G57" s="35" t="s">
        <v>315</v>
      </c>
      <c r="H57" s="158" t="s">
        <v>788</v>
      </c>
      <c r="I57" s="283" t="s">
        <v>973</v>
      </c>
      <c r="J57" s="10" t="s">
        <v>974</v>
      </c>
      <c r="K57" s="74">
        <f t="shared" si="4"/>
        <v>0</v>
      </c>
      <c r="L57" s="74">
        <f>IFERROR(VLOOKUP($I57,'3.1 Forecast PIVOT'!$G$4:$I$115,3,FALSE),0)</f>
        <v>1907176.02</v>
      </c>
      <c r="M57" s="75">
        <f t="shared" si="5"/>
        <v>1907176.02</v>
      </c>
      <c r="N57" s="167" t="s">
        <v>2121</v>
      </c>
      <c r="O57" s="180"/>
      <c r="P57" s="56"/>
    </row>
    <row r="58" spans="4:16" x14ac:dyDescent="0.25">
      <c r="D58"/>
      <c r="F58" s="3"/>
      <c r="G58" s="35" t="s">
        <v>315</v>
      </c>
      <c r="H58" s="158" t="s">
        <v>788</v>
      </c>
      <c r="I58" s="10" t="s">
        <v>1075</v>
      </c>
      <c r="J58" s="10" t="s">
        <v>1076</v>
      </c>
      <c r="K58" s="74">
        <f t="shared" si="4"/>
        <v>0</v>
      </c>
      <c r="L58" s="74">
        <f>IFERROR(VLOOKUP($I58,'3.1 Forecast PIVOT'!$G$4:$I$115,3,FALSE),0)</f>
        <v>28767.870000000003</v>
      </c>
      <c r="M58" s="75">
        <f t="shared" si="5"/>
        <v>28767.870000000003</v>
      </c>
      <c r="N58" s="167"/>
      <c r="O58" s="180"/>
    </row>
    <row r="59" spans="4:16" x14ac:dyDescent="0.25">
      <c r="D59"/>
      <c r="F59" s="3"/>
      <c r="G59" s="35" t="s">
        <v>315</v>
      </c>
      <c r="H59" s="158" t="s">
        <v>788</v>
      </c>
      <c r="I59" s="10" t="s">
        <v>1147</v>
      </c>
      <c r="J59" s="10" t="s">
        <v>1148</v>
      </c>
      <c r="K59" s="74">
        <f t="shared" si="4"/>
        <v>0</v>
      </c>
      <c r="L59" s="74">
        <f>IFERROR(VLOOKUP($I59,'3.1 Forecast PIVOT'!$G$4:$I$115,3,FALSE),0)</f>
        <v>10542.64</v>
      </c>
      <c r="M59" s="75">
        <f t="shared" si="5"/>
        <v>10542.64</v>
      </c>
      <c r="N59" s="167"/>
      <c r="O59" s="180"/>
      <c r="P59" s="56"/>
    </row>
    <row r="60" spans="4:16" x14ac:dyDescent="0.25">
      <c r="D60"/>
      <c r="F60" s="3"/>
      <c r="G60" s="35" t="s">
        <v>315</v>
      </c>
      <c r="H60" s="158" t="s">
        <v>788</v>
      </c>
      <c r="I60" s="10" t="s">
        <v>1217</v>
      </c>
      <c r="J60" s="10" t="s">
        <v>1218</v>
      </c>
      <c r="K60" s="74">
        <f t="shared" si="4"/>
        <v>0</v>
      </c>
      <c r="L60" s="74">
        <f>IFERROR(VLOOKUP($I60,'3.1 Forecast PIVOT'!$G$4:$I$115,3,FALSE),0)</f>
        <v>28529.740000000005</v>
      </c>
      <c r="M60" s="75">
        <f t="shared" si="5"/>
        <v>28529.740000000005</v>
      </c>
      <c r="N60" s="167"/>
      <c r="O60" s="180"/>
    </row>
    <row r="61" spans="4:16" x14ac:dyDescent="0.25">
      <c r="D61"/>
      <c r="F61" s="3"/>
      <c r="G61" s="35" t="s">
        <v>315</v>
      </c>
      <c r="H61" s="158" t="s">
        <v>791</v>
      </c>
      <c r="I61" s="10" t="s">
        <v>789</v>
      </c>
      <c r="J61" s="10" t="s">
        <v>790</v>
      </c>
      <c r="K61" s="74">
        <f t="shared" si="4"/>
        <v>0</v>
      </c>
      <c r="L61" s="74">
        <f>IFERROR(VLOOKUP($I61,'3.1 Forecast PIVOT'!$G$4:$I$115,3,FALSE),0)</f>
        <v>105534.78</v>
      </c>
      <c r="M61" s="75">
        <f t="shared" si="5"/>
        <v>105534.78</v>
      </c>
      <c r="N61" s="167"/>
      <c r="O61" s="180"/>
    </row>
    <row r="62" spans="4:16" x14ac:dyDescent="0.25">
      <c r="D62"/>
      <c r="F62" s="3"/>
      <c r="G62" s="35" t="s">
        <v>315</v>
      </c>
      <c r="H62" s="158" t="s">
        <v>791</v>
      </c>
      <c r="I62" s="10" t="s">
        <v>875</v>
      </c>
      <c r="J62" s="10" t="s">
        <v>876</v>
      </c>
      <c r="K62" s="74">
        <f t="shared" si="4"/>
        <v>0</v>
      </c>
      <c r="L62" s="74">
        <f>IFERROR(VLOOKUP($I62,'3.1 Forecast PIVOT'!$G$4:$I$115,3,FALSE),0)</f>
        <v>180521.88999999996</v>
      </c>
      <c r="M62" s="75">
        <f t="shared" si="5"/>
        <v>180521.88999999996</v>
      </c>
      <c r="N62" s="167"/>
      <c r="O62" s="180"/>
    </row>
    <row r="63" spans="4:16" x14ac:dyDescent="0.25">
      <c r="D63"/>
      <c r="F63" s="3"/>
      <c r="G63" s="35" t="s">
        <v>315</v>
      </c>
      <c r="H63" s="158" t="s">
        <v>791</v>
      </c>
      <c r="I63" s="10" t="s">
        <v>975</v>
      </c>
      <c r="J63" s="10" t="s">
        <v>976</v>
      </c>
      <c r="K63" s="74">
        <f t="shared" si="4"/>
        <v>0</v>
      </c>
      <c r="L63" s="74">
        <f>IFERROR(VLOOKUP($I63,'3.1 Forecast PIVOT'!$G$4:$I$115,3,FALSE),0)</f>
        <v>330942.16000000003</v>
      </c>
      <c r="M63" s="75">
        <f t="shared" si="5"/>
        <v>330942.16000000003</v>
      </c>
      <c r="N63" s="167"/>
      <c r="O63" s="180"/>
      <c r="P63" s="56"/>
    </row>
    <row r="64" spans="4:16" x14ac:dyDescent="0.25">
      <c r="D64"/>
      <c r="F64" s="3"/>
      <c r="G64" s="35" t="s">
        <v>315</v>
      </c>
      <c r="H64" s="158" t="s">
        <v>791</v>
      </c>
      <c r="I64" s="10" t="s">
        <v>1077</v>
      </c>
      <c r="J64" s="10" t="s">
        <v>1078</v>
      </c>
      <c r="K64" s="74">
        <f t="shared" si="4"/>
        <v>0</v>
      </c>
      <c r="L64" s="74">
        <f>IFERROR(VLOOKUP($I64,'3.1 Forecast PIVOT'!$G$4:$I$115,3,FALSE),0)</f>
        <v>96843.79</v>
      </c>
      <c r="M64" s="75">
        <f t="shared" si="5"/>
        <v>96843.79</v>
      </c>
      <c r="N64" s="167"/>
      <c r="O64" s="180"/>
    </row>
    <row r="65" spans="4:16" x14ac:dyDescent="0.25">
      <c r="D65"/>
      <c r="F65" s="3"/>
      <c r="G65" s="35" t="s">
        <v>315</v>
      </c>
      <c r="H65" s="158" t="s">
        <v>791</v>
      </c>
      <c r="I65" s="10" t="s">
        <v>1149</v>
      </c>
      <c r="J65" s="10" t="s">
        <v>1150</v>
      </c>
      <c r="K65" s="74">
        <f t="shared" si="4"/>
        <v>0</v>
      </c>
      <c r="L65" s="74">
        <f>IFERROR(VLOOKUP($I65,'3.1 Forecast PIVOT'!$G$4:$I$115,3,FALSE),0)</f>
        <v>21379.35</v>
      </c>
      <c r="M65" s="75">
        <f t="shared" si="5"/>
        <v>21379.35</v>
      </c>
      <c r="N65" s="167"/>
      <c r="O65" s="180"/>
    </row>
    <row r="66" spans="4:16" x14ac:dyDescent="0.25">
      <c r="D66"/>
      <c r="F66" s="3"/>
      <c r="G66" s="35" t="s">
        <v>315</v>
      </c>
      <c r="H66" s="158" t="s">
        <v>791</v>
      </c>
      <c r="I66" s="10" t="s">
        <v>1219</v>
      </c>
      <c r="J66" s="10" t="s">
        <v>1220</v>
      </c>
      <c r="K66" s="74">
        <f t="shared" si="4"/>
        <v>0</v>
      </c>
      <c r="L66" s="74">
        <f>IFERROR(VLOOKUP($I66,'3.1 Forecast PIVOT'!$G$4:$I$115,3,FALSE),0)</f>
        <v>55266.319999999992</v>
      </c>
      <c r="M66" s="75">
        <f t="shared" si="5"/>
        <v>55266.319999999992</v>
      </c>
      <c r="N66" s="167"/>
      <c r="O66" s="180"/>
    </row>
    <row r="67" spans="4:16" x14ac:dyDescent="0.25">
      <c r="D67"/>
      <c r="F67" s="3"/>
      <c r="G67" s="35" t="s">
        <v>315</v>
      </c>
      <c r="H67" s="158" t="s">
        <v>794</v>
      </c>
      <c r="I67" s="10" t="s">
        <v>792</v>
      </c>
      <c r="J67" s="10" t="s">
        <v>793</v>
      </c>
      <c r="K67" s="74">
        <f t="shared" si="4"/>
        <v>0</v>
      </c>
      <c r="L67" s="74">
        <f>IFERROR(VLOOKUP($I67,'3.1 Forecast PIVOT'!$G$4:$I$115,3,FALSE),0)</f>
        <v>27094.18</v>
      </c>
      <c r="M67" s="75">
        <f t="shared" si="5"/>
        <v>27094.18</v>
      </c>
      <c r="N67" s="167"/>
      <c r="O67" s="180"/>
    </row>
    <row r="68" spans="4:16" x14ac:dyDescent="0.25">
      <c r="D68"/>
      <c r="F68" s="3"/>
      <c r="G68" s="35" t="s">
        <v>315</v>
      </c>
      <c r="H68" s="158" t="s">
        <v>794</v>
      </c>
      <c r="I68" s="10" t="s">
        <v>877</v>
      </c>
      <c r="J68" s="10" t="s">
        <v>878</v>
      </c>
      <c r="K68" s="74">
        <f t="shared" si="4"/>
        <v>0</v>
      </c>
      <c r="L68" s="74">
        <f>IFERROR(VLOOKUP($I68,'3.1 Forecast PIVOT'!$G$4:$I$115,3,FALSE),0)</f>
        <v>36125.54</v>
      </c>
      <c r="M68" s="75">
        <f t="shared" si="5"/>
        <v>36125.54</v>
      </c>
      <c r="N68" s="167"/>
      <c r="O68" s="180"/>
      <c r="P68" s="56"/>
    </row>
    <row r="69" spans="4:16" x14ac:dyDescent="0.25">
      <c r="D69"/>
      <c r="F69" s="3"/>
      <c r="G69" s="35" t="s">
        <v>315</v>
      </c>
      <c r="H69" s="158" t="s">
        <v>794</v>
      </c>
      <c r="I69" s="10" t="s">
        <v>977</v>
      </c>
      <c r="J69" s="10" t="s">
        <v>978</v>
      </c>
      <c r="K69" s="74">
        <f t="shared" si="4"/>
        <v>0</v>
      </c>
      <c r="L69" s="74">
        <f>IFERROR(VLOOKUP($I69,'3.1 Forecast PIVOT'!$G$4:$I$115,3,FALSE),0)</f>
        <v>59904.539999999994</v>
      </c>
      <c r="M69" s="75">
        <f t="shared" si="5"/>
        <v>59904.539999999994</v>
      </c>
      <c r="N69" s="167"/>
      <c r="O69" s="180"/>
      <c r="P69" s="56"/>
    </row>
    <row r="70" spans="4:16" x14ac:dyDescent="0.25">
      <c r="D70"/>
      <c r="F70" s="3"/>
      <c r="G70" s="35" t="s">
        <v>315</v>
      </c>
      <c r="H70" s="158" t="s">
        <v>794</v>
      </c>
      <c r="I70" s="10" t="s">
        <v>1079</v>
      </c>
      <c r="J70" s="10" t="s">
        <v>1080</v>
      </c>
      <c r="K70" s="74">
        <f t="shared" si="4"/>
        <v>0</v>
      </c>
      <c r="L70" s="74">
        <f>IFERROR(VLOOKUP($I70,'3.1 Forecast PIVOT'!$G$4:$I$115,3,FALSE),0)</f>
        <v>16256.5</v>
      </c>
      <c r="M70" s="75">
        <f t="shared" si="5"/>
        <v>16256.5</v>
      </c>
      <c r="N70" s="167"/>
      <c r="O70" s="180"/>
    </row>
    <row r="71" spans="4:16" x14ac:dyDescent="0.25">
      <c r="D71"/>
      <c r="F71" s="3"/>
      <c r="G71" s="35" t="s">
        <v>315</v>
      </c>
      <c r="H71" s="158" t="s">
        <v>794</v>
      </c>
      <c r="I71" s="10" t="s">
        <v>1151</v>
      </c>
      <c r="J71" s="10" t="s">
        <v>1152</v>
      </c>
      <c r="K71" s="74">
        <f t="shared" si="4"/>
        <v>0</v>
      </c>
      <c r="L71" s="74">
        <f>IFERROR(VLOOKUP($I71,'3.1 Forecast PIVOT'!$G$4:$I$115,3,FALSE),0)</f>
        <v>1806.3</v>
      </c>
      <c r="M71" s="75">
        <f t="shared" si="5"/>
        <v>1806.3</v>
      </c>
      <c r="N71" s="167"/>
      <c r="O71" s="180"/>
      <c r="P71" s="56"/>
    </row>
    <row r="72" spans="4:16" x14ac:dyDescent="0.25">
      <c r="D72"/>
      <c r="F72" s="3"/>
      <c r="G72" s="35" t="s">
        <v>315</v>
      </c>
      <c r="H72" s="158" t="s">
        <v>794</v>
      </c>
      <c r="I72" s="10" t="s">
        <v>1221</v>
      </c>
      <c r="J72" s="10" t="s">
        <v>1222</v>
      </c>
      <c r="K72" s="74">
        <f t="shared" si="4"/>
        <v>0</v>
      </c>
      <c r="L72" s="74">
        <f>IFERROR(VLOOKUP($I72,'3.1 Forecast PIVOT'!$G$4:$I$115,3,FALSE),0)</f>
        <v>10689.16</v>
      </c>
      <c r="M72" s="75">
        <f t="shared" si="5"/>
        <v>10689.16</v>
      </c>
      <c r="N72" s="167"/>
      <c r="O72" s="180"/>
    </row>
    <row r="73" spans="4:16" x14ac:dyDescent="0.25">
      <c r="D73"/>
      <c r="F73" s="3"/>
      <c r="G73" s="35" t="s">
        <v>315</v>
      </c>
      <c r="H73" s="159" t="s">
        <v>797</v>
      </c>
      <c r="I73" s="10" t="s">
        <v>795</v>
      </c>
      <c r="J73" s="10" t="s">
        <v>796</v>
      </c>
      <c r="K73" s="74">
        <f t="shared" si="4"/>
        <v>0</v>
      </c>
      <c r="L73" s="74">
        <f>IFERROR(VLOOKUP($I73,'3.1 Forecast PIVOT'!$G$4:$I$115,3,FALSE),0)</f>
        <v>20658.830000000002</v>
      </c>
      <c r="M73" s="75">
        <f t="shared" si="5"/>
        <v>20658.830000000002</v>
      </c>
      <c r="N73" s="167"/>
      <c r="O73" s="180"/>
    </row>
    <row r="74" spans="4:16" x14ac:dyDescent="0.25">
      <c r="D74"/>
      <c r="F74" s="3"/>
      <c r="G74" s="35" t="s">
        <v>315</v>
      </c>
      <c r="H74" s="158" t="s">
        <v>797</v>
      </c>
      <c r="I74" s="10" t="s">
        <v>879</v>
      </c>
      <c r="J74" s="10" t="s">
        <v>880</v>
      </c>
      <c r="K74" s="74">
        <f t="shared" si="4"/>
        <v>0</v>
      </c>
      <c r="L74" s="74">
        <f>IFERROR(VLOOKUP($I74,'3.1 Forecast PIVOT'!$G$4:$I$115,3,FALSE),0)</f>
        <v>28372.300000000003</v>
      </c>
      <c r="M74" s="75">
        <f t="shared" si="5"/>
        <v>28372.300000000003</v>
      </c>
      <c r="N74" s="167"/>
      <c r="O74" s="180"/>
    </row>
    <row r="75" spans="4:16" x14ac:dyDescent="0.25">
      <c r="D75"/>
      <c r="F75" s="3"/>
      <c r="G75" s="35" t="s">
        <v>315</v>
      </c>
      <c r="H75" s="158" t="s">
        <v>797</v>
      </c>
      <c r="I75" s="10" t="s">
        <v>979</v>
      </c>
      <c r="J75" s="10" t="s">
        <v>980</v>
      </c>
      <c r="K75" s="74">
        <f t="shared" ref="K75:K106" si="6">IFERROR(VLOOKUP($I75,$B$10:$D$33,3,FALSE),0)</f>
        <v>0</v>
      </c>
      <c r="L75" s="74">
        <f>IFERROR(VLOOKUP($I75,'3.1 Forecast PIVOT'!$G$4:$I$115,3,FALSE),0)</f>
        <v>9948.5400000000009</v>
      </c>
      <c r="M75" s="75">
        <f t="shared" ref="M75:M99" si="7">L75</f>
        <v>9948.5400000000009</v>
      </c>
      <c r="N75" s="167"/>
      <c r="O75" s="180"/>
    </row>
    <row r="76" spans="4:16" x14ac:dyDescent="0.25">
      <c r="D76"/>
      <c r="F76" s="3"/>
      <c r="G76" s="35" t="s">
        <v>315</v>
      </c>
      <c r="H76" s="158" t="s">
        <v>797</v>
      </c>
      <c r="I76" s="10" t="s">
        <v>1081</v>
      </c>
      <c r="J76" s="10" t="s">
        <v>1082</v>
      </c>
      <c r="K76" s="74">
        <f t="shared" si="6"/>
        <v>0</v>
      </c>
      <c r="L76" s="74">
        <f>IFERROR(VLOOKUP($I76,'3.1 Forecast PIVOT'!$G$4:$I$115,3,FALSE),0)</f>
        <v>21734.99</v>
      </c>
      <c r="M76" s="75">
        <f t="shared" si="7"/>
        <v>21734.99</v>
      </c>
      <c r="N76" s="167"/>
      <c r="O76" s="180"/>
    </row>
    <row r="77" spans="4:16" x14ac:dyDescent="0.25">
      <c r="D77"/>
      <c r="F77" s="3"/>
      <c r="G77" s="35" t="s">
        <v>315</v>
      </c>
      <c r="H77" s="158" t="s">
        <v>797</v>
      </c>
      <c r="I77" s="10" t="s">
        <v>1153</v>
      </c>
      <c r="J77" s="10" t="s">
        <v>1154</v>
      </c>
      <c r="K77" s="74">
        <f t="shared" si="6"/>
        <v>0</v>
      </c>
      <c r="L77" s="74">
        <f>IFERROR(VLOOKUP($I77,'3.1 Forecast PIVOT'!$G$4:$I$115,3,FALSE),0)</f>
        <v>383.44000000000005</v>
      </c>
      <c r="M77" s="75">
        <f t="shared" si="7"/>
        <v>383.44000000000005</v>
      </c>
      <c r="N77" s="167"/>
      <c r="O77" s="180"/>
    </row>
    <row r="78" spans="4:16" x14ac:dyDescent="0.25">
      <c r="D78"/>
      <c r="F78" s="3"/>
      <c r="G78" s="35" t="s">
        <v>315</v>
      </c>
      <c r="H78" s="158" t="s">
        <v>797</v>
      </c>
      <c r="I78" s="10" t="s">
        <v>1223</v>
      </c>
      <c r="J78" s="10" t="s">
        <v>1224</v>
      </c>
      <c r="K78" s="74">
        <f t="shared" si="6"/>
        <v>0</v>
      </c>
      <c r="L78" s="74">
        <f>IFERROR(VLOOKUP($I78,'3.1 Forecast PIVOT'!$G$4:$I$115,3,FALSE),0)</f>
        <v>15177.54</v>
      </c>
      <c r="M78" s="75">
        <f t="shared" si="7"/>
        <v>15177.54</v>
      </c>
      <c r="N78" s="167"/>
      <c r="O78" s="180"/>
    </row>
    <row r="79" spans="4:16" x14ac:dyDescent="0.25">
      <c r="D79"/>
      <c r="F79" s="3"/>
      <c r="G79" s="35" t="s">
        <v>315</v>
      </c>
      <c r="H79" s="158" t="s">
        <v>800</v>
      </c>
      <c r="I79" s="10" t="s">
        <v>798</v>
      </c>
      <c r="J79" s="10" t="s">
        <v>799</v>
      </c>
      <c r="K79" s="74">
        <f t="shared" si="6"/>
        <v>0</v>
      </c>
      <c r="L79" s="74">
        <f>IFERROR(VLOOKUP($I79,'3.1 Forecast PIVOT'!$G$4:$I$115,3,FALSE),0)</f>
        <v>60711.960000000006</v>
      </c>
      <c r="M79" s="75">
        <f t="shared" si="7"/>
        <v>60711.960000000006</v>
      </c>
      <c r="N79" s="167"/>
      <c r="O79" s="180"/>
    </row>
    <row r="80" spans="4:16" x14ac:dyDescent="0.25">
      <c r="D80"/>
      <c r="F80" s="3"/>
      <c r="G80" s="35" t="s">
        <v>315</v>
      </c>
      <c r="H80" s="158" t="s">
        <v>800</v>
      </c>
      <c r="I80" s="10" t="s">
        <v>881</v>
      </c>
      <c r="J80" s="10" t="s">
        <v>882</v>
      </c>
      <c r="K80" s="74">
        <f t="shared" si="6"/>
        <v>0</v>
      </c>
      <c r="L80" s="74">
        <f>IFERROR(VLOOKUP($I80,'3.1 Forecast PIVOT'!$G$4:$I$115,3,FALSE),0)</f>
        <v>17717.48211367894</v>
      </c>
      <c r="M80" s="75">
        <f t="shared" si="7"/>
        <v>17717.48211367894</v>
      </c>
      <c r="N80" s="167"/>
      <c r="O80" s="180"/>
    </row>
    <row r="81" spans="4:16" x14ac:dyDescent="0.25">
      <c r="D81"/>
      <c r="F81" s="3"/>
      <c r="G81" s="35" t="s">
        <v>315</v>
      </c>
      <c r="H81" s="158" t="s">
        <v>800</v>
      </c>
      <c r="I81" s="10" t="s">
        <v>981</v>
      </c>
      <c r="J81" s="10" t="s">
        <v>982</v>
      </c>
      <c r="K81" s="74">
        <f t="shared" si="6"/>
        <v>0</v>
      </c>
      <c r="L81" s="74">
        <f>IFERROR(VLOOKUP($I81,'3.1 Forecast PIVOT'!$G$4:$I$115,3,FALSE),0)</f>
        <v>75552.02</v>
      </c>
      <c r="M81" s="75">
        <f t="shared" si="7"/>
        <v>75552.02</v>
      </c>
      <c r="N81" s="167"/>
      <c r="O81" s="180"/>
    </row>
    <row r="82" spans="4:16" x14ac:dyDescent="0.25">
      <c r="F82" s="3"/>
      <c r="G82" s="35" t="s">
        <v>315</v>
      </c>
      <c r="H82" s="158" t="s">
        <v>800</v>
      </c>
      <c r="I82" s="10" t="s">
        <v>1083</v>
      </c>
      <c r="J82" s="10" t="s">
        <v>1084</v>
      </c>
      <c r="K82" s="74">
        <f t="shared" si="6"/>
        <v>0</v>
      </c>
      <c r="L82" s="74">
        <f>IFERROR(VLOOKUP($I82,'3.1 Forecast PIVOT'!$G$4:$I$115,3,FALSE),0)</f>
        <v>32373.469999999994</v>
      </c>
      <c r="M82" s="75">
        <f t="shared" si="7"/>
        <v>32373.469999999994</v>
      </c>
      <c r="N82" s="167"/>
      <c r="O82" s="180"/>
    </row>
    <row r="83" spans="4:16" x14ac:dyDescent="0.25">
      <c r="F83" s="3"/>
      <c r="G83" s="35" t="s">
        <v>315</v>
      </c>
      <c r="H83" s="158" t="s">
        <v>800</v>
      </c>
      <c r="I83" s="10" t="s">
        <v>1225</v>
      </c>
      <c r="J83" s="10" t="s">
        <v>1226</v>
      </c>
      <c r="K83" s="74">
        <f t="shared" si="6"/>
        <v>0</v>
      </c>
      <c r="L83" s="74">
        <f>IFERROR(VLOOKUP($I83,'3.1 Forecast PIVOT'!$G$4:$I$115,3,FALSE),0)</f>
        <v>3646.5399999999991</v>
      </c>
      <c r="M83" s="75">
        <f t="shared" si="7"/>
        <v>3646.5399999999991</v>
      </c>
      <c r="N83" s="167"/>
      <c r="O83" s="180"/>
    </row>
    <row r="84" spans="4:16" x14ac:dyDescent="0.25">
      <c r="F84" s="3"/>
      <c r="G84" s="35" t="s">
        <v>315</v>
      </c>
      <c r="H84" s="158" t="s">
        <v>885</v>
      </c>
      <c r="I84" s="10" t="s">
        <v>801</v>
      </c>
      <c r="J84" s="10" t="s">
        <v>802</v>
      </c>
      <c r="K84" s="74">
        <f t="shared" si="6"/>
        <v>0</v>
      </c>
      <c r="L84" s="74">
        <f>IFERROR(VLOOKUP($I84,'3.1 Forecast PIVOT'!$G$4:$I$115,3,FALSE),0)</f>
        <v>9731.7199999999993</v>
      </c>
      <c r="M84" s="75">
        <f t="shared" si="7"/>
        <v>9731.7199999999993</v>
      </c>
      <c r="N84" s="167"/>
      <c r="O84" s="180"/>
    </row>
    <row r="85" spans="4:16" x14ac:dyDescent="0.25">
      <c r="F85" s="3"/>
      <c r="G85" s="35" t="s">
        <v>315</v>
      </c>
      <c r="H85" s="158" t="s">
        <v>885</v>
      </c>
      <c r="I85" s="10" t="s">
        <v>883</v>
      </c>
      <c r="J85" s="10" t="s">
        <v>884</v>
      </c>
      <c r="K85" s="74">
        <f t="shared" si="6"/>
        <v>0</v>
      </c>
      <c r="L85" s="74">
        <f>IFERROR(VLOOKUP($I85,'3.1 Forecast PIVOT'!$G$4:$I$115,3,FALSE),0)</f>
        <v>122555.73</v>
      </c>
      <c r="M85" s="75">
        <f t="shared" si="7"/>
        <v>122555.73</v>
      </c>
      <c r="N85" s="167"/>
      <c r="O85" s="180"/>
    </row>
    <row r="86" spans="4:16" x14ac:dyDescent="0.25">
      <c r="F86" s="3"/>
      <c r="G86" s="35" t="s">
        <v>315</v>
      </c>
      <c r="H86" s="158" t="s">
        <v>885</v>
      </c>
      <c r="I86" s="10" t="s">
        <v>985</v>
      </c>
      <c r="J86" s="10" t="s">
        <v>986</v>
      </c>
      <c r="K86" s="74">
        <f t="shared" si="6"/>
        <v>0</v>
      </c>
      <c r="L86" s="74">
        <f>IFERROR(VLOOKUP($I86,'3.1 Forecast PIVOT'!$G$4:$I$115,3,FALSE),0)</f>
        <v>62330.8</v>
      </c>
      <c r="M86" s="75">
        <f t="shared" si="7"/>
        <v>62330.8</v>
      </c>
      <c r="N86" s="167"/>
      <c r="O86" s="180"/>
      <c r="P86" s="56"/>
    </row>
    <row r="87" spans="4:16" x14ac:dyDescent="0.25">
      <c r="F87" s="3"/>
      <c r="G87" s="35" t="s">
        <v>315</v>
      </c>
      <c r="H87" s="158" t="s">
        <v>885</v>
      </c>
      <c r="I87" s="10" t="s">
        <v>1085</v>
      </c>
      <c r="J87" s="10" t="s">
        <v>1086</v>
      </c>
      <c r="K87" s="74">
        <f t="shared" si="6"/>
        <v>0</v>
      </c>
      <c r="L87" s="74">
        <f>IFERROR(VLOOKUP($I87,'3.1 Forecast PIVOT'!$G$4:$I$115,3,FALSE),0)</f>
        <v>9513.7200000000012</v>
      </c>
      <c r="M87" s="75">
        <f t="shared" si="7"/>
        <v>9513.7200000000012</v>
      </c>
      <c r="N87" s="167"/>
      <c r="O87" s="180"/>
    </row>
    <row r="88" spans="4:16" x14ac:dyDescent="0.25">
      <c r="F88" s="3"/>
      <c r="G88" s="35" t="s">
        <v>315</v>
      </c>
      <c r="H88" s="158" t="s">
        <v>885</v>
      </c>
      <c r="I88" s="10" t="s">
        <v>1157</v>
      </c>
      <c r="J88" s="10" t="s">
        <v>1158</v>
      </c>
      <c r="K88" s="74">
        <f t="shared" si="6"/>
        <v>0</v>
      </c>
      <c r="L88" s="74">
        <f>IFERROR(VLOOKUP($I88,'3.1 Forecast PIVOT'!$G$4:$I$115,3,FALSE),0)</f>
        <v>26521.730000000003</v>
      </c>
      <c r="M88" s="75">
        <f t="shared" si="7"/>
        <v>26521.730000000003</v>
      </c>
      <c r="N88" s="167"/>
      <c r="O88" s="180"/>
    </row>
    <row r="89" spans="4:16" x14ac:dyDescent="0.25">
      <c r="F89" s="3"/>
      <c r="G89" s="35" t="s">
        <v>315</v>
      </c>
      <c r="H89" s="159" t="s">
        <v>885</v>
      </c>
      <c r="I89" s="10" t="s">
        <v>1227</v>
      </c>
      <c r="J89" s="10" t="s">
        <v>1228</v>
      </c>
      <c r="K89" s="74">
        <f t="shared" si="6"/>
        <v>0</v>
      </c>
      <c r="L89" s="74">
        <f>IFERROR(VLOOKUP($I89,'3.1 Forecast PIVOT'!$G$4:$I$115,3,FALSE),0)</f>
        <v>95781.419999999984</v>
      </c>
      <c r="M89" s="75">
        <f t="shared" si="7"/>
        <v>95781.419999999984</v>
      </c>
      <c r="N89" s="167"/>
      <c r="O89" s="180"/>
    </row>
    <row r="90" spans="4:16" x14ac:dyDescent="0.25">
      <c r="F90" s="3"/>
      <c r="G90" s="35" t="s">
        <v>315</v>
      </c>
      <c r="H90" s="158" t="s">
        <v>690</v>
      </c>
      <c r="I90" s="10" t="s">
        <v>1019</v>
      </c>
      <c r="J90" s="10" t="s">
        <v>1020</v>
      </c>
      <c r="K90" s="74">
        <f t="shared" si="6"/>
        <v>0</v>
      </c>
      <c r="L90" s="74">
        <f>IFERROR(VLOOKUP($I90,'3.1 Forecast PIVOT'!$G$4:$I$115,3,FALSE),0)</f>
        <v>8678.25</v>
      </c>
      <c r="M90" s="75">
        <f t="shared" si="7"/>
        <v>8678.25</v>
      </c>
      <c r="N90" s="167"/>
      <c r="O90" s="180"/>
    </row>
    <row r="91" spans="4:16" x14ac:dyDescent="0.25">
      <c r="F91" s="3"/>
      <c r="G91" s="35" t="s">
        <v>315</v>
      </c>
      <c r="H91" s="158" t="s">
        <v>690</v>
      </c>
      <c r="I91" s="10" t="s">
        <v>1023</v>
      </c>
      <c r="J91" s="10" t="s">
        <v>1024</v>
      </c>
      <c r="K91" s="74">
        <f t="shared" si="6"/>
        <v>0</v>
      </c>
      <c r="L91" s="74">
        <f>IFERROR(VLOOKUP($I91,'3.1 Forecast PIVOT'!$G$4:$I$115,3,FALSE),0)</f>
        <v>161400.8576255599</v>
      </c>
      <c r="M91" s="75">
        <f t="shared" si="7"/>
        <v>161400.8576255599</v>
      </c>
      <c r="N91" s="167"/>
      <c r="O91" s="180"/>
    </row>
    <row r="92" spans="4:16" x14ac:dyDescent="0.25">
      <c r="F92" s="3"/>
      <c r="G92" s="35" t="s">
        <v>315</v>
      </c>
      <c r="H92" s="158" t="s">
        <v>690</v>
      </c>
      <c r="I92" s="10" t="s">
        <v>1233</v>
      </c>
      <c r="J92" s="10" t="s">
        <v>1234</v>
      </c>
      <c r="K92" s="74">
        <f t="shared" si="6"/>
        <v>0</v>
      </c>
      <c r="L92" s="74">
        <f>IFERROR(VLOOKUP($I92,'3.1 Forecast PIVOT'!$G$4:$I$115,3,FALSE),0)</f>
        <v>35000</v>
      </c>
      <c r="M92" s="75">
        <f t="shared" si="7"/>
        <v>35000</v>
      </c>
      <c r="N92" s="167"/>
      <c r="O92" s="180"/>
      <c r="P92" s="56"/>
    </row>
    <row r="93" spans="4:16" x14ac:dyDescent="0.25">
      <c r="F93" s="3"/>
      <c r="G93" s="35" t="s">
        <v>315</v>
      </c>
      <c r="H93" s="158" t="s">
        <v>695</v>
      </c>
      <c r="I93" s="10" t="s">
        <v>698</v>
      </c>
      <c r="J93" s="10" t="s">
        <v>699</v>
      </c>
      <c r="K93" s="74">
        <f t="shared" si="6"/>
        <v>0</v>
      </c>
      <c r="L93" s="74">
        <f>IFERROR(VLOOKUP($I93,'3.1 Forecast PIVOT'!$G$4:$I$115,3,FALSE),0)</f>
        <v>339989.49</v>
      </c>
      <c r="M93" s="75">
        <f t="shared" si="7"/>
        <v>339989.49</v>
      </c>
      <c r="N93" s="167"/>
      <c r="O93" s="180"/>
    </row>
    <row r="94" spans="4:16" x14ac:dyDescent="0.25">
      <c r="F94" s="3"/>
      <c r="G94" s="35" t="s">
        <v>315</v>
      </c>
      <c r="H94" s="158" t="s">
        <v>695</v>
      </c>
      <c r="I94" s="10" t="s">
        <v>712</v>
      </c>
      <c r="J94" s="10" t="s">
        <v>713</v>
      </c>
      <c r="K94" s="74">
        <f t="shared" si="6"/>
        <v>0</v>
      </c>
      <c r="L94" s="74">
        <f>IFERROR(VLOOKUP($I94,'3.1 Forecast PIVOT'!$G$4:$I$115,3,FALSE),0)</f>
        <v>619000</v>
      </c>
      <c r="M94" s="75">
        <f t="shared" si="7"/>
        <v>619000</v>
      </c>
      <c r="N94" s="167"/>
      <c r="O94" s="180"/>
    </row>
    <row r="95" spans="4:16" x14ac:dyDescent="0.25">
      <c r="F95" s="3"/>
      <c r="G95" s="35" t="s">
        <v>315</v>
      </c>
      <c r="H95" s="158" t="s">
        <v>695</v>
      </c>
      <c r="I95" s="10" t="s">
        <v>714</v>
      </c>
      <c r="J95" s="10" t="s">
        <v>715</v>
      </c>
      <c r="K95" s="74">
        <f t="shared" si="6"/>
        <v>0</v>
      </c>
      <c r="L95" s="74">
        <f>IFERROR(VLOOKUP($I95,'3.1 Forecast PIVOT'!$G$4:$I$115,3,FALSE),0)</f>
        <v>82338.194525800645</v>
      </c>
      <c r="M95" s="75">
        <f t="shared" si="7"/>
        <v>82338.194525800645</v>
      </c>
      <c r="N95" s="167"/>
      <c r="O95" s="180"/>
    </row>
    <row r="96" spans="4:16" x14ac:dyDescent="0.25">
      <c r="F96" s="3"/>
      <c r="G96" s="35" t="s">
        <v>315</v>
      </c>
      <c r="H96" s="158" t="s">
        <v>695</v>
      </c>
      <c r="I96" s="10" t="s">
        <v>813</v>
      </c>
      <c r="J96" s="10" t="s">
        <v>814</v>
      </c>
      <c r="K96" s="74">
        <f t="shared" si="6"/>
        <v>0</v>
      </c>
      <c r="L96" s="74">
        <f>IFERROR(VLOOKUP($I96,'3.1 Forecast PIVOT'!$G$4:$I$115,3,FALSE),0)</f>
        <v>104043.76</v>
      </c>
      <c r="M96" s="75">
        <f t="shared" si="7"/>
        <v>104043.76</v>
      </c>
      <c r="N96" s="167"/>
      <c r="O96" s="180"/>
    </row>
    <row r="97" spans="6:15" x14ac:dyDescent="0.25">
      <c r="F97" s="3"/>
      <c r="G97" s="35" t="s">
        <v>315</v>
      </c>
      <c r="H97" s="158" t="s">
        <v>695</v>
      </c>
      <c r="I97" s="10" t="s">
        <v>1025</v>
      </c>
      <c r="J97" s="10" t="s">
        <v>1026</v>
      </c>
      <c r="K97" s="74">
        <f t="shared" si="6"/>
        <v>0</v>
      </c>
      <c r="L97" s="74">
        <f>IFERROR(VLOOKUP($I97,'3.1 Forecast PIVOT'!$G$4:$I$115,3,FALSE),0)</f>
        <v>6090</v>
      </c>
      <c r="M97" s="75">
        <f t="shared" si="7"/>
        <v>6090</v>
      </c>
      <c r="N97" s="167"/>
      <c r="O97" s="180"/>
    </row>
    <row r="98" spans="6:15" x14ac:dyDescent="0.25">
      <c r="F98" s="3"/>
      <c r="G98" s="35" t="s">
        <v>315</v>
      </c>
      <c r="H98" s="158" t="s">
        <v>695</v>
      </c>
      <c r="I98" s="10" t="s">
        <v>1099</v>
      </c>
      <c r="J98" s="10" t="s">
        <v>1100</v>
      </c>
      <c r="K98" s="74">
        <f t="shared" si="6"/>
        <v>0</v>
      </c>
      <c r="L98" s="74">
        <f>IFERROR(VLOOKUP($I98,'3.1 Forecast PIVOT'!$G$4:$I$115,3,FALSE),0)</f>
        <v>1522.5</v>
      </c>
      <c r="M98" s="75">
        <f t="shared" si="7"/>
        <v>1522.5</v>
      </c>
      <c r="N98" s="167"/>
      <c r="O98" s="180"/>
    </row>
    <row r="99" spans="6:15" x14ac:dyDescent="0.25">
      <c r="F99" s="3"/>
      <c r="G99" s="35" t="s">
        <v>315</v>
      </c>
      <c r="H99" s="158" t="s">
        <v>695</v>
      </c>
      <c r="I99" s="10" t="s">
        <v>1239</v>
      </c>
      <c r="J99" s="10" t="s">
        <v>1240</v>
      </c>
      <c r="K99" s="74">
        <f t="shared" si="6"/>
        <v>0</v>
      </c>
      <c r="L99" s="74">
        <f>IFERROR(VLOOKUP($I99,'3.1 Forecast PIVOT'!$G$4:$I$115,3,FALSE),0)</f>
        <v>2030</v>
      </c>
      <c r="M99" s="75">
        <f t="shared" si="7"/>
        <v>2030</v>
      </c>
      <c r="N99" s="168"/>
      <c r="O99" s="180"/>
    </row>
    <row r="100" spans="6:15" x14ac:dyDescent="0.25">
      <c r="F100" s="3"/>
      <c r="G100" s="35" t="s">
        <v>315</v>
      </c>
      <c r="H100" s="258" t="s">
        <v>681</v>
      </c>
      <c r="I100" s="172" t="s">
        <v>1780</v>
      </c>
      <c r="J100" s="172" t="s">
        <v>1781</v>
      </c>
      <c r="K100" s="171">
        <f t="shared" si="6"/>
        <v>0</v>
      </c>
      <c r="L100" s="171">
        <f>IFERROR(VLOOKUP($I100,'3.1 Forecast PIVOT'!$G$4:$I$115,3,FALSE),0)</f>
        <v>-156100</v>
      </c>
      <c r="M100" s="173">
        <v>0</v>
      </c>
      <c r="N100" s="174" t="s">
        <v>486</v>
      </c>
      <c r="O100" s="180"/>
    </row>
    <row r="101" spans="6:15" x14ac:dyDescent="0.25">
      <c r="F101" s="3"/>
      <c r="G101" s="34" t="s">
        <v>353</v>
      </c>
      <c r="H101" s="158" t="s">
        <v>681</v>
      </c>
      <c r="I101" s="10" t="s">
        <v>679</v>
      </c>
      <c r="J101" s="10" t="s">
        <v>1547</v>
      </c>
      <c r="K101" s="74">
        <f t="shared" si="6"/>
        <v>1461224.7699999996</v>
      </c>
      <c r="L101" s="74">
        <f>IFERROR(VLOOKUP($I101,'3.1 Forecast PIVOT'!$B$5:$D$126,3,FALSE),0)</f>
        <v>2181294.84</v>
      </c>
      <c r="M101" s="75">
        <f t="shared" ref="M101:M108" si="8">L101</f>
        <v>2181294.84</v>
      </c>
      <c r="N101" s="167" t="s">
        <v>2209</v>
      </c>
      <c r="O101" s="180"/>
    </row>
    <row r="102" spans="6:15" x14ac:dyDescent="0.25">
      <c r="F102" s="3"/>
      <c r="G102" s="35" t="s">
        <v>315</v>
      </c>
      <c r="H102" s="159" t="s">
        <v>733</v>
      </c>
      <c r="I102" s="10" t="s">
        <v>731</v>
      </c>
      <c r="J102" s="10" t="s">
        <v>732</v>
      </c>
      <c r="K102" s="74">
        <f t="shared" si="6"/>
        <v>0</v>
      </c>
      <c r="L102" s="74">
        <f>IFERROR(VLOOKUP($I102,'3.1 Forecast PIVOT'!$G$4:$I$115,3,FALSE),0)</f>
        <v>76800</v>
      </c>
      <c r="M102" s="75">
        <f t="shared" si="8"/>
        <v>76800</v>
      </c>
      <c r="N102" s="167"/>
      <c r="O102" s="180"/>
    </row>
    <row r="103" spans="6:15" x14ac:dyDescent="0.25">
      <c r="F103" s="3"/>
      <c r="G103" s="35" t="s">
        <v>315</v>
      </c>
      <c r="H103" s="159" t="s">
        <v>733</v>
      </c>
      <c r="I103" s="10" t="s">
        <v>828</v>
      </c>
      <c r="J103" s="10" t="s">
        <v>829</v>
      </c>
      <c r="K103" s="74">
        <f t="shared" si="6"/>
        <v>0</v>
      </c>
      <c r="L103" s="74">
        <f>IFERROR(VLOOKUP($I103,'3.1 Forecast PIVOT'!$G$4:$I$115,3,FALSE),0)</f>
        <v>25510.5</v>
      </c>
      <c r="M103" s="75">
        <f t="shared" si="8"/>
        <v>25510.5</v>
      </c>
      <c r="N103" s="167"/>
      <c r="O103" s="180"/>
    </row>
    <row r="104" spans="6:15" x14ac:dyDescent="0.25">
      <c r="F104" s="3"/>
      <c r="G104" s="35" t="s">
        <v>315</v>
      </c>
      <c r="H104" s="159" t="s">
        <v>733</v>
      </c>
      <c r="I104" s="10" t="s">
        <v>929</v>
      </c>
      <c r="J104" s="10" t="s">
        <v>930</v>
      </c>
      <c r="K104" s="74">
        <f t="shared" si="6"/>
        <v>0</v>
      </c>
      <c r="L104" s="74">
        <f>IFERROR(VLOOKUP($I104,'3.1 Forecast PIVOT'!$G$4:$I$115,3,FALSE),0)</f>
        <v>76356</v>
      </c>
      <c r="M104" s="75">
        <f t="shared" si="8"/>
        <v>76356</v>
      </c>
      <c r="N104" s="167"/>
      <c r="O104" s="180"/>
    </row>
    <row r="105" spans="6:15" x14ac:dyDescent="0.25">
      <c r="F105" s="3"/>
      <c r="G105" s="35" t="s">
        <v>315</v>
      </c>
      <c r="H105" s="159" t="s">
        <v>733</v>
      </c>
      <c r="I105" s="10" t="s">
        <v>1037</v>
      </c>
      <c r="J105" s="10" t="s">
        <v>1038</v>
      </c>
      <c r="K105" s="74">
        <f t="shared" si="6"/>
        <v>0</v>
      </c>
      <c r="L105" s="74">
        <f>IFERROR(VLOOKUP($I105,'3.1 Forecast PIVOT'!$G$4:$I$115,3,FALSE),0)</f>
        <v>45921.32</v>
      </c>
      <c r="M105" s="75">
        <f t="shared" si="8"/>
        <v>45921.32</v>
      </c>
      <c r="N105" s="167"/>
      <c r="O105" s="180"/>
    </row>
    <row r="106" spans="6:15" x14ac:dyDescent="0.25">
      <c r="F106" s="3"/>
      <c r="G106" s="35" t="s">
        <v>315</v>
      </c>
      <c r="H106" s="159" t="s">
        <v>733</v>
      </c>
      <c r="I106" s="10" t="s">
        <v>1113</v>
      </c>
      <c r="J106" s="10" t="s">
        <v>1114</v>
      </c>
      <c r="K106" s="74">
        <f t="shared" si="6"/>
        <v>0</v>
      </c>
      <c r="L106" s="74">
        <f>IFERROR(VLOOKUP($I106,'3.1 Forecast PIVOT'!$G$4:$I$115,3,FALSE),0)</f>
        <v>21020.83</v>
      </c>
      <c r="M106" s="75">
        <f t="shared" si="8"/>
        <v>21020.83</v>
      </c>
      <c r="N106" s="167"/>
      <c r="O106" s="180"/>
    </row>
    <row r="107" spans="6:15" x14ac:dyDescent="0.25">
      <c r="G107" s="35" t="s">
        <v>315</v>
      </c>
      <c r="H107" s="159" t="s">
        <v>733</v>
      </c>
      <c r="I107" s="10" t="s">
        <v>1183</v>
      </c>
      <c r="J107" s="10" t="s">
        <v>1184</v>
      </c>
      <c r="K107" s="74">
        <f t="shared" ref="K107:K112" si="9">IFERROR(VLOOKUP($I107,$B$10:$D$33,3,FALSE),0)</f>
        <v>0</v>
      </c>
      <c r="L107" s="74">
        <f>IFERROR(VLOOKUP($I107,'3.1 Forecast PIVOT'!$G$4:$I$115,3,FALSE),0)</f>
        <v>21020.82</v>
      </c>
      <c r="M107" s="75">
        <f t="shared" si="8"/>
        <v>21020.82</v>
      </c>
      <c r="N107" s="167"/>
      <c r="O107" s="180"/>
    </row>
    <row r="108" spans="6:15" x14ac:dyDescent="0.25">
      <c r="G108" s="35" t="s">
        <v>315</v>
      </c>
      <c r="H108" s="159" t="s">
        <v>733</v>
      </c>
      <c r="I108" s="10" t="s">
        <v>1249</v>
      </c>
      <c r="J108" s="10" t="s">
        <v>1250</v>
      </c>
      <c r="K108" s="74">
        <f t="shared" si="9"/>
        <v>0</v>
      </c>
      <c r="L108" s="74">
        <f>IFERROR(VLOOKUP($I108,'3.1 Forecast PIVOT'!$G$4:$I$115,3,FALSE),0)</f>
        <v>2131.5</v>
      </c>
      <c r="M108" s="75">
        <f t="shared" si="8"/>
        <v>2131.5</v>
      </c>
      <c r="N108" s="167"/>
      <c r="O108" s="180"/>
    </row>
    <row r="109" spans="6:15" x14ac:dyDescent="0.25">
      <c r="G109" s="34" t="s">
        <v>353</v>
      </c>
      <c r="H109" s="158" t="s">
        <v>743</v>
      </c>
      <c r="I109" s="10" t="s">
        <v>741</v>
      </c>
      <c r="J109" s="10" t="s">
        <v>1542</v>
      </c>
      <c r="K109" s="74">
        <f t="shared" si="9"/>
        <v>476262.98</v>
      </c>
      <c r="L109" s="74">
        <f>IFERROR(VLOOKUP($I109,'3.1 Forecast PIVOT'!$B$5:$D$126,3,FALSE),0)</f>
        <v>130000</v>
      </c>
      <c r="M109" s="75">
        <f>K109</f>
        <v>476262.98</v>
      </c>
      <c r="N109" s="167"/>
      <c r="O109" s="180"/>
    </row>
    <row r="110" spans="6:15" x14ac:dyDescent="0.25">
      <c r="G110" s="35" t="s">
        <v>315</v>
      </c>
      <c r="H110" s="158" t="s">
        <v>709</v>
      </c>
      <c r="I110" s="10" t="s">
        <v>746</v>
      </c>
      <c r="J110" s="10" t="s">
        <v>747</v>
      </c>
      <c r="K110" s="74">
        <f t="shared" si="9"/>
        <v>0</v>
      </c>
      <c r="L110" s="74">
        <f>IFERROR(VLOOKUP($I110,'3.1 Forecast PIVOT'!$G$4:$I$115,3,FALSE),0)</f>
        <v>15281.669999999998</v>
      </c>
      <c r="M110" s="75">
        <f t="shared" ref="M110:M116" si="10">L110</f>
        <v>15281.669999999998</v>
      </c>
      <c r="N110" s="167"/>
      <c r="O110" s="180"/>
    </row>
    <row r="111" spans="6:15" x14ac:dyDescent="0.25">
      <c r="G111" s="35" t="s">
        <v>315</v>
      </c>
      <c r="H111" s="158" t="s">
        <v>709</v>
      </c>
      <c r="I111" s="10" t="s">
        <v>840</v>
      </c>
      <c r="J111" s="10" t="s">
        <v>841</v>
      </c>
      <c r="K111" s="74">
        <f t="shared" si="9"/>
        <v>0</v>
      </c>
      <c r="L111" s="74">
        <f>IFERROR(VLOOKUP($I111,'3.1 Forecast PIVOT'!$G$4:$I$115,3,FALSE),0)</f>
        <v>2583.87</v>
      </c>
      <c r="M111" s="75">
        <f t="shared" si="10"/>
        <v>2583.87</v>
      </c>
      <c r="N111" s="168"/>
      <c r="O111" s="180"/>
    </row>
    <row r="112" spans="6:15" x14ac:dyDescent="0.25">
      <c r="G112" s="35" t="s">
        <v>315</v>
      </c>
      <c r="H112" s="158" t="s">
        <v>709</v>
      </c>
      <c r="I112" s="10" t="s">
        <v>1123</v>
      </c>
      <c r="J112" s="10" t="s">
        <v>1124</v>
      </c>
      <c r="K112" s="74">
        <f t="shared" si="9"/>
        <v>0</v>
      </c>
      <c r="L112" s="74">
        <f>IFERROR(VLOOKUP($I112,'3.1 Forecast PIVOT'!$G$4:$I$115,3,FALSE),0)</f>
        <v>3817.37</v>
      </c>
      <c r="M112" s="75">
        <f t="shared" si="10"/>
        <v>3817.37</v>
      </c>
      <c r="N112" s="167"/>
      <c r="O112" s="180"/>
    </row>
    <row r="113" spans="6:15" x14ac:dyDescent="0.25">
      <c r="G113" s="35" t="s">
        <v>315</v>
      </c>
      <c r="H113" s="158" t="s">
        <v>709</v>
      </c>
      <c r="I113" s="10" t="s">
        <v>1195</v>
      </c>
      <c r="J113" s="10" t="s">
        <v>1196</v>
      </c>
      <c r="K113" s="74"/>
      <c r="L113" s="74">
        <f>IFERROR(VLOOKUP($I113,'3.1 Forecast PIVOT'!$G$4:$I$115,3,FALSE),0)</f>
        <v>2102.06</v>
      </c>
      <c r="M113" s="75">
        <f t="shared" si="10"/>
        <v>2102.06</v>
      </c>
      <c r="N113" s="169"/>
      <c r="O113"/>
    </row>
    <row r="114" spans="6:15" x14ac:dyDescent="0.25">
      <c r="G114" s="35" t="s">
        <v>315</v>
      </c>
      <c r="H114" s="158" t="s">
        <v>709</v>
      </c>
      <c r="I114" s="10" t="s">
        <v>1261</v>
      </c>
      <c r="J114" s="10" t="s">
        <v>1262</v>
      </c>
      <c r="K114" s="76"/>
      <c r="L114" s="74">
        <f>IFERROR(VLOOKUP($I114,'3.1 Forecast PIVOT'!$G$4:$I$115,3,FALSE),0)</f>
        <v>4533.75</v>
      </c>
      <c r="M114" s="75">
        <f t="shared" si="10"/>
        <v>4533.75</v>
      </c>
      <c r="N114" s="167"/>
      <c r="O114"/>
    </row>
    <row r="115" spans="6:15" x14ac:dyDescent="0.25">
      <c r="G115" s="34" t="s">
        <v>353</v>
      </c>
      <c r="H115" s="158" t="s">
        <v>709</v>
      </c>
      <c r="I115" s="10" t="s">
        <v>1045</v>
      </c>
      <c r="J115" s="10" t="s">
        <v>1046</v>
      </c>
      <c r="K115" s="74">
        <f>IFERROR(VLOOKUP($I115,$B$10:$D$33,3,FALSE),0)</f>
        <v>7118.630000000001</v>
      </c>
      <c r="L115" s="74">
        <f>IFERROR(VLOOKUP($I115,'3.1 Forecast PIVOT'!$B$5:$D$126,3,FALSE),0)</f>
        <v>26978.400000000005</v>
      </c>
      <c r="M115" s="75">
        <f t="shared" si="10"/>
        <v>26978.400000000005</v>
      </c>
      <c r="N115" s="167"/>
      <c r="O115"/>
    </row>
    <row r="116" spans="6:15" x14ac:dyDescent="0.25">
      <c r="G116" s="292" t="s">
        <v>2185</v>
      </c>
      <c r="H116" s="159" t="s">
        <v>704</v>
      </c>
      <c r="I116" s="283" t="s">
        <v>2186</v>
      </c>
      <c r="J116" s="283" t="s">
        <v>2187</v>
      </c>
      <c r="K116" s="76"/>
      <c r="L116" s="74">
        <v>920979</v>
      </c>
      <c r="M116" s="75">
        <f t="shared" si="10"/>
        <v>920979</v>
      </c>
      <c r="N116" s="167" t="s">
        <v>2216</v>
      </c>
      <c r="O116" s="180"/>
    </row>
    <row r="117" spans="6:15" x14ac:dyDescent="0.25">
      <c r="F117" s="3"/>
      <c r="G117" s="10"/>
      <c r="H117" s="159"/>
      <c r="I117" s="10"/>
      <c r="J117" s="10"/>
      <c r="K117" s="73"/>
      <c r="L117" s="74"/>
      <c r="M117" s="73"/>
      <c r="N117" s="167"/>
      <c r="O117"/>
    </row>
    <row r="118" spans="6:15" ht="15.75" thickBot="1" x14ac:dyDescent="0.3">
      <c r="L118" s="46" t="s">
        <v>312</v>
      </c>
      <c r="M118" s="186">
        <f>SUBTOTAL(9,M9:M116)</f>
        <v>19260709.839404169</v>
      </c>
      <c r="N118" s="170"/>
      <c r="O118" s="180"/>
    </row>
    <row r="119" spans="6:15" ht="15.75" thickTop="1" x14ac:dyDescent="0.25">
      <c r="K119" s="77"/>
      <c r="O119" s="180"/>
    </row>
    <row r="120" spans="6:15" ht="15.75" thickBot="1" x14ac:dyDescent="0.3">
      <c r="K120" s="298">
        <f>SUM(K10:K117)</f>
        <v>2513813.2799999993</v>
      </c>
      <c r="L120" s="296">
        <f>SUBTOTAL(9,L9:L115)</f>
        <v>17447851.795009494</v>
      </c>
      <c r="O120" s="180"/>
    </row>
    <row r="121" spans="6:15" ht="15.75" thickTop="1" x14ac:dyDescent="0.25">
      <c r="K121" s="264" t="s">
        <v>2022</v>
      </c>
      <c r="L121" s="265" t="s">
        <v>468</v>
      </c>
      <c r="M121"/>
      <c r="N121"/>
      <c r="O121" s="180"/>
    </row>
    <row r="122" spans="6:15" x14ac:dyDescent="0.25">
      <c r="K122" s="264"/>
      <c r="L122" s="192"/>
      <c r="M122"/>
      <c r="N122"/>
      <c r="O122" s="180"/>
    </row>
    <row r="123" spans="6:15" ht="15.75" thickBot="1" x14ac:dyDescent="0.3">
      <c r="K123" s="180"/>
      <c r="L123" s="297">
        <f>L116</f>
        <v>920979</v>
      </c>
      <c r="M123"/>
      <c r="N123"/>
      <c r="O123" s="180"/>
    </row>
    <row r="124" spans="6:15" ht="15.75" thickTop="1" x14ac:dyDescent="0.25">
      <c r="K124" s="180"/>
      <c r="L124" s="265" t="s">
        <v>2195</v>
      </c>
      <c r="M124"/>
      <c r="N124"/>
      <c r="O124" s="180"/>
    </row>
    <row r="125" spans="6:15" x14ac:dyDescent="0.25">
      <c r="K125" s="180"/>
      <c r="L125" s="265" t="s">
        <v>2196</v>
      </c>
      <c r="M125"/>
      <c r="N125"/>
      <c r="O125" s="180"/>
    </row>
    <row r="126" spans="6:15" x14ac:dyDescent="0.25">
      <c r="K126" s="180"/>
      <c r="L126"/>
      <c r="M126"/>
      <c r="N126"/>
      <c r="O126" s="180"/>
    </row>
    <row r="127" spans="6:15" x14ac:dyDescent="0.25">
      <c r="K127" s="180"/>
      <c r="L127"/>
      <c r="M127"/>
      <c r="N127"/>
      <c r="O127" s="180"/>
    </row>
    <row r="128" spans="6:15" x14ac:dyDescent="0.25">
      <c r="K128" s="180"/>
      <c r="L128"/>
      <c r="M128"/>
      <c r="N128"/>
      <c r="O128" s="180"/>
    </row>
    <row r="129" spans="15:15" x14ac:dyDescent="0.25">
      <c r="O129" s="180"/>
    </row>
    <row r="130" spans="15:15" x14ac:dyDescent="0.25">
      <c r="O130" s="180"/>
    </row>
    <row r="131" spans="15:15" x14ac:dyDescent="0.25">
      <c r="O131" s="180"/>
    </row>
    <row r="132" spans="15:15" x14ac:dyDescent="0.25">
      <c r="O132" s="180"/>
    </row>
    <row r="133" spans="15:15" x14ac:dyDescent="0.25">
      <c r="O133" s="180"/>
    </row>
    <row r="134" spans="15:15" x14ac:dyDescent="0.25">
      <c r="O134" s="180"/>
    </row>
    <row r="135" spans="15:15" x14ac:dyDescent="0.25">
      <c r="O135" s="180"/>
    </row>
    <row r="136" spans="15:15" x14ac:dyDescent="0.25">
      <c r="O136" s="180"/>
    </row>
    <row r="137" spans="15:15" x14ac:dyDescent="0.25">
      <c r="O137" s="180"/>
    </row>
    <row r="138" spans="15:15" x14ac:dyDescent="0.25">
      <c r="O138" s="180"/>
    </row>
    <row r="139" spans="15:15" x14ac:dyDescent="0.25">
      <c r="O139" s="180"/>
    </row>
    <row r="140" spans="15:15" x14ac:dyDescent="0.25">
      <c r="O140" s="180"/>
    </row>
    <row r="141" spans="15:15" x14ac:dyDescent="0.25">
      <c r="O141" s="180"/>
    </row>
    <row r="142" spans="15:15" x14ac:dyDescent="0.25">
      <c r="O142" s="180"/>
    </row>
    <row r="143" spans="15:15" x14ac:dyDescent="0.25">
      <c r="O143" s="180"/>
    </row>
    <row r="144" spans="15:15" x14ac:dyDescent="0.25">
      <c r="O144" s="180"/>
    </row>
    <row r="145" spans="15:15" x14ac:dyDescent="0.25">
      <c r="O145" s="180"/>
    </row>
    <row r="146" spans="15:15" x14ac:dyDescent="0.25">
      <c r="O146" s="180"/>
    </row>
    <row r="147" spans="15:15" x14ac:dyDescent="0.25">
      <c r="O147" s="180"/>
    </row>
    <row r="148" spans="15:15" x14ac:dyDescent="0.25">
      <c r="O148" s="180"/>
    </row>
    <row r="149" spans="15:15" x14ac:dyDescent="0.25">
      <c r="O149" s="180"/>
    </row>
    <row r="150" spans="15:15" x14ac:dyDescent="0.25">
      <c r="O150" s="180"/>
    </row>
    <row r="151" spans="15:15" x14ac:dyDescent="0.25">
      <c r="O151" s="180"/>
    </row>
    <row r="152" spans="15:15" x14ac:dyDescent="0.25">
      <c r="O152" s="180"/>
    </row>
    <row r="153" spans="15:15" x14ac:dyDescent="0.25">
      <c r="O153" s="180"/>
    </row>
    <row r="154" spans="15:15" x14ac:dyDescent="0.25">
      <c r="O154" s="180"/>
    </row>
    <row r="155" spans="15:15" x14ac:dyDescent="0.25">
      <c r="O155" s="180"/>
    </row>
    <row r="156" spans="15:15" x14ac:dyDescent="0.25">
      <c r="O156" s="180"/>
    </row>
  </sheetData>
  <autoFilter ref="G9:O109" xr:uid="{00000000-0001-0000-0700-000000000000}">
    <sortState xmlns:xlrd2="http://schemas.microsoft.com/office/spreadsheetml/2017/richdata2" ref="G10:O116">
      <sortCondition ref="H9:H109"/>
    </sortState>
  </autoFilter>
  <mergeCells count="2">
    <mergeCell ref="A7:D7"/>
    <mergeCell ref="A8:D8"/>
  </mergeCells>
  <phoneticPr fontId="45" type="noConversion"/>
  <pageMargins left="0.25" right="0.25" top="0.75" bottom="0.75" header="0.3" footer="0.3"/>
  <pageSetup scale="37" orientation="portrait" r:id="rId3"/>
</worksheet>
</file>

<file path=docMetadata/LabelInfo.xml><?xml version="1.0" encoding="utf-8"?>
<clbl:labelList xmlns:clbl="http://schemas.microsoft.com/office/2020/mipLabelMetadata">
  <clbl:label id="{4ee02f04-be22-4396-a59f-8c217de79675}" enabled="1" method="Standard" siteId="{04339cb4-c4c5-4d63-b960-759c4de7f4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20</vt:i4>
      </vt:variant>
    </vt:vector>
  </HeadingPairs>
  <TitlesOfParts>
    <vt:vector size="39" baseType="lpstr">
      <vt:lpstr>Pro Forma</vt:lpstr>
      <vt:lpstr>Pro Forma Template Formulas</vt:lpstr>
      <vt:lpstr>1. Pro Forma</vt:lpstr>
      <vt:lpstr>2. Lead Schedule Formulas</vt:lpstr>
      <vt:lpstr>1. Lead Schedule 1st proforma</vt:lpstr>
      <vt:lpstr>3. 2024_2025 Adds PIVOT</vt:lpstr>
      <vt:lpstr>4. Depr Group Adds</vt:lpstr>
      <vt:lpstr>5. 2024_2025 Adds</vt:lpstr>
      <vt:lpstr>3. PP Post Test vs Actuals</vt:lpstr>
      <vt:lpstr>3.1 Forecast PIVOT</vt:lpstr>
      <vt:lpstr>3.2 Excluded Projects</vt:lpstr>
      <vt:lpstr>3.3 250000A CWIP</vt:lpstr>
      <vt:lpstr>3.4 PP Post Test</vt:lpstr>
      <vt:lpstr>Forecast All Proj_Add</vt:lpstr>
      <vt:lpstr>UNSG FERCs</vt:lpstr>
      <vt:lpstr>6. PP Depr Rate</vt:lpstr>
      <vt:lpstr>Projects FERCs</vt:lpstr>
      <vt:lpstr>7. Delayed Unitization</vt:lpstr>
      <vt:lpstr>8. UNS 106 Proforma Adj Query</vt:lpstr>
      <vt:lpstr>'1. Lead Schedule 1st proforma'!Print_Area</vt:lpstr>
      <vt:lpstr>'1. Pro Forma'!Print_Area</vt:lpstr>
      <vt:lpstr>'2. Lead Schedule Formulas'!Print_Area</vt:lpstr>
      <vt:lpstr>'3. 2024_2025 Adds PIVOT'!Print_Area</vt:lpstr>
      <vt:lpstr>'3. PP Post Test vs Actuals'!Print_Area</vt:lpstr>
      <vt:lpstr>'3.1 Forecast PIVOT'!Print_Area</vt:lpstr>
      <vt:lpstr>'3.2 Excluded Projects'!Print_Area</vt:lpstr>
      <vt:lpstr>'4. Depr Group Adds'!Print_Area</vt:lpstr>
      <vt:lpstr>'6. PP Depr Rate'!Print_Area</vt:lpstr>
      <vt:lpstr>'7. Delayed Unitization'!Print_Area</vt:lpstr>
      <vt:lpstr>'8. UNS 106 Proforma Adj Query'!Print_Area</vt:lpstr>
      <vt:lpstr>'Pro Forma'!Print_Area</vt:lpstr>
      <vt:lpstr>'Pro Forma Template Formulas'!Print_Area</vt:lpstr>
      <vt:lpstr>'1. Lead Schedule 1st proforma'!Print_Titles</vt:lpstr>
      <vt:lpstr>'2. Lead Schedule Formulas'!Print_Titles</vt:lpstr>
      <vt:lpstr>'3. 2024_2025 Adds PIVOT'!Print_Titles</vt:lpstr>
      <vt:lpstr>'3.1 Forecast PIVOT'!Print_Titles</vt:lpstr>
      <vt:lpstr>'6. PP Depr Rate'!Print_Titles</vt:lpstr>
      <vt:lpstr>'7. Delayed Unitization'!Print_Titles</vt:lpstr>
      <vt:lpstr>'8. UNS 106 Proforma Adj Query'!Print_Titles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2022-04-13T01:04:39Z</dcterms:created>
  <dcterms:modified xsi:type="dcterms:W3CDTF">2026-07-22T14:23:00Z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